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32EA631E-BCE9-4D2F-8EAD-DB19184550EC}" xr6:coauthVersionLast="43" xr6:coauthVersionMax="43" xr10:uidLastSave="{00000000-0000-0000-0000-000000000000}"/>
  <bookViews>
    <workbookView xWindow="-120" yWindow="-120" windowWidth="24510" windowHeight="15990" tabRatio="734" activeTab="1" xr2:uid="{00000000-000D-0000-FFFF-FFFF00000000}"/>
  </bookViews>
  <sheets>
    <sheet name="Inputs" sheetId="1" r:id="rId1"/>
    <sheet name="Cash Flow" sheetId="7" r:id="rId2"/>
    <sheet name="Depreciation Schedules" sheetId="4" r:id="rId3"/>
  </sheets>
  <definedNames>
    <definedName name="analysis_period">Inputs!$C$45</definedName>
    <definedName name="annual_fuel_usage">Inputs!$C$19</definedName>
    <definedName name="AnnualEnergy">Inputs!$C$143</definedName>
    <definedName name="AnnualOMCapacity">Inputs!$D$148</definedName>
    <definedName name="AnnualOMFixed">Inputs!$D$147</definedName>
    <definedName name="AnnualOMProduction">Inputs!$D$149</definedName>
    <definedName name="AnnualPBIFederal">Inputs!$D$154</definedName>
    <definedName name="AnnualPBIOther">Inputs!$D$157</definedName>
    <definedName name="AnnualPBIState">Inputs!$D$155</definedName>
    <definedName name="AnnualPBIUtility">Inputs!$D$156</definedName>
    <definedName name="AnnualPPAPrice">Inputs!$C$144</definedName>
    <definedName name="AnnualPPARevenue">Inputs!$C$145</definedName>
    <definedName name="AnnualPTCFederal">Inputs!$D$159</definedName>
    <definedName name="AnnualPTCState">Inputs!$D$160</definedName>
    <definedName name="AnnualTaxFederal">Inputs!$D$152</definedName>
    <definedName name="AnnualTaxState">Inputs!$D$151</definedName>
    <definedName name="batt_computed_bank_capacity">Inputs!$C$162</definedName>
    <definedName name="batt_replacement_cost">Inputs!$C$164</definedName>
    <definedName name="batt_replacement_cost_escal">Inputs!$C$165</definedName>
    <definedName name="batt_replacement_option">Inputs!$C$163</definedName>
    <definedName name="BatteryReplSched">Inputs!$C$167</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f_disbursement_debtservice">Inputs!$C$173</definedName>
    <definedName name="cf_funding_debtservice">Inputs!$C$172</definedName>
    <definedName name="cf_reserve_debtservice">Inputs!$C$174</definedName>
    <definedName name="cf_utility_bill">Inputs!$C$170</definedName>
    <definedName name="const_per_interest_rate1">Inputs!$F$75</definedName>
    <definedName name="const_per_interest_rate2">Inputs!$F$76</definedName>
    <definedName name="const_per_interest_rate3">Inputs!$F$77</definedName>
    <definedName name="const_per_interest_rate4">Inputs!$F$78</definedName>
    <definedName name="const_per_interest_rate5">Inputs!$F$79</definedName>
    <definedName name="const_per_months1">Inputs!$E$75</definedName>
    <definedName name="const_per_months2">Inputs!$E$76</definedName>
    <definedName name="const_per_months3">Inputs!$E$77</definedName>
    <definedName name="const_per_months4">Inputs!$E$78</definedName>
    <definedName name="const_per_months5">Inputs!$E$79</definedName>
    <definedName name="const_per_percent1">Inputs!$C$75</definedName>
    <definedName name="const_per_percent2">Inputs!$C$76</definedName>
    <definedName name="const_per_percent3">Inputs!$C$77</definedName>
    <definedName name="const_per_percent4">Inputs!$C$78</definedName>
    <definedName name="const_per_percent5">Inputs!$C$79</definedName>
    <definedName name="const_per_upfront_rate1">Inputs!$D$75</definedName>
    <definedName name="const_per_upfront_rate2">Inputs!$D$76</definedName>
    <definedName name="const_per_upfront_rate3">Inputs!$D$77</definedName>
    <definedName name="const_per_upfront_rate4">Inputs!$D$78</definedName>
    <definedName name="const_per_upfront_rate5">Inputs!$D$79</definedName>
    <definedName name="construction_financing_cost">Inputs!$C$71</definedName>
    <definedName name="cost_debt_closing">Inputs!#REF!</definedName>
    <definedName name="cost_debt_fee">Inputs!#REF!</definedName>
    <definedName name="cost_dev_fee_percent">Inputs!$C$66</definedName>
    <definedName name="cost_equity_closing">Inputs!$C$64</definedName>
    <definedName name="cost_other_financing">Inputs!$C$65</definedName>
    <definedName name="CostDebtUpfront">Inputs!#REF!</definedName>
    <definedName name="DebtPayment">Inputs!#REF!</definedName>
    <definedName name="DebtPercent">Inputs!#REF!</definedName>
    <definedName name="DebtServiceCoverageRatio">Inputs!#REF!</definedName>
    <definedName name="depr_alloc_custom_percent">Inputs!$C$138</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Inputs!$D$139</definedName>
    <definedName name="depr_bonus_fed_custom">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Inputs!$E$139</definedName>
    <definedName name="depr_bonus_sta_custom">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custom_schedule">Inputs!$D$176</definedName>
    <definedName name="depr_itc_fed_custom">Inputs!$F$138</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custom">Inputs!$G$138</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eveloperMargin">Inputs!$C$41</definedName>
    <definedName name="dscr_reserve_months">Inputs!#REF!</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Inputs!$C$50</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Inputs!$C$46</definedName>
    <definedName name="insurance_rate">Inputs!$C$53</definedName>
    <definedName name="IRRTarget">Inputs!$C$34</definedName>
    <definedName name="IRRTargetYear">Inputs!$C$35</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loan_moratorium">Inputs!#REF!</definedName>
    <definedName name="months_receivables_reserve">Inputs!$C$86</definedName>
    <definedName name="months_working_reserve">Inputs!$C$84</definedName>
    <definedName name="MortgageSizeOfDebt">Inputs!#REF!</definedName>
    <definedName name="NominalDiscountRate">Inputs!$C$48</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Inputs!$C$37</definedName>
    <definedName name="PPAPriceInput">Inputs!$C$36</definedName>
    <definedName name="prop_tax_assessed_decline">Inputs!$C$57</definedName>
    <definedName name="prop_tax_cost_assessed_percent">Inputs!$C$55</definedName>
    <definedName name="property_tax_rate">Inputs!$C$58</definedName>
    <definedName name="PropertyTaxAssessedValue">Inputs!$C$56</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Inputs!$C$47</definedName>
    <definedName name="reserves_interest">Inputs!$C$83</definedName>
    <definedName name="sales_tax_rate">Inputs!$C$52</definedName>
    <definedName name="salvage_percentage">Inputs!$C$60</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Inputs!$C$40</definedName>
    <definedName name="sponsor_operating_margin_escalation">Inputs!$C$42</definedName>
    <definedName name="state_tax_rate">Inputs!$C$51</definedName>
    <definedName name="system_capacity">Inputs!$C$3</definedName>
    <definedName name="system_heat_rate">Inputs!$C$20</definedName>
    <definedName name="tax_investor_required_lease_reserve">Inputs!$C$43</definedName>
    <definedName name="term_int_rate">Inputs!#REF!</definedName>
    <definedName name="term_tenor">Inputs!#REF!</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1" i="7" l="1"/>
  <c r="C230" i="7"/>
  <c r="B124" i="7"/>
  <c r="C268" i="7" a="1"/>
  <c r="C268" i="7" s="1"/>
  <c r="C250" i="7" a="1"/>
  <c r="E250" i="7" s="1"/>
  <c r="AP230" i="7"/>
  <c r="AO230" i="7"/>
  <c r="AN230" i="7"/>
  <c r="AM230" i="7"/>
  <c r="AL230" i="7"/>
  <c r="AK230" i="7"/>
  <c r="AJ230" i="7"/>
  <c r="AI230" i="7"/>
  <c r="AH230" i="7"/>
  <c r="AG230" i="7"/>
  <c r="AF230" i="7"/>
  <c r="AE230" i="7"/>
  <c r="AD230" i="7"/>
  <c r="AC230" i="7"/>
  <c r="AB230" i="7"/>
  <c r="AA230" i="7"/>
  <c r="Z230" i="7"/>
  <c r="Y230" i="7"/>
  <c r="X230" i="7"/>
  <c r="W230" i="7"/>
  <c r="V230" i="7"/>
  <c r="U230" i="7"/>
  <c r="T230" i="7"/>
  <c r="S230" i="7"/>
  <c r="R230" i="7"/>
  <c r="Q230" i="7"/>
  <c r="P230" i="7"/>
  <c r="O230" i="7"/>
  <c r="N230" i="7"/>
  <c r="M230" i="7"/>
  <c r="L230" i="7"/>
  <c r="K230" i="7"/>
  <c r="J230" i="7"/>
  <c r="I230" i="7"/>
  <c r="H230" i="7"/>
  <c r="G230" i="7"/>
  <c r="F230" i="7"/>
  <c r="E230" i="7"/>
  <c r="D230" i="7"/>
  <c r="B109" i="7"/>
  <c r="AP268" i="7" l="1"/>
  <c r="AL268" i="7"/>
  <c r="AH268" i="7"/>
  <c r="AD268" i="7"/>
  <c r="Z268" i="7"/>
  <c r="V268" i="7"/>
  <c r="R268" i="7"/>
  <c r="N268" i="7"/>
  <c r="J268" i="7"/>
  <c r="F268" i="7"/>
  <c r="AO268" i="7"/>
  <c r="AK268" i="7"/>
  <c r="AG268" i="7"/>
  <c r="AC268" i="7"/>
  <c r="Y268" i="7"/>
  <c r="U268" i="7"/>
  <c r="Q268" i="7"/>
  <c r="M268" i="7"/>
  <c r="I268" i="7"/>
  <c r="E268" i="7"/>
  <c r="AN268" i="7"/>
  <c r="AJ268" i="7"/>
  <c r="AF268" i="7"/>
  <c r="AB268" i="7"/>
  <c r="X268" i="7"/>
  <c r="T268" i="7"/>
  <c r="P268" i="7"/>
  <c r="L268" i="7"/>
  <c r="H268" i="7"/>
  <c r="D268" i="7"/>
  <c r="AM268" i="7"/>
  <c r="AI268" i="7"/>
  <c r="AE268" i="7"/>
  <c r="AA268" i="7"/>
  <c r="W268" i="7"/>
  <c r="S268" i="7"/>
  <c r="O268" i="7"/>
  <c r="K268" i="7"/>
  <c r="G268" i="7"/>
  <c r="Z250" i="7"/>
  <c r="O250" i="7"/>
  <c r="G250" i="7"/>
  <c r="AN250" i="7"/>
  <c r="AD250" i="7"/>
  <c r="T250" i="7"/>
  <c r="L250" i="7"/>
  <c r="AJ250" i="7"/>
  <c r="AB250" i="7"/>
  <c r="S250" i="7"/>
  <c r="H250" i="7"/>
  <c r="AI250" i="7"/>
  <c r="AP250" i="7"/>
  <c r="AH250" i="7"/>
  <c r="W250" i="7"/>
  <c r="N250" i="7"/>
  <c r="D250" i="7"/>
  <c r="AM250" i="7"/>
  <c r="AE250" i="7"/>
  <c r="X250" i="7"/>
  <c r="R250" i="7"/>
  <c r="J250" i="7"/>
  <c r="C250" i="7"/>
  <c r="AL250" i="7"/>
  <c r="AF250" i="7"/>
  <c r="AA250" i="7"/>
  <c r="V250" i="7"/>
  <c r="P250" i="7"/>
  <c r="K250" i="7"/>
  <c r="F250" i="7"/>
  <c r="AO250" i="7"/>
  <c r="AK250" i="7"/>
  <c r="AG250" i="7"/>
  <c r="AC250" i="7"/>
  <c r="Y250" i="7"/>
  <c r="U250" i="7"/>
  <c r="Q250" i="7"/>
  <c r="M250" i="7"/>
  <c r="I250" i="7"/>
  <c r="AP80" i="7" l="1"/>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E80" i="7"/>
  <c r="D80" i="7"/>
  <c r="C80" i="7"/>
  <c r="B93" i="7" l="1"/>
  <c r="AP611" i="7" l="1"/>
  <c r="C85" i="1"/>
  <c r="B59" i="7"/>
  <c r="B57" i="7"/>
  <c r="B51" i="7"/>
  <c r="C67" i="1" l="1"/>
  <c r="C51" i="1" l="1"/>
  <c r="C50" i="1"/>
  <c r="C68" i="1" s="1"/>
  <c r="C41" i="1"/>
  <c r="C2" i="7" l="1"/>
  <c r="C178" i="7" l="1"/>
  <c r="C206" i="7"/>
  <c r="C19" i="7"/>
  <c r="C177" i="7" s="1"/>
  <c r="C609" i="7"/>
  <c r="C603" i="7"/>
  <c r="C41" i="7"/>
  <c r="C39" i="7"/>
  <c r="C38" i="7"/>
  <c r="C37" i="7"/>
  <c r="C615" i="7"/>
  <c r="C610" i="7"/>
  <c r="C604" i="7"/>
  <c r="D2" i="7"/>
  <c r="P281" i="7"/>
  <c r="P280" i="7"/>
  <c r="P279" i="7"/>
  <c r="P278" i="7"/>
  <c r="P277" i="7"/>
  <c r="P276" i="7"/>
  <c r="P275" i="7"/>
  <c r="P417" i="7"/>
  <c r="P416" i="7"/>
  <c r="P415" i="7"/>
  <c r="P414" i="7"/>
  <c r="P413" i="7"/>
  <c r="P412" i="7"/>
  <c r="G417" i="7"/>
  <c r="G416" i="7"/>
  <c r="G415" i="7"/>
  <c r="G414" i="7"/>
  <c r="G413" i="7"/>
  <c r="G412" i="7"/>
  <c r="G411" i="7"/>
  <c r="G281" i="7"/>
  <c r="G280" i="7"/>
  <c r="G279" i="7"/>
  <c r="G278" i="7"/>
  <c r="G277" i="7"/>
  <c r="G276" i="7"/>
  <c r="G275" i="7"/>
  <c r="C93" i="7" l="1"/>
  <c r="C94" i="7" s="1"/>
  <c r="C109" i="7"/>
  <c r="D615" i="7"/>
  <c r="D38" i="7"/>
  <c r="D603" i="7"/>
  <c r="D39" i="7"/>
  <c r="D37" i="7"/>
  <c r="D609" i="7"/>
  <c r="D41" i="7"/>
  <c r="C63" i="7"/>
  <c r="D610" i="7"/>
  <c r="E2" i="7"/>
  <c r="G418" i="7"/>
  <c r="P282" i="7"/>
  <c r="G282" i="7"/>
  <c r="C140" i="1"/>
  <c r="B281" i="7" s="1"/>
  <c r="E615" i="7" l="1"/>
  <c r="E609" i="7"/>
  <c r="E603" i="7"/>
  <c r="E41" i="7"/>
  <c r="E39" i="7"/>
  <c r="E38" i="7"/>
  <c r="E37" i="7"/>
  <c r="D63" i="7"/>
  <c r="E610" i="7"/>
  <c r="F2" i="7"/>
  <c r="B458" i="7"/>
  <c r="B457" i="7"/>
  <c r="C450" i="7" a="1"/>
  <c r="D450" i="7" s="1"/>
  <c r="M417" i="7"/>
  <c r="M416" i="7"/>
  <c r="B417" i="7"/>
  <c r="B322" i="7"/>
  <c r="B321" i="7"/>
  <c r="C314" i="7" a="1"/>
  <c r="D314" i="7" s="1"/>
  <c r="B314" i="7"/>
  <c r="B313" i="7"/>
  <c r="M281" i="7"/>
  <c r="M280" i="7"/>
  <c r="B280" i="7"/>
  <c r="F615" i="7" l="1"/>
  <c r="F609" i="7"/>
  <c r="F603" i="7"/>
  <c r="F41" i="7"/>
  <c r="F39" i="7"/>
  <c r="F38" i="7"/>
  <c r="F37" i="7"/>
  <c r="E63" i="7"/>
  <c r="F610" i="7"/>
  <c r="G2" i="7"/>
  <c r="AM450" i="7"/>
  <c r="AI450" i="7"/>
  <c r="AE450" i="7"/>
  <c r="AA450" i="7"/>
  <c r="W450" i="7"/>
  <c r="S450" i="7"/>
  <c r="O450" i="7"/>
  <c r="K450" i="7"/>
  <c r="G450" i="7"/>
  <c r="C450" i="7"/>
  <c r="AP450" i="7"/>
  <c r="AL450" i="7"/>
  <c r="AH450" i="7"/>
  <c r="AD450" i="7"/>
  <c r="Z450" i="7"/>
  <c r="V450" i="7"/>
  <c r="R450" i="7"/>
  <c r="N450" i="7"/>
  <c r="J450" i="7"/>
  <c r="F450" i="7"/>
  <c r="AO450" i="7"/>
  <c r="AK450" i="7"/>
  <c r="AG450" i="7"/>
  <c r="AC450" i="7"/>
  <c r="Y450" i="7"/>
  <c r="U450" i="7"/>
  <c r="Q450" i="7"/>
  <c r="M450" i="7"/>
  <c r="I450" i="7"/>
  <c r="E450" i="7"/>
  <c r="AN450" i="7"/>
  <c r="AJ450" i="7"/>
  <c r="AF450" i="7"/>
  <c r="AB450" i="7"/>
  <c r="X450" i="7"/>
  <c r="T450" i="7"/>
  <c r="P450" i="7"/>
  <c r="L450" i="7"/>
  <c r="H450" i="7"/>
  <c r="AO314" i="7"/>
  <c r="AK314" i="7"/>
  <c r="AG314" i="7"/>
  <c r="AC314" i="7"/>
  <c r="Y314" i="7"/>
  <c r="U314" i="7"/>
  <c r="Q314" i="7"/>
  <c r="M314" i="7"/>
  <c r="I314" i="7"/>
  <c r="E314" i="7"/>
  <c r="AM314" i="7"/>
  <c r="AI314" i="7"/>
  <c r="AE314" i="7"/>
  <c r="AA314" i="7"/>
  <c r="W314" i="7"/>
  <c r="S314" i="7"/>
  <c r="O314" i="7"/>
  <c r="K314" i="7"/>
  <c r="G314" i="7"/>
  <c r="C314" i="7"/>
  <c r="AP314" i="7"/>
  <c r="AL314" i="7"/>
  <c r="AH314" i="7"/>
  <c r="AD314" i="7"/>
  <c r="Z314" i="7"/>
  <c r="V314" i="7"/>
  <c r="R314" i="7"/>
  <c r="N314" i="7"/>
  <c r="J314" i="7"/>
  <c r="F314" i="7"/>
  <c r="AN314" i="7"/>
  <c r="AJ314" i="7"/>
  <c r="AF314" i="7"/>
  <c r="AB314" i="7"/>
  <c r="X314" i="7"/>
  <c r="T314" i="7"/>
  <c r="P314" i="7"/>
  <c r="L314" i="7"/>
  <c r="H314" i="7"/>
  <c r="C36" i="7" a="1"/>
  <c r="E36" i="7" s="1"/>
  <c r="G609" i="7" l="1"/>
  <c r="G603" i="7"/>
  <c r="G41" i="7"/>
  <c r="G39" i="7"/>
  <c r="G38" i="7"/>
  <c r="G37" i="7"/>
  <c r="G615" i="7"/>
  <c r="G610" i="7"/>
  <c r="F63" i="7"/>
  <c r="H2" i="7"/>
  <c r="B450" i="7" a="1"/>
  <c r="B450"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H615" i="7" l="1"/>
  <c r="H603" i="7"/>
  <c r="H39" i="7"/>
  <c r="H37" i="7"/>
  <c r="H609" i="7"/>
  <c r="H41" i="7"/>
  <c r="H38" i="7"/>
  <c r="H610" i="7"/>
  <c r="G63" i="7"/>
  <c r="I2" i="7"/>
  <c r="I615" i="7" l="1"/>
  <c r="I609" i="7"/>
  <c r="I603" i="7"/>
  <c r="I41" i="7"/>
  <c r="I39" i="7"/>
  <c r="I38" i="7"/>
  <c r="I37" i="7"/>
  <c r="H63" i="7"/>
  <c r="I610" i="7"/>
  <c r="J2" i="7"/>
  <c r="J615" i="7" l="1"/>
  <c r="J609" i="7"/>
  <c r="J603" i="7"/>
  <c r="J41" i="7"/>
  <c r="J39" i="7"/>
  <c r="J38" i="7"/>
  <c r="J37" i="7"/>
  <c r="I63" i="7"/>
  <c r="J610" i="7"/>
  <c r="K2" i="7"/>
  <c r="C15" i="1"/>
  <c r="K609" i="7" l="1"/>
  <c r="K603" i="7"/>
  <c r="K41" i="7"/>
  <c r="K39" i="7"/>
  <c r="K38" i="7"/>
  <c r="K37" i="7"/>
  <c r="K615" i="7"/>
  <c r="J63" i="7"/>
  <c r="K610" i="7"/>
  <c r="L2" i="7"/>
  <c r="AP617" i="7"/>
  <c r="L615" i="7" l="1"/>
  <c r="L37" i="7"/>
  <c r="L609" i="7"/>
  <c r="L41" i="7"/>
  <c r="L38" i="7"/>
  <c r="L603" i="7"/>
  <c r="L39" i="7"/>
  <c r="L610" i="7"/>
  <c r="K63" i="7"/>
  <c r="M2" i="7"/>
  <c r="M615" i="7" l="1"/>
  <c r="M609" i="7"/>
  <c r="M603" i="7"/>
  <c r="M41" i="7"/>
  <c r="M39" i="7"/>
  <c r="M38" i="7"/>
  <c r="M37" i="7"/>
  <c r="L63" i="7"/>
  <c r="M610" i="7"/>
  <c r="N2" i="7"/>
  <c r="C232" i="7" a="1"/>
  <c r="E232" i="7" s="1"/>
  <c r="C201" i="7" a="1"/>
  <c r="C201" i="7" s="1"/>
  <c r="N615" i="7" l="1"/>
  <c r="N609" i="7"/>
  <c r="N603" i="7"/>
  <c r="N41" i="7"/>
  <c r="N39" i="7"/>
  <c r="N38" i="7"/>
  <c r="N37" i="7"/>
  <c r="M63" i="7"/>
  <c r="N610" i="7"/>
  <c r="O2" i="7"/>
  <c r="K232" i="7"/>
  <c r="W232" i="7"/>
  <c r="L232" i="7"/>
  <c r="AB232" i="7"/>
  <c r="D232" i="7"/>
  <c r="AM232" i="7"/>
  <c r="R232" i="7"/>
  <c r="G232" i="7"/>
  <c r="AH232" i="7"/>
  <c r="P232" i="7"/>
  <c r="F232" i="7"/>
  <c r="AL232" i="7"/>
  <c r="AF232" i="7"/>
  <c r="AA232" i="7"/>
  <c r="V232" i="7"/>
  <c r="AO201" i="7"/>
  <c r="AK201" i="7"/>
  <c r="AG201" i="7"/>
  <c r="AC201" i="7"/>
  <c r="Y201" i="7"/>
  <c r="U201" i="7"/>
  <c r="Q201" i="7"/>
  <c r="M201" i="7"/>
  <c r="I201" i="7"/>
  <c r="E201" i="7"/>
  <c r="AP232" i="7"/>
  <c r="AJ232" i="7"/>
  <c r="AE232" i="7"/>
  <c r="Z232" i="7"/>
  <c r="T232" i="7"/>
  <c r="O232" i="7"/>
  <c r="J232" i="7"/>
  <c r="AN201" i="7"/>
  <c r="AJ201" i="7"/>
  <c r="AF201" i="7"/>
  <c r="AB201" i="7"/>
  <c r="X201" i="7"/>
  <c r="T201" i="7"/>
  <c r="P201" i="7"/>
  <c r="L201" i="7"/>
  <c r="H201" i="7"/>
  <c r="D201" i="7"/>
  <c r="AN232" i="7"/>
  <c r="AI232" i="7"/>
  <c r="AD232" i="7"/>
  <c r="X232" i="7"/>
  <c r="S232" i="7"/>
  <c r="N232" i="7"/>
  <c r="H232" i="7"/>
  <c r="C232" i="7"/>
  <c r="AP201" i="7"/>
  <c r="AL201" i="7"/>
  <c r="AH201" i="7"/>
  <c r="AD201" i="7"/>
  <c r="Z201" i="7"/>
  <c r="V201" i="7"/>
  <c r="R201" i="7"/>
  <c r="N201" i="7"/>
  <c r="J201" i="7"/>
  <c r="F201" i="7"/>
  <c r="AM201" i="7"/>
  <c r="AI201" i="7"/>
  <c r="AE201" i="7"/>
  <c r="AA201" i="7"/>
  <c r="W201" i="7"/>
  <c r="S201" i="7"/>
  <c r="O201" i="7"/>
  <c r="K201" i="7"/>
  <c r="G201" i="7"/>
  <c r="AO232" i="7"/>
  <c r="AK232" i="7"/>
  <c r="AG232" i="7"/>
  <c r="AC232" i="7"/>
  <c r="Y232" i="7"/>
  <c r="U232" i="7"/>
  <c r="Q232" i="7"/>
  <c r="M232" i="7"/>
  <c r="I232" i="7"/>
  <c r="B12" i="7" a="1"/>
  <c r="C12" i="7" s="1"/>
  <c r="B11" i="7" a="1"/>
  <c r="C11" i="7" s="1"/>
  <c r="B617" i="7" l="1"/>
  <c r="B615" i="7" s="1"/>
  <c r="B64" i="7" s="1"/>
  <c r="C254" i="7"/>
  <c r="C237" i="7"/>
  <c r="O609" i="7"/>
  <c r="O603" i="7"/>
  <c r="O41" i="7"/>
  <c r="O39" i="7"/>
  <c r="O38" i="7"/>
  <c r="O37" i="7"/>
  <c r="O615" i="7"/>
  <c r="O610" i="7"/>
  <c r="N63" i="7"/>
  <c r="P2" i="7"/>
  <c r="V12" i="7"/>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A254" i="7" l="1"/>
  <c r="AA237" i="7"/>
  <c r="D254" i="7"/>
  <c r="D237" i="7"/>
  <c r="T254" i="7"/>
  <c r="T237" i="7"/>
  <c r="Z254" i="7"/>
  <c r="Z237" i="7"/>
  <c r="AK254" i="7"/>
  <c r="AK237" i="7"/>
  <c r="AE254" i="7"/>
  <c r="AE237" i="7"/>
  <c r="H254" i="7"/>
  <c r="H237" i="7"/>
  <c r="AN254" i="7"/>
  <c r="AN237" i="7"/>
  <c r="Q254" i="7"/>
  <c r="Q237" i="7"/>
  <c r="S237" i="7"/>
  <c r="S254" i="7"/>
  <c r="L254" i="7"/>
  <c r="L237" i="7"/>
  <c r="J254" i="7"/>
  <c r="J237" i="7"/>
  <c r="N254" i="7"/>
  <c r="N237" i="7"/>
  <c r="AC254" i="7"/>
  <c r="AC237" i="7"/>
  <c r="AO254" i="7"/>
  <c r="AO237" i="7"/>
  <c r="M254" i="7"/>
  <c r="M237" i="7"/>
  <c r="V254" i="7"/>
  <c r="V237" i="7"/>
  <c r="K237" i="7"/>
  <c r="K254" i="7"/>
  <c r="AJ254" i="7"/>
  <c r="AJ237" i="7"/>
  <c r="F254" i="7"/>
  <c r="F237" i="7"/>
  <c r="U254" i="7"/>
  <c r="U237" i="7"/>
  <c r="O254" i="7"/>
  <c r="O237" i="7"/>
  <c r="X254" i="7"/>
  <c r="X237" i="7"/>
  <c r="AH237" i="7"/>
  <c r="AH254" i="7"/>
  <c r="E254" i="7"/>
  <c r="E237" i="7"/>
  <c r="AD254" i="7"/>
  <c r="AD237" i="7"/>
  <c r="AG254" i="7"/>
  <c r="AG237" i="7"/>
  <c r="AI254" i="7"/>
  <c r="AI237" i="7"/>
  <c r="AB254" i="7"/>
  <c r="AB237" i="7"/>
  <c r="AP254" i="7"/>
  <c r="AP237" i="7"/>
  <c r="G254" i="7"/>
  <c r="G237" i="7"/>
  <c r="W254" i="7"/>
  <c r="W237" i="7"/>
  <c r="AM254" i="7"/>
  <c r="AM237" i="7"/>
  <c r="P254" i="7"/>
  <c r="P237" i="7"/>
  <c r="AF254" i="7"/>
  <c r="AF237" i="7"/>
  <c r="R254" i="7"/>
  <c r="R237" i="7"/>
  <c r="Y254" i="7"/>
  <c r="Y237" i="7"/>
  <c r="AL254" i="7"/>
  <c r="AL237" i="7"/>
  <c r="I254" i="7"/>
  <c r="I237" i="7"/>
  <c r="P615" i="7"/>
  <c r="P609" i="7"/>
  <c r="P41" i="7"/>
  <c r="P38" i="7"/>
  <c r="P603" i="7"/>
  <c r="P39" i="7"/>
  <c r="P37" i="7"/>
  <c r="O63" i="7"/>
  <c r="P610" i="7"/>
  <c r="Q2" i="7"/>
  <c r="AI617" i="7"/>
  <c r="AJ163" i="7"/>
  <c r="F617" i="7"/>
  <c r="G163" i="7"/>
  <c r="AL617" i="7"/>
  <c r="AM163" i="7"/>
  <c r="O617" i="7"/>
  <c r="P163" i="7"/>
  <c r="AE617" i="7"/>
  <c r="AF163" i="7"/>
  <c r="Q617" i="7"/>
  <c r="R163" i="7"/>
  <c r="X617" i="7"/>
  <c r="Y163" i="7"/>
  <c r="AK617" i="7"/>
  <c r="AL163" i="7"/>
  <c r="J617" i="7"/>
  <c r="K163" i="7"/>
  <c r="C617" i="7"/>
  <c r="D163" i="7"/>
  <c r="S617" i="7"/>
  <c r="T163" i="7"/>
  <c r="Y617" i="7"/>
  <c r="Z163" i="7"/>
  <c r="AJ617" i="7"/>
  <c r="AK163" i="7"/>
  <c r="N617" i="7"/>
  <c r="O163" i="7"/>
  <c r="G617" i="7"/>
  <c r="H163" i="7"/>
  <c r="AM617" i="7"/>
  <c r="AN163" i="7"/>
  <c r="D617" i="7"/>
  <c r="E163" i="7"/>
  <c r="P617" i="7"/>
  <c r="Q163" i="7"/>
  <c r="AC617" i="7"/>
  <c r="AD163" i="7"/>
  <c r="AF617" i="7"/>
  <c r="AG163" i="7"/>
  <c r="V617" i="7"/>
  <c r="W163" i="7"/>
  <c r="H617" i="7"/>
  <c r="I163" i="7"/>
  <c r="Z617" i="7"/>
  <c r="AA163" i="7"/>
  <c r="E617" i="7"/>
  <c r="F163" i="7"/>
  <c r="T617" i="7"/>
  <c r="U163" i="7"/>
  <c r="AD617" i="7"/>
  <c r="AE163" i="7"/>
  <c r="W617" i="7"/>
  <c r="X163" i="7"/>
  <c r="AG617" i="7"/>
  <c r="AH163" i="7"/>
  <c r="R617" i="7"/>
  <c r="S163" i="7"/>
  <c r="AH617" i="7"/>
  <c r="AI163" i="7"/>
  <c r="K617" i="7"/>
  <c r="L163" i="7"/>
  <c r="AA617" i="7"/>
  <c r="AB163" i="7"/>
  <c r="I617" i="7"/>
  <c r="J163" i="7"/>
  <c r="AO617" i="7"/>
  <c r="AP163" i="7"/>
  <c r="M617" i="7"/>
  <c r="N163" i="7"/>
  <c r="AB617" i="7"/>
  <c r="AC163" i="7"/>
  <c r="AN617" i="7"/>
  <c r="AO163" i="7"/>
  <c r="L617" i="7"/>
  <c r="M163" i="7"/>
  <c r="U617" i="7"/>
  <c r="V163" i="7"/>
  <c r="D142" i="1"/>
  <c r="Q615" i="7" l="1"/>
  <c r="Q609" i="7"/>
  <c r="Q603" i="7"/>
  <c r="Q41" i="7"/>
  <c r="Q39" i="7"/>
  <c r="Q38" i="7"/>
  <c r="Q37" i="7"/>
  <c r="P63" i="7"/>
  <c r="Q610" i="7"/>
  <c r="R2" i="7"/>
  <c r="E142" i="1"/>
  <c r="E166" i="1" s="1"/>
  <c r="E168" i="1" s="1"/>
  <c r="D166" i="1"/>
  <c r="D168" i="1" s="1"/>
  <c r="R615" i="7" l="1"/>
  <c r="R609" i="7"/>
  <c r="R603" i="7"/>
  <c r="R41" i="7"/>
  <c r="R39" i="7"/>
  <c r="R38" i="7"/>
  <c r="R37" i="7"/>
  <c r="Q63" i="7"/>
  <c r="R610" i="7"/>
  <c r="S2" i="7"/>
  <c r="F142" i="1"/>
  <c r="F166" i="1" s="1"/>
  <c r="F168" i="1" s="1"/>
  <c r="B5" i="7" a="1"/>
  <c r="S609" i="7" l="1"/>
  <c r="S603" i="7"/>
  <c r="S41" i="7"/>
  <c r="S39" i="7"/>
  <c r="S38" i="7"/>
  <c r="S37" i="7"/>
  <c r="S615" i="7"/>
  <c r="S610" i="7"/>
  <c r="R63" i="7"/>
  <c r="T2" i="7"/>
  <c r="G142" i="1"/>
  <c r="G166" i="1" s="1"/>
  <c r="G168" i="1" s="1"/>
  <c r="H142" i="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T615" i="7" l="1"/>
  <c r="T603" i="7"/>
  <c r="T39" i="7"/>
  <c r="T37" i="7"/>
  <c r="T38" i="7"/>
  <c r="T609" i="7"/>
  <c r="T41" i="7"/>
  <c r="S63" i="7"/>
  <c r="T610" i="7"/>
  <c r="U2" i="7"/>
  <c r="I142" i="1"/>
  <c r="H166" i="1"/>
  <c r="H168" i="1" s="1"/>
  <c r="U615" i="7" l="1"/>
  <c r="U609" i="7"/>
  <c r="U603" i="7"/>
  <c r="U41" i="7"/>
  <c r="U39" i="7"/>
  <c r="U38" i="7"/>
  <c r="U37" i="7"/>
  <c r="T63" i="7"/>
  <c r="U610" i="7"/>
  <c r="V2" i="7"/>
  <c r="J142" i="1"/>
  <c r="I166" i="1"/>
  <c r="I168" i="1" s="1"/>
  <c r="M411" i="7"/>
  <c r="B438" i="7"/>
  <c r="B437" i="7"/>
  <c r="B435" i="7"/>
  <c r="B299" i="7"/>
  <c r="B432" i="7"/>
  <c r="B431" i="7"/>
  <c r="B430" i="7"/>
  <c r="B429" i="7"/>
  <c r="B296" i="7"/>
  <c r="B295" i="7"/>
  <c r="B294" i="7"/>
  <c r="B302" i="7"/>
  <c r="B301" i="7"/>
  <c r="V615" i="7" l="1"/>
  <c r="V609" i="7"/>
  <c r="V603" i="7"/>
  <c r="V41" i="7"/>
  <c r="V39" i="7"/>
  <c r="V38" i="7"/>
  <c r="V37" i="7"/>
  <c r="U63" i="7"/>
  <c r="V610" i="7"/>
  <c r="W2" i="7"/>
  <c r="K142" i="1"/>
  <c r="J166" i="1"/>
  <c r="J168"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W609" i="7" l="1"/>
  <c r="W603" i="7"/>
  <c r="W41" i="7"/>
  <c r="W39" i="7"/>
  <c r="W38" i="7"/>
  <c r="W37" i="7"/>
  <c r="W615" i="7"/>
  <c r="W610" i="7"/>
  <c r="V63" i="7"/>
  <c r="X2" i="7"/>
  <c r="L142" i="1"/>
  <c r="K166" i="1"/>
  <c r="K168" i="1" s="1"/>
  <c r="AK10" i="7"/>
  <c r="AK164" i="7"/>
  <c r="AP164" i="7"/>
  <c r="AB10" i="7"/>
  <c r="AB164" i="7"/>
  <c r="AD10" i="7"/>
  <c r="AD164" i="7"/>
  <c r="AO10" i="7"/>
  <c r="AO164" i="7"/>
  <c r="AH10" i="7"/>
  <c r="AH164" i="7"/>
  <c r="AI10" i="7"/>
  <c r="AI164" i="7"/>
  <c r="AC10" i="7"/>
  <c r="AC164" i="7"/>
  <c r="AE10" i="7"/>
  <c r="AE164" i="7"/>
  <c r="AF10" i="7"/>
  <c r="AF164" i="7"/>
  <c r="AM10" i="7"/>
  <c r="AM164" i="7"/>
  <c r="AN10" i="7"/>
  <c r="AN164" i="7"/>
  <c r="AG10" i="7"/>
  <c r="AG164" i="7"/>
  <c r="AJ10" i="7"/>
  <c r="AJ164" i="7"/>
  <c r="AL164" i="7"/>
  <c r="B623" i="7"/>
  <c r="B65" i="7"/>
  <c r="X615" i="7" l="1"/>
  <c r="X603" i="7"/>
  <c r="X39" i="7"/>
  <c r="X37" i="7"/>
  <c r="X609" i="7"/>
  <c r="X41" i="7"/>
  <c r="X38" i="7"/>
  <c r="W63" i="7"/>
  <c r="X610" i="7"/>
  <c r="Y2" i="7"/>
  <c r="M142" i="1"/>
  <c r="L166" i="1"/>
  <c r="L168" i="1" s="1"/>
  <c r="F10" i="1"/>
  <c r="B56" i="7"/>
  <c r="B55" i="7"/>
  <c r="Y615" i="7" l="1"/>
  <c r="Y609" i="7"/>
  <c r="Y603" i="7"/>
  <c r="Y41" i="7"/>
  <c r="Y39" i="7"/>
  <c r="Y38" i="7"/>
  <c r="Y37" i="7"/>
  <c r="X63" i="7"/>
  <c r="Y610" i="7"/>
  <c r="Z2" i="7"/>
  <c r="N142" i="1"/>
  <c r="M166" i="1"/>
  <c r="M168" i="1" s="1"/>
  <c r="G79" i="1"/>
  <c r="G78" i="1"/>
  <c r="G77" i="1"/>
  <c r="G76" i="1"/>
  <c r="G75" i="1"/>
  <c r="Z615" i="7" l="1"/>
  <c r="Z609" i="7"/>
  <c r="Z603" i="7"/>
  <c r="Z41" i="7"/>
  <c r="Z39" i="7"/>
  <c r="Z38" i="7"/>
  <c r="Z37" i="7"/>
  <c r="Y63" i="7"/>
  <c r="Z610" i="7"/>
  <c r="AA2" i="7"/>
  <c r="O142" i="1"/>
  <c r="N166" i="1"/>
  <c r="N168" i="1" s="1"/>
  <c r="B415" i="7"/>
  <c r="B414" i="7"/>
  <c r="B279" i="7"/>
  <c r="B278" i="7"/>
  <c r="B412" i="7"/>
  <c r="B277" i="7"/>
  <c r="B411" i="7"/>
  <c r="B276" i="7"/>
  <c r="B275" i="7"/>
  <c r="B413" i="7"/>
  <c r="B416" i="7"/>
  <c r="C139" i="1"/>
  <c r="H75" i="1"/>
  <c r="I75" i="1" s="1"/>
  <c r="H77" i="1"/>
  <c r="I77" i="1" s="1"/>
  <c r="H78" i="1"/>
  <c r="I78" i="1" s="1"/>
  <c r="H79" i="1"/>
  <c r="I79" i="1" s="1"/>
  <c r="H76" i="1"/>
  <c r="I76" i="1" s="1"/>
  <c r="G80" i="1"/>
  <c r="AA609" i="7" l="1"/>
  <c r="AA603" i="7"/>
  <c r="AA41" i="7"/>
  <c r="AA39" i="7"/>
  <c r="AA38" i="7"/>
  <c r="AA37" i="7"/>
  <c r="AA615" i="7"/>
  <c r="AA610" i="7"/>
  <c r="Z63" i="7"/>
  <c r="AB2" i="7"/>
  <c r="B282" i="7"/>
  <c r="B418" i="7"/>
  <c r="P142" i="1"/>
  <c r="O166" i="1"/>
  <c r="O168" i="1" s="1"/>
  <c r="H80" i="1"/>
  <c r="I80" i="1"/>
  <c r="B58" i="7" s="1"/>
  <c r="B60" i="7" s="1"/>
  <c r="C48" i="1"/>
  <c r="AB615" i="7" l="1"/>
  <c r="AB603" i="7"/>
  <c r="AB39" i="7"/>
  <c r="AB609" i="7"/>
  <c r="AB41" i="7"/>
  <c r="AB38" i="7"/>
  <c r="AB37" i="7"/>
  <c r="B92" i="7"/>
  <c r="B97" i="7"/>
  <c r="AA63" i="7"/>
  <c r="AB610" i="7"/>
  <c r="AC2" i="7"/>
  <c r="Q142" i="1"/>
  <c r="P166" i="1"/>
  <c r="P168" i="1" s="1"/>
  <c r="B316" i="7"/>
  <c r="G42" i="4"/>
  <c r="G3" i="4"/>
  <c r="B94" i="7" l="1"/>
  <c r="B106" i="7"/>
  <c r="AC615" i="7"/>
  <c r="AC609" i="7"/>
  <c r="AC603" i="7"/>
  <c r="AC41" i="7"/>
  <c r="AC39" i="7"/>
  <c r="AC38" i="7"/>
  <c r="AC37" i="7"/>
  <c r="AB63" i="7"/>
  <c r="AC610" i="7"/>
  <c r="AD2" i="7"/>
  <c r="R142" i="1"/>
  <c r="Q166" i="1"/>
  <c r="Q168" i="1" s="1"/>
  <c r="C574" i="7"/>
  <c r="C575" i="7"/>
  <c r="C226" i="7" s="1"/>
  <c r="C576" i="7"/>
  <c r="C577" i="7"/>
  <c r="C228" i="7" s="1"/>
  <c r="C567" i="7"/>
  <c r="C568" i="7"/>
  <c r="C220" i="7" s="1"/>
  <c r="C569" i="7"/>
  <c r="C570" i="7"/>
  <c r="C222" i="7" s="1"/>
  <c r="C225" i="7" l="1"/>
  <c r="C194" i="7"/>
  <c r="B293" i="7"/>
  <c r="C219" i="7"/>
  <c r="C190" i="7"/>
  <c r="C221" i="7"/>
  <c r="C196" i="7"/>
  <c r="C227" i="7"/>
  <c r="AD615" i="7"/>
  <c r="AD609" i="7"/>
  <c r="AD603" i="7"/>
  <c r="AD41" i="7"/>
  <c r="AD39" i="7"/>
  <c r="AD38" i="7"/>
  <c r="AD37" i="7"/>
  <c r="AC63" i="7"/>
  <c r="AD610" i="7"/>
  <c r="AE2" i="7"/>
  <c r="S142" i="1"/>
  <c r="R166" i="1"/>
  <c r="R168" i="1" s="1"/>
  <c r="B300" i="7"/>
  <c r="B303" i="7" s="1"/>
  <c r="E282" i="7" s="1"/>
  <c r="E281" i="7" s="1"/>
  <c r="B436" i="7"/>
  <c r="C571" i="7"/>
  <c r="C578" i="7"/>
  <c r="C189" i="7"/>
  <c r="C191" i="7"/>
  <c r="C195" i="7"/>
  <c r="C197" i="7"/>
  <c r="C188" i="7"/>
  <c r="C229" i="7" l="1"/>
  <c r="B99" i="7"/>
  <c r="B108" i="7"/>
  <c r="AE609" i="7"/>
  <c r="AE603" i="7"/>
  <c r="AE41" i="7"/>
  <c r="AE39" i="7"/>
  <c r="AE38" i="7"/>
  <c r="AE37" i="7"/>
  <c r="AE615" i="7"/>
  <c r="AE610" i="7"/>
  <c r="AD63" i="7"/>
  <c r="AF2" i="7"/>
  <c r="T142" i="1"/>
  <c r="S166" i="1"/>
  <c r="S168" i="1" s="1"/>
  <c r="C61" i="1"/>
  <c r="C56" i="1"/>
  <c r="AF615" i="7" l="1"/>
  <c r="AF609" i="7"/>
  <c r="AF41" i="7"/>
  <c r="AF38" i="7"/>
  <c r="AF603" i="7"/>
  <c r="AF39" i="7"/>
  <c r="AF37" i="7"/>
  <c r="AF610" i="7"/>
  <c r="AE63" i="7"/>
  <c r="AG2" i="7"/>
  <c r="U142" i="1"/>
  <c r="T166" i="1"/>
  <c r="T168" i="1" s="1"/>
  <c r="B426" i="7"/>
  <c r="B425" i="7"/>
  <c r="B424" i="7"/>
  <c r="B423" i="7"/>
  <c r="B290" i="7"/>
  <c r="B289" i="7"/>
  <c r="B288" i="7"/>
  <c r="B287" i="7"/>
  <c r="AG615" i="7" l="1"/>
  <c r="AG609" i="7"/>
  <c r="AG603" i="7"/>
  <c r="AG41" i="7"/>
  <c r="AG39" i="7"/>
  <c r="AG38" i="7"/>
  <c r="AG37" i="7"/>
  <c r="AF63" i="7"/>
  <c r="AG610" i="7"/>
  <c r="AH2" i="7"/>
  <c r="V142" i="1"/>
  <c r="U166" i="1"/>
  <c r="U168" i="1" s="1"/>
  <c r="AH615" i="7" l="1"/>
  <c r="AH609" i="7"/>
  <c r="AH603" i="7"/>
  <c r="AH41" i="7"/>
  <c r="AH39" i="7"/>
  <c r="AH38" i="7"/>
  <c r="AH37" i="7"/>
  <c r="AG63" i="7"/>
  <c r="AH610" i="7"/>
  <c r="AI2" i="7"/>
  <c r="C22" i="7"/>
  <c r="C40" i="7" s="1"/>
  <c r="C458" i="7"/>
  <c r="C322" i="7"/>
  <c r="W142" i="1"/>
  <c r="V166" i="1"/>
  <c r="V168" i="1" s="1"/>
  <c r="C616" i="7"/>
  <c r="C554" i="7"/>
  <c r="C548" i="7"/>
  <c r="C594" i="7"/>
  <c r="C590" i="7"/>
  <c r="C586" i="7"/>
  <c r="C582" i="7"/>
  <c r="C29" i="7"/>
  <c r="C33" i="7"/>
  <c r="C26" i="7"/>
  <c r="C163" i="7"/>
  <c r="C691" i="7"/>
  <c r="C659" i="7"/>
  <c r="C627" i="7"/>
  <c r="C42" i="7"/>
  <c r="AI609" i="7" l="1"/>
  <c r="AI603" i="7"/>
  <c r="AI41" i="7"/>
  <c r="AI39" i="7"/>
  <c r="AI38" i="7"/>
  <c r="AI37" i="7"/>
  <c r="AI615" i="7"/>
  <c r="AI610" i="7"/>
  <c r="AH63" i="7"/>
  <c r="AJ2" i="7"/>
  <c r="D22" i="7"/>
  <c r="D40" i="7" s="1"/>
  <c r="D458" i="7"/>
  <c r="D322" i="7"/>
  <c r="C64" i="7"/>
  <c r="X142" i="1"/>
  <c r="W166" i="1"/>
  <c r="W168" i="1" s="1"/>
  <c r="D616" i="7"/>
  <c r="D594" i="7"/>
  <c r="D590" i="7"/>
  <c r="D586" i="7"/>
  <c r="D582" i="7"/>
  <c r="D554" i="7"/>
  <c r="D548" i="7"/>
  <c r="D29" i="7"/>
  <c r="D33" i="7"/>
  <c r="D26" i="7"/>
  <c r="D691" i="7"/>
  <c r="D659" i="7"/>
  <c r="D627" i="7"/>
  <c r="D19" i="7"/>
  <c r="D177" i="7" s="1"/>
  <c r="D42" i="7"/>
  <c r="D93" i="7" l="1"/>
  <c r="D94" i="7" s="1"/>
  <c r="D109" i="7"/>
  <c r="AJ615" i="7"/>
  <c r="AJ41" i="7"/>
  <c r="AJ38" i="7"/>
  <c r="AJ603" i="7"/>
  <c r="AJ39" i="7"/>
  <c r="AJ37" i="7"/>
  <c r="AJ609" i="7"/>
  <c r="AI63" i="7"/>
  <c r="AJ610" i="7"/>
  <c r="AK2" i="7"/>
  <c r="E22" i="7"/>
  <c r="E40" i="7" s="1"/>
  <c r="E458" i="7"/>
  <c r="E322" i="7"/>
  <c r="D64" i="7"/>
  <c r="Y142" i="1"/>
  <c r="X166" i="1"/>
  <c r="X168" i="1" s="1"/>
  <c r="E616" i="7"/>
  <c r="E554" i="7"/>
  <c r="E548" i="7"/>
  <c r="E594" i="7"/>
  <c r="E590" i="7"/>
  <c r="E586" i="7"/>
  <c r="E582" i="7"/>
  <c r="E29" i="7"/>
  <c r="E33" i="7"/>
  <c r="E26" i="7"/>
  <c r="E691" i="7"/>
  <c r="E659" i="7"/>
  <c r="E627" i="7"/>
  <c r="E42" i="7"/>
  <c r="E19" i="7"/>
  <c r="E177" i="7" s="1"/>
  <c r="D88" i="1"/>
  <c r="D90" i="1"/>
  <c r="D89" i="1"/>
  <c r="E93" i="7" l="1"/>
  <c r="E94" i="7" s="1"/>
  <c r="E109" i="7"/>
  <c r="AK615" i="7"/>
  <c r="AK609" i="7"/>
  <c r="AK603" i="7"/>
  <c r="AK41" i="7"/>
  <c r="AK39" i="7"/>
  <c r="AK38" i="7"/>
  <c r="AK37" i="7"/>
  <c r="AJ63" i="7"/>
  <c r="AK610" i="7"/>
  <c r="AL2" i="7"/>
  <c r="F22" i="7"/>
  <c r="F40" i="7" s="1"/>
  <c r="F458" i="7"/>
  <c r="F322" i="7"/>
  <c r="Z142" i="1"/>
  <c r="Y166" i="1"/>
  <c r="Y168" i="1" s="1"/>
  <c r="E64" i="7"/>
  <c r="F616" i="7"/>
  <c r="F548" i="7"/>
  <c r="F594" i="7"/>
  <c r="F590" i="7"/>
  <c r="F586" i="7"/>
  <c r="F582" i="7"/>
  <c r="F554" i="7"/>
  <c r="F29" i="7"/>
  <c r="F33" i="7"/>
  <c r="F26" i="7"/>
  <c r="F659" i="7"/>
  <c r="F691" i="7"/>
  <c r="F627" i="7"/>
  <c r="F42" i="7"/>
  <c r="F19" i="7"/>
  <c r="F177" i="7" s="1"/>
  <c r="AP605" i="7"/>
  <c r="F93" i="7" l="1"/>
  <c r="F94" i="7" s="1"/>
  <c r="F109" i="7"/>
  <c r="AL615" i="7"/>
  <c r="AL609" i="7"/>
  <c r="AL603" i="7"/>
  <c r="AL41" i="7"/>
  <c r="AL39" i="7"/>
  <c r="AL38" i="7"/>
  <c r="AL37" i="7"/>
  <c r="AK63" i="7"/>
  <c r="AL610" i="7"/>
  <c r="AM2" i="7"/>
  <c r="G22" i="7"/>
  <c r="G40" i="7" s="1"/>
  <c r="G458" i="7"/>
  <c r="G322" i="7"/>
  <c r="F64" i="7"/>
  <c r="AA142" i="1"/>
  <c r="Z166" i="1"/>
  <c r="Z168" i="1" s="1"/>
  <c r="G616" i="7"/>
  <c r="G554" i="7"/>
  <c r="G548" i="7"/>
  <c r="G586" i="7"/>
  <c r="G594" i="7"/>
  <c r="G590" i="7"/>
  <c r="G582" i="7"/>
  <c r="G29" i="7"/>
  <c r="G33" i="7"/>
  <c r="G26" i="7"/>
  <c r="G691" i="7"/>
  <c r="G659" i="7"/>
  <c r="G627" i="7"/>
  <c r="G19" i="7"/>
  <c r="G177" i="7" s="1"/>
  <c r="G42"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G93" i="7" l="1"/>
  <c r="G94" i="7" s="1"/>
  <c r="G109" i="7"/>
  <c r="AM609" i="7"/>
  <c r="AM603" i="7"/>
  <c r="AM41" i="7"/>
  <c r="AM39" i="7"/>
  <c r="AM38" i="7"/>
  <c r="AM37" i="7"/>
  <c r="AM615" i="7"/>
  <c r="AM610" i="7"/>
  <c r="AL63" i="7"/>
  <c r="AN2" i="7"/>
  <c r="H22" i="7"/>
  <c r="H40" i="7" s="1"/>
  <c r="H458" i="7"/>
  <c r="H322" i="7"/>
  <c r="G64" i="7"/>
  <c r="AB142" i="1"/>
  <c r="AA166" i="1"/>
  <c r="AA168" i="1" s="1"/>
  <c r="H616" i="7"/>
  <c r="H586" i="7"/>
  <c r="H554" i="7"/>
  <c r="H548" i="7"/>
  <c r="H594" i="7"/>
  <c r="H590" i="7"/>
  <c r="H582" i="7"/>
  <c r="H29" i="7"/>
  <c r="H33" i="7"/>
  <c r="H26" i="7"/>
  <c r="H691" i="7"/>
  <c r="H627" i="7"/>
  <c r="H659" i="7"/>
  <c r="H19" i="7"/>
  <c r="H177" i="7" s="1"/>
  <c r="H42" i="7"/>
  <c r="A704" i="7"/>
  <c r="A705" i="7" s="1"/>
  <c r="A706" i="7" s="1"/>
  <c r="A707" i="7" s="1"/>
  <c r="A708" i="7" s="1"/>
  <c r="A709" i="7" s="1"/>
  <c r="A710" i="7" s="1"/>
  <c r="A711" i="7" s="1"/>
  <c r="A712" i="7" s="1"/>
  <c r="A692" i="7"/>
  <c r="H692" i="7" s="1"/>
  <c r="B687" i="7"/>
  <c r="C684" i="7" s="1"/>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C620" i="7"/>
  <c r="A593" i="7"/>
  <c r="A589" i="7"/>
  <c r="A585" i="7"/>
  <c r="A581" i="7"/>
  <c r="A577" i="7"/>
  <c r="A302" i="7" s="1"/>
  <c r="A576" i="7"/>
  <c r="A301" i="7" s="1"/>
  <c r="A575" i="7"/>
  <c r="A300" i="7" s="1"/>
  <c r="A574" i="7"/>
  <c r="A299" i="7" s="1"/>
  <c r="A570" i="7"/>
  <c r="A296" i="7" s="1"/>
  <c r="A569" i="7"/>
  <c r="A295" i="7" s="1"/>
  <c r="A568" i="7"/>
  <c r="A294" i="7" s="1"/>
  <c r="A567" i="7"/>
  <c r="A293" i="7" s="1"/>
  <c r="A566" i="7"/>
  <c r="A292" i="7" s="1"/>
  <c r="C564" i="7"/>
  <c r="A564" i="7"/>
  <c r="A290" i="7" s="1"/>
  <c r="C563" i="7"/>
  <c r="A563" i="7"/>
  <c r="A289" i="7" s="1"/>
  <c r="C562" i="7"/>
  <c r="A562" i="7"/>
  <c r="A288" i="7" s="1"/>
  <c r="C561" i="7"/>
  <c r="C213" i="7" s="1"/>
  <c r="A561" i="7"/>
  <c r="A287" i="7" s="1"/>
  <c r="A560" i="7"/>
  <c r="A286" i="7" s="1"/>
  <c r="K418" i="7"/>
  <c r="K282" i="7"/>
  <c r="A534" i="7"/>
  <c r="A535" i="7" s="1"/>
  <c r="A536" i="7" s="1"/>
  <c r="A537" i="7" s="1"/>
  <c r="A538" i="7" s="1"/>
  <c r="A539" i="7" s="1"/>
  <c r="A540" i="7" s="1"/>
  <c r="A541" i="7" s="1"/>
  <c r="A542" i="7" s="1"/>
  <c r="A522" i="7"/>
  <c r="A523" i="7" s="1"/>
  <c r="A524" i="7" s="1"/>
  <c r="A525" i="7" s="1"/>
  <c r="A526" i="7" s="1"/>
  <c r="A527" i="7" s="1"/>
  <c r="A528" i="7" s="1"/>
  <c r="A529" i="7" s="1"/>
  <c r="A530" i="7" s="1"/>
  <c r="A508" i="7"/>
  <c r="A509" i="7" s="1"/>
  <c r="A510" i="7" s="1"/>
  <c r="A511" i="7" s="1"/>
  <c r="A512" i="7" s="1"/>
  <c r="A513" i="7" s="1"/>
  <c r="A514" i="7" s="1"/>
  <c r="A515" i="7" s="1"/>
  <c r="A516" i="7" s="1"/>
  <c r="A496" i="7"/>
  <c r="A497" i="7" s="1"/>
  <c r="A498" i="7" s="1"/>
  <c r="A499" i="7" s="1"/>
  <c r="A500" i="7" s="1"/>
  <c r="A501" i="7" s="1"/>
  <c r="A502" i="7" s="1"/>
  <c r="A503" i="7" s="1"/>
  <c r="A504" i="7" s="1"/>
  <c r="A482" i="7"/>
  <c r="A483" i="7" s="1"/>
  <c r="A484" i="7" s="1"/>
  <c r="A485" i="7" s="1"/>
  <c r="A486" i="7" s="1"/>
  <c r="A487" i="7" s="1"/>
  <c r="A488" i="7" s="1"/>
  <c r="A489" i="7" s="1"/>
  <c r="A490" i="7" s="1"/>
  <c r="A470" i="7"/>
  <c r="A471" i="7" s="1"/>
  <c r="A472" i="7" s="1"/>
  <c r="A473" i="7" s="1"/>
  <c r="A474" i="7" s="1"/>
  <c r="A475" i="7" s="1"/>
  <c r="A476" i="7" s="1"/>
  <c r="A477" i="7" s="1"/>
  <c r="A478" i="7" s="1"/>
  <c r="B464" i="7"/>
  <c r="B463" i="7"/>
  <c r="A440" i="7"/>
  <c r="A397" i="7"/>
  <c r="A398" i="7" s="1"/>
  <c r="A399" i="7" s="1"/>
  <c r="A400" i="7" s="1"/>
  <c r="A401" i="7" s="1"/>
  <c r="A402" i="7" s="1"/>
  <c r="A403" i="7" s="1"/>
  <c r="A404" i="7" s="1"/>
  <c r="A405" i="7" s="1"/>
  <c r="A385" i="7"/>
  <c r="A386" i="7" s="1"/>
  <c r="A387" i="7" s="1"/>
  <c r="A388" i="7" s="1"/>
  <c r="A389" i="7" s="1"/>
  <c r="A390" i="7" s="1"/>
  <c r="A391" i="7" s="1"/>
  <c r="A392" i="7" s="1"/>
  <c r="A393" i="7" s="1"/>
  <c r="A371" i="7"/>
  <c r="A372" i="7" s="1"/>
  <c r="A373" i="7" s="1"/>
  <c r="A374" i="7" s="1"/>
  <c r="A375" i="7" s="1"/>
  <c r="A376" i="7" s="1"/>
  <c r="A377" i="7" s="1"/>
  <c r="A378" i="7" s="1"/>
  <c r="A379" i="7" s="1"/>
  <c r="A359" i="7"/>
  <c r="A360" i="7" s="1"/>
  <c r="A361" i="7" s="1"/>
  <c r="A362" i="7" s="1"/>
  <c r="A363" i="7" s="1"/>
  <c r="A364" i="7" s="1"/>
  <c r="A365" i="7" s="1"/>
  <c r="A366" i="7" s="1"/>
  <c r="A367" i="7" s="1"/>
  <c r="A345" i="7"/>
  <c r="A346" i="7" s="1"/>
  <c r="A347" i="7" s="1"/>
  <c r="A348" i="7" s="1"/>
  <c r="A349" i="7" s="1"/>
  <c r="A350" i="7" s="1"/>
  <c r="A351" i="7" s="1"/>
  <c r="A352" i="7" s="1"/>
  <c r="A353" i="7" s="1"/>
  <c r="A334" i="7"/>
  <c r="A335" i="7" s="1"/>
  <c r="A336" i="7" s="1"/>
  <c r="A337" i="7" s="1"/>
  <c r="A338" i="7" s="1"/>
  <c r="A339" i="7" s="1"/>
  <c r="A340" i="7" s="1"/>
  <c r="A341" i="7" s="1"/>
  <c r="A342" i="7" s="1"/>
  <c r="B328" i="7"/>
  <c r="B327" i="7"/>
  <c r="A303" i="7"/>
  <c r="A298" i="7"/>
  <c r="A297" i="7"/>
  <c r="A291" i="7"/>
  <c r="A285" i="7"/>
  <c r="A280" i="7"/>
  <c r="A416" i="7" s="1"/>
  <c r="A279" i="7"/>
  <c r="A415" i="7" s="1"/>
  <c r="A278" i="7"/>
  <c r="A414" i="7" s="1"/>
  <c r="A277" i="7"/>
  <c r="A413" i="7" s="1"/>
  <c r="A276" i="7"/>
  <c r="A412" i="7" s="1"/>
  <c r="A275" i="7"/>
  <c r="A411" i="7" s="1"/>
  <c r="A261" i="7"/>
  <c r="A224" i="7"/>
  <c r="A218" i="7"/>
  <c r="A212" i="7"/>
  <c r="A211" i="7"/>
  <c r="A243" i="7"/>
  <c r="A193" i="7"/>
  <c r="A187" i="7"/>
  <c r="A181" i="7"/>
  <c r="A180" i="7"/>
  <c r="B125" i="7"/>
  <c r="B121" i="7"/>
  <c r="B120" i="7"/>
  <c r="B72" i="7"/>
  <c r="B71" i="7"/>
  <c r="B70" i="7"/>
  <c r="B67" i="7"/>
  <c r="B66" i="7"/>
  <c r="H93" i="7" l="1"/>
  <c r="H94" i="7" s="1"/>
  <c r="H109" i="7"/>
  <c r="AN615" i="7"/>
  <c r="AN603" i="7"/>
  <c r="AN39" i="7"/>
  <c r="AN37" i="7"/>
  <c r="AN609" i="7"/>
  <c r="AN41" i="7"/>
  <c r="AN38" i="7"/>
  <c r="AM63" i="7"/>
  <c r="AN610" i="7"/>
  <c r="B73" i="7"/>
  <c r="AO2" i="7"/>
  <c r="I22" i="7"/>
  <c r="I40" i="7" s="1"/>
  <c r="I458" i="7"/>
  <c r="I322" i="7"/>
  <c r="AC142" i="1"/>
  <c r="AB166" i="1"/>
  <c r="AB168" i="1" s="1"/>
  <c r="I616" i="7"/>
  <c r="H64" i="7"/>
  <c r="I554" i="7"/>
  <c r="I548" i="7"/>
  <c r="I594" i="7"/>
  <c r="I590" i="7"/>
  <c r="I586" i="7"/>
  <c r="I582" i="7"/>
  <c r="I29" i="7"/>
  <c r="I33" i="7"/>
  <c r="I26" i="7"/>
  <c r="A693" i="7"/>
  <c r="C705" i="7" s="1"/>
  <c r="C692" i="7"/>
  <c r="C385" i="7" s="1"/>
  <c r="D692" i="7"/>
  <c r="E692" i="7"/>
  <c r="F692" i="7"/>
  <c r="G692" i="7"/>
  <c r="A629" i="7"/>
  <c r="C641" i="7" s="1"/>
  <c r="C628" i="7"/>
  <c r="D628" i="7"/>
  <c r="E628" i="7"/>
  <c r="F628" i="7"/>
  <c r="G628" i="7"/>
  <c r="A661" i="7"/>
  <c r="I661" i="7" s="1"/>
  <c r="C660" i="7"/>
  <c r="C359" i="7" s="1"/>
  <c r="D660" i="7"/>
  <c r="E660" i="7"/>
  <c r="F660" i="7"/>
  <c r="G660" i="7"/>
  <c r="I692" i="7"/>
  <c r="I691" i="7"/>
  <c r="I693" i="7"/>
  <c r="I659" i="7"/>
  <c r="I660" i="7"/>
  <c r="I627" i="7"/>
  <c r="I628" i="7"/>
  <c r="I42" i="7"/>
  <c r="I19" i="7"/>
  <c r="I177" i="7" s="1"/>
  <c r="C182" i="7"/>
  <c r="C215" i="7"/>
  <c r="C184" i="7"/>
  <c r="C214" i="7"/>
  <c r="C183" i="7"/>
  <c r="C216" i="7"/>
  <c r="C185" i="7"/>
  <c r="C565" i="7"/>
  <c r="B297" i="7"/>
  <c r="B291" i="7"/>
  <c r="B427" i="7"/>
  <c r="B433" i="7"/>
  <c r="D640" i="7"/>
  <c r="D447" i="7"/>
  <c r="D313" i="7"/>
  <c r="C704" i="7"/>
  <c r="C384" i="7"/>
  <c r="C672" i="7"/>
  <c r="C640" i="7"/>
  <c r="C333" i="7"/>
  <c r="C555" i="7"/>
  <c r="C549" i="7"/>
  <c r="C448" i="7"/>
  <c r="C447" i="7"/>
  <c r="C446" i="7"/>
  <c r="C445" i="7"/>
  <c r="C444" i="7"/>
  <c r="C464" i="7"/>
  <c r="C328" i="7"/>
  <c r="C312" i="7"/>
  <c r="C311" i="7"/>
  <c r="C310" i="7"/>
  <c r="C309" i="7"/>
  <c r="C308" i="7"/>
  <c r="B126" i="7"/>
  <c r="C28" i="7"/>
  <c r="D28" i="7"/>
  <c r="B122" i="7"/>
  <c r="A445" i="7"/>
  <c r="A453" i="7" s="1"/>
  <c r="A447" i="7"/>
  <c r="A455" i="7" s="1"/>
  <c r="A449" i="7"/>
  <c r="A457" i="7" s="1"/>
  <c r="A422" i="7"/>
  <c r="A433" i="7"/>
  <c r="A434" i="7"/>
  <c r="A308" i="7"/>
  <c r="A316" i="7" s="1"/>
  <c r="A309" i="7"/>
  <c r="A317" i="7" s="1"/>
  <c r="A310" i="7"/>
  <c r="A318" i="7" s="1"/>
  <c r="A311" i="7"/>
  <c r="A319" i="7" s="1"/>
  <c r="A312" i="7"/>
  <c r="A320" i="7" s="1"/>
  <c r="A313" i="7"/>
  <c r="A321" i="7" s="1"/>
  <c r="A444" i="7"/>
  <c r="A452" i="7" s="1"/>
  <c r="A446" i="7"/>
  <c r="A454" i="7" s="1"/>
  <c r="A448" i="7"/>
  <c r="A456" i="7" s="1"/>
  <c r="A421" i="7"/>
  <c r="A427" i="7"/>
  <c r="A428" i="7"/>
  <c r="A439" i="7"/>
  <c r="I93" i="7" l="1"/>
  <c r="I94" i="7" s="1"/>
  <c r="I109" i="7"/>
  <c r="B98" i="7"/>
  <c r="B100" i="7" s="1"/>
  <c r="B107" i="7"/>
  <c r="AO615" i="7"/>
  <c r="AO609" i="7"/>
  <c r="AO603" i="7"/>
  <c r="AO41" i="7"/>
  <c r="AO39" i="7"/>
  <c r="AO38" i="7"/>
  <c r="AO37" i="7"/>
  <c r="AN63" i="7"/>
  <c r="AO610" i="7"/>
  <c r="AP2" i="7"/>
  <c r="D418" i="7"/>
  <c r="D417" i="7" s="1"/>
  <c r="J22" i="7"/>
  <c r="J40" i="7" s="1"/>
  <c r="J458" i="7"/>
  <c r="J322" i="7"/>
  <c r="D282" i="7"/>
  <c r="B304" i="7"/>
  <c r="I64" i="7"/>
  <c r="AD142" i="1"/>
  <c r="AC166" i="1"/>
  <c r="AC168" i="1" s="1"/>
  <c r="J616" i="7"/>
  <c r="J554" i="7"/>
  <c r="J582" i="7"/>
  <c r="J548" i="7"/>
  <c r="J594" i="7"/>
  <c r="J590" i="7"/>
  <c r="J586" i="7"/>
  <c r="J29" i="7"/>
  <c r="J33" i="7"/>
  <c r="J26" i="7"/>
  <c r="I629" i="7"/>
  <c r="D673" i="7"/>
  <c r="C673" i="7"/>
  <c r="C329" i="7"/>
  <c r="A630" i="7"/>
  <c r="D642" i="7" s="1"/>
  <c r="C629" i="7"/>
  <c r="C335" i="7" s="1"/>
  <c r="D629" i="7"/>
  <c r="E629" i="7"/>
  <c r="F629" i="7"/>
  <c r="G629" i="7"/>
  <c r="H629" i="7"/>
  <c r="A662" i="7"/>
  <c r="D674" i="7" s="1"/>
  <c r="C661" i="7"/>
  <c r="C360" i="7" s="1"/>
  <c r="D661" i="7"/>
  <c r="E661" i="7"/>
  <c r="F661" i="7"/>
  <c r="G661" i="7"/>
  <c r="H661" i="7"/>
  <c r="A694" i="7"/>
  <c r="J694" i="7" s="1"/>
  <c r="C693" i="7"/>
  <c r="C386" i="7" s="1"/>
  <c r="D693" i="7"/>
  <c r="E693" i="7"/>
  <c r="F693" i="7"/>
  <c r="G693" i="7"/>
  <c r="H693" i="7"/>
  <c r="J691" i="7"/>
  <c r="J662" i="7"/>
  <c r="J661" i="7"/>
  <c r="J660" i="7"/>
  <c r="J659" i="7"/>
  <c r="J693" i="7"/>
  <c r="J692" i="7"/>
  <c r="J628" i="7"/>
  <c r="J629" i="7"/>
  <c r="J627" i="7"/>
  <c r="C186" i="7"/>
  <c r="J42" i="7"/>
  <c r="J19" i="7"/>
  <c r="J177" i="7" s="1"/>
  <c r="D549" i="7"/>
  <c r="D309" i="7"/>
  <c r="D310" i="7"/>
  <c r="D444" i="7"/>
  <c r="D448" i="7"/>
  <c r="D555" i="7"/>
  <c r="D641" i="7"/>
  <c r="D358" i="7"/>
  <c r="D385" i="7"/>
  <c r="D328" i="7"/>
  <c r="D311" i="7"/>
  <c r="D319" i="7" s="1"/>
  <c r="D445" i="7"/>
  <c r="D449" i="7"/>
  <c r="D333" i="7"/>
  <c r="D704" i="7"/>
  <c r="D30" i="7"/>
  <c r="D308" i="7"/>
  <c r="D312" i="7"/>
  <c r="D446" i="7"/>
  <c r="D464" i="7"/>
  <c r="D334" i="7"/>
  <c r="D672" i="7"/>
  <c r="D705" i="7"/>
  <c r="D604" i="7"/>
  <c r="C217" i="7"/>
  <c r="C465" i="7"/>
  <c r="C358" i="7"/>
  <c r="C30" i="7"/>
  <c r="E704" i="7"/>
  <c r="E705" i="7"/>
  <c r="E673" i="7"/>
  <c r="E672" i="7"/>
  <c r="E640" i="7"/>
  <c r="E555" i="7"/>
  <c r="E449" i="7"/>
  <c r="E448" i="7"/>
  <c r="E447" i="7"/>
  <c r="E445" i="7"/>
  <c r="E444" i="7"/>
  <c r="E464" i="7"/>
  <c r="E313" i="7"/>
  <c r="E312" i="7"/>
  <c r="E311" i="7"/>
  <c r="E319" i="7" s="1"/>
  <c r="E309" i="7"/>
  <c r="E308" i="7"/>
  <c r="E28" i="7"/>
  <c r="C522" i="7"/>
  <c r="C334" i="7"/>
  <c r="C469" i="7"/>
  <c r="C496" i="7"/>
  <c r="C521" i="7"/>
  <c r="D384" i="7"/>
  <c r="J93" i="7" l="1"/>
  <c r="J94" i="7" s="1"/>
  <c r="J109" i="7"/>
  <c r="AP615" i="7"/>
  <c r="AP609" i="7"/>
  <c r="AP603" i="7"/>
  <c r="AP41" i="7"/>
  <c r="AP39" i="7"/>
  <c r="AP38" i="7"/>
  <c r="AP37" i="7"/>
  <c r="AO63" i="7"/>
  <c r="AP610" i="7"/>
  <c r="K22" i="7"/>
  <c r="K40" i="7" s="1"/>
  <c r="K458" i="7"/>
  <c r="K322" i="7"/>
  <c r="J64" i="7"/>
  <c r="D280" i="7"/>
  <c r="D281" i="7"/>
  <c r="AE142" i="1"/>
  <c r="AD166" i="1"/>
  <c r="AD168" i="1" s="1"/>
  <c r="K616" i="7"/>
  <c r="K554" i="7"/>
  <c r="K548" i="7"/>
  <c r="K594" i="7"/>
  <c r="K590" i="7"/>
  <c r="K586" i="7"/>
  <c r="K582" i="7"/>
  <c r="K29" i="7"/>
  <c r="K33" i="7"/>
  <c r="K26" i="7"/>
  <c r="D276" i="7"/>
  <c r="D277" i="7"/>
  <c r="D279" i="7"/>
  <c r="D275" i="7"/>
  <c r="D278" i="7"/>
  <c r="D416" i="7"/>
  <c r="D414" i="7"/>
  <c r="D411" i="7"/>
  <c r="D412" i="7"/>
  <c r="D413" i="7"/>
  <c r="D415" i="7"/>
  <c r="D495" i="7"/>
  <c r="C471" i="7"/>
  <c r="C497" i="7"/>
  <c r="D470" i="7"/>
  <c r="C523" i="7"/>
  <c r="C495" i="7"/>
  <c r="E674" i="7"/>
  <c r="E642" i="7"/>
  <c r="D335" i="7"/>
  <c r="D386" i="7"/>
  <c r="D706" i="7"/>
  <c r="J630" i="7"/>
  <c r="A695" i="7"/>
  <c r="C707" i="7" s="1"/>
  <c r="C694" i="7"/>
  <c r="D694" i="7"/>
  <c r="E694" i="7"/>
  <c r="F694" i="7"/>
  <c r="G694" i="7"/>
  <c r="H694" i="7"/>
  <c r="C706" i="7"/>
  <c r="I694" i="7"/>
  <c r="A631" i="7"/>
  <c r="F643" i="7" s="1"/>
  <c r="C630" i="7"/>
  <c r="D630" i="7"/>
  <c r="E630" i="7"/>
  <c r="F630" i="7"/>
  <c r="G630" i="7"/>
  <c r="H630" i="7"/>
  <c r="I630" i="7"/>
  <c r="C642" i="7"/>
  <c r="D360" i="7"/>
  <c r="A663" i="7"/>
  <c r="K663" i="7" s="1"/>
  <c r="C662" i="7"/>
  <c r="D662" i="7"/>
  <c r="E662" i="7"/>
  <c r="F662" i="7"/>
  <c r="G662" i="7"/>
  <c r="H662" i="7"/>
  <c r="C674" i="7"/>
  <c r="C675" i="7"/>
  <c r="I662" i="7"/>
  <c r="K694" i="7"/>
  <c r="K693" i="7"/>
  <c r="K691" i="7"/>
  <c r="K662" i="7"/>
  <c r="K692" i="7"/>
  <c r="K660" i="7"/>
  <c r="K630" i="7"/>
  <c r="K628" i="7"/>
  <c r="K661" i="7"/>
  <c r="K629" i="7"/>
  <c r="K627" i="7"/>
  <c r="K659" i="7"/>
  <c r="D329" i="7"/>
  <c r="D465" i="7"/>
  <c r="K19" i="7"/>
  <c r="K177" i="7" s="1"/>
  <c r="K42" i="7"/>
  <c r="E310" i="7"/>
  <c r="E328" i="7"/>
  <c r="E446" i="7"/>
  <c r="E549" i="7"/>
  <c r="E641" i="7"/>
  <c r="E706" i="7"/>
  <c r="E360" i="7"/>
  <c r="E333" i="7"/>
  <c r="E386" i="7"/>
  <c r="E385" i="7"/>
  <c r="D359" i="7"/>
  <c r="E334" i="7"/>
  <c r="E359" i="7"/>
  <c r="F604" i="7"/>
  <c r="E604" i="7"/>
  <c r="E384" i="7"/>
  <c r="E30" i="7"/>
  <c r="D522" i="7"/>
  <c r="D521" i="7"/>
  <c r="C470" i="7"/>
  <c r="D469" i="7"/>
  <c r="F706" i="7"/>
  <c r="F705" i="7"/>
  <c r="F386" i="7"/>
  <c r="F385" i="7"/>
  <c r="F384" i="7"/>
  <c r="F674" i="7"/>
  <c r="F673" i="7"/>
  <c r="F672" i="7"/>
  <c r="F360" i="7"/>
  <c r="F359" i="7"/>
  <c r="F358" i="7"/>
  <c r="F642" i="7"/>
  <c r="F641" i="7"/>
  <c r="F640" i="7"/>
  <c r="F334" i="7"/>
  <c r="F333" i="7"/>
  <c r="F555" i="7"/>
  <c r="F549" i="7"/>
  <c r="F464" i="7"/>
  <c r="F449" i="7"/>
  <c r="F448" i="7"/>
  <c r="F447" i="7"/>
  <c r="F446" i="7"/>
  <c r="F445" i="7"/>
  <c r="F444" i="7"/>
  <c r="F313" i="7"/>
  <c r="F312" i="7"/>
  <c r="F311" i="7"/>
  <c r="F319" i="7" s="1"/>
  <c r="F310" i="7"/>
  <c r="F309" i="7"/>
  <c r="F308" i="7"/>
  <c r="F328" i="7"/>
  <c r="F28" i="7"/>
  <c r="E329" i="7"/>
  <c r="E465" i="7"/>
  <c r="K93" i="7" l="1"/>
  <c r="K94" i="7" s="1"/>
  <c r="K109" i="7"/>
  <c r="AP63" i="7"/>
  <c r="L22" i="7"/>
  <c r="L40" i="7" s="1"/>
  <c r="L458" i="7"/>
  <c r="L322" i="7"/>
  <c r="K64" i="7"/>
  <c r="AF142" i="1"/>
  <c r="AE166" i="1"/>
  <c r="AE168" i="1" s="1"/>
  <c r="L616" i="7"/>
  <c r="L590" i="7"/>
  <c r="L582" i="7"/>
  <c r="L554" i="7"/>
  <c r="L548" i="7"/>
  <c r="L594" i="7"/>
  <c r="L586" i="7"/>
  <c r="L29" i="7"/>
  <c r="L33" i="7"/>
  <c r="L26" i="7"/>
  <c r="D497" i="7"/>
  <c r="E496" i="7"/>
  <c r="E470" i="7"/>
  <c r="D496" i="7"/>
  <c r="E522" i="7"/>
  <c r="E521" i="7"/>
  <c r="E523" i="7"/>
  <c r="D523" i="7"/>
  <c r="E469" i="7"/>
  <c r="D471" i="7"/>
  <c r="E497" i="7"/>
  <c r="F707" i="7"/>
  <c r="F675" i="7"/>
  <c r="F336" i="7"/>
  <c r="E361" i="7"/>
  <c r="F361" i="7"/>
  <c r="K631" i="7"/>
  <c r="E336" i="7"/>
  <c r="E387" i="7"/>
  <c r="C361" i="7"/>
  <c r="D361" i="7"/>
  <c r="C336" i="7"/>
  <c r="D336" i="7"/>
  <c r="A664" i="7"/>
  <c r="C676" i="7" s="1"/>
  <c r="C663" i="7"/>
  <c r="D663" i="7"/>
  <c r="E663" i="7"/>
  <c r="F663" i="7"/>
  <c r="G663" i="7"/>
  <c r="H663" i="7"/>
  <c r="I663" i="7"/>
  <c r="J663" i="7"/>
  <c r="D675" i="7"/>
  <c r="A632" i="7"/>
  <c r="E644" i="7" s="1"/>
  <c r="C631" i="7"/>
  <c r="D631" i="7"/>
  <c r="E631" i="7"/>
  <c r="F631" i="7"/>
  <c r="G631" i="7"/>
  <c r="H631" i="7"/>
  <c r="I631" i="7"/>
  <c r="C644" i="7"/>
  <c r="J631" i="7"/>
  <c r="E643" i="7"/>
  <c r="D643" i="7"/>
  <c r="E675" i="7"/>
  <c r="K695" i="7"/>
  <c r="C643" i="7"/>
  <c r="C387" i="7"/>
  <c r="D387" i="7"/>
  <c r="A696" i="7"/>
  <c r="C708" i="7" s="1"/>
  <c r="C695" i="7"/>
  <c r="D695" i="7"/>
  <c r="E695" i="7"/>
  <c r="F695" i="7"/>
  <c r="G695" i="7"/>
  <c r="H695" i="7"/>
  <c r="I695" i="7"/>
  <c r="D708" i="7"/>
  <c r="E707" i="7"/>
  <c r="J695" i="7"/>
  <c r="D707" i="7"/>
  <c r="E708" i="7"/>
  <c r="L694" i="7"/>
  <c r="L692" i="7"/>
  <c r="L695" i="7"/>
  <c r="L693" i="7"/>
  <c r="L691" i="7"/>
  <c r="L662" i="7"/>
  <c r="L660" i="7"/>
  <c r="L631" i="7"/>
  <c r="L630" i="7"/>
  <c r="L629" i="7"/>
  <c r="L628" i="7"/>
  <c r="L627" i="7"/>
  <c r="L663" i="7"/>
  <c r="L661" i="7"/>
  <c r="L659" i="7"/>
  <c r="L19" i="7"/>
  <c r="L177" i="7" s="1"/>
  <c r="L42" i="7"/>
  <c r="E335" i="7"/>
  <c r="E358" i="7"/>
  <c r="F387" i="7"/>
  <c r="F335" i="7"/>
  <c r="G604" i="7"/>
  <c r="F30" i="7"/>
  <c r="F469" i="7"/>
  <c r="F497" i="7"/>
  <c r="F521" i="7"/>
  <c r="F522" i="7"/>
  <c r="G707" i="7"/>
  <c r="G706" i="7"/>
  <c r="G705" i="7"/>
  <c r="G387" i="7"/>
  <c r="G386" i="7"/>
  <c r="G385" i="7"/>
  <c r="G384" i="7"/>
  <c r="G675" i="7"/>
  <c r="G674" i="7"/>
  <c r="G673" i="7"/>
  <c r="G672" i="7"/>
  <c r="G361" i="7"/>
  <c r="G360" i="7"/>
  <c r="G359" i="7"/>
  <c r="G358" i="7"/>
  <c r="G643" i="7"/>
  <c r="G642" i="7"/>
  <c r="G641" i="7"/>
  <c r="G640" i="7"/>
  <c r="G336" i="7"/>
  <c r="G335" i="7"/>
  <c r="G334" i="7"/>
  <c r="G333" i="7"/>
  <c r="G555" i="7"/>
  <c r="G549" i="7"/>
  <c r="G449" i="7"/>
  <c r="G448" i="7"/>
  <c r="G447" i="7"/>
  <c r="G446" i="7"/>
  <c r="G445" i="7"/>
  <c r="G444" i="7"/>
  <c r="G464" i="7"/>
  <c r="G328" i="7"/>
  <c r="G313" i="7"/>
  <c r="G312" i="7"/>
  <c r="G311" i="7"/>
  <c r="G319" i="7" s="1"/>
  <c r="G310" i="7"/>
  <c r="G309" i="7"/>
  <c r="G308" i="7"/>
  <c r="G28" i="7"/>
  <c r="F329" i="7"/>
  <c r="F470" i="7"/>
  <c r="F495" i="7"/>
  <c r="F523" i="7"/>
  <c r="F465" i="7"/>
  <c r="F496" i="7"/>
  <c r="L93" i="7" l="1"/>
  <c r="L94" i="7" s="1"/>
  <c r="L109" i="7"/>
  <c r="M22" i="7"/>
  <c r="M458" i="7"/>
  <c r="M322" i="7"/>
  <c r="L64" i="7"/>
  <c r="AG142" i="1"/>
  <c r="AF166" i="1"/>
  <c r="AF168" i="1" s="1"/>
  <c r="M616" i="7"/>
  <c r="M554" i="7"/>
  <c r="M548" i="7"/>
  <c r="M594" i="7"/>
  <c r="M590" i="7"/>
  <c r="M586" i="7"/>
  <c r="M582" i="7"/>
  <c r="M29" i="7"/>
  <c r="M33" i="7"/>
  <c r="M26" i="7"/>
  <c r="E495" i="7"/>
  <c r="F498" i="7"/>
  <c r="D472" i="7"/>
  <c r="E498" i="7"/>
  <c r="C472" i="7"/>
  <c r="F472" i="7"/>
  <c r="D498" i="7"/>
  <c r="F471" i="7"/>
  <c r="C498" i="7"/>
  <c r="F524" i="7"/>
  <c r="E524" i="7"/>
  <c r="D524" i="7"/>
  <c r="E472" i="7"/>
  <c r="E471" i="7"/>
  <c r="C524" i="7"/>
  <c r="G676" i="7"/>
  <c r="M40" i="7"/>
  <c r="E676" i="7"/>
  <c r="L664" i="7"/>
  <c r="G362" i="7"/>
  <c r="D644" i="7"/>
  <c r="G337" i="7"/>
  <c r="G644" i="7"/>
  <c r="L632" i="7"/>
  <c r="G388" i="7"/>
  <c r="D676" i="7"/>
  <c r="G708" i="7"/>
  <c r="L696" i="7"/>
  <c r="F676" i="7"/>
  <c r="C337" i="7"/>
  <c r="D337" i="7"/>
  <c r="F337" i="7"/>
  <c r="E337" i="7"/>
  <c r="D388" i="7"/>
  <c r="C388" i="7"/>
  <c r="F388" i="7"/>
  <c r="E388" i="7"/>
  <c r="A633" i="7"/>
  <c r="C645" i="7" s="1"/>
  <c r="C632" i="7"/>
  <c r="D632" i="7"/>
  <c r="E632" i="7"/>
  <c r="F632" i="7"/>
  <c r="G632" i="7"/>
  <c r="H632" i="7"/>
  <c r="I632" i="7"/>
  <c r="J632" i="7"/>
  <c r="K632" i="7"/>
  <c r="F644" i="7"/>
  <c r="C362" i="7"/>
  <c r="D362" i="7"/>
  <c r="F362" i="7"/>
  <c r="E362" i="7"/>
  <c r="A697" i="7"/>
  <c r="E709" i="7" s="1"/>
  <c r="C696" i="7"/>
  <c r="D696" i="7"/>
  <c r="E696" i="7"/>
  <c r="F696" i="7"/>
  <c r="G696" i="7"/>
  <c r="H696" i="7"/>
  <c r="I696" i="7"/>
  <c r="J696" i="7"/>
  <c r="K696" i="7"/>
  <c r="F708" i="7"/>
  <c r="A665" i="7"/>
  <c r="D677" i="7" s="1"/>
  <c r="C664" i="7"/>
  <c r="D664" i="7"/>
  <c r="E664" i="7"/>
  <c r="F664" i="7"/>
  <c r="G664" i="7"/>
  <c r="H664" i="7"/>
  <c r="I664" i="7"/>
  <c r="J664" i="7"/>
  <c r="K664" i="7"/>
  <c r="M695" i="7"/>
  <c r="M693" i="7"/>
  <c r="M692" i="7"/>
  <c r="M691" i="7"/>
  <c r="M696" i="7"/>
  <c r="M659" i="7"/>
  <c r="M664" i="7"/>
  <c r="M662" i="7"/>
  <c r="M694" i="7"/>
  <c r="M663" i="7"/>
  <c r="M661" i="7"/>
  <c r="M631" i="7"/>
  <c r="M629" i="7"/>
  <c r="M627" i="7"/>
  <c r="M660" i="7"/>
  <c r="M632" i="7"/>
  <c r="M630" i="7"/>
  <c r="M628" i="7"/>
  <c r="M42" i="7"/>
  <c r="M19" i="7"/>
  <c r="M177" i="7" s="1"/>
  <c r="H604" i="7"/>
  <c r="G30" i="7"/>
  <c r="G469" i="7"/>
  <c r="G472" i="7"/>
  <c r="G496" i="7"/>
  <c r="G524" i="7"/>
  <c r="G497" i="7"/>
  <c r="G521" i="7"/>
  <c r="H708" i="7"/>
  <c r="H707" i="7"/>
  <c r="H706" i="7"/>
  <c r="H705" i="7"/>
  <c r="H388" i="7"/>
  <c r="H387" i="7"/>
  <c r="H386" i="7"/>
  <c r="H385" i="7"/>
  <c r="H384" i="7"/>
  <c r="H676" i="7"/>
  <c r="H675" i="7"/>
  <c r="H674" i="7"/>
  <c r="H673" i="7"/>
  <c r="H672" i="7"/>
  <c r="H362" i="7"/>
  <c r="H361" i="7"/>
  <c r="H360" i="7"/>
  <c r="H359" i="7"/>
  <c r="H358" i="7"/>
  <c r="H644" i="7"/>
  <c r="H643" i="7"/>
  <c r="H642" i="7"/>
  <c r="H641" i="7"/>
  <c r="H640" i="7"/>
  <c r="H337" i="7"/>
  <c r="H336" i="7"/>
  <c r="H335" i="7"/>
  <c r="H334" i="7"/>
  <c r="H333" i="7"/>
  <c r="H555" i="7"/>
  <c r="H549" i="7"/>
  <c r="H464" i="7"/>
  <c r="H449" i="7"/>
  <c r="H448" i="7"/>
  <c r="H447" i="7"/>
  <c r="H446" i="7"/>
  <c r="H445" i="7"/>
  <c r="H444" i="7"/>
  <c r="H313" i="7"/>
  <c r="H312" i="7"/>
  <c r="H311" i="7"/>
  <c r="H319" i="7" s="1"/>
  <c r="H310" i="7"/>
  <c r="H309" i="7"/>
  <c r="H308" i="7"/>
  <c r="H328" i="7"/>
  <c r="H28" i="7"/>
  <c r="G329" i="7"/>
  <c r="G471" i="7"/>
  <c r="G470" i="7"/>
  <c r="G498" i="7"/>
  <c r="G522" i="7"/>
  <c r="G495" i="7"/>
  <c r="G523" i="7"/>
  <c r="G465" i="7"/>
  <c r="M93" i="7" l="1"/>
  <c r="M94" i="7" s="1"/>
  <c r="M109" i="7"/>
  <c r="N22" i="7"/>
  <c r="N40" i="7" s="1"/>
  <c r="N458" i="7"/>
  <c r="N322" i="7"/>
  <c r="M64" i="7"/>
  <c r="AH142" i="1"/>
  <c r="AG166" i="1"/>
  <c r="AG168" i="1" s="1"/>
  <c r="N616" i="7"/>
  <c r="N548" i="7"/>
  <c r="N594" i="7"/>
  <c r="N590" i="7"/>
  <c r="N586" i="7"/>
  <c r="N582" i="7"/>
  <c r="N554" i="7"/>
  <c r="N29" i="7"/>
  <c r="N33" i="7"/>
  <c r="N26" i="7"/>
  <c r="C473" i="7"/>
  <c r="G473" i="7"/>
  <c r="E525" i="7"/>
  <c r="E499" i="7"/>
  <c r="F525" i="7"/>
  <c r="G499" i="7"/>
  <c r="F499" i="7"/>
  <c r="C525" i="7"/>
  <c r="D473" i="7"/>
  <c r="D499" i="7"/>
  <c r="D525" i="7"/>
  <c r="F473" i="7"/>
  <c r="C499" i="7"/>
  <c r="E473" i="7"/>
  <c r="G525" i="7"/>
  <c r="H677" i="7"/>
  <c r="H709" i="7"/>
  <c r="H645" i="7"/>
  <c r="F645" i="7"/>
  <c r="M665" i="7"/>
  <c r="E677" i="7"/>
  <c r="F677" i="7"/>
  <c r="H338" i="7"/>
  <c r="D645" i="7"/>
  <c r="C677" i="7"/>
  <c r="E645" i="7"/>
  <c r="M633" i="7"/>
  <c r="H363" i="7"/>
  <c r="M697" i="7"/>
  <c r="F709" i="7"/>
  <c r="D709" i="7"/>
  <c r="C709" i="7"/>
  <c r="H389" i="7"/>
  <c r="A666" i="7"/>
  <c r="E678" i="7" s="1"/>
  <c r="C665" i="7"/>
  <c r="D665" i="7"/>
  <c r="E665" i="7"/>
  <c r="F665" i="7"/>
  <c r="G665" i="7"/>
  <c r="H665" i="7"/>
  <c r="I665" i="7"/>
  <c r="J665" i="7"/>
  <c r="K665" i="7"/>
  <c r="L665" i="7"/>
  <c r="G677" i="7"/>
  <c r="C389" i="7"/>
  <c r="D389" i="7"/>
  <c r="E389" i="7"/>
  <c r="F389" i="7"/>
  <c r="G389" i="7"/>
  <c r="C338" i="7"/>
  <c r="D338" i="7"/>
  <c r="E338" i="7"/>
  <c r="G338" i="7"/>
  <c r="F338" i="7"/>
  <c r="C363" i="7"/>
  <c r="D363" i="7"/>
  <c r="E363" i="7"/>
  <c r="F363" i="7"/>
  <c r="G363" i="7"/>
  <c r="A698" i="7"/>
  <c r="G710" i="7" s="1"/>
  <c r="C697" i="7"/>
  <c r="D697" i="7"/>
  <c r="E697" i="7"/>
  <c r="F697" i="7"/>
  <c r="G697" i="7"/>
  <c r="H697" i="7"/>
  <c r="I697" i="7"/>
  <c r="J697" i="7"/>
  <c r="K697" i="7"/>
  <c r="G709" i="7"/>
  <c r="L697" i="7"/>
  <c r="A634" i="7"/>
  <c r="G646" i="7" s="1"/>
  <c r="C633" i="7"/>
  <c r="D633" i="7"/>
  <c r="E633" i="7"/>
  <c r="F633" i="7"/>
  <c r="G633" i="7"/>
  <c r="H633" i="7"/>
  <c r="I633" i="7"/>
  <c r="C646" i="7"/>
  <c r="J633" i="7"/>
  <c r="K633" i="7"/>
  <c r="L633" i="7"/>
  <c r="G645" i="7"/>
  <c r="N697" i="7"/>
  <c r="N695" i="7"/>
  <c r="N693" i="7"/>
  <c r="N665" i="7"/>
  <c r="N664" i="7"/>
  <c r="N663" i="7"/>
  <c r="N662" i="7"/>
  <c r="N661" i="7"/>
  <c r="N660" i="7"/>
  <c r="N659" i="7"/>
  <c r="N692" i="7"/>
  <c r="N696" i="7"/>
  <c r="N691" i="7"/>
  <c r="N694" i="7"/>
  <c r="N633" i="7"/>
  <c r="N631" i="7"/>
  <c r="N629" i="7"/>
  <c r="N627" i="7"/>
  <c r="N632" i="7"/>
  <c r="N630" i="7"/>
  <c r="N628" i="7"/>
  <c r="N42" i="7"/>
  <c r="N19" i="7"/>
  <c r="N177" i="7" s="1"/>
  <c r="I604" i="7"/>
  <c r="H30" i="7"/>
  <c r="H470" i="7"/>
  <c r="H471" i="7"/>
  <c r="H495" i="7"/>
  <c r="H499" i="7"/>
  <c r="H523" i="7"/>
  <c r="H465" i="7"/>
  <c r="H496" i="7"/>
  <c r="H524" i="7"/>
  <c r="I709" i="7"/>
  <c r="I708" i="7"/>
  <c r="I707" i="7"/>
  <c r="I706" i="7"/>
  <c r="I389" i="7"/>
  <c r="I388" i="7"/>
  <c r="I387" i="7"/>
  <c r="I386" i="7"/>
  <c r="I385" i="7"/>
  <c r="I363" i="7"/>
  <c r="I362" i="7"/>
  <c r="I384" i="7"/>
  <c r="I677" i="7"/>
  <c r="I676" i="7"/>
  <c r="I675" i="7"/>
  <c r="I674" i="7"/>
  <c r="I673" i="7"/>
  <c r="I672" i="7"/>
  <c r="I338" i="7"/>
  <c r="I337" i="7"/>
  <c r="I361" i="7"/>
  <c r="I359" i="7"/>
  <c r="I358" i="7"/>
  <c r="I645" i="7"/>
  <c r="I644" i="7"/>
  <c r="I643" i="7"/>
  <c r="I642" i="7"/>
  <c r="I641" i="7"/>
  <c r="I640" i="7"/>
  <c r="I336" i="7"/>
  <c r="I335" i="7"/>
  <c r="I334" i="7"/>
  <c r="I333" i="7"/>
  <c r="I555" i="7"/>
  <c r="I549" i="7"/>
  <c r="I449" i="7"/>
  <c r="I448" i="7"/>
  <c r="I447" i="7"/>
  <c r="I446" i="7"/>
  <c r="I445" i="7"/>
  <c r="I444" i="7"/>
  <c r="I360" i="7"/>
  <c r="I464" i="7"/>
  <c r="I328" i="7"/>
  <c r="I313" i="7"/>
  <c r="I312" i="7"/>
  <c r="I311" i="7"/>
  <c r="I319" i="7" s="1"/>
  <c r="I310" i="7"/>
  <c r="I309" i="7"/>
  <c r="I308" i="7"/>
  <c r="I28" i="7"/>
  <c r="H329" i="7"/>
  <c r="H472" i="7"/>
  <c r="H469" i="7"/>
  <c r="H473" i="7"/>
  <c r="H497" i="7"/>
  <c r="H521" i="7"/>
  <c r="H525" i="7"/>
  <c r="H498" i="7"/>
  <c r="H522" i="7"/>
  <c r="N93" i="7" l="1"/>
  <c r="N94" i="7" s="1"/>
  <c r="N109" i="7"/>
  <c r="O22" i="7"/>
  <c r="O40" i="7" s="1"/>
  <c r="O458" i="7"/>
  <c r="O322" i="7"/>
  <c r="AI142" i="1"/>
  <c r="AH166" i="1"/>
  <c r="AH168" i="1" s="1"/>
  <c r="O616" i="7"/>
  <c r="N64" i="7"/>
  <c r="O554" i="7"/>
  <c r="O594" i="7"/>
  <c r="O590" i="7"/>
  <c r="O582" i="7"/>
  <c r="O548" i="7"/>
  <c r="O586" i="7"/>
  <c r="O29" i="7"/>
  <c r="O33" i="7"/>
  <c r="O26" i="7"/>
  <c r="G500" i="7"/>
  <c r="D474" i="7"/>
  <c r="H500" i="7"/>
  <c r="E500" i="7"/>
  <c r="G526" i="7"/>
  <c r="D500" i="7"/>
  <c r="F526" i="7"/>
  <c r="H526" i="7"/>
  <c r="C474" i="7"/>
  <c r="C500" i="7"/>
  <c r="E526" i="7"/>
  <c r="F474" i="7"/>
  <c r="D526" i="7"/>
  <c r="H474" i="7"/>
  <c r="G474" i="7"/>
  <c r="C526" i="7"/>
  <c r="F500" i="7"/>
  <c r="E474" i="7"/>
  <c r="C710" i="7"/>
  <c r="F710" i="7"/>
  <c r="I678" i="7"/>
  <c r="N666" i="7"/>
  <c r="F678" i="7"/>
  <c r="C678" i="7"/>
  <c r="I710" i="7"/>
  <c r="E710" i="7"/>
  <c r="D710" i="7"/>
  <c r="I646" i="7"/>
  <c r="N698" i="7"/>
  <c r="I364" i="7"/>
  <c r="D678" i="7"/>
  <c r="D646" i="7"/>
  <c r="G678" i="7"/>
  <c r="N634" i="7"/>
  <c r="F646" i="7"/>
  <c r="I390" i="7"/>
  <c r="A699" i="7"/>
  <c r="D711" i="7" s="1"/>
  <c r="C698" i="7"/>
  <c r="D698" i="7"/>
  <c r="E698" i="7"/>
  <c r="F698" i="7"/>
  <c r="G698" i="7"/>
  <c r="H698" i="7"/>
  <c r="I698" i="7"/>
  <c r="C711" i="7"/>
  <c r="J698" i="7"/>
  <c r="K698" i="7"/>
  <c r="L698" i="7"/>
  <c r="H710" i="7"/>
  <c r="M698" i="7"/>
  <c r="C339" i="7"/>
  <c r="E339" i="7"/>
  <c r="D339" i="7"/>
  <c r="F339" i="7"/>
  <c r="G339" i="7"/>
  <c r="H339" i="7"/>
  <c r="C364" i="7"/>
  <c r="D364" i="7"/>
  <c r="F364" i="7"/>
  <c r="E364" i="7"/>
  <c r="G364" i="7"/>
  <c r="H364" i="7"/>
  <c r="A635" i="7"/>
  <c r="E647" i="7" s="1"/>
  <c r="C634" i="7"/>
  <c r="D634" i="7"/>
  <c r="E634" i="7"/>
  <c r="F634" i="7"/>
  <c r="G634" i="7"/>
  <c r="H634" i="7"/>
  <c r="I634" i="7"/>
  <c r="C647" i="7"/>
  <c r="J634" i="7"/>
  <c r="K634" i="7"/>
  <c r="L634" i="7"/>
  <c r="M634" i="7"/>
  <c r="H646" i="7"/>
  <c r="A667" i="7"/>
  <c r="F679" i="7" s="1"/>
  <c r="C666" i="7"/>
  <c r="D666" i="7"/>
  <c r="E666" i="7"/>
  <c r="F666" i="7"/>
  <c r="G666" i="7"/>
  <c r="H666" i="7"/>
  <c r="I666" i="7"/>
  <c r="C679" i="7"/>
  <c r="J666" i="7"/>
  <c r="K666" i="7"/>
  <c r="L666" i="7"/>
  <c r="M666" i="7"/>
  <c r="H678" i="7"/>
  <c r="I339" i="7"/>
  <c r="E646" i="7"/>
  <c r="C390" i="7"/>
  <c r="D390" i="7"/>
  <c r="E390" i="7"/>
  <c r="F390" i="7"/>
  <c r="G390" i="7"/>
  <c r="H390" i="7"/>
  <c r="O698" i="7"/>
  <c r="O697" i="7"/>
  <c r="O696" i="7"/>
  <c r="O695" i="7"/>
  <c r="O694" i="7"/>
  <c r="O693" i="7"/>
  <c r="O691" i="7"/>
  <c r="O666" i="7"/>
  <c r="O664" i="7"/>
  <c r="O692" i="7"/>
  <c r="O665" i="7"/>
  <c r="O663" i="7"/>
  <c r="O661" i="7"/>
  <c r="O659" i="7"/>
  <c r="O632" i="7"/>
  <c r="O630" i="7"/>
  <c r="O628" i="7"/>
  <c r="O660" i="7"/>
  <c r="O634" i="7"/>
  <c r="O662" i="7"/>
  <c r="O633" i="7"/>
  <c r="O631" i="7"/>
  <c r="O629" i="7"/>
  <c r="O627" i="7"/>
  <c r="O19" i="7"/>
  <c r="O177" i="7" s="1"/>
  <c r="O42" i="7"/>
  <c r="J604" i="7"/>
  <c r="I473" i="7"/>
  <c r="I472" i="7"/>
  <c r="I496" i="7"/>
  <c r="I500" i="7"/>
  <c r="I524" i="7"/>
  <c r="I497" i="7"/>
  <c r="I521" i="7"/>
  <c r="I525" i="7"/>
  <c r="I30" i="7"/>
  <c r="J710" i="7"/>
  <c r="J709" i="7"/>
  <c r="J708" i="7"/>
  <c r="J707" i="7"/>
  <c r="J706" i="7"/>
  <c r="J390" i="7"/>
  <c r="J389" i="7"/>
  <c r="J388" i="7"/>
  <c r="J387" i="7"/>
  <c r="J386" i="7"/>
  <c r="J385" i="7"/>
  <c r="J384" i="7"/>
  <c r="J678" i="7"/>
  <c r="J677" i="7"/>
  <c r="J676" i="7"/>
  <c r="J675" i="7"/>
  <c r="J674" i="7"/>
  <c r="J673" i="7"/>
  <c r="J672" i="7"/>
  <c r="J364" i="7"/>
  <c r="J363" i="7"/>
  <c r="J362" i="7"/>
  <c r="J361" i="7"/>
  <c r="J360" i="7"/>
  <c r="J359" i="7"/>
  <c r="J358" i="7"/>
  <c r="J646" i="7"/>
  <c r="J645" i="7"/>
  <c r="J644" i="7"/>
  <c r="J643" i="7"/>
  <c r="J642" i="7"/>
  <c r="J641" i="7"/>
  <c r="J640" i="7"/>
  <c r="J339" i="7"/>
  <c r="J338" i="7"/>
  <c r="J337" i="7"/>
  <c r="J336" i="7"/>
  <c r="J335" i="7"/>
  <c r="J334" i="7"/>
  <c r="J333" i="7"/>
  <c r="J555" i="7"/>
  <c r="J549" i="7"/>
  <c r="J464" i="7"/>
  <c r="J449" i="7"/>
  <c r="J448" i="7"/>
  <c r="J447" i="7"/>
  <c r="J446" i="7"/>
  <c r="J445" i="7"/>
  <c r="J444" i="7"/>
  <c r="J313" i="7"/>
  <c r="J312" i="7"/>
  <c r="J311" i="7"/>
  <c r="J319" i="7" s="1"/>
  <c r="J310" i="7"/>
  <c r="J309" i="7"/>
  <c r="J308" i="7"/>
  <c r="J328" i="7"/>
  <c r="J28" i="7"/>
  <c r="I329" i="7"/>
  <c r="I469" i="7"/>
  <c r="I471" i="7"/>
  <c r="I470" i="7"/>
  <c r="I474" i="7"/>
  <c r="I498" i="7"/>
  <c r="I522" i="7"/>
  <c r="I526" i="7"/>
  <c r="I495" i="7"/>
  <c r="I499" i="7"/>
  <c r="I523" i="7"/>
  <c r="I465" i="7"/>
  <c r="O93" i="7" l="1"/>
  <c r="O94" i="7" s="1"/>
  <c r="O109" i="7"/>
  <c r="P22" i="7"/>
  <c r="P40" i="7" s="1"/>
  <c r="P458" i="7"/>
  <c r="P322" i="7"/>
  <c r="AJ142" i="1"/>
  <c r="AI166" i="1"/>
  <c r="AI168" i="1" s="1"/>
  <c r="O64" i="7"/>
  <c r="P616" i="7"/>
  <c r="P594" i="7"/>
  <c r="P586" i="7"/>
  <c r="P554" i="7"/>
  <c r="P548" i="7"/>
  <c r="P590" i="7"/>
  <c r="P582" i="7"/>
  <c r="P29" i="7"/>
  <c r="P33" i="7"/>
  <c r="P26" i="7"/>
  <c r="O635" i="7"/>
  <c r="C475" i="7"/>
  <c r="H527" i="7"/>
  <c r="D501" i="7"/>
  <c r="I475" i="7"/>
  <c r="G527" i="7"/>
  <c r="C501" i="7"/>
  <c r="F527" i="7"/>
  <c r="H475" i="7"/>
  <c r="F501" i="7"/>
  <c r="E527" i="7"/>
  <c r="G475" i="7"/>
  <c r="D527" i="7"/>
  <c r="H501" i="7"/>
  <c r="F475" i="7"/>
  <c r="I501" i="7"/>
  <c r="C527" i="7"/>
  <c r="G501" i="7"/>
  <c r="D475" i="7"/>
  <c r="E501" i="7"/>
  <c r="E475" i="7"/>
  <c r="I527" i="7"/>
  <c r="E679" i="7"/>
  <c r="G647" i="7"/>
  <c r="D647" i="7"/>
  <c r="J647" i="7"/>
  <c r="H647" i="7"/>
  <c r="F647" i="7"/>
  <c r="J711" i="7"/>
  <c r="F711" i="7"/>
  <c r="O667" i="7"/>
  <c r="H679" i="7"/>
  <c r="G679" i="7"/>
  <c r="J340" i="7"/>
  <c r="H711" i="7"/>
  <c r="J679" i="7"/>
  <c r="D679" i="7"/>
  <c r="E711" i="7"/>
  <c r="O699" i="7"/>
  <c r="G711" i="7"/>
  <c r="J365" i="7"/>
  <c r="A668" i="7"/>
  <c r="D680" i="7" s="1"/>
  <c r="C667" i="7"/>
  <c r="D667" i="7"/>
  <c r="E667" i="7"/>
  <c r="F667" i="7"/>
  <c r="G667" i="7"/>
  <c r="H667" i="7"/>
  <c r="I667" i="7"/>
  <c r="J667" i="7"/>
  <c r="K667" i="7"/>
  <c r="L667" i="7"/>
  <c r="M667" i="7"/>
  <c r="I679" i="7"/>
  <c r="N667" i="7"/>
  <c r="D391" i="7"/>
  <c r="C391" i="7"/>
  <c r="E391" i="7"/>
  <c r="F391" i="7"/>
  <c r="G391" i="7"/>
  <c r="H391" i="7"/>
  <c r="I391" i="7"/>
  <c r="C340" i="7"/>
  <c r="D340" i="7"/>
  <c r="F340" i="7"/>
  <c r="E340" i="7"/>
  <c r="G340" i="7"/>
  <c r="H340" i="7"/>
  <c r="I340" i="7"/>
  <c r="A700" i="7"/>
  <c r="I712" i="7" s="1"/>
  <c r="C699" i="7"/>
  <c r="D699" i="7"/>
  <c r="E699" i="7"/>
  <c r="F699" i="7"/>
  <c r="G699" i="7"/>
  <c r="H699" i="7"/>
  <c r="I699" i="7"/>
  <c r="C712" i="7"/>
  <c r="J699" i="7"/>
  <c r="K699" i="7"/>
  <c r="L699" i="7"/>
  <c r="M699" i="7"/>
  <c r="I711" i="7"/>
  <c r="N699" i="7"/>
  <c r="J391" i="7"/>
  <c r="C365" i="7"/>
  <c r="E365" i="7"/>
  <c r="D365" i="7"/>
  <c r="F365" i="7"/>
  <c r="G365" i="7"/>
  <c r="H365" i="7"/>
  <c r="I365" i="7"/>
  <c r="A636" i="7"/>
  <c r="F648" i="7" s="1"/>
  <c r="C635" i="7"/>
  <c r="D635" i="7"/>
  <c r="E635" i="7"/>
  <c r="F635" i="7"/>
  <c r="G635" i="7"/>
  <c r="H635" i="7"/>
  <c r="I635" i="7"/>
  <c r="C648" i="7"/>
  <c r="J635" i="7"/>
  <c r="K635" i="7"/>
  <c r="L635" i="7"/>
  <c r="M635" i="7"/>
  <c r="N635" i="7"/>
  <c r="I647" i="7"/>
  <c r="P698" i="7"/>
  <c r="P696" i="7"/>
  <c r="P694" i="7"/>
  <c r="P697" i="7"/>
  <c r="P693" i="7"/>
  <c r="P695" i="7"/>
  <c r="P666" i="7"/>
  <c r="P664" i="7"/>
  <c r="P660" i="7"/>
  <c r="P691" i="7"/>
  <c r="P692" i="7"/>
  <c r="P667" i="7"/>
  <c r="P665" i="7"/>
  <c r="P663" i="7"/>
  <c r="P699" i="7"/>
  <c r="P633" i="7"/>
  <c r="P632" i="7"/>
  <c r="P631" i="7"/>
  <c r="P630" i="7"/>
  <c r="P629" i="7"/>
  <c r="P628" i="7"/>
  <c r="P627" i="7"/>
  <c r="P662" i="7"/>
  <c r="P659" i="7"/>
  <c r="P634" i="7"/>
  <c r="P661" i="7"/>
  <c r="P635" i="7"/>
  <c r="P19" i="7"/>
  <c r="P177" i="7" s="1"/>
  <c r="P42" i="7"/>
  <c r="K604" i="7"/>
  <c r="J474" i="7"/>
  <c r="J469" i="7"/>
  <c r="J473" i="7"/>
  <c r="J497" i="7"/>
  <c r="J501" i="7"/>
  <c r="J521" i="7"/>
  <c r="J525" i="7"/>
  <c r="J498" i="7"/>
  <c r="J522" i="7"/>
  <c r="J526" i="7"/>
  <c r="J30" i="7"/>
  <c r="K711" i="7"/>
  <c r="K710" i="7"/>
  <c r="K709" i="7"/>
  <c r="K708" i="7"/>
  <c r="K707" i="7"/>
  <c r="K706" i="7"/>
  <c r="K391" i="7"/>
  <c r="K390" i="7"/>
  <c r="K389" i="7"/>
  <c r="K388" i="7"/>
  <c r="K387" i="7"/>
  <c r="K386" i="7"/>
  <c r="K365" i="7"/>
  <c r="K364" i="7"/>
  <c r="K363" i="7"/>
  <c r="K362" i="7"/>
  <c r="K385" i="7"/>
  <c r="K679" i="7"/>
  <c r="K678" i="7"/>
  <c r="K677" i="7"/>
  <c r="K676" i="7"/>
  <c r="K675" i="7"/>
  <c r="K674" i="7"/>
  <c r="K673" i="7"/>
  <c r="K672" i="7"/>
  <c r="K361" i="7"/>
  <c r="K340" i="7"/>
  <c r="K339" i="7"/>
  <c r="K338" i="7"/>
  <c r="K337" i="7"/>
  <c r="K360" i="7"/>
  <c r="K359" i="7"/>
  <c r="K358" i="7"/>
  <c r="K647" i="7"/>
  <c r="K646" i="7"/>
  <c r="K645" i="7"/>
  <c r="K644" i="7"/>
  <c r="K643" i="7"/>
  <c r="K642" i="7"/>
  <c r="K641" i="7"/>
  <c r="K640" i="7"/>
  <c r="K335" i="7"/>
  <c r="K336" i="7"/>
  <c r="K334" i="7"/>
  <c r="K555" i="7"/>
  <c r="K549" i="7"/>
  <c r="K449" i="7"/>
  <c r="K448" i="7"/>
  <c r="K447" i="7"/>
  <c r="K446" i="7"/>
  <c r="K445" i="7"/>
  <c r="K444" i="7"/>
  <c r="K464" i="7"/>
  <c r="K328" i="7"/>
  <c r="K313" i="7"/>
  <c r="K312" i="7"/>
  <c r="K311" i="7"/>
  <c r="K319" i="7" s="1"/>
  <c r="K310" i="7"/>
  <c r="K309" i="7"/>
  <c r="K308" i="7"/>
  <c r="K28" i="7"/>
  <c r="J472" i="7"/>
  <c r="J329" i="7"/>
  <c r="J470" i="7"/>
  <c r="J471" i="7"/>
  <c r="J475" i="7"/>
  <c r="J495" i="7"/>
  <c r="J499" i="7"/>
  <c r="J523" i="7"/>
  <c r="J527" i="7"/>
  <c r="J465" i="7"/>
  <c r="J496" i="7"/>
  <c r="J500" i="7"/>
  <c r="J524" i="7"/>
  <c r="P93" i="7" l="1"/>
  <c r="P94" i="7" s="1"/>
  <c r="P109" i="7"/>
  <c r="K712" i="7"/>
  <c r="Q22" i="7"/>
  <c r="Q40" i="7" s="1"/>
  <c r="Q458" i="7"/>
  <c r="Q322" i="7"/>
  <c r="K680" i="7"/>
  <c r="AK142" i="1"/>
  <c r="AJ166" i="1"/>
  <c r="AJ168" i="1" s="1"/>
  <c r="Q616" i="7"/>
  <c r="P64" i="7"/>
  <c r="Q554" i="7"/>
  <c r="Q548" i="7"/>
  <c r="Q594" i="7"/>
  <c r="Q590" i="7"/>
  <c r="Q586" i="7"/>
  <c r="Q582" i="7"/>
  <c r="Q29" i="7"/>
  <c r="Q33" i="7"/>
  <c r="Q26" i="7"/>
  <c r="E502" i="7"/>
  <c r="C476" i="7"/>
  <c r="D502" i="7"/>
  <c r="C502" i="7"/>
  <c r="I528" i="7"/>
  <c r="D528" i="7"/>
  <c r="J528" i="7"/>
  <c r="I476" i="7"/>
  <c r="H528" i="7"/>
  <c r="D476" i="7"/>
  <c r="I502" i="7"/>
  <c r="H476" i="7"/>
  <c r="G528" i="7"/>
  <c r="H502" i="7"/>
  <c r="G476" i="7"/>
  <c r="F528" i="7"/>
  <c r="G502" i="7"/>
  <c r="E476" i="7"/>
  <c r="E528" i="7"/>
  <c r="J476" i="7"/>
  <c r="F502" i="7"/>
  <c r="F476" i="7"/>
  <c r="C528" i="7"/>
  <c r="J502" i="7"/>
  <c r="C680" i="7"/>
  <c r="G680" i="7"/>
  <c r="G648" i="7"/>
  <c r="P636" i="7"/>
  <c r="K366" i="7"/>
  <c r="F712" i="7"/>
  <c r="H712" i="7"/>
  <c r="K392" i="7"/>
  <c r="I648" i="7"/>
  <c r="D648" i="7"/>
  <c r="E680" i="7"/>
  <c r="E712" i="7"/>
  <c r="H648" i="7"/>
  <c r="E648" i="7"/>
  <c r="G712" i="7"/>
  <c r="D712" i="7"/>
  <c r="I680" i="7"/>
  <c r="K648" i="7"/>
  <c r="P668" i="7"/>
  <c r="P700" i="7"/>
  <c r="H680" i="7"/>
  <c r="F680" i="7"/>
  <c r="K341" i="7"/>
  <c r="C392" i="7"/>
  <c r="D392" i="7"/>
  <c r="E392" i="7"/>
  <c r="F392" i="7"/>
  <c r="G392" i="7"/>
  <c r="H392" i="7"/>
  <c r="I392" i="7"/>
  <c r="J392" i="7"/>
  <c r="C636" i="7"/>
  <c r="D636" i="7"/>
  <c r="D637" i="7" s="1"/>
  <c r="D622" i="7" s="1"/>
  <c r="D70" i="7" s="1"/>
  <c r="E636" i="7"/>
  <c r="E637" i="7" s="1"/>
  <c r="E622" i="7" s="1"/>
  <c r="E70" i="7" s="1"/>
  <c r="F636" i="7"/>
  <c r="F637" i="7" s="1"/>
  <c r="F622" i="7" s="1"/>
  <c r="F70" i="7" s="1"/>
  <c r="G636" i="7"/>
  <c r="G637" i="7" s="1"/>
  <c r="G622" i="7" s="1"/>
  <c r="G70" i="7" s="1"/>
  <c r="H636" i="7"/>
  <c r="H637" i="7" s="1"/>
  <c r="H622" i="7" s="1"/>
  <c r="H70" i="7" s="1"/>
  <c r="I636" i="7"/>
  <c r="I637" i="7" s="1"/>
  <c r="I622" i="7" s="1"/>
  <c r="I70" i="7" s="1"/>
  <c r="J636" i="7"/>
  <c r="J637" i="7" s="1"/>
  <c r="J622" i="7" s="1"/>
  <c r="J70" i="7" s="1"/>
  <c r="K636" i="7"/>
  <c r="K637" i="7" s="1"/>
  <c r="K622" i="7" s="1"/>
  <c r="K70" i="7" s="1"/>
  <c r="L636" i="7"/>
  <c r="M636" i="7"/>
  <c r="N636" i="7"/>
  <c r="O636" i="7"/>
  <c r="J648" i="7"/>
  <c r="C700" i="7"/>
  <c r="D700" i="7"/>
  <c r="D701" i="7" s="1"/>
  <c r="D686" i="7" s="1"/>
  <c r="D72" i="7" s="1"/>
  <c r="E700" i="7"/>
  <c r="E701" i="7" s="1"/>
  <c r="E686" i="7" s="1"/>
  <c r="E72" i="7" s="1"/>
  <c r="F700" i="7"/>
  <c r="F701" i="7" s="1"/>
  <c r="F686" i="7" s="1"/>
  <c r="F72" i="7" s="1"/>
  <c r="G700" i="7"/>
  <c r="G701" i="7" s="1"/>
  <c r="G686" i="7" s="1"/>
  <c r="G72" i="7" s="1"/>
  <c r="H700" i="7"/>
  <c r="H701" i="7" s="1"/>
  <c r="H686" i="7" s="1"/>
  <c r="H72" i="7" s="1"/>
  <c r="I700" i="7"/>
  <c r="I701" i="7" s="1"/>
  <c r="I686" i="7" s="1"/>
  <c r="I72" i="7" s="1"/>
  <c r="J700" i="7"/>
  <c r="J701" i="7" s="1"/>
  <c r="J686" i="7" s="1"/>
  <c r="J72" i="7" s="1"/>
  <c r="K700" i="7"/>
  <c r="K701" i="7" s="1"/>
  <c r="K686" i="7" s="1"/>
  <c r="K72" i="7" s="1"/>
  <c r="L700" i="7"/>
  <c r="M700" i="7"/>
  <c r="N700" i="7"/>
  <c r="O700" i="7"/>
  <c r="J712" i="7"/>
  <c r="C366" i="7"/>
  <c r="D366" i="7"/>
  <c r="F366" i="7"/>
  <c r="E366" i="7"/>
  <c r="G366" i="7"/>
  <c r="H366" i="7"/>
  <c r="I366" i="7"/>
  <c r="J366" i="7"/>
  <c r="C341" i="7"/>
  <c r="D341" i="7"/>
  <c r="E341" i="7"/>
  <c r="F341" i="7"/>
  <c r="G341" i="7"/>
  <c r="H341" i="7"/>
  <c r="I341" i="7"/>
  <c r="J341" i="7"/>
  <c r="C668" i="7"/>
  <c r="D668" i="7"/>
  <c r="D669" i="7" s="1"/>
  <c r="D654" i="7" s="1"/>
  <c r="D71" i="7" s="1"/>
  <c r="E668" i="7"/>
  <c r="E669" i="7" s="1"/>
  <c r="E654" i="7" s="1"/>
  <c r="E71" i="7" s="1"/>
  <c r="F668" i="7"/>
  <c r="F669" i="7" s="1"/>
  <c r="F654" i="7" s="1"/>
  <c r="F71" i="7" s="1"/>
  <c r="G668" i="7"/>
  <c r="G669" i="7" s="1"/>
  <c r="G654" i="7" s="1"/>
  <c r="G71" i="7" s="1"/>
  <c r="H668" i="7"/>
  <c r="H669" i="7" s="1"/>
  <c r="H654" i="7" s="1"/>
  <c r="H71" i="7" s="1"/>
  <c r="I668" i="7"/>
  <c r="I669" i="7" s="1"/>
  <c r="I654" i="7" s="1"/>
  <c r="I71" i="7" s="1"/>
  <c r="J668" i="7"/>
  <c r="J669" i="7" s="1"/>
  <c r="J654" i="7" s="1"/>
  <c r="J71" i="7" s="1"/>
  <c r="K668" i="7"/>
  <c r="K669" i="7" s="1"/>
  <c r="K654" i="7" s="1"/>
  <c r="K71" i="7" s="1"/>
  <c r="L668" i="7"/>
  <c r="M668" i="7"/>
  <c r="N668" i="7"/>
  <c r="J680" i="7"/>
  <c r="O668" i="7"/>
  <c r="Q692" i="7"/>
  <c r="Q691" i="7"/>
  <c r="Q700" i="7"/>
  <c r="Q698" i="7"/>
  <c r="Q696" i="7"/>
  <c r="Q694" i="7"/>
  <c r="Q697" i="7"/>
  <c r="Q667" i="7"/>
  <c r="Q665" i="7"/>
  <c r="Q699" i="7"/>
  <c r="Q693" i="7"/>
  <c r="Q695" i="7"/>
  <c r="Q668" i="7"/>
  <c r="Q666" i="7"/>
  <c r="Q664" i="7"/>
  <c r="Q662" i="7"/>
  <c r="Q660" i="7"/>
  <c r="Q636" i="7"/>
  <c r="Q634" i="7"/>
  <c r="Q659" i="7"/>
  <c r="Q632" i="7"/>
  <c r="Q630" i="7"/>
  <c r="Q628" i="7"/>
  <c r="Q661" i="7"/>
  <c r="Q635" i="7"/>
  <c r="Q633" i="7"/>
  <c r="Q631" i="7"/>
  <c r="Q629" i="7"/>
  <c r="Q627" i="7"/>
  <c r="Q663" i="7"/>
  <c r="Q42" i="7"/>
  <c r="Q19" i="7"/>
  <c r="Q177" i="7" s="1"/>
  <c r="L604" i="7"/>
  <c r="K497" i="7"/>
  <c r="K476" i="7"/>
  <c r="K525" i="7"/>
  <c r="K472" i="7"/>
  <c r="K501" i="7"/>
  <c r="K329" i="7"/>
  <c r="K473" i="7"/>
  <c r="L712" i="7"/>
  <c r="L711" i="7"/>
  <c r="L710" i="7"/>
  <c r="L709" i="7"/>
  <c r="L708" i="7"/>
  <c r="L707" i="7"/>
  <c r="L705" i="7"/>
  <c r="L392" i="7"/>
  <c r="L391" i="7"/>
  <c r="L390" i="7"/>
  <c r="L389" i="7"/>
  <c r="L388" i="7"/>
  <c r="L387" i="7"/>
  <c r="L386" i="7"/>
  <c r="L385" i="7"/>
  <c r="L680" i="7"/>
  <c r="L679" i="7"/>
  <c r="L678" i="7"/>
  <c r="L677" i="7"/>
  <c r="L676" i="7"/>
  <c r="L675" i="7"/>
  <c r="L674" i="7"/>
  <c r="L673" i="7"/>
  <c r="L672" i="7"/>
  <c r="L366" i="7"/>
  <c r="L365" i="7"/>
  <c r="L364" i="7"/>
  <c r="L363" i="7"/>
  <c r="L362" i="7"/>
  <c r="L361" i="7"/>
  <c r="L360" i="7"/>
  <c r="L359" i="7"/>
  <c r="L358" i="7"/>
  <c r="L648" i="7"/>
  <c r="L647" i="7"/>
  <c r="L646" i="7"/>
  <c r="L645" i="7"/>
  <c r="L644" i="7"/>
  <c r="L643" i="7"/>
  <c r="L642" i="7"/>
  <c r="L641" i="7"/>
  <c r="L640" i="7"/>
  <c r="L341" i="7"/>
  <c r="L340" i="7"/>
  <c r="L339" i="7"/>
  <c r="L338" i="7"/>
  <c r="L337" i="7"/>
  <c r="L336" i="7"/>
  <c r="L335" i="7"/>
  <c r="L334" i="7"/>
  <c r="L555" i="7"/>
  <c r="L549" i="7"/>
  <c r="L464" i="7"/>
  <c r="L449" i="7"/>
  <c r="L448" i="7"/>
  <c r="L447" i="7"/>
  <c r="L446" i="7"/>
  <c r="L445" i="7"/>
  <c r="L444" i="7"/>
  <c r="L313" i="7"/>
  <c r="L312" i="7"/>
  <c r="L311" i="7"/>
  <c r="L319" i="7" s="1"/>
  <c r="L310" i="7"/>
  <c r="L309" i="7"/>
  <c r="L308" i="7"/>
  <c r="L328" i="7"/>
  <c r="L28" i="7"/>
  <c r="K475" i="7"/>
  <c r="K496" i="7"/>
  <c r="K500" i="7"/>
  <c r="K524" i="7"/>
  <c r="K528" i="7"/>
  <c r="K30" i="7"/>
  <c r="K333" i="7"/>
  <c r="K384" i="7"/>
  <c r="K471" i="7"/>
  <c r="K470" i="7"/>
  <c r="K474" i="7"/>
  <c r="K498" i="7"/>
  <c r="K502" i="7"/>
  <c r="K522" i="7"/>
  <c r="K526" i="7"/>
  <c r="K495" i="7"/>
  <c r="K499" i="7"/>
  <c r="K523" i="7"/>
  <c r="K527" i="7"/>
  <c r="K465" i="7"/>
  <c r="Q93" i="7" l="1"/>
  <c r="Q94" i="7" s="1"/>
  <c r="Q109" i="7"/>
  <c r="R22" i="7"/>
  <c r="R40" i="7" s="1"/>
  <c r="R458" i="7"/>
  <c r="R322" i="7"/>
  <c r="Q64" i="7"/>
  <c r="AL142" i="1"/>
  <c r="AK166" i="1"/>
  <c r="AK168" i="1" s="1"/>
  <c r="R616" i="7"/>
  <c r="R590" i="7"/>
  <c r="R586" i="7"/>
  <c r="R554" i="7"/>
  <c r="R548" i="7"/>
  <c r="R594" i="7"/>
  <c r="R582" i="7"/>
  <c r="R29" i="7"/>
  <c r="R33" i="7"/>
  <c r="R26" i="7"/>
  <c r="D477" i="7"/>
  <c r="D503" i="7"/>
  <c r="H529" i="7"/>
  <c r="K503" i="7"/>
  <c r="G529" i="7"/>
  <c r="J477" i="7"/>
  <c r="J503" i="7"/>
  <c r="F529" i="7"/>
  <c r="I477" i="7"/>
  <c r="I503" i="7"/>
  <c r="E529" i="7"/>
  <c r="H477" i="7"/>
  <c r="H503" i="7"/>
  <c r="D529" i="7"/>
  <c r="G477" i="7"/>
  <c r="G503" i="7"/>
  <c r="C529" i="7"/>
  <c r="K529" i="7"/>
  <c r="C477" i="7"/>
  <c r="F477" i="7"/>
  <c r="E503" i="7"/>
  <c r="J529" i="7"/>
  <c r="K477" i="7"/>
  <c r="C503" i="7"/>
  <c r="E477" i="7"/>
  <c r="F503" i="7"/>
  <c r="I529" i="7"/>
  <c r="L342" i="7"/>
  <c r="L393" i="7"/>
  <c r="L367" i="7"/>
  <c r="J73" i="7"/>
  <c r="J83" i="7" s="1"/>
  <c r="H73" i="7"/>
  <c r="H83" i="7" s="1"/>
  <c r="I73" i="7"/>
  <c r="I83" i="7" s="1"/>
  <c r="D73" i="7"/>
  <c r="D83" i="7" s="1"/>
  <c r="G73" i="7"/>
  <c r="G83" i="7" s="1"/>
  <c r="C342" i="7"/>
  <c r="D342" i="7"/>
  <c r="E342" i="7"/>
  <c r="F342" i="7"/>
  <c r="G342" i="7"/>
  <c r="H342" i="7"/>
  <c r="I342" i="7"/>
  <c r="J342" i="7"/>
  <c r="K342" i="7"/>
  <c r="C637" i="7"/>
  <c r="C622" i="7" s="1"/>
  <c r="C70" i="7" s="1"/>
  <c r="C367" i="7"/>
  <c r="D367" i="7"/>
  <c r="E367" i="7"/>
  <c r="F367" i="7"/>
  <c r="G367" i="7"/>
  <c r="H367" i="7"/>
  <c r="I367" i="7"/>
  <c r="J367" i="7"/>
  <c r="K367" i="7"/>
  <c r="C669" i="7"/>
  <c r="C654" i="7" s="1"/>
  <c r="C71" i="7" s="1"/>
  <c r="F73" i="7"/>
  <c r="F83" i="7" s="1"/>
  <c r="C393" i="7"/>
  <c r="D393" i="7"/>
  <c r="F393" i="7"/>
  <c r="E393" i="7"/>
  <c r="G393" i="7"/>
  <c r="H393" i="7"/>
  <c r="I393" i="7"/>
  <c r="J393" i="7"/>
  <c r="K393" i="7"/>
  <c r="C701" i="7"/>
  <c r="C686" i="7" s="1"/>
  <c r="C72" i="7" s="1"/>
  <c r="E73" i="7"/>
  <c r="E83" i="7" s="1"/>
  <c r="R699" i="7"/>
  <c r="R697" i="7"/>
  <c r="R695" i="7"/>
  <c r="R693" i="7"/>
  <c r="R698" i="7"/>
  <c r="R694" i="7"/>
  <c r="R692" i="7"/>
  <c r="R668" i="7"/>
  <c r="R667" i="7"/>
  <c r="R666" i="7"/>
  <c r="R665" i="7"/>
  <c r="R664" i="7"/>
  <c r="R663" i="7"/>
  <c r="R662" i="7"/>
  <c r="R661" i="7"/>
  <c r="R660" i="7"/>
  <c r="R659" i="7"/>
  <c r="R636" i="7"/>
  <c r="R635" i="7"/>
  <c r="R634" i="7"/>
  <c r="R696" i="7"/>
  <c r="R691" i="7"/>
  <c r="R700" i="7"/>
  <c r="R633" i="7"/>
  <c r="R631" i="7"/>
  <c r="R629" i="7"/>
  <c r="R627" i="7"/>
  <c r="R632" i="7"/>
  <c r="R630" i="7"/>
  <c r="R628" i="7"/>
  <c r="R42" i="7"/>
  <c r="R19" i="7"/>
  <c r="R177" i="7" s="1"/>
  <c r="M604" i="7"/>
  <c r="L384" i="7"/>
  <c r="L637" i="7"/>
  <c r="L622" i="7" s="1"/>
  <c r="L70" i="7" s="1"/>
  <c r="L701" i="7"/>
  <c r="L686" i="7" s="1"/>
  <c r="L72" i="7" s="1"/>
  <c r="L333" i="7"/>
  <c r="L30" i="7"/>
  <c r="L669" i="7"/>
  <c r="L654" i="7" s="1"/>
  <c r="L71" i="7" s="1"/>
  <c r="K521" i="7"/>
  <c r="L474" i="7"/>
  <c r="L329" i="7"/>
  <c r="L472" i="7"/>
  <c r="L473" i="7"/>
  <c r="L477" i="7"/>
  <c r="L497" i="7"/>
  <c r="L501" i="7"/>
  <c r="L525" i="7"/>
  <c r="L529" i="7"/>
  <c r="L498" i="7"/>
  <c r="L502" i="7"/>
  <c r="L522" i="7"/>
  <c r="L526" i="7"/>
  <c r="K469" i="7"/>
  <c r="M712" i="7"/>
  <c r="M711" i="7"/>
  <c r="M710" i="7"/>
  <c r="M709" i="7"/>
  <c r="M708" i="7"/>
  <c r="M707" i="7"/>
  <c r="M704" i="7"/>
  <c r="M393" i="7"/>
  <c r="M392" i="7"/>
  <c r="M391" i="7"/>
  <c r="M390" i="7"/>
  <c r="M389" i="7"/>
  <c r="M388" i="7"/>
  <c r="M387" i="7"/>
  <c r="M386" i="7"/>
  <c r="M385" i="7"/>
  <c r="M367" i="7"/>
  <c r="M366" i="7"/>
  <c r="M365" i="7"/>
  <c r="M364" i="7"/>
  <c r="M363" i="7"/>
  <c r="M362" i="7"/>
  <c r="M361" i="7"/>
  <c r="M680" i="7"/>
  <c r="M679" i="7"/>
  <c r="M678" i="7"/>
  <c r="M677" i="7"/>
  <c r="M676" i="7"/>
  <c r="M675" i="7"/>
  <c r="M674" i="7"/>
  <c r="M673" i="7"/>
  <c r="M672" i="7"/>
  <c r="M342" i="7"/>
  <c r="M341" i="7"/>
  <c r="M340" i="7"/>
  <c r="M339" i="7"/>
  <c r="M338" i="7"/>
  <c r="M337" i="7"/>
  <c r="M360" i="7"/>
  <c r="M359" i="7"/>
  <c r="M358" i="7"/>
  <c r="M648" i="7"/>
  <c r="M647" i="7"/>
  <c r="M646" i="7"/>
  <c r="M645" i="7"/>
  <c r="M644" i="7"/>
  <c r="M643" i="7"/>
  <c r="M642" i="7"/>
  <c r="M641" i="7"/>
  <c r="M640" i="7"/>
  <c r="M336" i="7"/>
  <c r="M335" i="7"/>
  <c r="M334" i="7"/>
  <c r="M333" i="7"/>
  <c r="M555" i="7"/>
  <c r="M549" i="7"/>
  <c r="M449" i="7"/>
  <c r="M448" i="7"/>
  <c r="M447" i="7"/>
  <c r="M446" i="7"/>
  <c r="M445" i="7"/>
  <c r="M444" i="7"/>
  <c r="M464" i="7"/>
  <c r="M328" i="7"/>
  <c r="M313" i="7"/>
  <c r="M312" i="7"/>
  <c r="M311" i="7"/>
  <c r="M319" i="7" s="1"/>
  <c r="M310" i="7"/>
  <c r="M309" i="7"/>
  <c r="M308" i="7"/>
  <c r="M28" i="7"/>
  <c r="L470" i="7"/>
  <c r="L476" i="7"/>
  <c r="L471" i="7"/>
  <c r="L475" i="7"/>
  <c r="L495" i="7"/>
  <c r="L499" i="7"/>
  <c r="L503" i="7"/>
  <c r="L523" i="7"/>
  <c r="L527" i="7"/>
  <c r="L465" i="7"/>
  <c r="L496" i="7"/>
  <c r="L500" i="7"/>
  <c r="L524" i="7"/>
  <c r="L528" i="7"/>
  <c r="K73" i="7"/>
  <c r="K83" i="7" s="1"/>
  <c r="R93" i="7" l="1"/>
  <c r="R94" i="7" s="1"/>
  <c r="R109" i="7"/>
  <c r="S22" i="7"/>
  <c r="S40" i="7" s="1"/>
  <c r="S458" i="7"/>
  <c r="S322" i="7"/>
  <c r="R64" i="7"/>
  <c r="AM142" i="1"/>
  <c r="AL166" i="1"/>
  <c r="AL168" i="1" s="1"/>
  <c r="S616" i="7"/>
  <c r="S554" i="7"/>
  <c r="S548" i="7"/>
  <c r="S594" i="7"/>
  <c r="S590" i="7"/>
  <c r="S586" i="7"/>
  <c r="S582" i="7"/>
  <c r="S29" i="7"/>
  <c r="S33" i="7"/>
  <c r="S26" i="7"/>
  <c r="H478" i="7"/>
  <c r="J530" i="7"/>
  <c r="E504" i="7"/>
  <c r="G478" i="7"/>
  <c r="L469" i="7"/>
  <c r="I530" i="7"/>
  <c r="D504" i="7"/>
  <c r="F478" i="7"/>
  <c r="F504" i="7"/>
  <c r="L521" i="7"/>
  <c r="H530" i="7"/>
  <c r="K504" i="7"/>
  <c r="C504" i="7"/>
  <c r="E478" i="7"/>
  <c r="L504" i="7"/>
  <c r="G530" i="7"/>
  <c r="J504" i="7"/>
  <c r="D478" i="7"/>
  <c r="L530" i="7"/>
  <c r="C530" i="7"/>
  <c r="E530" i="7"/>
  <c r="I504" i="7"/>
  <c r="K478" i="7"/>
  <c r="C478" i="7"/>
  <c r="L478" i="7"/>
  <c r="K530" i="7"/>
  <c r="F530" i="7"/>
  <c r="H504" i="7"/>
  <c r="J478" i="7"/>
  <c r="D530" i="7"/>
  <c r="G504" i="7"/>
  <c r="I478" i="7"/>
  <c r="C73" i="7"/>
  <c r="C83" i="7" s="1"/>
  <c r="S700" i="7"/>
  <c r="S699" i="7"/>
  <c r="S698" i="7"/>
  <c r="S697" i="7"/>
  <c r="S696" i="7"/>
  <c r="S695" i="7"/>
  <c r="S694" i="7"/>
  <c r="S693" i="7"/>
  <c r="S663" i="7"/>
  <c r="S692" i="7"/>
  <c r="S668" i="7"/>
  <c r="S666" i="7"/>
  <c r="S664" i="7"/>
  <c r="S662" i="7"/>
  <c r="S691" i="7"/>
  <c r="S667" i="7"/>
  <c r="S665" i="7"/>
  <c r="S661" i="7"/>
  <c r="S659" i="7"/>
  <c r="S634" i="7"/>
  <c r="S633" i="7"/>
  <c r="S631" i="7"/>
  <c r="S629" i="7"/>
  <c r="S627" i="7"/>
  <c r="S660" i="7"/>
  <c r="S635" i="7"/>
  <c r="S632" i="7"/>
  <c r="S630" i="7"/>
  <c r="S628" i="7"/>
  <c r="S636" i="7"/>
  <c r="S19" i="7"/>
  <c r="S177" i="7" s="1"/>
  <c r="S42" i="7"/>
  <c r="N604" i="7"/>
  <c r="M384" i="7"/>
  <c r="L73" i="7"/>
  <c r="L83" i="7" s="1"/>
  <c r="M701" i="7"/>
  <c r="M686" i="7" s="1"/>
  <c r="M72" i="7" s="1"/>
  <c r="M30" i="7"/>
  <c r="M470" i="7"/>
  <c r="M499" i="7"/>
  <c r="M503" i="7"/>
  <c r="M522" i="7"/>
  <c r="M477" i="7"/>
  <c r="M526" i="7"/>
  <c r="M530" i="7"/>
  <c r="M473" i="7"/>
  <c r="M475" i="7"/>
  <c r="M472" i="7"/>
  <c r="M476" i="7"/>
  <c r="M496" i="7"/>
  <c r="M500" i="7"/>
  <c r="M504" i="7"/>
  <c r="M524" i="7"/>
  <c r="M528" i="7"/>
  <c r="M497" i="7"/>
  <c r="M501" i="7"/>
  <c r="M525" i="7"/>
  <c r="M529" i="7"/>
  <c r="N712" i="7"/>
  <c r="N711" i="7"/>
  <c r="N710" i="7"/>
  <c r="N709" i="7"/>
  <c r="N708" i="7"/>
  <c r="N707" i="7"/>
  <c r="N704" i="7"/>
  <c r="N393" i="7"/>
  <c r="N392" i="7"/>
  <c r="N391" i="7"/>
  <c r="N390" i="7"/>
  <c r="N389" i="7"/>
  <c r="N388" i="7"/>
  <c r="N387" i="7"/>
  <c r="N386" i="7"/>
  <c r="N385" i="7"/>
  <c r="N384" i="7"/>
  <c r="N680" i="7"/>
  <c r="N679" i="7"/>
  <c r="N678" i="7"/>
  <c r="N677" i="7"/>
  <c r="N676" i="7"/>
  <c r="N675" i="7"/>
  <c r="N674" i="7"/>
  <c r="N673" i="7"/>
  <c r="N672" i="7"/>
  <c r="N367" i="7"/>
  <c r="N366" i="7"/>
  <c r="N365" i="7"/>
  <c r="N364" i="7"/>
  <c r="N363" i="7"/>
  <c r="N362" i="7"/>
  <c r="N361" i="7"/>
  <c r="N360" i="7"/>
  <c r="N359" i="7"/>
  <c r="N358" i="7"/>
  <c r="N648" i="7"/>
  <c r="N647" i="7"/>
  <c r="N646" i="7"/>
  <c r="N645" i="7"/>
  <c r="N644" i="7"/>
  <c r="N643" i="7"/>
  <c r="N642" i="7"/>
  <c r="N641" i="7"/>
  <c r="N640" i="7"/>
  <c r="N342" i="7"/>
  <c r="N341" i="7"/>
  <c r="N340" i="7"/>
  <c r="N339" i="7"/>
  <c r="N338" i="7"/>
  <c r="N337" i="7"/>
  <c r="N336" i="7"/>
  <c r="N335" i="7"/>
  <c r="N334" i="7"/>
  <c r="N333" i="7"/>
  <c r="N555" i="7"/>
  <c r="N549" i="7"/>
  <c r="N464" i="7"/>
  <c r="N449" i="7"/>
  <c r="N448" i="7"/>
  <c r="N447" i="7"/>
  <c r="N446" i="7"/>
  <c r="N445" i="7"/>
  <c r="N444" i="7"/>
  <c r="N313" i="7"/>
  <c r="N312" i="7"/>
  <c r="N311" i="7"/>
  <c r="N319" i="7" s="1"/>
  <c r="N310" i="7"/>
  <c r="N309" i="7"/>
  <c r="N308" i="7"/>
  <c r="N328" i="7"/>
  <c r="N28" i="7"/>
  <c r="M329" i="7"/>
  <c r="M469" i="7"/>
  <c r="M471" i="7"/>
  <c r="M474" i="7"/>
  <c r="M478" i="7"/>
  <c r="M498" i="7"/>
  <c r="M502" i="7"/>
  <c r="M495" i="7"/>
  <c r="M523" i="7"/>
  <c r="M527" i="7"/>
  <c r="M465" i="7"/>
  <c r="M637" i="7"/>
  <c r="M622" i="7" s="1"/>
  <c r="M70" i="7" s="1"/>
  <c r="M669" i="7"/>
  <c r="M654" i="7" s="1"/>
  <c r="M71" i="7" s="1"/>
  <c r="S93" i="7" l="1"/>
  <c r="S94" i="7" s="1"/>
  <c r="S109" i="7"/>
  <c r="T22" i="7"/>
  <c r="T40" i="7" s="1"/>
  <c r="T458" i="7"/>
  <c r="T322" i="7"/>
  <c r="S64" i="7"/>
  <c r="AN142" i="1"/>
  <c r="AM166" i="1"/>
  <c r="AM168" i="1" s="1"/>
  <c r="T616" i="7"/>
  <c r="T590" i="7"/>
  <c r="T582" i="7"/>
  <c r="T554" i="7"/>
  <c r="T548" i="7"/>
  <c r="T594" i="7"/>
  <c r="T586" i="7"/>
  <c r="T29" i="7"/>
  <c r="T33" i="7"/>
  <c r="T26" i="7"/>
  <c r="M521" i="7"/>
  <c r="T699" i="7"/>
  <c r="T697" i="7"/>
  <c r="T695" i="7"/>
  <c r="T693" i="7"/>
  <c r="T691" i="7"/>
  <c r="T692" i="7"/>
  <c r="T698" i="7"/>
  <c r="T668" i="7"/>
  <c r="T666" i="7"/>
  <c r="T664" i="7"/>
  <c r="T700" i="7"/>
  <c r="T694" i="7"/>
  <c r="T696" i="7"/>
  <c r="T667" i="7"/>
  <c r="T665" i="7"/>
  <c r="T663" i="7"/>
  <c r="T661" i="7"/>
  <c r="T659" i="7"/>
  <c r="T635" i="7"/>
  <c r="T633" i="7"/>
  <c r="T632" i="7"/>
  <c r="T631" i="7"/>
  <c r="T630" i="7"/>
  <c r="T629" i="7"/>
  <c r="T628" i="7"/>
  <c r="T627" i="7"/>
  <c r="T660" i="7"/>
  <c r="T662" i="7"/>
  <c r="T636" i="7"/>
  <c r="T634" i="7"/>
  <c r="T19" i="7"/>
  <c r="T177" i="7" s="1"/>
  <c r="T42" i="7"/>
  <c r="O604" i="7"/>
  <c r="N498" i="7"/>
  <c r="N474" i="7"/>
  <c r="N476" i="7"/>
  <c r="N522" i="7"/>
  <c r="N526" i="7"/>
  <c r="N530" i="7"/>
  <c r="N502" i="7"/>
  <c r="N472" i="7"/>
  <c r="N329" i="7"/>
  <c r="N470" i="7"/>
  <c r="N478" i="7"/>
  <c r="N471" i="7"/>
  <c r="N475" i="7"/>
  <c r="N495" i="7"/>
  <c r="N499" i="7"/>
  <c r="N503" i="7"/>
  <c r="N523" i="7"/>
  <c r="N527" i="7"/>
  <c r="N465" i="7"/>
  <c r="N496" i="7"/>
  <c r="N500" i="7"/>
  <c r="N504" i="7"/>
  <c r="N524" i="7"/>
  <c r="N528" i="7"/>
  <c r="O712" i="7"/>
  <c r="O711" i="7"/>
  <c r="O710" i="7"/>
  <c r="O709" i="7"/>
  <c r="O708" i="7"/>
  <c r="O706" i="7"/>
  <c r="O393" i="7"/>
  <c r="O392" i="7"/>
  <c r="O391" i="7"/>
  <c r="O390" i="7"/>
  <c r="O389" i="7"/>
  <c r="O388" i="7"/>
  <c r="O387" i="7"/>
  <c r="O386" i="7"/>
  <c r="O704" i="7"/>
  <c r="O384" i="7"/>
  <c r="O367" i="7"/>
  <c r="O366" i="7"/>
  <c r="O365" i="7"/>
  <c r="O364" i="7"/>
  <c r="O363" i="7"/>
  <c r="O362" i="7"/>
  <c r="O361" i="7"/>
  <c r="O385" i="7"/>
  <c r="O680" i="7"/>
  <c r="O679" i="7"/>
  <c r="O678" i="7"/>
  <c r="O677" i="7"/>
  <c r="O676" i="7"/>
  <c r="O675" i="7"/>
  <c r="O674" i="7"/>
  <c r="O673" i="7"/>
  <c r="O672" i="7"/>
  <c r="O342" i="7"/>
  <c r="O341" i="7"/>
  <c r="O340" i="7"/>
  <c r="O339" i="7"/>
  <c r="O338" i="7"/>
  <c r="O337" i="7"/>
  <c r="O360" i="7"/>
  <c r="O359" i="7"/>
  <c r="O358" i="7"/>
  <c r="O648" i="7"/>
  <c r="O647" i="7"/>
  <c r="O646" i="7"/>
  <c r="O645" i="7"/>
  <c r="O644" i="7"/>
  <c r="O643" i="7"/>
  <c r="O642" i="7"/>
  <c r="O641" i="7"/>
  <c r="O639" i="7"/>
  <c r="O335" i="7"/>
  <c r="O336" i="7"/>
  <c r="O334" i="7"/>
  <c r="O555" i="7"/>
  <c r="O549" i="7"/>
  <c r="O449" i="7"/>
  <c r="O448" i="7"/>
  <c r="O447" i="7"/>
  <c r="O446" i="7"/>
  <c r="O445" i="7"/>
  <c r="O444" i="7"/>
  <c r="O464" i="7"/>
  <c r="O328" i="7"/>
  <c r="O313" i="7"/>
  <c r="O312" i="7"/>
  <c r="O311" i="7"/>
  <c r="O319" i="7" s="1"/>
  <c r="O310" i="7"/>
  <c r="O309" i="7"/>
  <c r="O308" i="7"/>
  <c r="O28" i="7"/>
  <c r="N469" i="7"/>
  <c r="N473" i="7"/>
  <c r="N477" i="7"/>
  <c r="N497" i="7"/>
  <c r="N501" i="7"/>
  <c r="N521" i="7"/>
  <c r="N525" i="7"/>
  <c r="N529" i="7"/>
  <c r="M73" i="7"/>
  <c r="M83" i="7" s="1"/>
  <c r="N30" i="7"/>
  <c r="N637" i="7"/>
  <c r="N622" i="7" s="1"/>
  <c r="N70" i="7" s="1"/>
  <c r="N669" i="7"/>
  <c r="N654" i="7" s="1"/>
  <c r="N71" i="7" s="1"/>
  <c r="N701" i="7"/>
  <c r="N686" i="7" s="1"/>
  <c r="N72" i="7" s="1"/>
  <c r="T93" i="7" l="1"/>
  <c r="T94" i="7" s="1"/>
  <c r="T109" i="7"/>
  <c r="U22" i="7"/>
  <c r="U458" i="7"/>
  <c r="U322" i="7"/>
  <c r="T64" i="7"/>
  <c r="AO142" i="1"/>
  <c r="AN166" i="1"/>
  <c r="AN168" i="1" s="1"/>
  <c r="U616" i="7"/>
  <c r="U554" i="7"/>
  <c r="U548" i="7"/>
  <c r="U594" i="7"/>
  <c r="U590" i="7"/>
  <c r="U586" i="7"/>
  <c r="U582" i="7"/>
  <c r="U29" i="7"/>
  <c r="U33" i="7"/>
  <c r="U26" i="7"/>
  <c r="U40" i="7"/>
  <c r="U700" i="7"/>
  <c r="U698" i="7"/>
  <c r="U696" i="7"/>
  <c r="U694" i="7"/>
  <c r="U692" i="7"/>
  <c r="U691" i="7"/>
  <c r="U668" i="7"/>
  <c r="U699" i="7"/>
  <c r="U695" i="7"/>
  <c r="U697" i="7"/>
  <c r="U693" i="7"/>
  <c r="U667" i="7"/>
  <c r="U665" i="7"/>
  <c r="U663" i="7"/>
  <c r="U666" i="7"/>
  <c r="U664" i="7"/>
  <c r="U662" i="7"/>
  <c r="U660" i="7"/>
  <c r="U636" i="7"/>
  <c r="U635" i="7"/>
  <c r="U661" i="7"/>
  <c r="U632" i="7"/>
  <c r="U630" i="7"/>
  <c r="U628" i="7"/>
  <c r="U634" i="7"/>
  <c r="U659" i="7"/>
  <c r="U633" i="7"/>
  <c r="U631" i="7"/>
  <c r="U629" i="7"/>
  <c r="U627" i="7"/>
  <c r="U42" i="7"/>
  <c r="U19" i="7"/>
  <c r="U177" i="7" s="1"/>
  <c r="P604" i="7"/>
  <c r="O30" i="7"/>
  <c r="O637" i="7"/>
  <c r="O622" i="7" s="1"/>
  <c r="O70" i="7" s="1"/>
  <c r="O669" i="7"/>
  <c r="O654" i="7" s="1"/>
  <c r="O71" i="7" s="1"/>
  <c r="O497" i="7"/>
  <c r="O476" i="7"/>
  <c r="O525" i="7"/>
  <c r="O472" i="7"/>
  <c r="O500" i="7"/>
  <c r="P712" i="7"/>
  <c r="P711" i="7"/>
  <c r="P710" i="7"/>
  <c r="P709" i="7"/>
  <c r="P708" i="7"/>
  <c r="P706" i="7"/>
  <c r="P704" i="7"/>
  <c r="P393" i="7"/>
  <c r="P392" i="7"/>
  <c r="P391" i="7"/>
  <c r="P390" i="7"/>
  <c r="P389" i="7"/>
  <c r="P388" i="7"/>
  <c r="P387" i="7"/>
  <c r="P386" i="7"/>
  <c r="P385" i="7"/>
  <c r="P384" i="7"/>
  <c r="P680" i="7"/>
  <c r="P679" i="7"/>
  <c r="P678" i="7"/>
  <c r="P677" i="7"/>
  <c r="P676" i="7"/>
  <c r="P675" i="7"/>
  <c r="P674" i="7"/>
  <c r="P673" i="7"/>
  <c r="P672" i="7"/>
  <c r="P367" i="7"/>
  <c r="P366" i="7"/>
  <c r="P365" i="7"/>
  <c r="P364" i="7"/>
  <c r="P363" i="7"/>
  <c r="P362" i="7"/>
  <c r="P361" i="7"/>
  <c r="P360" i="7"/>
  <c r="P359" i="7"/>
  <c r="P358" i="7"/>
  <c r="P648" i="7"/>
  <c r="P647" i="7"/>
  <c r="P646" i="7"/>
  <c r="P645" i="7"/>
  <c r="P644" i="7"/>
  <c r="P643" i="7"/>
  <c r="P642" i="7"/>
  <c r="P641" i="7"/>
  <c r="P639" i="7"/>
  <c r="P342" i="7"/>
  <c r="P341" i="7"/>
  <c r="P340" i="7"/>
  <c r="P339" i="7"/>
  <c r="P338" i="7"/>
  <c r="P337" i="7"/>
  <c r="P336" i="7"/>
  <c r="P335" i="7"/>
  <c r="P334" i="7"/>
  <c r="P555" i="7"/>
  <c r="P549" i="7"/>
  <c r="P464" i="7"/>
  <c r="P449" i="7"/>
  <c r="P448" i="7"/>
  <c r="P447" i="7"/>
  <c r="P446" i="7"/>
  <c r="P445" i="7"/>
  <c r="P444" i="7"/>
  <c r="P313" i="7"/>
  <c r="P312" i="7"/>
  <c r="P311" i="7"/>
  <c r="P319" i="7" s="1"/>
  <c r="P310" i="7"/>
  <c r="P309" i="7"/>
  <c r="P308" i="7"/>
  <c r="P328" i="7"/>
  <c r="P28" i="7"/>
  <c r="O473" i="7"/>
  <c r="O474" i="7"/>
  <c r="O498" i="7"/>
  <c r="O522" i="7"/>
  <c r="O526" i="7"/>
  <c r="O530" i="7"/>
  <c r="O499" i="7"/>
  <c r="O503" i="7"/>
  <c r="O527" i="7"/>
  <c r="O465" i="7"/>
  <c r="O475" i="7"/>
  <c r="O477" i="7"/>
  <c r="O496" i="7"/>
  <c r="O504" i="7"/>
  <c r="O524" i="7"/>
  <c r="O528" i="7"/>
  <c r="O501" i="7"/>
  <c r="O521" i="7"/>
  <c r="O529" i="7"/>
  <c r="N73" i="7"/>
  <c r="N83" i="7" s="1"/>
  <c r="O333" i="7"/>
  <c r="O701" i="7"/>
  <c r="O686" i="7" s="1"/>
  <c r="O72" i="7" s="1"/>
  <c r="O329" i="7"/>
  <c r="O471" i="7"/>
  <c r="O470" i="7"/>
  <c r="O478" i="7"/>
  <c r="O502" i="7"/>
  <c r="O495" i="7"/>
  <c r="O523" i="7"/>
  <c r="U93" i="7" l="1"/>
  <c r="U94" i="7" s="1"/>
  <c r="U109" i="7"/>
  <c r="V22" i="7"/>
  <c r="V458" i="7"/>
  <c r="V322" i="7"/>
  <c r="U64" i="7"/>
  <c r="AP142" i="1"/>
  <c r="AO166" i="1"/>
  <c r="AO168" i="1" s="1"/>
  <c r="V616" i="7"/>
  <c r="V548" i="7"/>
  <c r="V594" i="7"/>
  <c r="V590" i="7"/>
  <c r="V586" i="7"/>
  <c r="V582" i="7"/>
  <c r="V554" i="7"/>
  <c r="V29" i="7"/>
  <c r="V33" i="7"/>
  <c r="V26" i="7"/>
  <c r="V40" i="7"/>
  <c r="V700" i="7"/>
  <c r="V698" i="7"/>
  <c r="V696" i="7"/>
  <c r="V694" i="7"/>
  <c r="V667" i="7"/>
  <c r="V666" i="7"/>
  <c r="V665" i="7"/>
  <c r="V664" i="7"/>
  <c r="V663" i="7"/>
  <c r="V662" i="7"/>
  <c r="V661" i="7"/>
  <c r="V660" i="7"/>
  <c r="V659" i="7"/>
  <c r="V636" i="7"/>
  <c r="V635" i="7"/>
  <c r="V634" i="7"/>
  <c r="V693" i="7"/>
  <c r="V668" i="7"/>
  <c r="V699" i="7"/>
  <c r="V695" i="7"/>
  <c r="V691" i="7"/>
  <c r="V697" i="7"/>
  <c r="V692" i="7"/>
  <c r="V632" i="7"/>
  <c r="V630" i="7"/>
  <c r="V628" i="7"/>
  <c r="V633" i="7"/>
  <c r="V631" i="7"/>
  <c r="V629" i="7"/>
  <c r="V627" i="7"/>
  <c r="V42" i="7"/>
  <c r="V19" i="7"/>
  <c r="V177" i="7" s="1"/>
  <c r="Q604" i="7"/>
  <c r="O73" i="7"/>
  <c r="O83" i="7" s="1"/>
  <c r="O469" i="7"/>
  <c r="P474" i="7"/>
  <c r="P329" i="7"/>
  <c r="P472" i="7"/>
  <c r="P473" i="7"/>
  <c r="P477" i="7"/>
  <c r="P497" i="7"/>
  <c r="P501" i="7"/>
  <c r="P521" i="7"/>
  <c r="P525" i="7"/>
  <c r="P529" i="7"/>
  <c r="P498" i="7"/>
  <c r="P502" i="7"/>
  <c r="P522" i="7"/>
  <c r="P526" i="7"/>
  <c r="P530" i="7"/>
  <c r="P30" i="7"/>
  <c r="P333" i="7"/>
  <c r="P637" i="7"/>
  <c r="P622" i="7" s="1"/>
  <c r="P70" i="7" s="1"/>
  <c r="P669" i="7"/>
  <c r="P654" i="7" s="1"/>
  <c r="P71" i="7" s="1"/>
  <c r="P701" i="7"/>
  <c r="P686" i="7" s="1"/>
  <c r="P72" i="7" s="1"/>
  <c r="Q712" i="7"/>
  <c r="Q711" i="7"/>
  <c r="Q710" i="7"/>
  <c r="Q709" i="7"/>
  <c r="Q708" i="7"/>
  <c r="Q706" i="7"/>
  <c r="Q704" i="7"/>
  <c r="Q393" i="7"/>
  <c r="Q392" i="7"/>
  <c r="Q391" i="7"/>
  <c r="Q390" i="7"/>
  <c r="Q389" i="7"/>
  <c r="Q388" i="7"/>
  <c r="Q387" i="7"/>
  <c r="Q386" i="7"/>
  <c r="Q385" i="7"/>
  <c r="Q367" i="7"/>
  <c r="Q366" i="7"/>
  <c r="Q365" i="7"/>
  <c r="Q364" i="7"/>
  <c r="Q363" i="7"/>
  <c r="Q362" i="7"/>
  <c r="Q361" i="7"/>
  <c r="Q384" i="7"/>
  <c r="Q680" i="7"/>
  <c r="Q679" i="7"/>
  <c r="Q678" i="7"/>
  <c r="Q677" i="7"/>
  <c r="Q676" i="7"/>
  <c r="Q675" i="7"/>
  <c r="Q674" i="7"/>
  <c r="Q673" i="7"/>
  <c r="Q672" i="7"/>
  <c r="Q360" i="7"/>
  <c r="Q342" i="7"/>
  <c r="Q341" i="7"/>
  <c r="Q340" i="7"/>
  <c r="Q339" i="7"/>
  <c r="Q338" i="7"/>
  <c r="Q337" i="7"/>
  <c r="Q359" i="7"/>
  <c r="Q648" i="7"/>
  <c r="Q647" i="7"/>
  <c r="Q646" i="7"/>
  <c r="Q645" i="7"/>
  <c r="Q644" i="7"/>
  <c r="Q643" i="7"/>
  <c r="Q642" i="7"/>
  <c r="Q641" i="7"/>
  <c r="Q639" i="7"/>
  <c r="Q336" i="7"/>
  <c r="Q335" i="7"/>
  <c r="Q334" i="7"/>
  <c r="Q555" i="7"/>
  <c r="Q549" i="7"/>
  <c r="Q449" i="7"/>
  <c r="Q448" i="7"/>
  <c r="Q447" i="7"/>
  <c r="Q446" i="7"/>
  <c r="Q445" i="7"/>
  <c r="Q444" i="7"/>
  <c r="Q464" i="7"/>
  <c r="Q328" i="7"/>
  <c r="Q313" i="7"/>
  <c r="Q312" i="7"/>
  <c r="Q311" i="7"/>
  <c r="Q319" i="7" s="1"/>
  <c r="Q310" i="7"/>
  <c r="Q309" i="7"/>
  <c r="Q308" i="7"/>
  <c r="Q28" i="7"/>
  <c r="P470" i="7"/>
  <c r="P478" i="7"/>
  <c r="P476" i="7"/>
  <c r="P471" i="7"/>
  <c r="P475" i="7"/>
  <c r="P495" i="7"/>
  <c r="P499" i="7"/>
  <c r="P503" i="7"/>
  <c r="P523" i="7"/>
  <c r="P527" i="7"/>
  <c r="P465" i="7"/>
  <c r="P496" i="7"/>
  <c r="P500" i="7"/>
  <c r="P504" i="7"/>
  <c r="P524" i="7"/>
  <c r="P528" i="7"/>
  <c r="V93" i="7" l="1"/>
  <c r="V94" i="7" s="1"/>
  <c r="V109" i="7"/>
  <c r="W22" i="7"/>
  <c r="W40" i="7" s="1"/>
  <c r="W458" i="7"/>
  <c r="W322" i="7"/>
  <c r="AQ142" i="1"/>
  <c r="AQ166" i="1" s="1"/>
  <c r="AQ168" i="1" s="1"/>
  <c r="AP166" i="1"/>
  <c r="AP168" i="1" s="1"/>
  <c r="V64" i="7"/>
  <c r="W616" i="7"/>
  <c r="W554" i="7"/>
  <c r="W548" i="7"/>
  <c r="W586" i="7"/>
  <c r="W594" i="7"/>
  <c r="W590" i="7"/>
  <c r="W582" i="7"/>
  <c r="W29" i="7"/>
  <c r="W33" i="7"/>
  <c r="W26" i="7"/>
  <c r="W700" i="7"/>
  <c r="W699" i="7"/>
  <c r="W698" i="7"/>
  <c r="W697" i="7"/>
  <c r="W696" i="7"/>
  <c r="W695" i="7"/>
  <c r="W694" i="7"/>
  <c r="W693" i="7"/>
  <c r="W692" i="7"/>
  <c r="W668" i="7"/>
  <c r="W691" i="7"/>
  <c r="W667" i="7"/>
  <c r="W665" i="7"/>
  <c r="W666" i="7"/>
  <c r="W664" i="7"/>
  <c r="W662" i="7"/>
  <c r="W660" i="7"/>
  <c r="W636" i="7"/>
  <c r="W634" i="7"/>
  <c r="W661" i="7"/>
  <c r="W633" i="7"/>
  <c r="W631" i="7"/>
  <c r="W629" i="7"/>
  <c r="W627" i="7"/>
  <c r="W663" i="7"/>
  <c r="W659" i="7"/>
  <c r="W635" i="7"/>
  <c r="W632" i="7"/>
  <c r="W630" i="7"/>
  <c r="W628" i="7"/>
  <c r="W19" i="7"/>
  <c r="W177" i="7" s="1"/>
  <c r="W42" i="7"/>
  <c r="R604" i="7"/>
  <c r="Q333" i="7"/>
  <c r="Q669" i="7"/>
  <c r="Q654" i="7" s="1"/>
  <c r="Q71" i="7" s="1"/>
  <c r="Q30" i="7"/>
  <c r="Q358" i="7"/>
  <c r="Q637" i="7"/>
  <c r="Q622" i="7" s="1"/>
  <c r="Q70" i="7" s="1"/>
  <c r="Q473" i="7"/>
  <c r="Q475" i="7"/>
  <c r="Q472" i="7"/>
  <c r="Q476" i="7"/>
  <c r="Q496" i="7"/>
  <c r="Q500" i="7"/>
  <c r="Q504" i="7"/>
  <c r="Q524" i="7"/>
  <c r="Q528" i="7"/>
  <c r="Q497" i="7"/>
  <c r="Q501" i="7"/>
  <c r="Q521" i="7"/>
  <c r="Q525" i="7"/>
  <c r="Q529" i="7"/>
  <c r="P469" i="7"/>
  <c r="Q701" i="7"/>
  <c r="Q686" i="7" s="1"/>
  <c r="Q72" i="7" s="1"/>
  <c r="P73" i="7"/>
  <c r="P83" i="7" s="1"/>
  <c r="R712" i="7"/>
  <c r="R711" i="7"/>
  <c r="R710" i="7"/>
  <c r="R709" i="7"/>
  <c r="R707" i="7"/>
  <c r="R705" i="7"/>
  <c r="R704" i="7"/>
  <c r="R393" i="7"/>
  <c r="R392" i="7"/>
  <c r="R391" i="7"/>
  <c r="R390" i="7"/>
  <c r="R389" i="7"/>
  <c r="R388" i="7"/>
  <c r="R387" i="7"/>
  <c r="R386" i="7"/>
  <c r="R385" i="7"/>
  <c r="R384" i="7"/>
  <c r="R680" i="7"/>
  <c r="R679" i="7"/>
  <c r="R678" i="7"/>
  <c r="R677" i="7"/>
  <c r="R676" i="7"/>
  <c r="R675" i="7"/>
  <c r="R674" i="7"/>
  <c r="R673" i="7"/>
  <c r="R671" i="7"/>
  <c r="R367" i="7"/>
  <c r="R366" i="7"/>
  <c r="R365" i="7"/>
  <c r="R364" i="7"/>
  <c r="R363" i="7"/>
  <c r="R362" i="7"/>
  <c r="R361" i="7"/>
  <c r="R360" i="7"/>
  <c r="R359" i="7"/>
  <c r="R358" i="7"/>
  <c r="R648" i="7"/>
  <c r="R647" i="7"/>
  <c r="R646" i="7"/>
  <c r="R645" i="7"/>
  <c r="R644" i="7"/>
  <c r="R643" i="7"/>
  <c r="R642" i="7"/>
  <c r="R641" i="7"/>
  <c r="R639" i="7"/>
  <c r="R342" i="7"/>
  <c r="R341" i="7"/>
  <c r="R340" i="7"/>
  <c r="R339" i="7"/>
  <c r="R338" i="7"/>
  <c r="R337" i="7"/>
  <c r="R336" i="7"/>
  <c r="R335" i="7"/>
  <c r="R334" i="7"/>
  <c r="R555" i="7"/>
  <c r="R549" i="7"/>
  <c r="R464" i="7"/>
  <c r="R449" i="7"/>
  <c r="R448" i="7"/>
  <c r="R447" i="7"/>
  <c r="R446" i="7"/>
  <c r="R445" i="7"/>
  <c r="R444" i="7"/>
  <c r="R313" i="7"/>
  <c r="R312" i="7"/>
  <c r="R311" i="7"/>
  <c r="R319" i="7" s="1"/>
  <c r="R310" i="7"/>
  <c r="R309" i="7"/>
  <c r="R308" i="7"/>
  <c r="R328" i="7"/>
  <c r="R28" i="7"/>
  <c r="Q329" i="7"/>
  <c r="Q477" i="7"/>
  <c r="Q471" i="7"/>
  <c r="Q470" i="7"/>
  <c r="Q474" i="7"/>
  <c r="Q478" i="7"/>
  <c r="Q498" i="7"/>
  <c r="Q502" i="7"/>
  <c r="Q522" i="7"/>
  <c r="Q526" i="7"/>
  <c r="Q530" i="7"/>
  <c r="Q499" i="7"/>
  <c r="Q503" i="7"/>
  <c r="Q523" i="7"/>
  <c r="Q527" i="7"/>
  <c r="Q465" i="7"/>
  <c r="W93" i="7" l="1"/>
  <c r="W94" i="7" s="1"/>
  <c r="W109" i="7"/>
  <c r="X22" i="7"/>
  <c r="X40" i="7" s="1"/>
  <c r="X458" i="7"/>
  <c r="X322" i="7"/>
  <c r="W64" i="7"/>
  <c r="C35" i="7" a="1"/>
  <c r="X616" i="7"/>
  <c r="X586" i="7"/>
  <c r="X554" i="7"/>
  <c r="X548" i="7"/>
  <c r="X594" i="7"/>
  <c r="X590" i="7"/>
  <c r="X582" i="7"/>
  <c r="X29" i="7"/>
  <c r="X33" i="7"/>
  <c r="X26" i="7"/>
  <c r="Q495" i="7"/>
  <c r="Q469" i="7"/>
  <c r="X699" i="7"/>
  <c r="X697" i="7"/>
  <c r="X695" i="7"/>
  <c r="X693" i="7"/>
  <c r="X700" i="7"/>
  <c r="X696" i="7"/>
  <c r="X692" i="7"/>
  <c r="X698" i="7"/>
  <c r="X691" i="7"/>
  <c r="X667" i="7"/>
  <c r="X665" i="7"/>
  <c r="X661" i="7"/>
  <c r="X694" i="7"/>
  <c r="X666" i="7"/>
  <c r="X664" i="7"/>
  <c r="X662" i="7"/>
  <c r="X668" i="7"/>
  <c r="X633" i="7"/>
  <c r="X632" i="7"/>
  <c r="X631" i="7"/>
  <c r="X630" i="7"/>
  <c r="X629" i="7"/>
  <c r="X628" i="7"/>
  <c r="X627" i="7"/>
  <c r="X663" i="7"/>
  <c r="X659" i="7"/>
  <c r="X636" i="7"/>
  <c r="X634" i="7"/>
  <c r="X635" i="7"/>
  <c r="X660" i="7"/>
  <c r="X19" i="7"/>
  <c r="X177" i="7" s="1"/>
  <c r="X42" i="7"/>
  <c r="S604" i="7"/>
  <c r="B439" i="7"/>
  <c r="E418" i="7" s="1"/>
  <c r="E417" i="7" s="1"/>
  <c r="R333" i="7"/>
  <c r="Q73" i="7"/>
  <c r="Q83" i="7" s="1"/>
  <c r="S712" i="7"/>
  <c r="S711" i="7"/>
  <c r="S710" i="7"/>
  <c r="S709" i="7"/>
  <c r="S707" i="7"/>
  <c r="S705" i="7"/>
  <c r="S393" i="7"/>
  <c r="S392" i="7"/>
  <c r="S391" i="7"/>
  <c r="S390" i="7"/>
  <c r="S389" i="7"/>
  <c r="S388" i="7"/>
  <c r="S387" i="7"/>
  <c r="S386" i="7"/>
  <c r="S704" i="7"/>
  <c r="S384" i="7"/>
  <c r="S367" i="7"/>
  <c r="S366" i="7"/>
  <c r="S365" i="7"/>
  <c r="S364" i="7"/>
  <c r="S363" i="7"/>
  <c r="S362" i="7"/>
  <c r="S361" i="7"/>
  <c r="S385" i="7"/>
  <c r="S680" i="7"/>
  <c r="S679" i="7"/>
  <c r="S678" i="7"/>
  <c r="S677" i="7"/>
  <c r="S676" i="7"/>
  <c r="S675" i="7"/>
  <c r="S674" i="7"/>
  <c r="S673" i="7"/>
  <c r="S671" i="7"/>
  <c r="S342" i="7"/>
  <c r="S341" i="7"/>
  <c r="S340" i="7"/>
  <c r="S339" i="7"/>
  <c r="S338" i="7"/>
  <c r="S337" i="7"/>
  <c r="S360" i="7"/>
  <c r="S359" i="7"/>
  <c r="S358" i="7"/>
  <c r="S648" i="7"/>
  <c r="S647" i="7"/>
  <c r="S646" i="7"/>
  <c r="S645" i="7"/>
  <c r="S644" i="7"/>
  <c r="S643" i="7"/>
  <c r="S642" i="7"/>
  <c r="S641" i="7"/>
  <c r="S639" i="7"/>
  <c r="S335" i="7"/>
  <c r="S336" i="7"/>
  <c r="S334" i="7"/>
  <c r="S555" i="7"/>
  <c r="S549" i="7"/>
  <c r="S449" i="7"/>
  <c r="S448" i="7"/>
  <c r="S447" i="7"/>
  <c r="S446" i="7"/>
  <c r="S445" i="7"/>
  <c r="S444" i="7"/>
  <c r="S464" i="7"/>
  <c r="S328" i="7"/>
  <c r="S313" i="7"/>
  <c r="S312" i="7"/>
  <c r="S311" i="7"/>
  <c r="S319" i="7" s="1"/>
  <c r="S310" i="7"/>
  <c r="S309" i="7"/>
  <c r="S308" i="7"/>
  <c r="S28" i="7"/>
  <c r="R476" i="7"/>
  <c r="R474" i="7"/>
  <c r="R473" i="7"/>
  <c r="R477" i="7"/>
  <c r="R497" i="7"/>
  <c r="R501" i="7"/>
  <c r="R521" i="7"/>
  <c r="R525" i="7"/>
  <c r="R529" i="7"/>
  <c r="R498" i="7"/>
  <c r="R502" i="7"/>
  <c r="R522" i="7"/>
  <c r="R526" i="7"/>
  <c r="R530" i="7"/>
  <c r="R30" i="7"/>
  <c r="R637" i="7"/>
  <c r="R622" i="7" s="1"/>
  <c r="R70" i="7" s="1"/>
  <c r="R669" i="7"/>
  <c r="R654" i="7" s="1"/>
  <c r="R71" i="7" s="1"/>
  <c r="R701" i="7"/>
  <c r="R686" i="7" s="1"/>
  <c r="R72" i="7" s="1"/>
  <c r="R472" i="7"/>
  <c r="R329" i="7"/>
  <c r="R470" i="7"/>
  <c r="R478" i="7"/>
  <c r="R471" i="7"/>
  <c r="R475" i="7"/>
  <c r="R495" i="7"/>
  <c r="R499" i="7"/>
  <c r="R503" i="7"/>
  <c r="R523" i="7"/>
  <c r="R527" i="7"/>
  <c r="R465" i="7"/>
  <c r="R496" i="7"/>
  <c r="R500" i="7"/>
  <c r="R504" i="7"/>
  <c r="R524" i="7"/>
  <c r="R528" i="7"/>
  <c r="X93" i="7" l="1"/>
  <c r="X94" i="7" s="1"/>
  <c r="X109" i="7"/>
  <c r="Y22" i="7"/>
  <c r="Y40" i="7" s="1"/>
  <c r="Y458" i="7"/>
  <c r="Y322"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616" i="7"/>
  <c r="X64" i="7"/>
  <c r="Y554" i="7"/>
  <c r="Y548" i="7"/>
  <c r="Y594" i="7"/>
  <c r="Y590" i="7"/>
  <c r="Y586" i="7"/>
  <c r="Y582" i="7"/>
  <c r="Y29" i="7"/>
  <c r="Y33" i="7"/>
  <c r="Y26" i="7"/>
  <c r="E414" i="7"/>
  <c r="B440" i="7"/>
  <c r="E275" i="7"/>
  <c r="E278" i="7"/>
  <c r="E280" i="7"/>
  <c r="E279" i="7"/>
  <c r="E276" i="7"/>
  <c r="E277" i="7"/>
  <c r="R469" i="7"/>
  <c r="Y691" i="7"/>
  <c r="Y668" i="7"/>
  <c r="Y699" i="7"/>
  <c r="Y697" i="7"/>
  <c r="Y695" i="7"/>
  <c r="Y693" i="7"/>
  <c r="Y694" i="7"/>
  <c r="Y700" i="7"/>
  <c r="Y666" i="7"/>
  <c r="Y664" i="7"/>
  <c r="Y696" i="7"/>
  <c r="Y692" i="7"/>
  <c r="Y698" i="7"/>
  <c r="Y667" i="7"/>
  <c r="Y665" i="7"/>
  <c r="Y663" i="7"/>
  <c r="Y661" i="7"/>
  <c r="Y659" i="7"/>
  <c r="Y635" i="7"/>
  <c r="Y636" i="7"/>
  <c r="Y634" i="7"/>
  <c r="Y633" i="7"/>
  <c r="Y631" i="7"/>
  <c r="Y629" i="7"/>
  <c r="Y627" i="7"/>
  <c r="Y662" i="7"/>
  <c r="Y660" i="7"/>
  <c r="Y632" i="7"/>
  <c r="Y630" i="7"/>
  <c r="Y628" i="7"/>
  <c r="Y42" i="7"/>
  <c r="Y19" i="7"/>
  <c r="Y177" i="7" s="1"/>
  <c r="C198" i="7"/>
  <c r="T604" i="7"/>
  <c r="S333" i="7"/>
  <c r="T712" i="7"/>
  <c r="T711" i="7"/>
  <c r="T710" i="7"/>
  <c r="T709" i="7"/>
  <c r="T707" i="7"/>
  <c r="T705" i="7"/>
  <c r="T704" i="7"/>
  <c r="T393" i="7"/>
  <c r="T392" i="7"/>
  <c r="T391" i="7"/>
  <c r="T390" i="7"/>
  <c r="T389" i="7"/>
  <c r="T388" i="7"/>
  <c r="T387" i="7"/>
  <c r="T386" i="7"/>
  <c r="T385" i="7"/>
  <c r="T384" i="7"/>
  <c r="T680" i="7"/>
  <c r="T679" i="7"/>
  <c r="T678" i="7"/>
  <c r="T677" i="7"/>
  <c r="T676" i="7"/>
  <c r="T675" i="7"/>
  <c r="T674" i="7"/>
  <c r="T673" i="7"/>
  <c r="T671" i="7"/>
  <c r="T367" i="7"/>
  <c r="T366" i="7"/>
  <c r="T365" i="7"/>
  <c r="T364" i="7"/>
  <c r="T363" i="7"/>
  <c r="T362" i="7"/>
  <c r="T361" i="7"/>
  <c r="T360" i="7"/>
  <c r="T359" i="7"/>
  <c r="T358" i="7"/>
  <c r="T648" i="7"/>
  <c r="T647" i="7"/>
  <c r="T646" i="7"/>
  <c r="T645" i="7"/>
  <c r="T644" i="7"/>
  <c r="T643" i="7"/>
  <c r="T642" i="7"/>
  <c r="T641" i="7"/>
  <c r="T639" i="7"/>
  <c r="T342" i="7"/>
  <c r="T341" i="7"/>
  <c r="T340" i="7"/>
  <c r="T339" i="7"/>
  <c r="T338" i="7"/>
  <c r="T337" i="7"/>
  <c r="T336" i="7"/>
  <c r="T335" i="7"/>
  <c r="T334" i="7"/>
  <c r="T555" i="7"/>
  <c r="T549" i="7"/>
  <c r="T464" i="7"/>
  <c r="T449" i="7"/>
  <c r="T448" i="7"/>
  <c r="T447" i="7"/>
  <c r="T446" i="7"/>
  <c r="T445" i="7"/>
  <c r="T444" i="7"/>
  <c r="T313" i="7"/>
  <c r="T312" i="7"/>
  <c r="T311" i="7"/>
  <c r="T319" i="7" s="1"/>
  <c r="T310" i="7"/>
  <c r="T309" i="7"/>
  <c r="T308" i="7"/>
  <c r="T328" i="7"/>
  <c r="T28" i="7"/>
  <c r="S329" i="7"/>
  <c r="S471" i="7"/>
  <c r="S473" i="7"/>
  <c r="S470" i="7"/>
  <c r="S474" i="7"/>
  <c r="S478" i="7"/>
  <c r="S498" i="7"/>
  <c r="S502" i="7"/>
  <c r="S522" i="7"/>
  <c r="S526" i="7"/>
  <c r="S530" i="7"/>
  <c r="S495" i="7"/>
  <c r="S499" i="7"/>
  <c r="S503" i="7"/>
  <c r="S523" i="7"/>
  <c r="S527" i="7"/>
  <c r="S465" i="7"/>
  <c r="R73" i="7"/>
  <c r="R83" i="7" s="1"/>
  <c r="S30" i="7"/>
  <c r="S637" i="7"/>
  <c r="S622" i="7" s="1"/>
  <c r="S70" i="7" s="1"/>
  <c r="S669" i="7"/>
  <c r="S654" i="7" s="1"/>
  <c r="S71" i="7" s="1"/>
  <c r="S475" i="7"/>
  <c r="S477" i="7"/>
  <c r="S472" i="7"/>
  <c r="S476" i="7"/>
  <c r="S496" i="7"/>
  <c r="S500" i="7"/>
  <c r="S504" i="7"/>
  <c r="S524" i="7"/>
  <c r="S528" i="7"/>
  <c r="S497" i="7"/>
  <c r="S501" i="7"/>
  <c r="S521" i="7"/>
  <c r="S525" i="7"/>
  <c r="S529" i="7"/>
  <c r="S701" i="7"/>
  <c r="S686" i="7" s="1"/>
  <c r="S72" i="7" s="1"/>
  <c r="Y93" i="7" l="1"/>
  <c r="Y94" i="7" s="1"/>
  <c r="Y109" i="7"/>
  <c r="Z22" i="7"/>
  <c r="Z40" i="7" s="1"/>
  <c r="Z458" i="7"/>
  <c r="Z322" i="7"/>
  <c r="Y64" i="7"/>
  <c r="Z616" i="7"/>
  <c r="Z554" i="7"/>
  <c r="Z582" i="7"/>
  <c r="Z548" i="7"/>
  <c r="Z594" i="7"/>
  <c r="Z590" i="7"/>
  <c r="Z586" i="7"/>
  <c r="Z29" i="7"/>
  <c r="Z33" i="7"/>
  <c r="Z26" i="7"/>
  <c r="E411" i="7"/>
  <c r="E413" i="7"/>
  <c r="E412" i="7"/>
  <c r="E416" i="7"/>
  <c r="E415" i="7"/>
  <c r="S469" i="7"/>
  <c r="Z700" i="7"/>
  <c r="Z698" i="7"/>
  <c r="Z696" i="7"/>
  <c r="Z694" i="7"/>
  <c r="Z692" i="7"/>
  <c r="Z697" i="7"/>
  <c r="Z693" i="7"/>
  <c r="Z691" i="7"/>
  <c r="Z667" i="7"/>
  <c r="Z666" i="7"/>
  <c r="Z665" i="7"/>
  <c r="Z664" i="7"/>
  <c r="Z663" i="7"/>
  <c r="Z662" i="7"/>
  <c r="Z661" i="7"/>
  <c r="Z660" i="7"/>
  <c r="Z659" i="7"/>
  <c r="Z636" i="7"/>
  <c r="Z635" i="7"/>
  <c r="Z634" i="7"/>
  <c r="Z699" i="7"/>
  <c r="Z695" i="7"/>
  <c r="Z668" i="7"/>
  <c r="Z627" i="7"/>
  <c r="Z632" i="7"/>
  <c r="Z630" i="7"/>
  <c r="Z628" i="7"/>
  <c r="Z633" i="7"/>
  <c r="Z631" i="7"/>
  <c r="Z629" i="7"/>
  <c r="Z42" i="7"/>
  <c r="Z19" i="7"/>
  <c r="Z177" i="7" s="1"/>
  <c r="U604" i="7"/>
  <c r="T333" i="7"/>
  <c r="T701" i="7"/>
  <c r="T686" i="7" s="1"/>
  <c r="T72" i="7" s="1"/>
  <c r="U712" i="7"/>
  <c r="U711" i="7"/>
  <c r="U710" i="7"/>
  <c r="U708" i="7"/>
  <c r="U707" i="7"/>
  <c r="U705" i="7"/>
  <c r="U704" i="7"/>
  <c r="U393" i="7"/>
  <c r="U392" i="7"/>
  <c r="U391" i="7"/>
  <c r="U390" i="7"/>
  <c r="U389" i="7"/>
  <c r="U388" i="7"/>
  <c r="U387" i="7"/>
  <c r="U386" i="7"/>
  <c r="U385" i="7"/>
  <c r="U367" i="7"/>
  <c r="U366" i="7"/>
  <c r="U365" i="7"/>
  <c r="U364" i="7"/>
  <c r="U363" i="7"/>
  <c r="U362" i="7"/>
  <c r="U361" i="7"/>
  <c r="U384" i="7"/>
  <c r="U680" i="7"/>
  <c r="U679" i="7"/>
  <c r="U678" i="7"/>
  <c r="U677" i="7"/>
  <c r="U676" i="7"/>
  <c r="U675" i="7"/>
  <c r="U674" i="7"/>
  <c r="U673" i="7"/>
  <c r="U671" i="7"/>
  <c r="U360" i="7"/>
  <c r="U342" i="7"/>
  <c r="U341" i="7"/>
  <c r="U340" i="7"/>
  <c r="U339" i="7"/>
  <c r="U338" i="7"/>
  <c r="U337" i="7"/>
  <c r="U359" i="7"/>
  <c r="U358" i="7"/>
  <c r="U648" i="7"/>
  <c r="U647" i="7"/>
  <c r="U646" i="7"/>
  <c r="U645" i="7"/>
  <c r="U644" i="7"/>
  <c r="U643" i="7"/>
  <c r="U642" i="7"/>
  <c r="U641" i="7"/>
  <c r="U639" i="7"/>
  <c r="U336" i="7"/>
  <c r="U335" i="7"/>
  <c r="U334" i="7"/>
  <c r="U555" i="7"/>
  <c r="U549" i="7"/>
  <c r="U449" i="7"/>
  <c r="U448" i="7"/>
  <c r="U447" i="7"/>
  <c r="U446" i="7"/>
  <c r="U445" i="7"/>
  <c r="U444" i="7"/>
  <c r="U464" i="7"/>
  <c r="U328" i="7"/>
  <c r="U313" i="7"/>
  <c r="U312" i="7"/>
  <c r="U311" i="7"/>
  <c r="U319" i="7" s="1"/>
  <c r="U310" i="7"/>
  <c r="U309" i="7"/>
  <c r="U308" i="7"/>
  <c r="U28" i="7"/>
  <c r="T474" i="7"/>
  <c r="T329" i="7"/>
  <c r="T472" i="7"/>
  <c r="T473" i="7"/>
  <c r="T477" i="7"/>
  <c r="T497" i="7"/>
  <c r="T501" i="7"/>
  <c r="T521" i="7"/>
  <c r="T525" i="7"/>
  <c r="T529" i="7"/>
  <c r="T498" i="7"/>
  <c r="T502" i="7"/>
  <c r="T522" i="7"/>
  <c r="T526" i="7"/>
  <c r="T530" i="7"/>
  <c r="T30" i="7"/>
  <c r="T637" i="7"/>
  <c r="T622" i="7" s="1"/>
  <c r="T70" i="7" s="1"/>
  <c r="T669" i="7"/>
  <c r="T654" i="7" s="1"/>
  <c r="T71" i="7" s="1"/>
  <c r="T470" i="7"/>
  <c r="T478" i="7"/>
  <c r="T476" i="7"/>
  <c r="T471" i="7"/>
  <c r="T475" i="7"/>
  <c r="T495" i="7"/>
  <c r="T499" i="7"/>
  <c r="T503" i="7"/>
  <c r="T523" i="7"/>
  <c r="T527" i="7"/>
  <c r="T465" i="7"/>
  <c r="T496" i="7"/>
  <c r="T500" i="7"/>
  <c r="T504" i="7"/>
  <c r="T524" i="7"/>
  <c r="T528" i="7"/>
  <c r="S73" i="7"/>
  <c r="S83" i="7" s="1"/>
  <c r="Z93" i="7" l="1"/>
  <c r="Z94" i="7" s="1"/>
  <c r="Z109" i="7"/>
  <c r="Z64" i="7"/>
  <c r="AA22" i="7"/>
  <c r="AA40" i="7" s="1"/>
  <c r="AA458" i="7"/>
  <c r="AA322" i="7"/>
  <c r="AA616" i="7"/>
  <c r="AA554" i="7"/>
  <c r="AA548" i="7"/>
  <c r="AA594" i="7"/>
  <c r="AA590" i="7"/>
  <c r="AA586" i="7"/>
  <c r="AA582" i="7"/>
  <c r="AA29" i="7"/>
  <c r="AA33" i="7"/>
  <c r="AA26" i="7"/>
  <c r="T469" i="7"/>
  <c r="AA700" i="7"/>
  <c r="AA699" i="7"/>
  <c r="AA698" i="7"/>
  <c r="AA697" i="7"/>
  <c r="AA696" i="7"/>
  <c r="AA695" i="7"/>
  <c r="AA694" i="7"/>
  <c r="AA693" i="7"/>
  <c r="AA692" i="7"/>
  <c r="AA668" i="7"/>
  <c r="AA667" i="7"/>
  <c r="AA665" i="7"/>
  <c r="AA663" i="7"/>
  <c r="AA691" i="7"/>
  <c r="AA666" i="7"/>
  <c r="AA664" i="7"/>
  <c r="AA662" i="7"/>
  <c r="AA660" i="7"/>
  <c r="AA636" i="7"/>
  <c r="AA632" i="7"/>
  <c r="AA630" i="7"/>
  <c r="AA628" i="7"/>
  <c r="AA659" i="7"/>
  <c r="AA635" i="7"/>
  <c r="AA633" i="7"/>
  <c r="AA631" i="7"/>
  <c r="AA629" i="7"/>
  <c r="AA627" i="7"/>
  <c r="AA661" i="7"/>
  <c r="AA634" i="7"/>
  <c r="AA19" i="7"/>
  <c r="AA177" i="7" s="1"/>
  <c r="AA42" i="7"/>
  <c r="V604" i="7"/>
  <c r="U333" i="7"/>
  <c r="U701" i="7"/>
  <c r="U686" i="7" s="1"/>
  <c r="U72" i="7" s="1"/>
  <c r="V712" i="7"/>
  <c r="V711" i="7"/>
  <c r="V710" i="7"/>
  <c r="V708" i="7"/>
  <c r="V707" i="7"/>
  <c r="V705" i="7"/>
  <c r="V704" i="7"/>
  <c r="V393" i="7"/>
  <c r="V392" i="7"/>
  <c r="V391" i="7"/>
  <c r="V390" i="7"/>
  <c r="V389" i="7"/>
  <c r="V388" i="7"/>
  <c r="V387" i="7"/>
  <c r="V386" i="7"/>
  <c r="V385" i="7"/>
  <c r="V384" i="7"/>
  <c r="V680" i="7"/>
  <c r="V679" i="7"/>
  <c r="V678" i="7"/>
  <c r="V677" i="7"/>
  <c r="V676" i="7"/>
  <c r="V675" i="7"/>
  <c r="V674" i="7"/>
  <c r="V673" i="7"/>
  <c r="V671" i="7"/>
  <c r="V367" i="7"/>
  <c r="V366" i="7"/>
  <c r="V365" i="7"/>
  <c r="V364" i="7"/>
  <c r="V363" i="7"/>
  <c r="V362" i="7"/>
  <c r="V361" i="7"/>
  <c r="V360" i="7"/>
  <c r="V359" i="7"/>
  <c r="V358" i="7"/>
  <c r="V648" i="7"/>
  <c r="V647" i="7"/>
  <c r="V646" i="7"/>
  <c r="V645" i="7"/>
  <c r="V644" i="7"/>
  <c r="V643" i="7"/>
  <c r="V642" i="7"/>
  <c r="V641" i="7"/>
  <c r="V639" i="7"/>
  <c r="V342" i="7"/>
  <c r="V341" i="7"/>
  <c r="V340" i="7"/>
  <c r="V339" i="7"/>
  <c r="V338" i="7"/>
  <c r="V337" i="7"/>
  <c r="V336" i="7"/>
  <c r="V335" i="7"/>
  <c r="V334" i="7"/>
  <c r="V555" i="7"/>
  <c r="V549" i="7"/>
  <c r="V464" i="7"/>
  <c r="V449" i="7"/>
  <c r="V448" i="7"/>
  <c r="V447" i="7"/>
  <c r="V446" i="7"/>
  <c r="V445" i="7"/>
  <c r="V444" i="7"/>
  <c r="V313" i="7"/>
  <c r="V312" i="7"/>
  <c r="V311" i="7"/>
  <c r="V319" i="7" s="1"/>
  <c r="V310" i="7"/>
  <c r="V309" i="7"/>
  <c r="V308" i="7"/>
  <c r="V328" i="7"/>
  <c r="V28" i="7"/>
  <c r="U329" i="7"/>
  <c r="U477" i="7"/>
  <c r="U471" i="7"/>
  <c r="U470" i="7"/>
  <c r="U474" i="7"/>
  <c r="U478" i="7"/>
  <c r="U498" i="7"/>
  <c r="U502" i="7"/>
  <c r="U522" i="7"/>
  <c r="U526" i="7"/>
  <c r="U530" i="7"/>
  <c r="U495" i="7"/>
  <c r="U499" i="7"/>
  <c r="U503" i="7"/>
  <c r="U523" i="7"/>
  <c r="U527" i="7"/>
  <c r="U465" i="7"/>
  <c r="T73" i="7"/>
  <c r="T83" i="7" s="1"/>
  <c r="U30" i="7"/>
  <c r="U637" i="7"/>
  <c r="U622" i="7" s="1"/>
  <c r="U70" i="7" s="1"/>
  <c r="U669" i="7"/>
  <c r="U654" i="7" s="1"/>
  <c r="U71" i="7" s="1"/>
  <c r="U473" i="7"/>
  <c r="U475" i="7"/>
  <c r="U472" i="7"/>
  <c r="U476" i="7"/>
  <c r="U496" i="7"/>
  <c r="U500" i="7"/>
  <c r="U504" i="7"/>
  <c r="U524" i="7"/>
  <c r="U528" i="7"/>
  <c r="U497" i="7"/>
  <c r="U501" i="7"/>
  <c r="U521" i="7"/>
  <c r="U525" i="7"/>
  <c r="U529" i="7"/>
  <c r="AA93" i="7" l="1"/>
  <c r="AA94" i="7" s="1"/>
  <c r="AA109" i="7"/>
  <c r="AB22" i="7"/>
  <c r="AB40" i="7" s="1"/>
  <c r="AB458" i="7"/>
  <c r="AB322" i="7"/>
  <c r="AA64" i="7"/>
  <c r="AB616" i="7"/>
  <c r="AB590" i="7"/>
  <c r="AB582" i="7"/>
  <c r="AB554" i="7"/>
  <c r="AB548" i="7"/>
  <c r="AB594" i="7"/>
  <c r="AB586" i="7"/>
  <c r="AB29" i="7"/>
  <c r="AB26" i="7"/>
  <c r="AB33" i="7"/>
  <c r="U469" i="7"/>
  <c r="AB700" i="7"/>
  <c r="AB698" i="7"/>
  <c r="AB696" i="7"/>
  <c r="AB694" i="7"/>
  <c r="AB668" i="7"/>
  <c r="AB695" i="7"/>
  <c r="AB692" i="7"/>
  <c r="AB667" i="7"/>
  <c r="AB665" i="7"/>
  <c r="AB697" i="7"/>
  <c r="AB691" i="7"/>
  <c r="AB699" i="7"/>
  <c r="AB693" i="7"/>
  <c r="AB666" i="7"/>
  <c r="AB664" i="7"/>
  <c r="AB662" i="7"/>
  <c r="AB660" i="7"/>
  <c r="AB636" i="7"/>
  <c r="AB634" i="7"/>
  <c r="AB633" i="7"/>
  <c r="AB632" i="7"/>
  <c r="AB631" i="7"/>
  <c r="AB630" i="7"/>
  <c r="AB629" i="7"/>
  <c r="AB628" i="7"/>
  <c r="AB627" i="7"/>
  <c r="AB659" i="7"/>
  <c r="AB635" i="7"/>
  <c r="AB663" i="7"/>
  <c r="AB661" i="7"/>
  <c r="AB19" i="7"/>
  <c r="AB177" i="7" s="1"/>
  <c r="AB42" i="7"/>
  <c r="W604" i="7"/>
  <c r="V637" i="7"/>
  <c r="V622" i="7" s="1"/>
  <c r="V70" i="7" s="1"/>
  <c r="V701" i="7"/>
  <c r="V686" i="7" s="1"/>
  <c r="V72" i="7" s="1"/>
  <c r="V333" i="7"/>
  <c r="V30" i="7"/>
  <c r="V669" i="7"/>
  <c r="V654" i="7" s="1"/>
  <c r="V71" i="7" s="1"/>
  <c r="W712" i="7"/>
  <c r="W711" i="7"/>
  <c r="W710" i="7"/>
  <c r="W708" i="7"/>
  <c r="W706" i="7"/>
  <c r="W705" i="7"/>
  <c r="W393" i="7"/>
  <c r="W392" i="7"/>
  <c r="W391" i="7"/>
  <c r="W390" i="7"/>
  <c r="W389" i="7"/>
  <c r="W388" i="7"/>
  <c r="W387" i="7"/>
  <c r="W386" i="7"/>
  <c r="W703" i="7"/>
  <c r="W384" i="7"/>
  <c r="W367" i="7"/>
  <c r="W366" i="7"/>
  <c r="W365" i="7"/>
  <c r="W364" i="7"/>
  <c r="W363" i="7"/>
  <c r="W362" i="7"/>
  <c r="W361" i="7"/>
  <c r="W385" i="7"/>
  <c r="W680" i="7"/>
  <c r="W679" i="7"/>
  <c r="W678" i="7"/>
  <c r="W677" i="7"/>
  <c r="W676" i="7"/>
  <c r="W675" i="7"/>
  <c r="W674" i="7"/>
  <c r="W673" i="7"/>
  <c r="W671" i="7"/>
  <c r="W342" i="7"/>
  <c r="W341" i="7"/>
  <c r="W340" i="7"/>
  <c r="W339" i="7"/>
  <c r="W338" i="7"/>
  <c r="W337" i="7"/>
  <c r="W360" i="7"/>
  <c r="W359" i="7"/>
  <c r="W358" i="7"/>
  <c r="W648" i="7"/>
  <c r="W647" i="7"/>
  <c r="W646" i="7"/>
  <c r="W645" i="7"/>
  <c r="W644" i="7"/>
  <c r="W643" i="7"/>
  <c r="W642" i="7"/>
  <c r="W641" i="7"/>
  <c r="W639" i="7"/>
  <c r="W335" i="7"/>
  <c r="W336" i="7"/>
  <c r="W334" i="7"/>
  <c r="W555" i="7"/>
  <c r="W549" i="7"/>
  <c r="W449" i="7"/>
  <c r="W448" i="7"/>
  <c r="W447" i="7"/>
  <c r="W446" i="7"/>
  <c r="W445" i="7"/>
  <c r="W444" i="7"/>
  <c r="W464" i="7"/>
  <c r="W328" i="7"/>
  <c r="W313" i="7"/>
  <c r="W312" i="7"/>
  <c r="W311" i="7"/>
  <c r="W319" i="7" s="1"/>
  <c r="W310" i="7"/>
  <c r="W309" i="7"/>
  <c r="W308" i="7"/>
  <c r="W28" i="7"/>
  <c r="V472" i="7"/>
  <c r="V329" i="7"/>
  <c r="V470" i="7"/>
  <c r="V478" i="7"/>
  <c r="V471" i="7"/>
  <c r="V475" i="7"/>
  <c r="V495" i="7"/>
  <c r="V499" i="7"/>
  <c r="V503" i="7"/>
  <c r="V523" i="7"/>
  <c r="V527" i="7"/>
  <c r="V465" i="7"/>
  <c r="V496" i="7"/>
  <c r="V500" i="7"/>
  <c r="V504" i="7"/>
  <c r="V524" i="7"/>
  <c r="V528" i="7"/>
  <c r="V476" i="7"/>
  <c r="V474" i="7"/>
  <c r="V473" i="7"/>
  <c r="V477" i="7"/>
  <c r="V497" i="7"/>
  <c r="V501" i="7"/>
  <c r="V521" i="7"/>
  <c r="V525" i="7"/>
  <c r="V529" i="7"/>
  <c r="V498" i="7"/>
  <c r="V502" i="7"/>
  <c r="V522" i="7"/>
  <c r="V526" i="7"/>
  <c r="V530" i="7"/>
  <c r="U73" i="7"/>
  <c r="U83" i="7" s="1"/>
  <c r="AB93" i="7" l="1"/>
  <c r="AB94" i="7" s="1"/>
  <c r="AB109" i="7"/>
  <c r="AB64" i="7"/>
  <c r="AC22" i="7"/>
  <c r="AC40" i="7" s="1"/>
  <c r="AC458" i="7"/>
  <c r="AC322" i="7"/>
  <c r="AC616" i="7"/>
  <c r="AC554" i="7"/>
  <c r="AC548" i="7"/>
  <c r="AC594" i="7"/>
  <c r="AC590" i="7"/>
  <c r="AC586" i="7"/>
  <c r="AC582" i="7"/>
  <c r="AC29" i="7"/>
  <c r="AC33" i="7"/>
  <c r="AC26" i="7"/>
  <c r="V469" i="7"/>
  <c r="AC699" i="7"/>
  <c r="AC697" i="7"/>
  <c r="AC695" i="7"/>
  <c r="AC693" i="7"/>
  <c r="AC691" i="7"/>
  <c r="AC668" i="7"/>
  <c r="AC698" i="7"/>
  <c r="AC694" i="7"/>
  <c r="AC700" i="7"/>
  <c r="AC692" i="7"/>
  <c r="AC659" i="7"/>
  <c r="AC696" i="7"/>
  <c r="AC666" i="7"/>
  <c r="AC664" i="7"/>
  <c r="AC662" i="7"/>
  <c r="AC667" i="7"/>
  <c r="AC665" i="7"/>
  <c r="AC663" i="7"/>
  <c r="AC661" i="7"/>
  <c r="AC660" i="7"/>
  <c r="AC633" i="7"/>
  <c r="AC631" i="7"/>
  <c r="AC629" i="7"/>
  <c r="AC627" i="7"/>
  <c r="AC634" i="7"/>
  <c r="AC636" i="7"/>
  <c r="AC635" i="7"/>
  <c r="AC632" i="7"/>
  <c r="AC630" i="7"/>
  <c r="AC628" i="7"/>
  <c r="AC42" i="7"/>
  <c r="AC19" i="7"/>
  <c r="AC177" i="7" s="1"/>
  <c r="X604" i="7"/>
  <c r="V73" i="7"/>
  <c r="V83" i="7" s="1"/>
  <c r="W333" i="7"/>
  <c r="W30" i="7"/>
  <c r="W669" i="7"/>
  <c r="W654" i="7" s="1"/>
  <c r="W71" i="7" s="1"/>
  <c r="W637" i="7"/>
  <c r="W622" i="7" s="1"/>
  <c r="W70" i="7" s="1"/>
  <c r="W475" i="7"/>
  <c r="W477" i="7"/>
  <c r="W472" i="7"/>
  <c r="W476" i="7"/>
  <c r="W496" i="7"/>
  <c r="W500" i="7"/>
  <c r="W504" i="7"/>
  <c r="W524" i="7"/>
  <c r="W528" i="7"/>
  <c r="W497" i="7"/>
  <c r="W501" i="7"/>
  <c r="W521" i="7"/>
  <c r="W525" i="7"/>
  <c r="W529" i="7"/>
  <c r="W701" i="7"/>
  <c r="W686" i="7" s="1"/>
  <c r="W72" i="7" s="1"/>
  <c r="X712" i="7"/>
  <c r="X711" i="7"/>
  <c r="X709" i="7"/>
  <c r="X708" i="7"/>
  <c r="X706" i="7"/>
  <c r="X705" i="7"/>
  <c r="X703" i="7"/>
  <c r="X393" i="7"/>
  <c r="X392" i="7"/>
  <c r="X391" i="7"/>
  <c r="X390" i="7"/>
  <c r="X389" i="7"/>
  <c r="X387" i="7"/>
  <c r="X386" i="7"/>
  <c r="X385" i="7"/>
  <c r="X384" i="7"/>
  <c r="X680" i="7"/>
  <c r="X679" i="7"/>
  <c r="X678" i="7"/>
  <c r="X677" i="7"/>
  <c r="X676" i="7"/>
  <c r="X675" i="7"/>
  <c r="X674" i="7"/>
  <c r="X673" i="7"/>
  <c r="X671" i="7"/>
  <c r="X367" i="7"/>
  <c r="X366" i="7"/>
  <c r="X365" i="7"/>
  <c r="X364" i="7"/>
  <c r="X363" i="7"/>
  <c r="X362" i="7"/>
  <c r="X361" i="7"/>
  <c r="X360" i="7"/>
  <c r="X359" i="7"/>
  <c r="X358" i="7"/>
  <c r="X648" i="7"/>
  <c r="X647" i="7"/>
  <c r="X646" i="7"/>
  <c r="X645" i="7"/>
  <c r="X644" i="7"/>
  <c r="X643" i="7"/>
  <c r="X642" i="7"/>
  <c r="X641" i="7"/>
  <c r="X639" i="7"/>
  <c r="X342" i="7"/>
  <c r="X341" i="7"/>
  <c r="X340" i="7"/>
  <c r="X339" i="7"/>
  <c r="X338" i="7"/>
  <c r="X337" i="7"/>
  <c r="X336" i="7"/>
  <c r="X335" i="7"/>
  <c r="X334" i="7"/>
  <c r="X555" i="7"/>
  <c r="X549" i="7"/>
  <c r="X464" i="7"/>
  <c r="X449" i="7"/>
  <c r="X448" i="7"/>
  <c r="X447" i="7"/>
  <c r="X446" i="7"/>
  <c r="X445" i="7"/>
  <c r="X444" i="7"/>
  <c r="X388" i="7"/>
  <c r="X313" i="7"/>
  <c r="X312" i="7"/>
  <c r="X311" i="7"/>
  <c r="X319" i="7" s="1"/>
  <c r="X310" i="7"/>
  <c r="X309" i="7"/>
  <c r="X308" i="7"/>
  <c r="X328" i="7"/>
  <c r="X28" i="7"/>
  <c r="W329" i="7"/>
  <c r="W471" i="7"/>
  <c r="W473" i="7"/>
  <c r="W470" i="7"/>
  <c r="W474" i="7"/>
  <c r="W478" i="7"/>
  <c r="W498" i="7"/>
  <c r="W502" i="7"/>
  <c r="W522" i="7"/>
  <c r="W526" i="7"/>
  <c r="W530" i="7"/>
  <c r="W495" i="7"/>
  <c r="W499" i="7"/>
  <c r="W503" i="7"/>
  <c r="W523" i="7"/>
  <c r="W527" i="7"/>
  <c r="W465" i="7"/>
  <c r="AC93" i="7" l="1"/>
  <c r="AC94" i="7" s="1"/>
  <c r="AC109" i="7"/>
  <c r="AD22" i="7"/>
  <c r="AD40" i="7" s="1"/>
  <c r="AD458" i="7"/>
  <c r="AD322" i="7"/>
  <c r="AC64" i="7"/>
  <c r="AD616" i="7"/>
  <c r="AD594" i="7"/>
  <c r="AD590" i="7"/>
  <c r="AD586" i="7"/>
  <c r="AD582" i="7"/>
  <c r="AD554" i="7"/>
  <c r="AD548" i="7"/>
  <c r="AD29" i="7"/>
  <c r="AD33" i="7"/>
  <c r="AD26" i="7"/>
  <c r="W469" i="7"/>
  <c r="AD699" i="7"/>
  <c r="AD697" i="7"/>
  <c r="AD695" i="7"/>
  <c r="AD693" i="7"/>
  <c r="AD692" i="7"/>
  <c r="AD667" i="7"/>
  <c r="AD666" i="7"/>
  <c r="AD665" i="7"/>
  <c r="AD664" i="7"/>
  <c r="AD663" i="7"/>
  <c r="AD662" i="7"/>
  <c r="AD661" i="7"/>
  <c r="AD660" i="7"/>
  <c r="AD659" i="7"/>
  <c r="AD636" i="7"/>
  <c r="AD635" i="7"/>
  <c r="AD634" i="7"/>
  <c r="AD696" i="7"/>
  <c r="AD691" i="7"/>
  <c r="AD698" i="7"/>
  <c r="AD700" i="7"/>
  <c r="AD694" i="7"/>
  <c r="AD668" i="7"/>
  <c r="AD633" i="7"/>
  <c r="AD631" i="7"/>
  <c r="AD629" i="7"/>
  <c r="AD627" i="7"/>
  <c r="AD632" i="7"/>
  <c r="AD630" i="7"/>
  <c r="AD628" i="7"/>
  <c r="AD42" i="7"/>
  <c r="AD19" i="7"/>
  <c r="AD177" i="7" s="1"/>
  <c r="Y604" i="7"/>
  <c r="X333" i="7"/>
  <c r="W73" i="7"/>
  <c r="W83" i="7" s="1"/>
  <c r="X474" i="7"/>
  <c r="X329" i="7"/>
  <c r="X472" i="7"/>
  <c r="X473" i="7"/>
  <c r="X477" i="7"/>
  <c r="X497" i="7"/>
  <c r="X501" i="7"/>
  <c r="X521" i="7"/>
  <c r="X525" i="7"/>
  <c r="X529" i="7"/>
  <c r="X498" i="7"/>
  <c r="X502" i="7"/>
  <c r="X522" i="7"/>
  <c r="X526" i="7"/>
  <c r="X530" i="7"/>
  <c r="X30" i="7"/>
  <c r="X637" i="7"/>
  <c r="X622" i="7" s="1"/>
  <c r="X70" i="7" s="1"/>
  <c r="X669" i="7"/>
  <c r="X654" i="7" s="1"/>
  <c r="X71" i="7" s="1"/>
  <c r="X701" i="7"/>
  <c r="X686" i="7" s="1"/>
  <c r="X72" i="7" s="1"/>
  <c r="Y712" i="7"/>
  <c r="Y711" i="7"/>
  <c r="Y709" i="7"/>
  <c r="Y708" i="7"/>
  <c r="Y706" i="7"/>
  <c r="Y705" i="7"/>
  <c r="Y393" i="7"/>
  <c r="Y392" i="7"/>
  <c r="Y391" i="7"/>
  <c r="Y390" i="7"/>
  <c r="Y389" i="7"/>
  <c r="Y388" i="7"/>
  <c r="Y387" i="7"/>
  <c r="Y386" i="7"/>
  <c r="Y703" i="7"/>
  <c r="Y385" i="7"/>
  <c r="Y367" i="7"/>
  <c r="Y366" i="7"/>
  <c r="Y365" i="7"/>
  <c r="Y364" i="7"/>
  <c r="Y363" i="7"/>
  <c r="Y362" i="7"/>
  <c r="Y361" i="7"/>
  <c r="Y384" i="7"/>
  <c r="Y680" i="7"/>
  <c r="Y679" i="7"/>
  <c r="Y678" i="7"/>
  <c r="Y677" i="7"/>
  <c r="Y676" i="7"/>
  <c r="Y675" i="7"/>
  <c r="Y674" i="7"/>
  <c r="Y673" i="7"/>
  <c r="Y671" i="7"/>
  <c r="Y360" i="7"/>
  <c r="Y342" i="7"/>
  <c r="Y341" i="7"/>
  <c r="Y340" i="7"/>
  <c r="Y339" i="7"/>
  <c r="Y338" i="7"/>
  <c r="Y337" i="7"/>
  <c r="Y359" i="7"/>
  <c r="Y358" i="7"/>
  <c r="Y648" i="7"/>
  <c r="Y647" i="7"/>
  <c r="Y646" i="7"/>
  <c r="Y645" i="7"/>
  <c r="Y644" i="7"/>
  <c r="Y643" i="7"/>
  <c r="Y642" i="7"/>
  <c r="Y641" i="7"/>
  <c r="Y639" i="7"/>
  <c r="Y336" i="7"/>
  <c r="Y335" i="7"/>
  <c r="Y334" i="7"/>
  <c r="Y555" i="7"/>
  <c r="Y549" i="7"/>
  <c r="Y449" i="7"/>
  <c r="Y448" i="7"/>
  <c r="Y447" i="7"/>
  <c r="Y446" i="7"/>
  <c r="Y445" i="7"/>
  <c r="Y444" i="7"/>
  <c r="Y464" i="7"/>
  <c r="Y328" i="7"/>
  <c r="Y313" i="7"/>
  <c r="Y312" i="7"/>
  <c r="Y311" i="7"/>
  <c r="Y319" i="7" s="1"/>
  <c r="Y310" i="7"/>
  <c r="Y309" i="7"/>
  <c r="Y308" i="7"/>
  <c r="Y28" i="7"/>
  <c r="X470" i="7"/>
  <c r="X478" i="7"/>
  <c r="X476" i="7"/>
  <c r="X471" i="7"/>
  <c r="X475" i="7"/>
  <c r="X495" i="7"/>
  <c r="X499" i="7"/>
  <c r="X503" i="7"/>
  <c r="X523" i="7"/>
  <c r="X527" i="7"/>
  <c r="X465" i="7"/>
  <c r="X496" i="7"/>
  <c r="X500" i="7"/>
  <c r="X504" i="7"/>
  <c r="X524" i="7"/>
  <c r="X528" i="7"/>
  <c r="AD93" i="7" l="1"/>
  <c r="AD94" i="7" s="1"/>
  <c r="AD109" i="7"/>
  <c r="AD64" i="7"/>
  <c r="AE22" i="7"/>
  <c r="AE40" i="7" s="1"/>
  <c r="AE458" i="7"/>
  <c r="AE322" i="7"/>
  <c r="AE616" i="7"/>
  <c r="AE554" i="7"/>
  <c r="AE548" i="7"/>
  <c r="AE594" i="7"/>
  <c r="AE590" i="7"/>
  <c r="AE582" i="7"/>
  <c r="AE586" i="7"/>
  <c r="AE29" i="7"/>
  <c r="AE33" i="7"/>
  <c r="AE26" i="7"/>
  <c r="X469" i="7"/>
  <c r="AE700" i="7"/>
  <c r="AE699" i="7"/>
  <c r="AE698" i="7"/>
  <c r="AE697" i="7"/>
  <c r="AE696" i="7"/>
  <c r="AE695" i="7"/>
  <c r="AE694" i="7"/>
  <c r="AE693" i="7"/>
  <c r="AE692" i="7"/>
  <c r="AE691" i="7"/>
  <c r="AE666" i="7"/>
  <c r="AE664" i="7"/>
  <c r="AE668" i="7"/>
  <c r="AE667" i="7"/>
  <c r="AE665" i="7"/>
  <c r="AE663" i="7"/>
  <c r="AE661" i="7"/>
  <c r="AE659" i="7"/>
  <c r="AE635" i="7"/>
  <c r="AE627" i="7"/>
  <c r="AE662" i="7"/>
  <c r="AE660" i="7"/>
  <c r="AE634" i="7"/>
  <c r="AE632" i="7"/>
  <c r="AE630" i="7"/>
  <c r="AE628" i="7"/>
  <c r="AE636" i="7"/>
  <c r="AE633" i="7"/>
  <c r="AE631" i="7"/>
  <c r="AE629" i="7"/>
  <c r="AE19" i="7"/>
  <c r="AE177" i="7" s="1"/>
  <c r="AE42" i="7"/>
  <c r="Z604" i="7"/>
  <c r="Y333" i="7"/>
  <c r="Y701" i="7"/>
  <c r="Y686" i="7" s="1"/>
  <c r="Y72" i="7" s="1"/>
  <c r="Y30" i="7"/>
  <c r="Z712" i="7"/>
  <c r="Z711" i="7"/>
  <c r="Z709" i="7"/>
  <c r="Z708" i="7"/>
  <c r="Z706" i="7"/>
  <c r="Z705" i="7"/>
  <c r="Z703" i="7"/>
  <c r="Z393" i="7"/>
  <c r="Z392" i="7"/>
  <c r="Z391" i="7"/>
  <c r="Z390" i="7"/>
  <c r="Z389" i="7"/>
  <c r="Z388" i="7"/>
  <c r="Z387" i="7"/>
  <c r="Z386" i="7"/>
  <c r="Z385" i="7"/>
  <c r="Z384" i="7"/>
  <c r="Z680" i="7"/>
  <c r="Z679" i="7"/>
  <c r="Z678" i="7"/>
  <c r="Z677" i="7"/>
  <c r="Z676" i="7"/>
  <c r="Z675" i="7"/>
  <c r="Z674" i="7"/>
  <c r="Z673" i="7"/>
  <c r="Z671" i="7"/>
  <c r="Z367" i="7"/>
  <c r="Z366" i="7"/>
  <c r="Z365" i="7"/>
  <c r="Z364" i="7"/>
  <c r="Z363" i="7"/>
  <c r="Z362" i="7"/>
  <c r="Z361" i="7"/>
  <c r="Z360" i="7"/>
  <c r="Z359" i="7"/>
  <c r="Z358" i="7"/>
  <c r="Z648" i="7"/>
  <c r="Z647" i="7"/>
  <c r="Z646" i="7"/>
  <c r="Z645" i="7"/>
  <c r="Z644" i="7"/>
  <c r="Z643" i="7"/>
  <c r="Z642" i="7"/>
  <c r="Z641" i="7"/>
  <c r="Z639" i="7"/>
  <c r="Z342" i="7"/>
  <c r="Z341" i="7"/>
  <c r="Z340" i="7"/>
  <c r="Z339" i="7"/>
  <c r="Z338" i="7"/>
  <c r="Z337" i="7"/>
  <c r="Z336" i="7"/>
  <c r="Z335" i="7"/>
  <c r="Z334" i="7"/>
  <c r="Z555" i="7"/>
  <c r="Z549" i="7"/>
  <c r="Z464" i="7"/>
  <c r="Z449" i="7"/>
  <c r="Z448" i="7"/>
  <c r="Z447" i="7"/>
  <c r="Z446" i="7"/>
  <c r="Z445" i="7"/>
  <c r="Z444" i="7"/>
  <c r="Z313" i="7"/>
  <c r="Z312" i="7"/>
  <c r="Z311" i="7"/>
  <c r="Z319" i="7" s="1"/>
  <c r="Z310" i="7"/>
  <c r="Z309" i="7"/>
  <c r="Z308" i="7"/>
  <c r="Z328" i="7"/>
  <c r="Z28" i="7"/>
  <c r="Y329" i="7"/>
  <c r="Y477" i="7"/>
  <c r="Y471" i="7"/>
  <c r="Y470" i="7"/>
  <c r="Y474" i="7"/>
  <c r="Y478" i="7"/>
  <c r="Y498" i="7"/>
  <c r="Y502" i="7"/>
  <c r="Y522" i="7"/>
  <c r="Y526" i="7"/>
  <c r="Y530" i="7"/>
  <c r="Y495" i="7"/>
  <c r="Y499" i="7"/>
  <c r="Y503" i="7"/>
  <c r="Y523" i="7"/>
  <c r="Y527" i="7"/>
  <c r="Y465" i="7"/>
  <c r="Y637" i="7"/>
  <c r="Y622" i="7" s="1"/>
  <c r="Y70" i="7" s="1"/>
  <c r="Y669" i="7"/>
  <c r="Y654" i="7" s="1"/>
  <c r="Y71" i="7" s="1"/>
  <c r="X73" i="7"/>
  <c r="X83" i="7" s="1"/>
  <c r="Y473" i="7"/>
  <c r="Y475" i="7"/>
  <c r="Y472" i="7"/>
  <c r="Y476" i="7"/>
  <c r="Y496" i="7"/>
  <c r="Y500" i="7"/>
  <c r="Y504" i="7"/>
  <c r="Y524" i="7"/>
  <c r="Y528" i="7"/>
  <c r="Y497" i="7"/>
  <c r="Y501" i="7"/>
  <c r="Y521" i="7"/>
  <c r="Y525" i="7"/>
  <c r="Y529" i="7"/>
  <c r="AE93" i="7" l="1"/>
  <c r="AE94" i="7" s="1"/>
  <c r="AE109" i="7"/>
  <c r="AF22" i="7"/>
  <c r="AF40" i="7" s="1"/>
  <c r="AF458" i="7"/>
  <c r="AF322" i="7"/>
  <c r="AE64" i="7"/>
  <c r="AF616" i="7"/>
  <c r="AF586" i="7"/>
  <c r="AF554" i="7"/>
  <c r="AF548" i="7"/>
  <c r="AF594" i="7"/>
  <c r="AF590" i="7"/>
  <c r="AF582" i="7"/>
  <c r="AF29" i="7"/>
  <c r="AF33" i="7"/>
  <c r="AF26" i="7"/>
  <c r="Y469" i="7"/>
  <c r="AF700" i="7"/>
  <c r="AF698" i="7"/>
  <c r="AF696" i="7"/>
  <c r="AF694" i="7"/>
  <c r="AF692" i="7"/>
  <c r="AF699" i="7"/>
  <c r="AF695" i="7"/>
  <c r="AF691" i="7"/>
  <c r="AF666" i="7"/>
  <c r="AF664" i="7"/>
  <c r="AF662" i="7"/>
  <c r="AF660" i="7"/>
  <c r="AF636" i="7"/>
  <c r="AF697" i="7"/>
  <c r="AF693" i="7"/>
  <c r="AF668" i="7"/>
  <c r="AF667" i="7"/>
  <c r="AF665" i="7"/>
  <c r="AF663" i="7"/>
  <c r="AF633" i="7"/>
  <c r="AF632" i="7"/>
  <c r="AF631" i="7"/>
  <c r="AF630" i="7"/>
  <c r="AF629" i="7"/>
  <c r="AF628" i="7"/>
  <c r="AF627" i="7"/>
  <c r="AF634" i="7"/>
  <c r="AF661" i="7"/>
  <c r="AF635" i="7"/>
  <c r="AF659" i="7"/>
  <c r="AF19" i="7"/>
  <c r="AF177" i="7" s="1"/>
  <c r="AF42" i="7"/>
  <c r="Z333" i="7"/>
  <c r="AA712" i="7"/>
  <c r="AA710" i="7"/>
  <c r="AA709" i="7"/>
  <c r="AA708" i="7"/>
  <c r="AA706" i="7"/>
  <c r="AA705" i="7"/>
  <c r="AA393" i="7"/>
  <c r="AA392" i="7"/>
  <c r="AA391" i="7"/>
  <c r="AA390" i="7"/>
  <c r="AA389" i="7"/>
  <c r="AA388" i="7"/>
  <c r="AA387" i="7"/>
  <c r="AA386" i="7"/>
  <c r="AA703" i="7"/>
  <c r="AA384" i="7"/>
  <c r="AA367" i="7"/>
  <c r="AA366" i="7"/>
  <c r="AA365" i="7"/>
  <c r="AA364" i="7"/>
  <c r="AA363" i="7"/>
  <c r="AA362" i="7"/>
  <c r="AA361" i="7"/>
  <c r="AA385" i="7"/>
  <c r="AA680" i="7"/>
  <c r="AA679" i="7"/>
  <c r="AA678" i="7"/>
  <c r="AA677" i="7"/>
  <c r="AA676" i="7"/>
  <c r="AA675" i="7"/>
  <c r="AA674" i="7"/>
  <c r="AA673" i="7"/>
  <c r="AA671" i="7"/>
  <c r="AA342" i="7"/>
  <c r="AA341" i="7"/>
  <c r="AA340" i="7"/>
  <c r="AA339" i="7"/>
  <c r="AA338" i="7"/>
  <c r="AA337" i="7"/>
  <c r="AA360" i="7"/>
  <c r="AA359" i="7"/>
  <c r="AA358" i="7"/>
  <c r="AA648" i="7"/>
  <c r="AA647" i="7"/>
  <c r="AA646" i="7"/>
  <c r="AA645" i="7"/>
  <c r="AA644" i="7"/>
  <c r="AA643" i="7"/>
  <c r="AA642" i="7"/>
  <c r="AA640" i="7"/>
  <c r="AA639" i="7"/>
  <c r="AA335" i="7"/>
  <c r="AA336" i="7"/>
  <c r="AA334" i="7"/>
  <c r="AA555" i="7"/>
  <c r="AA549" i="7"/>
  <c r="AA449" i="7"/>
  <c r="AA448" i="7"/>
  <c r="AA447" i="7"/>
  <c r="AA446" i="7"/>
  <c r="AA445" i="7"/>
  <c r="AA444" i="7"/>
  <c r="AA464" i="7"/>
  <c r="AA328" i="7"/>
  <c r="AA313" i="7"/>
  <c r="AA312" i="7"/>
  <c r="AA311" i="7"/>
  <c r="AA319" i="7" s="1"/>
  <c r="AA310" i="7"/>
  <c r="AA309" i="7"/>
  <c r="AA308" i="7"/>
  <c r="AA28" i="7"/>
  <c r="Z476" i="7"/>
  <c r="Z474" i="7"/>
  <c r="Z473" i="7"/>
  <c r="Z477" i="7"/>
  <c r="Z497" i="7"/>
  <c r="Z501" i="7"/>
  <c r="Z521" i="7"/>
  <c r="Z525" i="7"/>
  <c r="Z529" i="7"/>
  <c r="Z498" i="7"/>
  <c r="Z502" i="7"/>
  <c r="Z522" i="7"/>
  <c r="Z526" i="7"/>
  <c r="Z530" i="7"/>
  <c r="Z30" i="7"/>
  <c r="Z637" i="7"/>
  <c r="Z622" i="7" s="1"/>
  <c r="Z70" i="7" s="1"/>
  <c r="Z669" i="7"/>
  <c r="Z654" i="7" s="1"/>
  <c r="Z71" i="7" s="1"/>
  <c r="Z701" i="7"/>
  <c r="Z686" i="7" s="1"/>
  <c r="Z72" i="7" s="1"/>
  <c r="Z472" i="7"/>
  <c r="Z329" i="7"/>
  <c r="Z470" i="7"/>
  <c r="Z478" i="7"/>
  <c r="Z471" i="7"/>
  <c r="Z475" i="7"/>
  <c r="Z495" i="7"/>
  <c r="Z499" i="7"/>
  <c r="Z503" i="7"/>
  <c r="Z523" i="7"/>
  <c r="Z527" i="7"/>
  <c r="Z465" i="7"/>
  <c r="Z496" i="7"/>
  <c r="Z500" i="7"/>
  <c r="Z504" i="7"/>
  <c r="Z524" i="7"/>
  <c r="Z528" i="7"/>
  <c r="Y73" i="7"/>
  <c r="Y83" i="7" s="1"/>
  <c r="AF93" i="7" l="1"/>
  <c r="AF94" i="7" s="1"/>
  <c r="AF109" i="7"/>
  <c r="AG22" i="7"/>
  <c r="AG40" i="7" s="1"/>
  <c r="AG458" i="7"/>
  <c r="AG322" i="7"/>
  <c r="AF64" i="7"/>
  <c r="AG616" i="7"/>
  <c r="AG554" i="7"/>
  <c r="AG548" i="7"/>
  <c r="AG594" i="7"/>
  <c r="AG590" i="7"/>
  <c r="AG586" i="7"/>
  <c r="AG582" i="7"/>
  <c r="AG29" i="7"/>
  <c r="AG33" i="7"/>
  <c r="AG26" i="7"/>
  <c r="Z469" i="7"/>
  <c r="AG20" i="7"/>
  <c r="AG691" i="7"/>
  <c r="AG668" i="7"/>
  <c r="AG700" i="7"/>
  <c r="AG698" i="7"/>
  <c r="AG696" i="7"/>
  <c r="AG694" i="7"/>
  <c r="AG697" i="7"/>
  <c r="AG693" i="7"/>
  <c r="AG667" i="7"/>
  <c r="AG665" i="7"/>
  <c r="AG663" i="7"/>
  <c r="AG699" i="7"/>
  <c r="AG695" i="7"/>
  <c r="AG692" i="7"/>
  <c r="AG666" i="7"/>
  <c r="AG664" i="7"/>
  <c r="AG662" i="7"/>
  <c r="AG660" i="7"/>
  <c r="AG636" i="7"/>
  <c r="AG634" i="7"/>
  <c r="AG661" i="7"/>
  <c r="AG632" i="7"/>
  <c r="AG630" i="7"/>
  <c r="AG628" i="7"/>
  <c r="AG635" i="7"/>
  <c r="AG659" i="7"/>
  <c r="AG633" i="7"/>
  <c r="AG631" i="7"/>
  <c r="AG629" i="7"/>
  <c r="AG627" i="7"/>
  <c r="AG717" i="7"/>
  <c r="AG42" i="7"/>
  <c r="AG19" i="7"/>
  <c r="AG177" i="7" s="1"/>
  <c r="AA333" i="7"/>
  <c r="AB604" i="7"/>
  <c r="AA669" i="7"/>
  <c r="AA654" i="7" s="1"/>
  <c r="AA71" i="7" s="1"/>
  <c r="AA637" i="7"/>
  <c r="AA622" i="7" s="1"/>
  <c r="AA70" i="7" s="1"/>
  <c r="AB712" i="7"/>
  <c r="AB710" i="7"/>
  <c r="AB709" i="7"/>
  <c r="AB707" i="7"/>
  <c r="AB706" i="7"/>
  <c r="AB705" i="7"/>
  <c r="AB703" i="7"/>
  <c r="AB393" i="7"/>
  <c r="AB392" i="7"/>
  <c r="AB391" i="7"/>
  <c r="AB390" i="7"/>
  <c r="AB389" i="7"/>
  <c r="AB388" i="7"/>
  <c r="AB387" i="7"/>
  <c r="AB386" i="7"/>
  <c r="AB385" i="7"/>
  <c r="AB384" i="7"/>
  <c r="AB680" i="7"/>
  <c r="AB679" i="7"/>
  <c r="AB678" i="7"/>
  <c r="AB677" i="7"/>
  <c r="AB676" i="7"/>
  <c r="AB675" i="7"/>
  <c r="AB674" i="7"/>
  <c r="AB673" i="7"/>
  <c r="AB671" i="7"/>
  <c r="AB367" i="7"/>
  <c r="AB366" i="7"/>
  <c r="AB365" i="7"/>
  <c r="AB364" i="7"/>
  <c r="AB363" i="7"/>
  <c r="AB362" i="7"/>
  <c r="AB361" i="7"/>
  <c r="AB360" i="7"/>
  <c r="AB359" i="7"/>
  <c r="AB358" i="7"/>
  <c r="AB648" i="7"/>
  <c r="AB647" i="7"/>
  <c r="AB646" i="7"/>
  <c r="AB645" i="7"/>
  <c r="AB644" i="7"/>
  <c r="AB643" i="7"/>
  <c r="AB642" i="7"/>
  <c r="AB640" i="7"/>
  <c r="AB639" i="7"/>
  <c r="AB342" i="7"/>
  <c r="AB341" i="7"/>
  <c r="AB340" i="7"/>
  <c r="AB339" i="7"/>
  <c r="AB338" i="7"/>
  <c r="AB337" i="7"/>
  <c r="AB336" i="7"/>
  <c r="AB335" i="7"/>
  <c r="AB334" i="7"/>
  <c r="AB333" i="7"/>
  <c r="AB555" i="7"/>
  <c r="AB549" i="7"/>
  <c r="AB464" i="7"/>
  <c r="AB449" i="7"/>
  <c r="AB448" i="7"/>
  <c r="AB447" i="7"/>
  <c r="AB446" i="7"/>
  <c r="AB445" i="7"/>
  <c r="AB444" i="7"/>
  <c r="AB328" i="7"/>
  <c r="AB313" i="7"/>
  <c r="AB312" i="7"/>
  <c r="AB311" i="7"/>
  <c r="AB319" i="7" s="1"/>
  <c r="AB310" i="7"/>
  <c r="AB309" i="7"/>
  <c r="AB308" i="7"/>
  <c r="AB28" i="7"/>
  <c r="AA475" i="7"/>
  <c r="AA477" i="7"/>
  <c r="AA472" i="7"/>
  <c r="AA476" i="7"/>
  <c r="AA496" i="7"/>
  <c r="AA500" i="7"/>
  <c r="AA504" i="7"/>
  <c r="AA524" i="7"/>
  <c r="AA528" i="7"/>
  <c r="AA497" i="7"/>
  <c r="AA501" i="7"/>
  <c r="AA521" i="7"/>
  <c r="AA525" i="7"/>
  <c r="AA529" i="7"/>
  <c r="Z73" i="7"/>
  <c r="Z83" i="7" s="1"/>
  <c r="AA30" i="7"/>
  <c r="AA701" i="7"/>
  <c r="AA686" i="7" s="1"/>
  <c r="AA72" i="7" s="1"/>
  <c r="AA329" i="7"/>
  <c r="AA471" i="7"/>
  <c r="AA473" i="7"/>
  <c r="AA470" i="7"/>
  <c r="AA474" i="7"/>
  <c r="AA478" i="7"/>
  <c r="AA498" i="7"/>
  <c r="AA502" i="7"/>
  <c r="AA522" i="7"/>
  <c r="AA526" i="7"/>
  <c r="AA530" i="7"/>
  <c r="AA495" i="7"/>
  <c r="AA499" i="7"/>
  <c r="AA503" i="7"/>
  <c r="AA523" i="7"/>
  <c r="AA527" i="7"/>
  <c r="AA465" i="7"/>
  <c r="AG256" i="7" l="1"/>
  <c r="AG239" i="7"/>
  <c r="AG93" i="7"/>
  <c r="AG94" i="7" s="1"/>
  <c r="AG109" i="7"/>
  <c r="AG64" i="7"/>
  <c r="AH22" i="7"/>
  <c r="AH40" i="7" s="1"/>
  <c r="AH458" i="7"/>
  <c r="AH322" i="7"/>
  <c r="AH616" i="7"/>
  <c r="AH548" i="7"/>
  <c r="AH586" i="7"/>
  <c r="AH554" i="7"/>
  <c r="AH594" i="7"/>
  <c r="AH590" i="7"/>
  <c r="AH582" i="7"/>
  <c r="AH29" i="7"/>
  <c r="AH33" i="7"/>
  <c r="AH26" i="7"/>
  <c r="AA469" i="7"/>
  <c r="AH20" i="7"/>
  <c r="AH699" i="7"/>
  <c r="AH697" i="7"/>
  <c r="AH695" i="7"/>
  <c r="AH693" i="7"/>
  <c r="AH700" i="7"/>
  <c r="AH696" i="7"/>
  <c r="AH668" i="7"/>
  <c r="AH667" i="7"/>
  <c r="AH666" i="7"/>
  <c r="AH665" i="7"/>
  <c r="AH664" i="7"/>
  <c r="AH663" i="7"/>
  <c r="AH662" i="7"/>
  <c r="AH661" i="7"/>
  <c r="AH660" i="7"/>
  <c r="AH659" i="7"/>
  <c r="AH636" i="7"/>
  <c r="AH635" i="7"/>
  <c r="AH634" i="7"/>
  <c r="AH698" i="7"/>
  <c r="AH694" i="7"/>
  <c r="AH692" i="7"/>
  <c r="AH691" i="7"/>
  <c r="AH633" i="7"/>
  <c r="AH631" i="7"/>
  <c r="AH629" i="7"/>
  <c r="AH627" i="7"/>
  <c r="AH632" i="7"/>
  <c r="AH630" i="7"/>
  <c r="AH628" i="7"/>
  <c r="AH717" i="7"/>
  <c r="AH42" i="7"/>
  <c r="AH19" i="7"/>
  <c r="AH177" i="7" s="1"/>
  <c r="AC604" i="7"/>
  <c r="AA73" i="7"/>
  <c r="AB637" i="7"/>
  <c r="AB622" i="7" s="1"/>
  <c r="AB70" i="7" s="1"/>
  <c r="AB701" i="7"/>
  <c r="AB686" i="7" s="1"/>
  <c r="AB72" i="7" s="1"/>
  <c r="AB30" i="7"/>
  <c r="AB669" i="7"/>
  <c r="AB654" i="7" s="1"/>
  <c r="AB71" i="7" s="1"/>
  <c r="AC712" i="7"/>
  <c r="AC710" i="7"/>
  <c r="AC709" i="7"/>
  <c r="AC707" i="7"/>
  <c r="AC706" i="7"/>
  <c r="AC705" i="7"/>
  <c r="AC393" i="7"/>
  <c r="AC392" i="7"/>
  <c r="AC391" i="7"/>
  <c r="AC390" i="7"/>
  <c r="AC389" i="7"/>
  <c r="AC388" i="7"/>
  <c r="AC387" i="7"/>
  <c r="AC386" i="7"/>
  <c r="AC703" i="7"/>
  <c r="AC385" i="7"/>
  <c r="AC367" i="7"/>
  <c r="AC366" i="7"/>
  <c r="AC365" i="7"/>
  <c r="AC364" i="7"/>
  <c r="AC363" i="7"/>
  <c r="AC362" i="7"/>
  <c r="AC361" i="7"/>
  <c r="AC384" i="7"/>
  <c r="AC680" i="7"/>
  <c r="AC679" i="7"/>
  <c r="AC678" i="7"/>
  <c r="AC677" i="7"/>
  <c r="AC676" i="7"/>
  <c r="AC675" i="7"/>
  <c r="AC674" i="7"/>
  <c r="AC673" i="7"/>
  <c r="AC671" i="7"/>
  <c r="AC360" i="7"/>
  <c r="AC342" i="7"/>
  <c r="AC341" i="7"/>
  <c r="AC340" i="7"/>
  <c r="AC339" i="7"/>
  <c r="AC338" i="7"/>
  <c r="AC337" i="7"/>
  <c r="AC359" i="7"/>
  <c r="AC358" i="7"/>
  <c r="AC648" i="7"/>
  <c r="AC647" i="7"/>
  <c r="AC646" i="7"/>
  <c r="AC645" i="7"/>
  <c r="AC644" i="7"/>
  <c r="AC643" i="7"/>
  <c r="AC642" i="7"/>
  <c r="AC640" i="7"/>
  <c r="AC639" i="7"/>
  <c r="AC336" i="7"/>
  <c r="AC335" i="7"/>
  <c r="AC334" i="7"/>
  <c r="AC333" i="7"/>
  <c r="AC555" i="7"/>
  <c r="AC549" i="7"/>
  <c r="AC449" i="7"/>
  <c r="AC448" i="7"/>
  <c r="AC447" i="7"/>
  <c r="AC446" i="7"/>
  <c r="AC445" i="7"/>
  <c r="AC444" i="7"/>
  <c r="AC464" i="7"/>
  <c r="AC328" i="7"/>
  <c r="AC313" i="7"/>
  <c r="AC312" i="7"/>
  <c r="AC311" i="7"/>
  <c r="AC319" i="7" s="1"/>
  <c r="AC310" i="7"/>
  <c r="AC309" i="7"/>
  <c r="AC308" i="7"/>
  <c r="AC28" i="7"/>
  <c r="AB474" i="7"/>
  <c r="AB329" i="7"/>
  <c r="AB472" i="7"/>
  <c r="AB471" i="7"/>
  <c r="AB475" i="7"/>
  <c r="AB495" i="7"/>
  <c r="AB499" i="7"/>
  <c r="AB503" i="7"/>
  <c r="AB523" i="7"/>
  <c r="AB527" i="7"/>
  <c r="AB465" i="7"/>
  <c r="AB496" i="7"/>
  <c r="AB500" i="7"/>
  <c r="AB504" i="7"/>
  <c r="AB524" i="7"/>
  <c r="AB528" i="7"/>
  <c r="AB470" i="7"/>
  <c r="AB478" i="7"/>
  <c r="AB476" i="7"/>
  <c r="AB469" i="7"/>
  <c r="AB473" i="7"/>
  <c r="AB477" i="7"/>
  <c r="AB497" i="7"/>
  <c r="AB501" i="7"/>
  <c r="AB521" i="7"/>
  <c r="AB525" i="7"/>
  <c r="AB529" i="7"/>
  <c r="AB498" i="7"/>
  <c r="AB502" i="7"/>
  <c r="AB522" i="7"/>
  <c r="AB526" i="7"/>
  <c r="AB530" i="7"/>
  <c r="AH256" i="7" l="1"/>
  <c r="AH239" i="7"/>
  <c r="AH93" i="7"/>
  <c r="AH94" i="7" s="1"/>
  <c r="AH109" i="7"/>
  <c r="AI22" i="7"/>
  <c r="AI40" i="7" s="1"/>
  <c r="AI458" i="7"/>
  <c r="AI322" i="7"/>
  <c r="AH64" i="7"/>
  <c r="AI616" i="7"/>
  <c r="AI554" i="7"/>
  <c r="AI548" i="7"/>
  <c r="AI594" i="7"/>
  <c r="AI590" i="7"/>
  <c r="AI586" i="7"/>
  <c r="AI582" i="7"/>
  <c r="AI29" i="7"/>
  <c r="AI33" i="7"/>
  <c r="AI26" i="7"/>
  <c r="AI20" i="7"/>
  <c r="AI700" i="7"/>
  <c r="AI699" i="7"/>
  <c r="AI698" i="7"/>
  <c r="AI697" i="7"/>
  <c r="AI696" i="7"/>
  <c r="AI695" i="7"/>
  <c r="AI694" i="7"/>
  <c r="AI693" i="7"/>
  <c r="AI692" i="7"/>
  <c r="AI667" i="7"/>
  <c r="AI663" i="7"/>
  <c r="AI668" i="7"/>
  <c r="AI691" i="7"/>
  <c r="AI666" i="7"/>
  <c r="AI664" i="7"/>
  <c r="AI662" i="7"/>
  <c r="AI665" i="7"/>
  <c r="AI661" i="7"/>
  <c r="AI659" i="7"/>
  <c r="AI635" i="7"/>
  <c r="AI633" i="7"/>
  <c r="AI631" i="7"/>
  <c r="AI629" i="7"/>
  <c r="AI627" i="7"/>
  <c r="AI636" i="7"/>
  <c r="AI632" i="7"/>
  <c r="AI630" i="7"/>
  <c r="AI628" i="7"/>
  <c r="AI660" i="7"/>
  <c r="AI634" i="7"/>
  <c r="AI717" i="7"/>
  <c r="AI19" i="7"/>
  <c r="AI177" i="7" s="1"/>
  <c r="AI42" i="7"/>
  <c r="AD604" i="7"/>
  <c r="AB73" i="7"/>
  <c r="AB83" i="7" s="1"/>
  <c r="AC701" i="7"/>
  <c r="AC686" i="7" s="1"/>
  <c r="AC72" i="7" s="1"/>
  <c r="AC30" i="7"/>
  <c r="AD711" i="7"/>
  <c r="AD710" i="7"/>
  <c r="AD709" i="7"/>
  <c r="AD707" i="7"/>
  <c r="AD706" i="7"/>
  <c r="AD705" i="7"/>
  <c r="AD703" i="7"/>
  <c r="AD393" i="7"/>
  <c r="AD392" i="7"/>
  <c r="AD391" i="7"/>
  <c r="AD390" i="7"/>
  <c r="AD389" i="7"/>
  <c r="AD388" i="7"/>
  <c r="AD387" i="7"/>
  <c r="AD386" i="7"/>
  <c r="AD385" i="7"/>
  <c r="AD384" i="7"/>
  <c r="AD680" i="7"/>
  <c r="AD679" i="7"/>
  <c r="AD678" i="7"/>
  <c r="AD677" i="7"/>
  <c r="AD676" i="7"/>
  <c r="AD675" i="7"/>
  <c r="AD674" i="7"/>
  <c r="AD673" i="7"/>
  <c r="AD671" i="7"/>
  <c r="AD367" i="7"/>
  <c r="AD366" i="7"/>
  <c r="AD365" i="7"/>
  <c r="AD364" i="7"/>
  <c r="AD363" i="7"/>
  <c r="AD362" i="7"/>
  <c r="AD361" i="7"/>
  <c r="AD360" i="7"/>
  <c r="AD359" i="7"/>
  <c r="AD358" i="7"/>
  <c r="AD648" i="7"/>
  <c r="AD647" i="7"/>
  <c r="AD646" i="7"/>
  <c r="AD645" i="7"/>
  <c r="AD644" i="7"/>
  <c r="AD643" i="7"/>
  <c r="AD642" i="7"/>
  <c r="AD640" i="7"/>
  <c r="AD639" i="7"/>
  <c r="AD342" i="7"/>
  <c r="AD341" i="7"/>
  <c r="AD340" i="7"/>
  <c r="AD339" i="7"/>
  <c r="AD338" i="7"/>
  <c r="AD337" i="7"/>
  <c r="AD336" i="7"/>
  <c r="AD335" i="7"/>
  <c r="AD334" i="7"/>
  <c r="AD333" i="7"/>
  <c r="AD555" i="7"/>
  <c r="AD549" i="7"/>
  <c r="AD464" i="7"/>
  <c r="AD449" i="7"/>
  <c r="AD448" i="7"/>
  <c r="AD447" i="7"/>
  <c r="AD446" i="7"/>
  <c r="AD445" i="7"/>
  <c r="AD444" i="7"/>
  <c r="AD328" i="7"/>
  <c r="AD313" i="7"/>
  <c r="AD312" i="7"/>
  <c r="AD311" i="7"/>
  <c r="AD319" i="7" s="1"/>
  <c r="AD310" i="7"/>
  <c r="AD309" i="7"/>
  <c r="AD308" i="7"/>
  <c r="AD28" i="7"/>
  <c r="AC329" i="7"/>
  <c r="AC473" i="7"/>
  <c r="AC471" i="7"/>
  <c r="AC470" i="7"/>
  <c r="AC474" i="7"/>
  <c r="AC478" i="7"/>
  <c r="AC498" i="7"/>
  <c r="AC502" i="7"/>
  <c r="AC522" i="7"/>
  <c r="AC526" i="7"/>
  <c r="AC530" i="7"/>
  <c r="AC495" i="7"/>
  <c r="AC499" i="7"/>
  <c r="AC503" i="7"/>
  <c r="AC523" i="7"/>
  <c r="AC527" i="7"/>
  <c r="AC465" i="7"/>
  <c r="AC637" i="7"/>
  <c r="AC622" i="7" s="1"/>
  <c r="AC70" i="7" s="1"/>
  <c r="AC669" i="7"/>
  <c r="AC654" i="7" s="1"/>
  <c r="AC71" i="7" s="1"/>
  <c r="AC469" i="7"/>
  <c r="AC477" i="7"/>
  <c r="AC475" i="7"/>
  <c r="AC472" i="7"/>
  <c r="AC476" i="7"/>
  <c r="AC496" i="7"/>
  <c r="AC500" i="7"/>
  <c r="AC504" i="7"/>
  <c r="AC524" i="7"/>
  <c r="AC528" i="7"/>
  <c r="AC497" i="7"/>
  <c r="AC501" i="7"/>
  <c r="AC521" i="7"/>
  <c r="AC525" i="7"/>
  <c r="AC529" i="7"/>
  <c r="AI256" i="7" l="1"/>
  <c r="AI239" i="7"/>
  <c r="AI93" i="7"/>
  <c r="AI94" i="7" s="1"/>
  <c r="AI109" i="7"/>
  <c r="AI64" i="7"/>
  <c r="AJ22" i="7"/>
  <c r="AJ40" i="7" s="1"/>
  <c r="AJ458" i="7"/>
  <c r="AJ322" i="7"/>
  <c r="AJ616" i="7"/>
  <c r="AJ590" i="7"/>
  <c r="AJ586" i="7"/>
  <c r="AJ582" i="7"/>
  <c r="AJ554" i="7"/>
  <c r="AJ548" i="7"/>
  <c r="AJ594" i="7"/>
  <c r="AJ29" i="7"/>
  <c r="AJ33" i="7"/>
  <c r="AJ26" i="7"/>
  <c r="AJ20" i="7"/>
  <c r="AJ699" i="7"/>
  <c r="AJ697" i="7"/>
  <c r="AJ695" i="7"/>
  <c r="AJ693" i="7"/>
  <c r="AJ691" i="7"/>
  <c r="AJ698" i="7"/>
  <c r="AJ668" i="7"/>
  <c r="AJ694" i="7"/>
  <c r="AJ692" i="7"/>
  <c r="AJ666" i="7"/>
  <c r="AJ664" i="7"/>
  <c r="AJ700" i="7"/>
  <c r="AJ696" i="7"/>
  <c r="AJ667" i="7"/>
  <c r="AJ665" i="7"/>
  <c r="AJ663" i="7"/>
  <c r="AJ661" i="7"/>
  <c r="AJ659" i="7"/>
  <c r="AJ635" i="7"/>
  <c r="AJ633" i="7"/>
  <c r="AJ632" i="7"/>
  <c r="AJ631" i="7"/>
  <c r="AJ630" i="7"/>
  <c r="AJ629" i="7"/>
  <c r="AJ628" i="7"/>
  <c r="AJ627" i="7"/>
  <c r="AJ636" i="7"/>
  <c r="AJ660" i="7"/>
  <c r="AJ634" i="7"/>
  <c r="AJ662" i="7"/>
  <c r="AJ717" i="7"/>
  <c r="AJ19" i="7"/>
  <c r="AJ177" i="7" s="1"/>
  <c r="AJ42" i="7"/>
  <c r="AE604" i="7"/>
  <c r="AE711" i="7"/>
  <c r="AE710" i="7"/>
  <c r="AE709" i="7"/>
  <c r="AE707" i="7"/>
  <c r="AE706" i="7"/>
  <c r="AE705" i="7"/>
  <c r="AE703" i="7"/>
  <c r="AE393" i="7"/>
  <c r="AE392" i="7"/>
  <c r="AE391" i="7"/>
  <c r="AE390" i="7"/>
  <c r="AE389" i="7"/>
  <c r="AE388" i="7"/>
  <c r="AE387" i="7"/>
  <c r="AE386" i="7"/>
  <c r="AE384" i="7"/>
  <c r="AE367" i="7"/>
  <c r="AE366" i="7"/>
  <c r="AE365" i="7"/>
  <c r="AE364" i="7"/>
  <c r="AE363" i="7"/>
  <c r="AE362" i="7"/>
  <c r="AE361" i="7"/>
  <c r="AE385" i="7"/>
  <c r="AE680" i="7"/>
  <c r="AE679" i="7"/>
  <c r="AE678" i="7"/>
  <c r="AE677" i="7"/>
  <c r="AE676" i="7"/>
  <c r="AE675" i="7"/>
  <c r="AE674" i="7"/>
  <c r="AE673" i="7"/>
  <c r="AE671" i="7"/>
  <c r="AE342" i="7"/>
  <c r="AE341" i="7"/>
  <c r="AE340" i="7"/>
  <c r="AE339" i="7"/>
  <c r="AE338" i="7"/>
  <c r="AE337" i="7"/>
  <c r="AE360" i="7"/>
  <c r="AE359" i="7"/>
  <c r="AE358" i="7"/>
  <c r="AE648" i="7"/>
  <c r="AE647" i="7"/>
  <c r="AE646" i="7"/>
  <c r="AE645" i="7"/>
  <c r="AE644" i="7"/>
  <c r="AE643" i="7"/>
  <c r="AE642" i="7"/>
  <c r="AE640" i="7"/>
  <c r="AE639" i="7"/>
  <c r="AE335" i="7"/>
  <c r="AE336" i="7"/>
  <c r="AE334" i="7"/>
  <c r="AE333" i="7"/>
  <c r="AE555" i="7"/>
  <c r="AE549" i="7"/>
  <c r="AE449" i="7"/>
  <c r="AE448" i="7"/>
  <c r="AE447" i="7"/>
  <c r="AE446" i="7"/>
  <c r="AE445" i="7"/>
  <c r="AE444" i="7"/>
  <c r="AE464" i="7"/>
  <c r="AE328" i="7"/>
  <c r="AE313" i="7"/>
  <c r="AE312" i="7"/>
  <c r="AE311" i="7"/>
  <c r="AE319" i="7" s="1"/>
  <c r="AE310" i="7"/>
  <c r="AE309" i="7"/>
  <c r="AE308" i="7"/>
  <c r="AE28" i="7"/>
  <c r="AD472" i="7"/>
  <c r="AD329" i="7"/>
  <c r="AD470" i="7"/>
  <c r="AD478" i="7"/>
  <c r="AD469" i="7"/>
  <c r="AD473" i="7"/>
  <c r="AD477" i="7"/>
  <c r="AD497" i="7"/>
  <c r="AD501" i="7"/>
  <c r="AD521" i="7"/>
  <c r="AD525" i="7"/>
  <c r="AD529" i="7"/>
  <c r="AD498" i="7"/>
  <c r="AD502" i="7"/>
  <c r="AD522" i="7"/>
  <c r="AD526" i="7"/>
  <c r="AD530" i="7"/>
  <c r="AD30" i="7"/>
  <c r="AD637" i="7"/>
  <c r="AD622" i="7" s="1"/>
  <c r="AD70" i="7" s="1"/>
  <c r="AD669" i="7"/>
  <c r="AD654" i="7" s="1"/>
  <c r="AD71" i="7" s="1"/>
  <c r="AD701" i="7"/>
  <c r="AD686" i="7" s="1"/>
  <c r="AD72" i="7" s="1"/>
  <c r="AD476" i="7"/>
  <c r="AD474" i="7"/>
  <c r="AD471" i="7"/>
  <c r="AD475" i="7"/>
  <c r="AD495" i="7"/>
  <c r="AD499" i="7"/>
  <c r="AD503" i="7"/>
  <c r="AD523" i="7"/>
  <c r="AD527" i="7"/>
  <c r="AD465" i="7"/>
  <c r="AD496" i="7"/>
  <c r="AD500" i="7"/>
  <c r="AD504" i="7"/>
  <c r="AD524" i="7"/>
  <c r="AD528" i="7"/>
  <c r="AC73" i="7"/>
  <c r="AC83" i="7" s="1"/>
  <c r="AJ256" i="7" l="1"/>
  <c r="AJ239" i="7"/>
  <c r="AJ93" i="7"/>
  <c r="AJ94" i="7" s="1"/>
  <c r="AJ109" i="7"/>
  <c r="AK22" i="7"/>
  <c r="AK40" i="7" s="1"/>
  <c r="AK458" i="7"/>
  <c r="AK322" i="7"/>
  <c r="AJ64" i="7"/>
  <c r="AK616" i="7"/>
  <c r="AK554" i="7"/>
  <c r="AK548" i="7"/>
  <c r="AK594" i="7"/>
  <c r="AK590" i="7"/>
  <c r="AK586" i="7"/>
  <c r="AK582" i="7"/>
  <c r="AK29" i="7"/>
  <c r="AK33" i="7"/>
  <c r="AK26" i="7"/>
  <c r="AK20" i="7"/>
  <c r="AK700" i="7"/>
  <c r="AK698" i="7"/>
  <c r="AK696" i="7"/>
  <c r="AK694" i="7"/>
  <c r="AK692" i="7"/>
  <c r="AK691" i="7"/>
  <c r="AK668" i="7"/>
  <c r="AK697" i="7"/>
  <c r="AK693" i="7"/>
  <c r="AK699" i="7"/>
  <c r="AK695" i="7"/>
  <c r="AK667" i="7"/>
  <c r="AK665" i="7"/>
  <c r="AK663" i="7"/>
  <c r="AK666" i="7"/>
  <c r="AK664" i="7"/>
  <c r="AK662" i="7"/>
  <c r="AK660" i="7"/>
  <c r="AK636" i="7"/>
  <c r="AK659" i="7"/>
  <c r="AK634" i="7"/>
  <c r="AK632" i="7"/>
  <c r="AK630" i="7"/>
  <c r="AK628" i="7"/>
  <c r="AK661" i="7"/>
  <c r="AK635" i="7"/>
  <c r="AK633" i="7"/>
  <c r="AK631" i="7"/>
  <c r="AK629" i="7"/>
  <c r="AK627" i="7"/>
  <c r="AK717" i="7"/>
  <c r="AK42" i="7"/>
  <c r="AK19" i="7"/>
  <c r="AK177" i="7" s="1"/>
  <c r="AE637" i="7"/>
  <c r="AE622" i="7" s="1"/>
  <c r="AE70" i="7" s="1"/>
  <c r="AE669" i="7"/>
  <c r="AE654" i="7" s="1"/>
  <c r="AE71" i="7" s="1"/>
  <c r="AE475" i="7"/>
  <c r="AE469" i="7"/>
  <c r="AE477" i="7"/>
  <c r="AE472" i="7"/>
  <c r="AE476" i="7"/>
  <c r="AE496" i="7"/>
  <c r="AE500" i="7"/>
  <c r="AE504" i="7"/>
  <c r="AE524" i="7"/>
  <c r="AE528" i="7"/>
  <c r="AE497" i="7"/>
  <c r="AE501" i="7"/>
  <c r="AE521" i="7"/>
  <c r="AE525" i="7"/>
  <c r="AE529" i="7"/>
  <c r="AE30" i="7"/>
  <c r="AE701" i="7"/>
  <c r="AE686" i="7" s="1"/>
  <c r="AE72" i="7" s="1"/>
  <c r="AF711" i="7"/>
  <c r="AF710" i="7"/>
  <c r="AF709" i="7"/>
  <c r="AF707" i="7"/>
  <c r="AF706" i="7"/>
  <c r="AF705" i="7"/>
  <c r="AF703" i="7"/>
  <c r="AF393" i="7"/>
  <c r="AF392" i="7"/>
  <c r="AF391" i="7"/>
  <c r="AF390" i="7"/>
  <c r="AF389" i="7"/>
  <c r="AF388" i="7"/>
  <c r="AF387" i="7"/>
  <c r="AF386" i="7"/>
  <c r="AF385" i="7"/>
  <c r="AF384" i="7"/>
  <c r="AF680" i="7"/>
  <c r="AF679" i="7"/>
  <c r="AF678" i="7"/>
  <c r="AF677" i="7"/>
  <c r="AF676" i="7"/>
  <c r="AF675" i="7"/>
  <c r="AF674" i="7"/>
  <c r="AF673" i="7"/>
  <c r="AF671" i="7"/>
  <c r="AF367" i="7"/>
  <c r="AF366" i="7"/>
  <c r="AF365" i="7"/>
  <c r="AF364" i="7"/>
  <c r="AF363" i="7"/>
  <c r="AF362" i="7"/>
  <c r="AF361" i="7"/>
  <c r="AF360" i="7"/>
  <c r="AF359" i="7"/>
  <c r="AF358" i="7"/>
  <c r="AF648" i="7"/>
  <c r="AF647" i="7"/>
  <c r="AF646" i="7"/>
  <c r="AF645" i="7"/>
  <c r="AF644" i="7"/>
  <c r="AF643" i="7"/>
  <c r="AF642" i="7"/>
  <c r="AF640" i="7"/>
  <c r="AF639" i="7"/>
  <c r="AF342" i="7"/>
  <c r="AF341" i="7"/>
  <c r="AF340" i="7"/>
  <c r="AF339" i="7"/>
  <c r="AF338" i="7"/>
  <c r="AF337" i="7"/>
  <c r="AF336" i="7"/>
  <c r="AF335" i="7"/>
  <c r="AF334" i="7"/>
  <c r="AF333" i="7"/>
  <c r="AF555" i="7"/>
  <c r="AF549" i="7"/>
  <c r="AF464" i="7"/>
  <c r="AF449" i="7"/>
  <c r="AF448" i="7"/>
  <c r="AF447" i="7"/>
  <c r="AF446" i="7"/>
  <c r="AF445" i="7"/>
  <c r="AF444" i="7"/>
  <c r="AF328" i="7"/>
  <c r="AF313" i="7"/>
  <c r="AF312" i="7"/>
  <c r="AF311" i="7"/>
  <c r="AF319" i="7" s="1"/>
  <c r="AF310" i="7"/>
  <c r="AF309" i="7"/>
  <c r="AF308" i="7"/>
  <c r="AF28" i="7"/>
  <c r="AE329" i="7"/>
  <c r="AE471" i="7"/>
  <c r="AE473" i="7"/>
  <c r="AE470" i="7"/>
  <c r="AE474" i="7"/>
  <c r="AE478" i="7"/>
  <c r="AE498" i="7"/>
  <c r="AE502" i="7"/>
  <c r="AE522" i="7"/>
  <c r="AE526" i="7"/>
  <c r="AE530" i="7"/>
  <c r="AE495" i="7"/>
  <c r="AE499" i="7"/>
  <c r="AE503" i="7"/>
  <c r="AE523" i="7"/>
  <c r="AE527" i="7"/>
  <c r="AE465" i="7"/>
  <c r="AD73" i="7"/>
  <c r="AD83" i="7" s="1"/>
  <c r="AK239" i="7" l="1"/>
  <c r="AK256" i="7"/>
  <c r="AK93" i="7"/>
  <c r="AK94" i="7" s="1"/>
  <c r="AK109" i="7"/>
  <c r="AK64" i="7"/>
  <c r="AL22" i="7"/>
  <c r="AL40" i="7" s="1"/>
  <c r="AL458" i="7"/>
  <c r="AL322" i="7"/>
  <c r="AL616" i="7"/>
  <c r="AL594" i="7"/>
  <c r="AL590" i="7"/>
  <c r="AL586" i="7"/>
  <c r="AL582" i="7"/>
  <c r="AL554" i="7"/>
  <c r="AL548" i="7"/>
  <c r="AL29" i="7"/>
  <c r="AL33" i="7"/>
  <c r="AL26" i="7"/>
  <c r="AL20" i="7"/>
  <c r="AL700" i="7"/>
  <c r="AL698" i="7"/>
  <c r="AL696" i="7"/>
  <c r="AL694" i="7"/>
  <c r="AL692" i="7"/>
  <c r="AL667" i="7"/>
  <c r="AL666" i="7"/>
  <c r="AL665" i="7"/>
  <c r="AL664" i="7"/>
  <c r="AL663" i="7"/>
  <c r="AL662" i="7"/>
  <c r="AL661" i="7"/>
  <c r="AL660" i="7"/>
  <c r="AL659" i="7"/>
  <c r="AL636" i="7"/>
  <c r="AL635" i="7"/>
  <c r="AL634" i="7"/>
  <c r="AL699" i="7"/>
  <c r="AL693" i="7"/>
  <c r="AL695" i="7"/>
  <c r="AL691" i="7"/>
  <c r="AL697" i="7"/>
  <c r="AL668" i="7"/>
  <c r="AL632" i="7"/>
  <c r="AL630" i="7"/>
  <c r="AL628" i="7"/>
  <c r="AL633" i="7"/>
  <c r="AL631" i="7"/>
  <c r="AL629" i="7"/>
  <c r="AL627" i="7"/>
  <c r="AL717" i="7"/>
  <c r="AL42" i="7"/>
  <c r="AL19" i="7"/>
  <c r="AL177" i="7" s="1"/>
  <c r="AG604" i="7"/>
  <c r="C449" i="7"/>
  <c r="C313" i="7"/>
  <c r="AE73" i="7"/>
  <c r="AE83" i="7" s="1"/>
  <c r="AF669" i="7"/>
  <c r="AF654" i="7" s="1"/>
  <c r="AF71" i="7" s="1"/>
  <c r="AF30" i="7"/>
  <c r="AF637" i="7"/>
  <c r="AF622" i="7" s="1"/>
  <c r="AF70" i="7" s="1"/>
  <c r="AF701" i="7"/>
  <c r="AF686" i="7" s="1"/>
  <c r="AF72" i="7" s="1"/>
  <c r="AG712" i="7"/>
  <c r="AG711" i="7"/>
  <c r="AG710" i="7"/>
  <c r="AG708" i="7"/>
  <c r="AG707" i="7"/>
  <c r="AG706" i="7"/>
  <c r="AG705" i="7"/>
  <c r="AG393" i="7"/>
  <c r="AG391" i="7"/>
  <c r="AG390" i="7"/>
  <c r="AG389" i="7"/>
  <c r="AG388" i="7"/>
  <c r="AG387" i="7"/>
  <c r="AG386" i="7"/>
  <c r="AG703" i="7"/>
  <c r="AG385" i="7"/>
  <c r="AG367" i="7"/>
  <c r="AG366" i="7"/>
  <c r="AG365" i="7"/>
  <c r="AG364" i="7"/>
  <c r="AG363" i="7"/>
  <c r="AG362" i="7"/>
  <c r="AG361" i="7"/>
  <c r="AG384" i="7"/>
  <c r="AG680" i="7"/>
  <c r="AG679" i="7"/>
  <c r="AG678" i="7"/>
  <c r="AG677" i="7"/>
  <c r="AG676" i="7"/>
  <c r="AG675" i="7"/>
  <c r="AG674" i="7"/>
  <c r="AG672" i="7"/>
  <c r="AG671" i="7"/>
  <c r="AG360" i="7"/>
  <c r="AG342" i="7"/>
  <c r="AG341" i="7"/>
  <c r="AG340" i="7"/>
  <c r="AG339" i="7"/>
  <c r="AG338" i="7"/>
  <c r="AG337" i="7"/>
  <c r="AG359" i="7"/>
  <c r="AG358" i="7"/>
  <c r="AG648" i="7"/>
  <c r="AG647" i="7"/>
  <c r="AG646" i="7"/>
  <c r="AG645" i="7"/>
  <c r="AG644" i="7"/>
  <c r="AG643" i="7"/>
  <c r="AG642" i="7"/>
  <c r="AG640" i="7"/>
  <c r="AG639" i="7"/>
  <c r="AG336" i="7"/>
  <c r="AG335" i="7"/>
  <c r="AG334" i="7"/>
  <c r="AG333" i="7"/>
  <c r="AG555" i="7"/>
  <c r="AG549" i="7"/>
  <c r="AG449" i="7"/>
  <c r="AG448" i="7"/>
  <c r="AG447" i="7"/>
  <c r="AG446" i="7"/>
  <c r="AG445" i="7"/>
  <c r="AG444" i="7"/>
  <c r="AG392" i="7"/>
  <c r="AG464" i="7"/>
  <c r="AG328" i="7"/>
  <c r="AG313" i="7"/>
  <c r="AG312" i="7"/>
  <c r="AG311" i="7"/>
  <c r="AG319" i="7" s="1"/>
  <c r="AG310" i="7"/>
  <c r="AG309" i="7"/>
  <c r="AG308" i="7"/>
  <c r="AG28" i="7"/>
  <c r="AF474" i="7"/>
  <c r="AF329" i="7"/>
  <c r="AF472" i="7"/>
  <c r="AF471" i="7"/>
  <c r="AF475" i="7"/>
  <c r="AF495" i="7"/>
  <c r="AF499" i="7"/>
  <c r="AF503" i="7"/>
  <c r="AF523" i="7"/>
  <c r="AF527" i="7"/>
  <c r="AF465" i="7"/>
  <c r="AF496" i="7"/>
  <c r="AF500" i="7"/>
  <c r="AF504" i="7"/>
  <c r="AF524" i="7"/>
  <c r="AF528" i="7"/>
  <c r="AF470" i="7"/>
  <c r="AF478" i="7"/>
  <c r="AF476" i="7"/>
  <c r="AF469" i="7"/>
  <c r="AF473" i="7"/>
  <c r="AF477" i="7"/>
  <c r="AF497" i="7"/>
  <c r="AF501" i="7"/>
  <c r="AF521" i="7"/>
  <c r="AF525" i="7"/>
  <c r="AF529" i="7"/>
  <c r="AF498" i="7"/>
  <c r="AF502" i="7"/>
  <c r="AF522" i="7"/>
  <c r="AF526" i="7"/>
  <c r="AF530" i="7"/>
  <c r="AL256" i="7" l="1"/>
  <c r="AL239" i="7"/>
  <c r="AL93" i="7"/>
  <c r="AL94" i="7" s="1"/>
  <c r="AL109" i="7"/>
  <c r="AM22" i="7"/>
  <c r="AM40" i="7" s="1"/>
  <c r="AM458" i="7"/>
  <c r="AM322" i="7"/>
  <c r="AL64" i="7"/>
  <c r="AM616" i="7"/>
  <c r="AM548" i="7"/>
  <c r="AM554" i="7"/>
  <c r="AM586" i="7"/>
  <c r="AM594" i="7"/>
  <c r="AM590" i="7"/>
  <c r="AM582" i="7"/>
  <c r="AM29" i="7"/>
  <c r="AM33" i="7"/>
  <c r="AM26" i="7"/>
  <c r="AM20" i="7"/>
  <c r="AM700" i="7"/>
  <c r="AM699" i="7"/>
  <c r="AM698" i="7"/>
  <c r="AM697" i="7"/>
  <c r="AM696" i="7"/>
  <c r="AM695" i="7"/>
  <c r="AM694" i="7"/>
  <c r="AM693" i="7"/>
  <c r="AM692" i="7"/>
  <c r="AM668" i="7"/>
  <c r="AM691" i="7"/>
  <c r="AM667" i="7"/>
  <c r="AM665" i="7"/>
  <c r="AM663" i="7"/>
  <c r="AM666" i="7"/>
  <c r="AM664" i="7"/>
  <c r="AM662" i="7"/>
  <c r="AM660" i="7"/>
  <c r="AM636" i="7"/>
  <c r="AM634" i="7"/>
  <c r="AM630" i="7"/>
  <c r="AM659" i="7"/>
  <c r="AM633" i="7"/>
  <c r="AM631" i="7"/>
  <c r="AM629" i="7"/>
  <c r="AM627" i="7"/>
  <c r="AM661" i="7"/>
  <c r="AM635" i="7"/>
  <c r="AM632" i="7"/>
  <c r="AM628" i="7"/>
  <c r="AM717" i="7"/>
  <c r="AM19" i="7"/>
  <c r="AM177" i="7" s="1"/>
  <c r="AM42" i="7"/>
  <c r="AH604" i="7"/>
  <c r="AG701" i="7"/>
  <c r="AG686" i="7" s="1"/>
  <c r="AG72" i="7" s="1"/>
  <c r="AF73" i="7"/>
  <c r="AH712" i="7"/>
  <c r="AH711" i="7"/>
  <c r="AH710" i="7"/>
  <c r="AH708" i="7"/>
  <c r="AH707" i="7"/>
  <c r="AH706" i="7"/>
  <c r="AH705" i="7"/>
  <c r="AH703" i="7"/>
  <c r="AH393" i="7"/>
  <c r="AH392" i="7"/>
  <c r="AH391" i="7"/>
  <c r="AH390" i="7"/>
  <c r="AH389" i="7"/>
  <c r="AH387" i="7"/>
  <c r="AH386" i="7"/>
  <c r="AH385" i="7"/>
  <c r="AH384" i="7"/>
  <c r="AH680" i="7"/>
  <c r="AH679" i="7"/>
  <c r="AH678" i="7"/>
  <c r="AH677" i="7"/>
  <c r="AH676" i="7"/>
  <c r="AH675" i="7"/>
  <c r="AH674" i="7"/>
  <c r="AH672" i="7"/>
  <c r="AH671" i="7"/>
  <c r="AH367" i="7"/>
  <c r="AH366" i="7"/>
  <c r="AH365" i="7"/>
  <c r="AH364" i="7"/>
  <c r="AH363" i="7"/>
  <c r="AH362" i="7"/>
  <c r="AH361" i="7"/>
  <c r="AH360" i="7"/>
  <c r="AH359" i="7"/>
  <c r="AH358" i="7"/>
  <c r="AH648" i="7"/>
  <c r="AH647" i="7"/>
  <c r="AH646" i="7"/>
  <c r="AH645" i="7"/>
  <c r="AH644" i="7"/>
  <c r="AH643" i="7"/>
  <c r="AH642" i="7"/>
  <c r="AH640" i="7"/>
  <c r="AH639" i="7"/>
  <c r="AH342" i="7"/>
  <c r="AH341" i="7"/>
  <c r="AH340" i="7"/>
  <c r="AH339" i="7"/>
  <c r="AH338" i="7"/>
  <c r="AH337" i="7"/>
  <c r="AH336" i="7"/>
  <c r="AH335" i="7"/>
  <c r="AH334" i="7"/>
  <c r="AH333" i="7"/>
  <c r="AH555" i="7"/>
  <c r="AH549" i="7"/>
  <c r="AH464" i="7"/>
  <c r="AH449" i="7"/>
  <c r="AH448" i="7"/>
  <c r="AH447" i="7"/>
  <c r="AH446" i="7"/>
  <c r="AH445" i="7"/>
  <c r="AH444" i="7"/>
  <c r="AH388" i="7"/>
  <c r="AH328" i="7"/>
  <c r="AH313" i="7"/>
  <c r="AH312" i="7"/>
  <c r="AH311" i="7"/>
  <c r="AH319" i="7" s="1"/>
  <c r="AH310" i="7"/>
  <c r="AH309" i="7"/>
  <c r="AH308" i="7"/>
  <c r="AH28" i="7"/>
  <c r="AG329" i="7"/>
  <c r="AG473" i="7"/>
  <c r="AG471" i="7"/>
  <c r="AG470" i="7"/>
  <c r="AG474" i="7"/>
  <c r="AG478" i="7"/>
  <c r="AG498" i="7"/>
  <c r="AG502" i="7"/>
  <c r="AG522" i="7"/>
  <c r="AG526" i="7"/>
  <c r="AG530" i="7"/>
  <c r="AG495" i="7"/>
  <c r="AG499" i="7"/>
  <c r="AG503" i="7"/>
  <c r="AG523" i="7"/>
  <c r="AG527" i="7"/>
  <c r="AG465" i="7"/>
  <c r="AG30" i="7"/>
  <c r="AG637" i="7"/>
  <c r="AG622" i="7" s="1"/>
  <c r="AG70" i="7" s="1"/>
  <c r="AG669" i="7"/>
  <c r="AG654" i="7" s="1"/>
  <c r="AG71" i="7" s="1"/>
  <c r="AG469" i="7"/>
  <c r="AG477" i="7"/>
  <c r="AG475" i="7"/>
  <c r="AG472" i="7"/>
  <c r="AG476" i="7"/>
  <c r="AG496" i="7"/>
  <c r="AG500" i="7"/>
  <c r="AG504" i="7"/>
  <c r="AG524" i="7"/>
  <c r="AG528" i="7"/>
  <c r="AG497" i="7"/>
  <c r="AG501" i="7"/>
  <c r="AG521" i="7"/>
  <c r="AG525" i="7"/>
  <c r="AG529" i="7"/>
  <c r="AM256" i="7" l="1"/>
  <c r="AM239" i="7"/>
  <c r="AM93" i="7"/>
  <c r="AM94" i="7" s="1"/>
  <c r="AM109" i="7"/>
  <c r="AN22" i="7"/>
  <c r="AN40" i="7" s="1"/>
  <c r="AN458" i="7"/>
  <c r="AN322" i="7"/>
  <c r="AM64" i="7"/>
  <c r="AN616" i="7"/>
  <c r="AN554" i="7"/>
  <c r="AN548" i="7"/>
  <c r="AN594" i="7"/>
  <c r="AN590" i="7"/>
  <c r="AN586" i="7"/>
  <c r="AN582" i="7"/>
  <c r="AN29" i="7"/>
  <c r="AN33" i="7"/>
  <c r="AN26" i="7"/>
  <c r="AN20" i="7"/>
  <c r="AN699" i="7"/>
  <c r="AN697" i="7"/>
  <c r="AN695" i="7"/>
  <c r="AN693" i="7"/>
  <c r="AN698" i="7"/>
  <c r="AN694" i="7"/>
  <c r="AN692" i="7"/>
  <c r="AN665" i="7"/>
  <c r="AN661" i="7"/>
  <c r="AN659" i="7"/>
  <c r="AN700" i="7"/>
  <c r="AN696" i="7"/>
  <c r="AN668" i="7"/>
  <c r="AN666" i="7"/>
  <c r="AN664" i="7"/>
  <c r="AN662" i="7"/>
  <c r="AN691" i="7"/>
  <c r="AN633" i="7"/>
  <c r="AN632" i="7"/>
  <c r="AN631" i="7"/>
  <c r="AN630" i="7"/>
  <c r="AN629" i="7"/>
  <c r="AN628" i="7"/>
  <c r="AN627" i="7"/>
  <c r="AN667" i="7"/>
  <c r="AN663" i="7"/>
  <c r="AN635" i="7"/>
  <c r="AN634" i="7"/>
  <c r="AN660" i="7"/>
  <c r="AN636" i="7"/>
  <c r="AN717" i="7"/>
  <c r="AN19" i="7"/>
  <c r="AN177" i="7" s="1"/>
  <c r="AN42" i="7"/>
  <c r="AI604" i="7"/>
  <c r="AH30" i="7"/>
  <c r="AH637" i="7"/>
  <c r="AH622" i="7" s="1"/>
  <c r="AH70" i="7" s="1"/>
  <c r="AI712" i="7"/>
  <c r="AI711" i="7"/>
  <c r="AI710" i="7"/>
  <c r="AI708" i="7"/>
  <c r="AI707" i="7"/>
  <c r="AI706" i="7"/>
  <c r="AI705" i="7"/>
  <c r="AI703" i="7"/>
  <c r="AI393" i="7"/>
  <c r="AI392" i="7"/>
  <c r="AI391" i="7"/>
  <c r="AI390" i="7"/>
  <c r="AI389" i="7"/>
  <c r="AI388" i="7"/>
  <c r="AI387" i="7"/>
  <c r="AI386" i="7"/>
  <c r="AI384" i="7"/>
  <c r="AI367" i="7"/>
  <c r="AI366" i="7"/>
  <c r="AI365" i="7"/>
  <c r="AI364" i="7"/>
  <c r="AI363" i="7"/>
  <c r="AI362" i="7"/>
  <c r="AI361" i="7"/>
  <c r="AI385" i="7"/>
  <c r="AI680" i="7"/>
  <c r="AI679" i="7"/>
  <c r="AI678" i="7"/>
  <c r="AI677" i="7"/>
  <c r="AI676" i="7"/>
  <c r="AI675" i="7"/>
  <c r="AI674" i="7"/>
  <c r="AI672" i="7"/>
  <c r="AI671" i="7"/>
  <c r="AI342" i="7"/>
  <c r="AI341" i="7"/>
  <c r="AI340" i="7"/>
  <c r="AI339" i="7"/>
  <c r="AI338" i="7"/>
  <c r="AI337" i="7"/>
  <c r="AI360" i="7"/>
  <c r="AI359" i="7"/>
  <c r="AI358" i="7"/>
  <c r="AI648" i="7"/>
  <c r="AI647" i="7"/>
  <c r="AI646" i="7"/>
  <c r="AI645" i="7"/>
  <c r="AI644" i="7"/>
  <c r="AI643" i="7"/>
  <c r="AI642" i="7"/>
  <c r="AI640" i="7"/>
  <c r="AI639" i="7"/>
  <c r="AI335" i="7"/>
  <c r="AI336" i="7"/>
  <c r="AI334" i="7"/>
  <c r="AI333" i="7"/>
  <c r="AI555" i="7"/>
  <c r="AI549" i="7"/>
  <c r="AI449" i="7"/>
  <c r="AI448" i="7"/>
  <c r="AI447" i="7"/>
  <c r="AI446" i="7"/>
  <c r="AI445" i="7"/>
  <c r="AI444" i="7"/>
  <c r="AI464" i="7"/>
  <c r="AI328" i="7"/>
  <c r="AI313" i="7"/>
  <c r="AI312" i="7"/>
  <c r="AI311" i="7"/>
  <c r="AI319" i="7" s="1"/>
  <c r="AI310" i="7"/>
  <c r="AI309" i="7"/>
  <c r="AI308" i="7"/>
  <c r="AI28" i="7"/>
  <c r="AH476" i="7"/>
  <c r="AH474" i="7"/>
  <c r="AH471" i="7"/>
  <c r="AH475" i="7"/>
  <c r="AH495" i="7"/>
  <c r="AH499" i="7"/>
  <c r="AH503" i="7"/>
  <c r="AH523" i="7"/>
  <c r="AH527" i="7"/>
  <c r="AH465" i="7"/>
  <c r="AH496" i="7"/>
  <c r="AH500" i="7"/>
  <c r="AH504" i="7"/>
  <c r="AH524" i="7"/>
  <c r="AH528" i="7"/>
  <c r="AG73" i="7"/>
  <c r="AG83" i="7" s="1"/>
  <c r="AH472" i="7"/>
  <c r="AH329" i="7"/>
  <c r="AH470" i="7"/>
  <c r="AH478" i="7"/>
  <c r="AH469" i="7"/>
  <c r="AH473" i="7"/>
  <c r="AH477" i="7"/>
  <c r="AH497" i="7"/>
  <c r="AH501" i="7"/>
  <c r="AH521" i="7"/>
  <c r="AH525" i="7"/>
  <c r="AH529" i="7"/>
  <c r="AH498" i="7"/>
  <c r="AH502" i="7"/>
  <c r="AH522" i="7"/>
  <c r="AH526" i="7"/>
  <c r="AH530" i="7"/>
  <c r="AH669" i="7"/>
  <c r="AH654" i="7" s="1"/>
  <c r="AH71" i="7" s="1"/>
  <c r="AH701" i="7"/>
  <c r="AH686" i="7" s="1"/>
  <c r="AH72" i="7" s="1"/>
  <c r="AN256" i="7" l="1"/>
  <c r="AN239" i="7"/>
  <c r="AN93" i="7"/>
  <c r="AN94" i="7" s="1"/>
  <c r="AN109" i="7"/>
  <c r="AO22" i="7"/>
  <c r="AO40" i="7" s="1"/>
  <c r="AO458" i="7"/>
  <c r="AO322" i="7"/>
  <c r="AN64" i="7"/>
  <c r="AO616" i="7"/>
  <c r="AO554" i="7"/>
  <c r="AO548" i="7"/>
  <c r="AO594" i="7"/>
  <c r="AO590" i="7"/>
  <c r="AO586" i="7"/>
  <c r="AO582" i="7"/>
  <c r="AO29" i="7"/>
  <c r="AO33" i="7"/>
  <c r="AO26" i="7"/>
  <c r="AO20" i="7"/>
  <c r="AO691" i="7"/>
  <c r="AO668" i="7"/>
  <c r="AO699" i="7"/>
  <c r="AO697" i="7"/>
  <c r="AO695" i="7"/>
  <c r="AO693" i="7"/>
  <c r="AO700" i="7"/>
  <c r="AO694" i="7"/>
  <c r="AO696" i="7"/>
  <c r="AO666" i="7"/>
  <c r="AO664" i="7"/>
  <c r="AO698" i="7"/>
  <c r="AO692" i="7"/>
  <c r="AO667" i="7"/>
  <c r="AO665" i="7"/>
  <c r="AO663" i="7"/>
  <c r="AO661" i="7"/>
  <c r="AO659" i="7"/>
  <c r="AO635" i="7"/>
  <c r="AO660" i="7"/>
  <c r="AO633" i="7"/>
  <c r="AO631" i="7"/>
  <c r="AO629" i="7"/>
  <c r="AO627" i="7"/>
  <c r="AO662" i="7"/>
  <c r="AO636" i="7"/>
  <c r="AO632" i="7"/>
  <c r="AO630" i="7"/>
  <c r="AO628" i="7"/>
  <c r="AO634" i="7"/>
  <c r="AO717" i="7"/>
  <c r="AO42" i="7"/>
  <c r="AO19" i="7"/>
  <c r="AO177" i="7" s="1"/>
  <c r="AJ604" i="7"/>
  <c r="AH73" i="7"/>
  <c r="AH83" i="7" s="1"/>
  <c r="AJ712" i="7"/>
  <c r="AJ711" i="7"/>
  <c r="AJ710" i="7"/>
  <c r="AJ708" i="7"/>
  <c r="AJ707" i="7"/>
  <c r="AJ706" i="7"/>
  <c r="AJ705" i="7"/>
  <c r="AJ703" i="7"/>
  <c r="AJ393" i="7"/>
  <c r="AJ392" i="7"/>
  <c r="AJ391" i="7"/>
  <c r="AJ390" i="7"/>
  <c r="AJ389" i="7"/>
  <c r="AJ388" i="7"/>
  <c r="AJ387" i="7"/>
  <c r="AJ386" i="7"/>
  <c r="AJ385" i="7"/>
  <c r="AJ680" i="7"/>
  <c r="AJ679" i="7"/>
  <c r="AJ678" i="7"/>
  <c r="AJ677" i="7"/>
  <c r="AJ676" i="7"/>
  <c r="AJ675" i="7"/>
  <c r="AJ674" i="7"/>
  <c r="AJ672" i="7"/>
  <c r="AJ671" i="7"/>
  <c r="AJ367" i="7"/>
  <c r="AJ366" i="7"/>
  <c r="AJ365" i="7"/>
  <c r="AJ364" i="7"/>
  <c r="AJ363" i="7"/>
  <c r="AJ362" i="7"/>
  <c r="AJ361" i="7"/>
  <c r="AJ360" i="7"/>
  <c r="AJ359" i="7"/>
  <c r="AJ358" i="7"/>
  <c r="AJ648" i="7"/>
  <c r="AJ647" i="7"/>
  <c r="AJ646" i="7"/>
  <c r="AJ645" i="7"/>
  <c r="AJ644" i="7"/>
  <c r="AJ643" i="7"/>
  <c r="AJ642" i="7"/>
  <c r="AJ640" i="7"/>
  <c r="AJ639" i="7"/>
  <c r="AJ342" i="7"/>
  <c r="AJ341" i="7"/>
  <c r="AJ340" i="7"/>
  <c r="AJ339" i="7"/>
  <c r="AJ338" i="7"/>
  <c r="AJ337" i="7"/>
  <c r="AJ336" i="7"/>
  <c r="AJ335" i="7"/>
  <c r="AJ334" i="7"/>
  <c r="AJ333" i="7"/>
  <c r="AJ555" i="7"/>
  <c r="AJ549" i="7"/>
  <c r="AJ464" i="7"/>
  <c r="AJ449" i="7"/>
  <c r="AJ448" i="7"/>
  <c r="AJ447" i="7"/>
  <c r="AJ446" i="7"/>
  <c r="AJ445" i="7"/>
  <c r="AJ444" i="7"/>
  <c r="AJ384" i="7"/>
  <c r="AJ328" i="7"/>
  <c r="AJ313" i="7"/>
  <c r="AJ312" i="7"/>
  <c r="AJ311" i="7"/>
  <c r="AJ319" i="7" s="1"/>
  <c r="AJ310" i="7"/>
  <c r="AJ309" i="7"/>
  <c r="AJ308" i="7"/>
  <c r="AJ28" i="7"/>
  <c r="AI329" i="7"/>
  <c r="AI471" i="7"/>
  <c r="AI473" i="7"/>
  <c r="AI470" i="7"/>
  <c r="AI474" i="7"/>
  <c r="AI478" i="7"/>
  <c r="AI498" i="7"/>
  <c r="AI502" i="7"/>
  <c r="AI522" i="7"/>
  <c r="AI526" i="7"/>
  <c r="AI530" i="7"/>
  <c r="AI495" i="7"/>
  <c r="AI499" i="7"/>
  <c r="AI503" i="7"/>
  <c r="AI523" i="7"/>
  <c r="AI527" i="7"/>
  <c r="AI465" i="7"/>
  <c r="AI30" i="7"/>
  <c r="AI637" i="7"/>
  <c r="AI622" i="7" s="1"/>
  <c r="AI70" i="7" s="1"/>
  <c r="AI669" i="7"/>
  <c r="AI654" i="7" s="1"/>
  <c r="AI71" i="7" s="1"/>
  <c r="AI475" i="7"/>
  <c r="AI469" i="7"/>
  <c r="AI477" i="7"/>
  <c r="AI472" i="7"/>
  <c r="AI476" i="7"/>
  <c r="AI496" i="7"/>
  <c r="AI500" i="7"/>
  <c r="AI504" i="7"/>
  <c r="AI524" i="7"/>
  <c r="AI528" i="7"/>
  <c r="AI497" i="7"/>
  <c r="AI501" i="7"/>
  <c r="AI521" i="7"/>
  <c r="AI525" i="7"/>
  <c r="AI529" i="7"/>
  <c r="AI701" i="7"/>
  <c r="AI686" i="7" s="1"/>
  <c r="AI72" i="7" s="1"/>
  <c r="AO256" i="7" l="1"/>
  <c r="AO239" i="7"/>
  <c r="AO93" i="7"/>
  <c r="AO94" i="7" s="1"/>
  <c r="AO109" i="7"/>
  <c r="AO64" i="7"/>
  <c r="AP22" i="7"/>
  <c r="AP40" i="7" s="1"/>
  <c r="AP458" i="7"/>
  <c r="AP322" i="7"/>
  <c r="AP616" i="7"/>
  <c r="AP554" i="7"/>
  <c r="AP590" i="7"/>
  <c r="AP586" i="7"/>
  <c r="AP582" i="7"/>
  <c r="AP548" i="7"/>
  <c r="AP594" i="7"/>
  <c r="AP29" i="7"/>
  <c r="AP33" i="7"/>
  <c r="AP26" i="7"/>
  <c r="AP20" i="7"/>
  <c r="AP700" i="7"/>
  <c r="AP698" i="7"/>
  <c r="AP696" i="7"/>
  <c r="AP694" i="7"/>
  <c r="AP692" i="7"/>
  <c r="AP699" i="7"/>
  <c r="AP695" i="7"/>
  <c r="AP691" i="7"/>
  <c r="AP667" i="7"/>
  <c r="AP666" i="7"/>
  <c r="AP665" i="7"/>
  <c r="AP664" i="7"/>
  <c r="AP663" i="7"/>
  <c r="AP662" i="7"/>
  <c r="AP661" i="7"/>
  <c r="AP660" i="7"/>
  <c r="AP659" i="7"/>
  <c r="AP636" i="7"/>
  <c r="AP635" i="7"/>
  <c r="AP634" i="7"/>
  <c r="AP668" i="7"/>
  <c r="AP697" i="7"/>
  <c r="AP693" i="7"/>
  <c r="AP632" i="7"/>
  <c r="AP630" i="7"/>
  <c r="AP628" i="7"/>
  <c r="AP633" i="7"/>
  <c r="AP631" i="7"/>
  <c r="AP629" i="7"/>
  <c r="AP627" i="7"/>
  <c r="AP717" i="7"/>
  <c r="AP42" i="7"/>
  <c r="AP19" i="7"/>
  <c r="AP177" i="7" s="1"/>
  <c r="AK604" i="7"/>
  <c r="AK712" i="7"/>
  <c r="AK711" i="7"/>
  <c r="AK710" i="7"/>
  <c r="AK708" i="7"/>
  <c r="AK707" i="7"/>
  <c r="AK706" i="7"/>
  <c r="AK705" i="7"/>
  <c r="AK393" i="7"/>
  <c r="AK391" i="7"/>
  <c r="AK390" i="7"/>
  <c r="AK389" i="7"/>
  <c r="AK388" i="7"/>
  <c r="AK387" i="7"/>
  <c r="AK386" i="7"/>
  <c r="AK703" i="7"/>
  <c r="AK385" i="7"/>
  <c r="AK367" i="7"/>
  <c r="AK366" i="7"/>
  <c r="AK365" i="7"/>
  <c r="AK364" i="7"/>
  <c r="AK363" i="7"/>
  <c r="AK362" i="7"/>
  <c r="AK361" i="7"/>
  <c r="AK384" i="7"/>
  <c r="AK680" i="7"/>
  <c r="AK679" i="7"/>
  <c r="AK678" i="7"/>
  <c r="AK677" i="7"/>
  <c r="AK676" i="7"/>
  <c r="AK675" i="7"/>
  <c r="AK674" i="7"/>
  <c r="AK672" i="7"/>
  <c r="AK671" i="7"/>
  <c r="AK360" i="7"/>
  <c r="AK342" i="7"/>
  <c r="AK341" i="7"/>
  <c r="AK340" i="7"/>
  <c r="AK339" i="7"/>
  <c r="AK338" i="7"/>
  <c r="AK337" i="7"/>
  <c r="AK359" i="7"/>
  <c r="AK358" i="7"/>
  <c r="AK648" i="7"/>
  <c r="AK647" i="7"/>
  <c r="AK646" i="7"/>
  <c r="AK645" i="7"/>
  <c r="AK644" i="7"/>
  <c r="AK643" i="7"/>
  <c r="AK642" i="7"/>
  <c r="AK640" i="7"/>
  <c r="AK639" i="7"/>
  <c r="AK336" i="7"/>
  <c r="AK335" i="7"/>
  <c r="AK334" i="7"/>
  <c r="AK333" i="7"/>
  <c r="AK555" i="7"/>
  <c r="AK549" i="7"/>
  <c r="AK449" i="7"/>
  <c r="AK448" i="7"/>
  <c r="AK447" i="7"/>
  <c r="AK446" i="7"/>
  <c r="AK445" i="7"/>
  <c r="AK444" i="7"/>
  <c r="AK392" i="7"/>
  <c r="AK464" i="7"/>
  <c r="AK328" i="7"/>
  <c r="AK313" i="7"/>
  <c r="AK312" i="7"/>
  <c r="AK311" i="7"/>
  <c r="AK319" i="7" s="1"/>
  <c r="AK310" i="7"/>
  <c r="AK309" i="7"/>
  <c r="AK308" i="7"/>
  <c r="AK28" i="7"/>
  <c r="AJ470" i="7"/>
  <c r="AJ478" i="7"/>
  <c r="AJ476" i="7"/>
  <c r="AJ469" i="7"/>
  <c r="AJ473" i="7"/>
  <c r="AJ477" i="7"/>
  <c r="AJ497" i="7"/>
  <c r="AJ501" i="7"/>
  <c r="AJ521" i="7"/>
  <c r="AJ525" i="7"/>
  <c r="AJ529" i="7"/>
  <c r="AJ498" i="7"/>
  <c r="AJ502" i="7"/>
  <c r="AJ522" i="7"/>
  <c r="AJ526" i="7"/>
  <c r="AJ530" i="7"/>
  <c r="AJ30" i="7"/>
  <c r="AJ637" i="7"/>
  <c r="AJ622" i="7" s="1"/>
  <c r="AJ70" i="7" s="1"/>
  <c r="AJ669" i="7"/>
  <c r="AJ654" i="7" s="1"/>
  <c r="AJ71" i="7" s="1"/>
  <c r="AJ701" i="7"/>
  <c r="AJ686" i="7" s="1"/>
  <c r="AJ72" i="7" s="1"/>
  <c r="AJ474" i="7"/>
  <c r="AJ329" i="7"/>
  <c r="AJ472" i="7"/>
  <c r="AJ471" i="7"/>
  <c r="AJ475" i="7"/>
  <c r="AJ495" i="7"/>
  <c r="AJ499" i="7"/>
  <c r="AJ503" i="7"/>
  <c r="AJ523" i="7"/>
  <c r="AJ527" i="7"/>
  <c r="AJ465" i="7"/>
  <c r="AJ496" i="7"/>
  <c r="AJ500" i="7"/>
  <c r="AJ504" i="7"/>
  <c r="AJ524" i="7"/>
  <c r="AJ528" i="7"/>
  <c r="AI73" i="7"/>
  <c r="AI83" i="7" s="1"/>
  <c r="AP256" i="7" l="1"/>
  <c r="AP239" i="7"/>
  <c r="AP93" i="7"/>
  <c r="AP94" i="7" s="1"/>
  <c r="AP109" i="7"/>
  <c r="AP64" i="7"/>
  <c r="AL604" i="7"/>
  <c r="AK701" i="7"/>
  <c r="AK686" i="7" s="1"/>
  <c r="AK72" i="7" s="1"/>
  <c r="AK30" i="7"/>
  <c r="AK469" i="7"/>
  <c r="AK477" i="7"/>
  <c r="AK475" i="7"/>
  <c r="AK472" i="7"/>
  <c r="AK476" i="7"/>
  <c r="AK496" i="7"/>
  <c r="AK500" i="7"/>
  <c r="AK504" i="7"/>
  <c r="AK524" i="7"/>
  <c r="AK528" i="7"/>
  <c r="AK497" i="7"/>
  <c r="AK501" i="7"/>
  <c r="AK521" i="7"/>
  <c r="AK525" i="7"/>
  <c r="AK529" i="7"/>
  <c r="AL712" i="7"/>
  <c r="AL711" i="7"/>
  <c r="AL709" i="7"/>
  <c r="AL708" i="7"/>
  <c r="AL707" i="7"/>
  <c r="AL706" i="7"/>
  <c r="AL705" i="7"/>
  <c r="AL703" i="7"/>
  <c r="AL393" i="7"/>
  <c r="AL391" i="7"/>
  <c r="AL390" i="7"/>
  <c r="AL389" i="7"/>
  <c r="AL388" i="7"/>
  <c r="AL387" i="7"/>
  <c r="AL386" i="7"/>
  <c r="AL385" i="7"/>
  <c r="AL384" i="7"/>
  <c r="AL680" i="7"/>
  <c r="AL679" i="7"/>
  <c r="AL678" i="7"/>
  <c r="AL677" i="7"/>
  <c r="AL676" i="7"/>
  <c r="AL675" i="7"/>
  <c r="AL674" i="7"/>
  <c r="AL672" i="7"/>
  <c r="AL671" i="7"/>
  <c r="AL367" i="7"/>
  <c r="AL366" i="7"/>
  <c r="AL365" i="7"/>
  <c r="AL364" i="7"/>
  <c r="AL363" i="7"/>
  <c r="AL362" i="7"/>
  <c r="AL361" i="7"/>
  <c r="AL360" i="7"/>
  <c r="AL359" i="7"/>
  <c r="AL358" i="7"/>
  <c r="AL648" i="7"/>
  <c r="AL647" i="7"/>
  <c r="AL646" i="7"/>
  <c r="AL645" i="7"/>
  <c r="AL644" i="7"/>
  <c r="AL643" i="7"/>
  <c r="AL642" i="7"/>
  <c r="AL640" i="7"/>
  <c r="AL639" i="7"/>
  <c r="AL342" i="7"/>
  <c r="AL341" i="7"/>
  <c r="AL340" i="7"/>
  <c r="AL339" i="7"/>
  <c r="AL338" i="7"/>
  <c r="AL337" i="7"/>
  <c r="AL336" i="7"/>
  <c r="AL335" i="7"/>
  <c r="AL334" i="7"/>
  <c r="AL333" i="7"/>
  <c r="AL555" i="7"/>
  <c r="AL549" i="7"/>
  <c r="AL464" i="7"/>
  <c r="AL449" i="7"/>
  <c r="AL448" i="7"/>
  <c r="AL447" i="7"/>
  <c r="AL446" i="7"/>
  <c r="AL445" i="7"/>
  <c r="AL444" i="7"/>
  <c r="AL392" i="7"/>
  <c r="AL328" i="7"/>
  <c r="AL313" i="7"/>
  <c r="AL312" i="7"/>
  <c r="AL311" i="7"/>
  <c r="AL319" i="7" s="1"/>
  <c r="AL310" i="7"/>
  <c r="AL309" i="7"/>
  <c r="AL308" i="7"/>
  <c r="AL28" i="7"/>
  <c r="AK329" i="7"/>
  <c r="AK473" i="7"/>
  <c r="AK471" i="7"/>
  <c r="AK470" i="7"/>
  <c r="AK474" i="7"/>
  <c r="AK478" i="7"/>
  <c r="AK498" i="7"/>
  <c r="AK502" i="7"/>
  <c r="AK522" i="7"/>
  <c r="AK526" i="7"/>
  <c r="AK530" i="7"/>
  <c r="AK495" i="7"/>
  <c r="AK499" i="7"/>
  <c r="AK503" i="7"/>
  <c r="AK523" i="7"/>
  <c r="AK527" i="7"/>
  <c r="AK465" i="7"/>
  <c r="AJ73" i="7"/>
  <c r="AJ83" i="7" s="1"/>
  <c r="AK637" i="7"/>
  <c r="AK622" i="7" s="1"/>
  <c r="AK70" i="7" s="1"/>
  <c r="AK669" i="7"/>
  <c r="AK654" i="7" s="1"/>
  <c r="AK71" i="7" s="1"/>
  <c r="AM604" i="7" l="1"/>
  <c r="AL637" i="7"/>
  <c r="AL622" i="7" s="1"/>
  <c r="AL70" i="7" s="1"/>
  <c r="AL701" i="7"/>
  <c r="AL686" i="7" s="1"/>
  <c r="AL72" i="7" s="1"/>
  <c r="AL30" i="7"/>
  <c r="AL669" i="7"/>
  <c r="AL654" i="7" s="1"/>
  <c r="AL71" i="7" s="1"/>
  <c r="AM712" i="7"/>
  <c r="AM711" i="7"/>
  <c r="AM709" i="7"/>
  <c r="AM708" i="7"/>
  <c r="AM707" i="7"/>
  <c r="AM706" i="7"/>
  <c r="AM705" i="7"/>
  <c r="AM703" i="7"/>
  <c r="AM393" i="7"/>
  <c r="AM392" i="7"/>
  <c r="AM391" i="7"/>
  <c r="AM390" i="7"/>
  <c r="AM389" i="7"/>
  <c r="AM388" i="7"/>
  <c r="AM387" i="7"/>
  <c r="AM386" i="7"/>
  <c r="AM384" i="7"/>
  <c r="AM367" i="7"/>
  <c r="AM366" i="7"/>
  <c r="AM365" i="7"/>
  <c r="AM364" i="7"/>
  <c r="AM363" i="7"/>
  <c r="AM362" i="7"/>
  <c r="AM361" i="7"/>
  <c r="AM385" i="7"/>
  <c r="AM680" i="7"/>
  <c r="AM679" i="7"/>
  <c r="AM678" i="7"/>
  <c r="AM677" i="7"/>
  <c r="AM676" i="7"/>
  <c r="AM675" i="7"/>
  <c r="AM674" i="7"/>
  <c r="AM672" i="7"/>
  <c r="AM671" i="7"/>
  <c r="AM342" i="7"/>
  <c r="AM341" i="7"/>
  <c r="AM340" i="7"/>
  <c r="AM339" i="7"/>
  <c r="AM338" i="7"/>
  <c r="AM337" i="7"/>
  <c r="AM360" i="7"/>
  <c r="AM359" i="7"/>
  <c r="AM358" i="7"/>
  <c r="AM648" i="7"/>
  <c r="AM647" i="7"/>
  <c r="AM646" i="7"/>
  <c r="AM645" i="7"/>
  <c r="AM644" i="7"/>
  <c r="AM643" i="7"/>
  <c r="AM641" i="7"/>
  <c r="AM640" i="7"/>
  <c r="AM639" i="7"/>
  <c r="AM335" i="7"/>
  <c r="AM336" i="7"/>
  <c r="AM334" i="7"/>
  <c r="AM333" i="7"/>
  <c r="AM555" i="7"/>
  <c r="AM549" i="7"/>
  <c r="AM449" i="7"/>
  <c r="AM448" i="7"/>
  <c r="AM447" i="7"/>
  <c r="AM446" i="7"/>
  <c r="AM445" i="7"/>
  <c r="AM444" i="7"/>
  <c r="AM464" i="7"/>
  <c r="AM328" i="7"/>
  <c r="AM313" i="7"/>
  <c r="AM312" i="7"/>
  <c r="AM311" i="7"/>
  <c r="AM319" i="7" s="1"/>
  <c r="AM310" i="7"/>
  <c r="AM309" i="7"/>
  <c r="AM308" i="7"/>
  <c r="AM28" i="7"/>
  <c r="AL476" i="7"/>
  <c r="AL474" i="7"/>
  <c r="AL471" i="7"/>
  <c r="AL475" i="7"/>
  <c r="AL495" i="7"/>
  <c r="AL499" i="7"/>
  <c r="AL503" i="7"/>
  <c r="AL523" i="7"/>
  <c r="AL527" i="7"/>
  <c r="AL465" i="7"/>
  <c r="AL496" i="7"/>
  <c r="AL500" i="7"/>
  <c r="AL504" i="7"/>
  <c r="AL524" i="7"/>
  <c r="AL528" i="7"/>
  <c r="AK73" i="7"/>
  <c r="AK83" i="7" s="1"/>
  <c r="AL472" i="7"/>
  <c r="AL329" i="7"/>
  <c r="AL470" i="7"/>
  <c r="AL478" i="7"/>
  <c r="AL469" i="7"/>
  <c r="AL473" i="7"/>
  <c r="AL477" i="7"/>
  <c r="AL497" i="7"/>
  <c r="AL501" i="7"/>
  <c r="AL521" i="7"/>
  <c r="AL525" i="7"/>
  <c r="AL529" i="7"/>
  <c r="AL498" i="7"/>
  <c r="AL502" i="7"/>
  <c r="AL522" i="7"/>
  <c r="AL526" i="7"/>
  <c r="AL530" i="7"/>
  <c r="AN604" i="7" l="1"/>
  <c r="AL73" i="7"/>
  <c r="AL83" i="7" s="1"/>
  <c r="AM30" i="7"/>
  <c r="AM637" i="7"/>
  <c r="AM622" i="7" s="1"/>
  <c r="AM70" i="7" s="1"/>
  <c r="AM669" i="7"/>
  <c r="AM654" i="7" s="1"/>
  <c r="AM71" i="7" s="1"/>
  <c r="AM475" i="7"/>
  <c r="AM469" i="7"/>
  <c r="AM477" i="7"/>
  <c r="AM472" i="7"/>
  <c r="AM476" i="7"/>
  <c r="AM496" i="7"/>
  <c r="AM500" i="7"/>
  <c r="AM504" i="7"/>
  <c r="AM524" i="7"/>
  <c r="AM528" i="7"/>
  <c r="AM497" i="7"/>
  <c r="AM501" i="7"/>
  <c r="AM521" i="7"/>
  <c r="AM525" i="7"/>
  <c r="AM529" i="7"/>
  <c r="AM701" i="7"/>
  <c r="AM686" i="7" s="1"/>
  <c r="AM72" i="7" s="1"/>
  <c r="AN712" i="7"/>
  <c r="AN711" i="7"/>
  <c r="AN709" i="7"/>
  <c r="AN708" i="7"/>
  <c r="AN707" i="7"/>
  <c r="AN706" i="7"/>
  <c r="AN705" i="7"/>
  <c r="AN703" i="7"/>
  <c r="AN393" i="7"/>
  <c r="AN392" i="7"/>
  <c r="AN391" i="7"/>
  <c r="AN390" i="7"/>
  <c r="AN389" i="7"/>
  <c r="AN388" i="7"/>
  <c r="AN387" i="7"/>
  <c r="AN386" i="7"/>
  <c r="AN385" i="7"/>
  <c r="AN384" i="7"/>
  <c r="AN680" i="7"/>
  <c r="AN679" i="7"/>
  <c r="AN678" i="7"/>
  <c r="AN677" i="7"/>
  <c r="AN676" i="7"/>
  <c r="AN675" i="7"/>
  <c r="AN674" i="7"/>
  <c r="AN672" i="7"/>
  <c r="AN671" i="7"/>
  <c r="AN366" i="7"/>
  <c r="AN365" i="7"/>
  <c r="AN364" i="7"/>
  <c r="AN363" i="7"/>
  <c r="AN362" i="7"/>
  <c r="AN361" i="7"/>
  <c r="AN360" i="7"/>
  <c r="AN359" i="7"/>
  <c r="AN358" i="7"/>
  <c r="AN648" i="7"/>
  <c r="AN647" i="7"/>
  <c r="AN646" i="7"/>
  <c r="AN645" i="7"/>
  <c r="AN644" i="7"/>
  <c r="AN643" i="7"/>
  <c r="AN641" i="7"/>
  <c r="AN640" i="7"/>
  <c r="AN639" i="7"/>
  <c r="AN342" i="7"/>
  <c r="AN341" i="7"/>
  <c r="AN340" i="7"/>
  <c r="AN339" i="7"/>
  <c r="AN338" i="7"/>
  <c r="AN337" i="7"/>
  <c r="AN336" i="7"/>
  <c r="AN335" i="7"/>
  <c r="AN334" i="7"/>
  <c r="AN333" i="7"/>
  <c r="AN555" i="7"/>
  <c r="AN549" i="7"/>
  <c r="AN464" i="7"/>
  <c r="AN367" i="7"/>
  <c r="AN449" i="7"/>
  <c r="AN448" i="7"/>
  <c r="AN447" i="7"/>
  <c r="AN446" i="7"/>
  <c r="AN445" i="7"/>
  <c r="AN444" i="7"/>
  <c r="AN328" i="7"/>
  <c r="AN313" i="7"/>
  <c r="AN312" i="7"/>
  <c r="AN311" i="7"/>
  <c r="AN319" i="7" s="1"/>
  <c r="AN310" i="7"/>
  <c r="AN309" i="7"/>
  <c r="AN308" i="7"/>
  <c r="AN28" i="7"/>
  <c r="AM329" i="7"/>
  <c r="AM471" i="7"/>
  <c r="AM473" i="7"/>
  <c r="AM470" i="7"/>
  <c r="AM474" i="7"/>
  <c r="AM478" i="7"/>
  <c r="AM498" i="7"/>
  <c r="AM502" i="7"/>
  <c r="AM522" i="7"/>
  <c r="AM526" i="7"/>
  <c r="AM530" i="7"/>
  <c r="AM495" i="7"/>
  <c r="AM499" i="7"/>
  <c r="AM503" i="7"/>
  <c r="AM523" i="7"/>
  <c r="AM527" i="7"/>
  <c r="AM465" i="7"/>
  <c r="AO604" i="7" l="1"/>
  <c r="AM73" i="7"/>
  <c r="AM83" i="7" s="1"/>
  <c r="AN474" i="7"/>
  <c r="AN329" i="7"/>
  <c r="AN472" i="7"/>
  <c r="AN471" i="7"/>
  <c r="AN475" i="7"/>
  <c r="AN495" i="7"/>
  <c r="AN499" i="7"/>
  <c r="AN503" i="7"/>
  <c r="AN523" i="7"/>
  <c r="AN527" i="7"/>
  <c r="AN465" i="7"/>
  <c r="AN496" i="7"/>
  <c r="AN500" i="7"/>
  <c r="AN504" i="7"/>
  <c r="AN524" i="7"/>
  <c r="AN528" i="7"/>
  <c r="AO712" i="7"/>
  <c r="AO711" i="7"/>
  <c r="AO709" i="7"/>
  <c r="AO708" i="7"/>
  <c r="AO707" i="7"/>
  <c r="AO706" i="7"/>
  <c r="AO705" i="7"/>
  <c r="AO393" i="7"/>
  <c r="AO391" i="7"/>
  <c r="AO390" i="7"/>
  <c r="AO389" i="7"/>
  <c r="AO388" i="7"/>
  <c r="AO387" i="7"/>
  <c r="AO386" i="7"/>
  <c r="AO703" i="7"/>
  <c r="AO385" i="7"/>
  <c r="AO367" i="7"/>
  <c r="AO366" i="7"/>
  <c r="AO365" i="7"/>
  <c r="AO364" i="7"/>
  <c r="AO363" i="7"/>
  <c r="AO362" i="7"/>
  <c r="AO361" i="7"/>
  <c r="AO384" i="7"/>
  <c r="AO680" i="7"/>
  <c r="AO679" i="7"/>
  <c r="AO678" i="7"/>
  <c r="AO677" i="7"/>
  <c r="AO676" i="7"/>
  <c r="AO675" i="7"/>
  <c r="AO674" i="7"/>
  <c r="AO672" i="7"/>
  <c r="AO671" i="7"/>
  <c r="AO360" i="7"/>
  <c r="AO342" i="7"/>
  <c r="AO341" i="7"/>
  <c r="AO340" i="7"/>
  <c r="AO339" i="7"/>
  <c r="AO338" i="7"/>
  <c r="AO337" i="7"/>
  <c r="AO359" i="7"/>
  <c r="AO358" i="7"/>
  <c r="AO648" i="7"/>
  <c r="AO647" i="7"/>
  <c r="AO646" i="7"/>
  <c r="AO645" i="7"/>
  <c r="AO644" i="7"/>
  <c r="AO643" i="7"/>
  <c r="AO641" i="7"/>
  <c r="AO640" i="7"/>
  <c r="AO639" i="7"/>
  <c r="AO336" i="7"/>
  <c r="AO335" i="7"/>
  <c r="AO334" i="7"/>
  <c r="AO333" i="7"/>
  <c r="AO555" i="7"/>
  <c r="AO549" i="7"/>
  <c r="AO449" i="7"/>
  <c r="AO448" i="7"/>
  <c r="AO447" i="7"/>
  <c r="AO446" i="7"/>
  <c r="AO445" i="7"/>
  <c r="AO444" i="7"/>
  <c r="AO392" i="7"/>
  <c r="AO464" i="7"/>
  <c r="AO328" i="7"/>
  <c r="AO313" i="7"/>
  <c r="AO312" i="7"/>
  <c r="AO311" i="7"/>
  <c r="AO319" i="7" s="1"/>
  <c r="AO310" i="7"/>
  <c r="AO309" i="7"/>
  <c r="AO308" i="7"/>
  <c r="AO28" i="7"/>
  <c r="AN470" i="7"/>
  <c r="AN478" i="7"/>
  <c r="AN476" i="7"/>
  <c r="AN469" i="7"/>
  <c r="AN473" i="7"/>
  <c r="AN477" i="7"/>
  <c r="AN497" i="7"/>
  <c r="AN501" i="7"/>
  <c r="AN521" i="7"/>
  <c r="AN525" i="7"/>
  <c r="AN529" i="7"/>
  <c r="AN498" i="7"/>
  <c r="AN502" i="7"/>
  <c r="AN522" i="7"/>
  <c r="AN526" i="7"/>
  <c r="AN530" i="7"/>
  <c r="AN30" i="7"/>
  <c r="AN637" i="7"/>
  <c r="AN622" i="7" s="1"/>
  <c r="AN70" i="7" s="1"/>
  <c r="AN669" i="7"/>
  <c r="AN654" i="7" s="1"/>
  <c r="AN71" i="7" s="1"/>
  <c r="AN701" i="7"/>
  <c r="AN686" i="7" s="1"/>
  <c r="AN72" i="7" s="1"/>
  <c r="AO30" i="7" l="1"/>
  <c r="AO637" i="7"/>
  <c r="AO622" i="7" s="1"/>
  <c r="AO70" i="7" s="1"/>
  <c r="AO669" i="7"/>
  <c r="AO654" i="7" s="1"/>
  <c r="AO71" i="7" s="1"/>
  <c r="AO469" i="7"/>
  <c r="AO477" i="7"/>
  <c r="AO475" i="7"/>
  <c r="AO472" i="7"/>
  <c r="AO476" i="7"/>
  <c r="AO496" i="7"/>
  <c r="AO500" i="7"/>
  <c r="AO504" i="7"/>
  <c r="AO524" i="7"/>
  <c r="AO528" i="7"/>
  <c r="AO497" i="7"/>
  <c r="AO501" i="7"/>
  <c r="AO521" i="7"/>
  <c r="AO525" i="7"/>
  <c r="AO529" i="7"/>
  <c r="AO701" i="7"/>
  <c r="AO686" i="7" s="1"/>
  <c r="AO72" i="7" s="1"/>
  <c r="AP712" i="7"/>
  <c r="AP711" i="7"/>
  <c r="AP709" i="7"/>
  <c r="AP708" i="7"/>
  <c r="AP707" i="7"/>
  <c r="AP706" i="7"/>
  <c r="AP705" i="7"/>
  <c r="AP703" i="7"/>
  <c r="B700" i="7"/>
  <c r="B699" i="7"/>
  <c r="B698" i="7"/>
  <c r="B697" i="7"/>
  <c r="B696" i="7"/>
  <c r="B695" i="7"/>
  <c r="B694" i="7"/>
  <c r="B693" i="7"/>
  <c r="B692" i="7"/>
  <c r="AP384" i="7"/>
  <c r="AP680" i="7"/>
  <c r="B680" i="7" s="1"/>
  <c r="AP679" i="7"/>
  <c r="B679" i="7" s="1"/>
  <c r="AP678" i="7"/>
  <c r="B678" i="7" s="1"/>
  <c r="AP677" i="7"/>
  <c r="B677" i="7" s="1"/>
  <c r="AP676" i="7"/>
  <c r="B676" i="7" s="1"/>
  <c r="AP675" i="7"/>
  <c r="B675" i="7" s="1"/>
  <c r="AP674" i="7"/>
  <c r="B674" i="7" s="1"/>
  <c r="AP672" i="7"/>
  <c r="AP671" i="7"/>
  <c r="B668" i="7"/>
  <c r="B667" i="7"/>
  <c r="B666" i="7"/>
  <c r="B665" i="7"/>
  <c r="B664" i="7"/>
  <c r="B663" i="7"/>
  <c r="B662" i="7"/>
  <c r="B661" i="7"/>
  <c r="B660" i="7"/>
  <c r="AP358" i="7"/>
  <c r="AP648" i="7"/>
  <c r="B648" i="7" s="1"/>
  <c r="AP647" i="7"/>
  <c r="B647" i="7" s="1"/>
  <c r="AP646" i="7"/>
  <c r="B646" i="7" s="1"/>
  <c r="AP645" i="7"/>
  <c r="B645" i="7" s="1"/>
  <c r="AP644" i="7"/>
  <c r="B644" i="7" s="1"/>
  <c r="AP643" i="7"/>
  <c r="B643" i="7" s="1"/>
  <c r="AP641" i="7"/>
  <c r="AP640" i="7"/>
  <c r="AP639" i="7"/>
  <c r="B636" i="7"/>
  <c r="B635" i="7"/>
  <c r="B634" i="7"/>
  <c r="B633" i="7"/>
  <c r="B632" i="7"/>
  <c r="B631" i="7"/>
  <c r="B630" i="7"/>
  <c r="B629" i="7"/>
  <c r="B628" i="7"/>
  <c r="AP333" i="7"/>
  <c r="AP555" i="7"/>
  <c r="AP549" i="7"/>
  <c r="AP464" i="7"/>
  <c r="AP367" i="7"/>
  <c r="AP449" i="7"/>
  <c r="AP448" i="7"/>
  <c r="AP447" i="7"/>
  <c r="AP446" i="7"/>
  <c r="AP445" i="7"/>
  <c r="AP444" i="7"/>
  <c r="AP328" i="7"/>
  <c r="AP313" i="7"/>
  <c r="AP312" i="7"/>
  <c r="AP311" i="7"/>
  <c r="AP319" i="7" s="1"/>
  <c r="AP310" i="7"/>
  <c r="AP309" i="7"/>
  <c r="AP308" i="7"/>
  <c r="AP28" i="7"/>
  <c r="AO329" i="7"/>
  <c r="AO473" i="7"/>
  <c r="AO471" i="7"/>
  <c r="AO470" i="7"/>
  <c r="AO474" i="7"/>
  <c r="AO478" i="7"/>
  <c r="AO498" i="7"/>
  <c r="AO502" i="7"/>
  <c r="AO522" i="7"/>
  <c r="AO526" i="7"/>
  <c r="AO530" i="7"/>
  <c r="AO495" i="7"/>
  <c r="AO499" i="7"/>
  <c r="AO503" i="7"/>
  <c r="AO523" i="7"/>
  <c r="AO527" i="7"/>
  <c r="AO465" i="7"/>
  <c r="AN73" i="7"/>
  <c r="AN83" i="7" s="1"/>
  <c r="AO485" i="7" l="1"/>
  <c r="AO542" i="7"/>
  <c r="AN484" i="7"/>
  <c r="AO535" i="7"/>
  <c r="AO539" i="7"/>
  <c r="AO514" i="7"/>
  <c r="AO511" i="7"/>
  <c r="AO515" i="7"/>
  <c r="AO538" i="7"/>
  <c r="AO345" i="7"/>
  <c r="AN490" i="7"/>
  <c r="AO372" i="7"/>
  <c r="AN536" i="7"/>
  <c r="AN483" i="7"/>
  <c r="AO400" i="7"/>
  <c r="AN488" i="7"/>
  <c r="AN511" i="7"/>
  <c r="AN515" i="7"/>
  <c r="AN538" i="7"/>
  <c r="AP379" i="7"/>
  <c r="AN485" i="7"/>
  <c r="AN508" i="7"/>
  <c r="AN516" i="7"/>
  <c r="AO398" i="7"/>
  <c r="AO402" i="7"/>
  <c r="AO534" i="7"/>
  <c r="AO482" i="7"/>
  <c r="AO490" i="7"/>
  <c r="AO483" i="7"/>
  <c r="AO510" i="7"/>
  <c r="AO536" i="7"/>
  <c r="AN509" i="7"/>
  <c r="AO486" i="7"/>
  <c r="AO371" i="7"/>
  <c r="E349" i="7"/>
  <c r="D349" i="7"/>
  <c r="H349" i="7"/>
  <c r="G349" i="7"/>
  <c r="F349" i="7"/>
  <c r="C349" i="7"/>
  <c r="I349" i="7"/>
  <c r="J349" i="7"/>
  <c r="C486" i="7"/>
  <c r="E486" i="7"/>
  <c r="D486" i="7"/>
  <c r="G486" i="7"/>
  <c r="H486" i="7"/>
  <c r="F486" i="7"/>
  <c r="I486" i="7"/>
  <c r="K349" i="7"/>
  <c r="J486" i="7"/>
  <c r="K486" i="7"/>
  <c r="L349" i="7"/>
  <c r="L486" i="7"/>
  <c r="M349" i="7"/>
  <c r="M486" i="7"/>
  <c r="N349" i="7"/>
  <c r="O349" i="7"/>
  <c r="N486" i="7"/>
  <c r="P349" i="7"/>
  <c r="O486" i="7"/>
  <c r="Q349" i="7"/>
  <c r="P486" i="7"/>
  <c r="R349" i="7"/>
  <c r="Q486" i="7"/>
  <c r="S349" i="7"/>
  <c r="R486" i="7"/>
  <c r="T349" i="7"/>
  <c r="S486" i="7"/>
  <c r="T486" i="7"/>
  <c r="U349" i="7"/>
  <c r="U486" i="7"/>
  <c r="V349" i="7"/>
  <c r="V486" i="7"/>
  <c r="W349" i="7"/>
  <c r="X349" i="7"/>
  <c r="W486" i="7"/>
  <c r="Y349" i="7"/>
  <c r="X486" i="7"/>
  <c r="Y486" i="7"/>
  <c r="Z349" i="7"/>
  <c r="Z486" i="7"/>
  <c r="AA349" i="7"/>
  <c r="AB349" i="7"/>
  <c r="AA486" i="7"/>
  <c r="AC349" i="7"/>
  <c r="AB486" i="7"/>
  <c r="AC486" i="7"/>
  <c r="AD349" i="7"/>
  <c r="AD486" i="7"/>
  <c r="AE349" i="7"/>
  <c r="AF349" i="7"/>
  <c r="AE486" i="7"/>
  <c r="AF486" i="7"/>
  <c r="AG349" i="7"/>
  <c r="AG486" i="7"/>
  <c r="AH349" i="7"/>
  <c r="AH486" i="7"/>
  <c r="AI349" i="7"/>
  <c r="AI486" i="7"/>
  <c r="AJ349" i="7"/>
  <c r="AJ486" i="7"/>
  <c r="AK349" i="7"/>
  <c r="AK486" i="7"/>
  <c r="AL349" i="7"/>
  <c r="AL486" i="7"/>
  <c r="AM349" i="7"/>
  <c r="AN349" i="7"/>
  <c r="AM486" i="7"/>
  <c r="C372" i="7"/>
  <c r="F372" i="7"/>
  <c r="D372" i="7"/>
  <c r="C509" i="7"/>
  <c r="E372" i="7"/>
  <c r="D509" i="7"/>
  <c r="G372" i="7"/>
  <c r="E509" i="7"/>
  <c r="F509" i="7"/>
  <c r="G509" i="7"/>
  <c r="H372" i="7"/>
  <c r="I372" i="7"/>
  <c r="H509" i="7"/>
  <c r="I509" i="7"/>
  <c r="J372" i="7"/>
  <c r="J509" i="7"/>
  <c r="K372" i="7"/>
  <c r="L372" i="7"/>
  <c r="K509" i="7"/>
  <c r="M372" i="7"/>
  <c r="L509" i="7"/>
  <c r="M509" i="7"/>
  <c r="N372" i="7"/>
  <c r="N509" i="7"/>
  <c r="O372" i="7"/>
  <c r="P372" i="7"/>
  <c r="O509" i="7"/>
  <c r="P509" i="7"/>
  <c r="Q372" i="7"/>
  <c r="R372" i="7"/>
  <c r="Q509" i="7"/>
  <c r="R509" i="7"/>
  <c r="S372" i="7"/>
  <c r="T372" i="7"/>
  <c r="S509" i="7"/>
  <c r="U372" i="7"/>
  <c r="T509" i="7"/>
  <c r="V372" i="7"/>
  <c r="U509" i="7"/>
  <c r="V509" i="7"/>
  <c r="W372" i="7"/>
  <c r="W509" i="7"/>
  <c r="X372" i="7"/>
  <c r="Y372" i="7"/>
  <c r="X509" i="7"/>
  <c r="Y509" i="7"/>
  <c r="Z372" i="7"/>
  <c r="Z509" i="7"/>
  <c r="AA372" i="7"/>
  <c r="AA509" i="7"/>
  <c r="AB372" i="7"/>
  <c r="AB509" i="7"/>
  <c r="AC372" i="7"/>
  <c r="AC509" i="7"/>
  <c r="AD372" i="7"/>
  <c r="AD509" i="7"/>
  <c r="AE372" i="7"/>
  <c r="AF372" i="7"/>
  <c r="AE509" i="7"/>
  <c r="AG372" i="7"/>
  <c r="AF509" i="7"/>
  <c r="AG509" i="7"/>
  <c r="AH372" i="7"/>
  <c r="AI372" i="7"/>
  <c r="AH509" i="7"/>
  <c r="AI509" i="7"/>
  <c r="AJ372" i="7"/>
  <c r="AK372" i="7"/>
  <c r="AJ509" i="7"/>
  <c r="AK509" i="7"/>
  <c r="AL372" i="7"/>
  <c r="AL509" i="7"/>
  <c r="AM372" i="7"/>
  <c r="AN372" i="7"/>
  <c r="AM509" i="7"/>
  <c r="H403" i="7"/>
  <c r="D403" i="7"/>
  <c r="E403" i="7"/>
  <c r="G403" i="7"/>
  <c r="F403" i="7"/>
  <c r="C403" i="7"/>
  <c r="I403" i="7"/>
  <c r="J403" i="7"/>
  <c r="K403" i="7"/>
  <c r="J540" i="7"/>
  <c r="L403" i="7"/>
  <c r="I540" i="7"/>
  <c r="H540" i="7"/>
  <c r="C540" i="7"/>
  <c r="E540" i="7"/>
  <c r="G540" i="7"/>
  <c r="K540" i="7"/>
  <c r="F540" i="7"/>
  <c r="D540" i="7"/>
  <c r="L540" i="7"/>
  <c r="M403" i="7"/>
  <c r="M540" i="7"/>
  <c r="N403" i="7"/>
  <c r="N540" i="7"/>
  <c r="O403" i="7"/>
  <c r="P403" i="7"/>
  <c r="O540" i="7"/>
  <c r="P540" i="7"/>
  <c r="Q403" i="7"/>
  <c r="R403" i="7"/>
  <c r="Q540" i="7"/>
  <c r="R540" i="7"/>
  <c r="S403" i="7"/>
  <c r="T403" i="7"/>
  <c r="S540" i="7"/>
  <c r="U403" i="7"/>
  <c r="T540" i="7"/>
  <c r="V403" i="7"/>
  <c r="U540" i="7"/>
  <c r="V540" i="7"/>
  <c r="W403" i="7"/>
  <c r="W540" i="7"/>
  <c r="X403" i="7"/>
  <c r="X540" i="7"/>
  <c r="Y403" i="7"/>
  <c r="Y540" i="7"/>
  <c r="Z403" i="7"/>
  <c r="Z540" i="7"/>
  <c r="AA403" i="7"/>
  <c r="AB403" i="7"/>
  <c r="AA540" i="7"/>
  <c r="AC403" i="7"/>
  <c r="AB540" i="7"/>
  <c r="AC540" i="7"/>
  <c r="AD403" i="7"/>
  <c r="AE403" i="7"/>
  <c r="AD540" i="7"/>
  <c r="AF403" i="7"/>
  <c r="AE540" i="7"/>
  <c r="AG403" i="7"/>
  <c r="AF540" i="7"/>
  <c r="AH403" i="7"/>
  <c r="AG540" i="7"/>
  <c r="AI403" i="7"/>
  <c r="AH540" i="7"/>
  <c r="AI540" i="7"/>
  <c r="AJ403" i="7"/>
  <c r="AK403" i="7"/>
  <c r="AJ540" i="7"/>
  <c r="AL403" i="7"/>
  <c r="AK540" i="7"/>
  <c r="AL540" i="7"/>
  <c r="AM403" i="7"/>
  <c r="AN403" i="7"/>
  <c r="AM540" i="7"/>
  <c r="AO513" i="7"/>
  <c r="AO484" i="7"/>
  <c r="AN535" i="7"/>
  <c r="AN539" i="7"/>
  <c r="AO353" i="7"/>
  <c r="AO346" i="7"/>
  <c r="G350" i="7"/>
  <c r="F350" i="7"/>
  <c r="H350" i="7"/>
  <c r="D350" i="7"/>
  <c r="C350" i="7"/>
  <c r="I350" i="7"/>
  <c r="E350" i="7"/>
  <c r="J350" i="7"/>
  <c r="C487" i="7"/>
  <c r="K350" i="7"/>
  <c r="J487" i="7"/>
  <c r="I487" i="7"/>
  <c r="D487" i="7"/>
  <c r="F487" i="7"/>
  <c r="E487" i="7"/>
  <c r="G487" i="7"/>
  <c r="H487" i="7"/>
  <c r="L350" i="7"/>
  <c r="K487" i="7"/>
  <c r="M350" i="7"/>
  <c r="L487" i="7"/>
  <c r="N350" i="7"/>
  <c r="M487" i="7"/>
  <c r="O350" i="7"/>
  <c r="N487" i="7"/>
  <c r="P350" i="7"/>
  <c r="O487" i="7"/>
  <c r="P487" i="7"/>
  <c r="Q350" i="7"/>
  <c r="R350" i="7"/>
  <c r="Q487" i="7"/>
  <c r="S350" i="7"/>
  <c r="R487" i="7"/>
  <c r="T350" i="7"/>
  <c r="S487" i="7"/>
  <c r="T487" i="7"/>
  <c r="U350" i="7"/>
  <c r="V350" i="7"/>
  <c r="U487" i="7"/>
  <c r="V487" i="7"/>
  <c r="W350" i="7"/>
  <c r="X350" i="7"/>
  <c r="W487" i="7"/>
  <c r="Y350" i="7"/>
  <c r="X487" i="7"/>
  <c r="Z350" i="7"/>
  <c r="Y487" i="7"/>
  <c r="AA350" i="7"/>
  <c r="Z487" i="7"/>
  <c r="AB350" i="7"/>
  <c r="AA487" i="7"/>
  <c r="AC350" i="7"/>
  <c r="AB487" i="7"/>
  <c r="AD350" i="7"/>
  <c r="AC487" i="7"/>
  <c r="AE350" i="7"/>
  <c r="AD487" i="7"/>
  <c r="AF350" i="7"/>
  <c r="AE487" i="7"/>
  <c r="AG350" i="7"/>
  <c r="AF487" i="7"/>
  <c r="AH350" i="7"/>
  <c r="AG487" i="7"/>
  <c r="AI350" i="7"/>
  <c r="AH487" i="7"/>
  <c r="AI487" i="7"/>
  <c r="AJ350" i="7"/>
  <c r="AJ487" i="7"/>
  <c r="AK350" i="7"/>
  <c r="AK487" i="7"/>
  <c r="AL350" i="7"/>
  <c r="AM350" i="7"/>
  <c r="AL487" i="7"/>
  <c r="AM487" i="7"/>
  <c r="AN350" i="7"/>
  <c r="D373" i="7"/>
  <c r="F373" i="7"/>
  <c r="G373" i="7"/>
  <c r="E373" i="7"/>
  <c r="C373" i="7"/>
  <c r="G510" i="7"/>
  <c r="C510" i="7"/>
  <c r="H373" i="7"/>
  <c r="E510" i="7"/>
  <c r="F510" i="7"/>
  <c r="D510" i="7"/>
  <c r="I373" i="7"/>
  <c r="H510" i="7"/>
  <c r="I510" i="7"/>
  <c r="J373" i="7"/>
  <c r="J510" i="7"/>
  <c r="K373" i="7"/>
  <c r="L373" i="7"/>
  <c r="K510" i="7"/>
  <c r="L510" i="7"/>
  <c r="M373" i="7"/>
  <c r="M510" i="7"/>
  <c r="N373" i="7"/>
  <c r="N510" i="7"/>
  <c r="O373" i="7"/>
  <c r="P373" i="7"/>
  <c r="O510" i="7"/>
  <c r="Q373" i="7"/>
  <c r="P510" i="7"/>
  <c r="R373" i="7"/>
  <c r="Q510" i="7"/>
  <c r="R510" i="7"/>
  <c r="S373" i="7"/>
  <c r="T373" i="7"/>
  <c r="S510" i="7"/>
  <c r="U373" i="7"/>
  <c r="T510" i="7"/>
  <c r="V373" i="7"/>
  <c r="U510" i="7"/>
  <c r="V510" i="7"/>
  <c r="W373" i="7"/>
  <c r="X373" i="7"/>
  <c r="W510" i="7"/>
  <c r="Y373" i="7"/>
  <c r="X510" i="7"/>
  <c r="Z373" i="7"/>
  <c r="Y510" i="7"/>
  <c r="Z510" i="7"/>
  <c r="AA373" i="7"/>
  <c r="AA510" i="7"/>
  <c r="AB373" i="7"/>
  <c r="AC373" i="7"/>
  <c r="AB510" i="7"/>
  <c r="AD373" i="7"/>
  <c r="AC510" i="7"/>
  <c r="AE373" i="7"/>
  <c r="AD510" i="7"/>
  <c r="AF373" i="7"/>
  <c r="AE510" i="7"/>
  <c r="AF510" i="7"/>
  <c r="AG373" i="7"/>
  <c r="AG510" i="7"/>
  <c r="AH373" i="7"/>
  <c r="AH510" i="7"/>
  <c r="AI373" i="7"/>
  <c r="AJ373" i="7"/>
  <c r="AI510" i="7"/>
  <c r="AK373" i="7"/>
  <c r="AJ510" i="7"/>
  <c r="AK510" i="7"/>
  <c r="AL373" i="7"/>
  <c r="AL510" i="7"/>
  <c r="AM373" i="7"/>
  <c r="AM510" i="7"/>
  <c r="AN373" i="7"/>
  <c r="E404" i="7"/>
  <c r="D404" i="7"/>
  <c r="F404" i="7"/>
  <c r="L404" i="7"/>
  <c r="C404" i="7"/>
  <c r="K404" i="7"/>
  <c r="J404" i="7"/>
  <c r="I404" i="7"/>
  <c r="H404" i="7"/>
  <c r="G404" i="7"/>
  <c r="L541" i="7"/>
  <c r="M404" i="7"/>
  <c r="G541" i="7"/>
  <c r="C541" i="7"/>
  <c r="H541" i="7"/>
  <c r="F541" i="7"/>
  <c r="E541" i="7"/>
  <c r="I541" i="7"/>
  <c r="D541" i="7"/>
  <c r="J541" i="7"/>
  <c r="K541" i="7"/>
  <c r="M541" i="7"/>
  <c r="N404" i="7"/>
  <c r="O404" i="7"/>
  <c r="N541" i="7"/>
  <c r="O541" i="7"/>
  <c r="P404" i="7"/>
  <c r="Q404" i="7"/>
  <c r="P541" i="7"/>
  <c r="Q541" i="7"/>
  <c r="R404" i="7"/>
  <c r="R541" i="7"/>
  <c r="S404" i="7"/>
  <c r="S541" i="7"/>
  <c r="T404" i="7"/>
  <c r="U404" i="7"/>
  <c r="T541" i="7"/>
  <c r="U541" i="7"/>
  <c r="V404" i="7"/>
  <c r="W404" i="7"/>
  <c r="V541" i="7"/>
  <c r="W541" i="7"/>
  <c r="X404" i="7"/>
  <c r="X541" i="7"/>
  <c r="Y404" i="7"/>
  <c r="Y541" i="7"/>
  <c r="Z404" i="7"/>
  <c r="AA404" i="7"/>
  <c r="Z541" i="7"/>
  <c r="AA541" i="7"/>
  <c r="AB404" i="7"/>
  <c r="AC404" i="7"/>
  <c r="AB541" i="7"/>
  <c r="AD404" i="7"/>
  <c r="AC541" i="7"/>
  <c r="AE404" i="7"/>
  <c r="AD541" i="7"/>
  <c r="AE541" i="7"/>
  <c r="AF404" i="7"/>
  <c r="AF541" i="7"/>
  <c r="AG404" i="7"/>
  <c r="AG541" i="7"/>
  <c r="AH404" i="7"/>
  <c r="AH541" i="7"/>
  <c r="AI404" i="7"/>
  <c r="AJ404" i="7"/>
  <c r="AI541" i="7"/>
  <c r="AK404" i="7"/>
  <c r="AJ541" i="7"/>
  <c r="AK541" i="7"/>
  <c r="AL404" i="7"/>
  <c r="AM404" i="7"/>
  <c r="AL541" i="7"/>
  <c r="AM541" i="7"/>
  <c r="AN404" i="7"/>
  <c r="AO509" i="7"/>
  <c r="AO487" i="7"/>
  <c r="AO348" i="7"/>
  <c r="AO403" i="7"/>
  <c r="AN541" i="7"/>
  <c r="AN510" i="7"/>
  <c r="H351" i="7"/>
  <c r="G351" i="7"/>
  <c r="K351" i="7"/>
  <c r="F351" i="7"/>
  <c r="I351" i="7"/>
  <c r="J351" i="7"/>
  <c r="C351" i="7"/>
  <c r="D351" i="7"/>
  <c r="E351" i="7"/>
  <c r="G488" i="7"/>
  <c r="H488" i="7"/>
  <c r="D488" i="7"/>
  <c r="C488" i="7"/>
  <c r="I488" i="7"/>
  <c r="F488" i="7"/>
  <c r="L351" i="7"/>
  <c r="K488" i="7"/>
  <c r="J488" i="7"/>
  <c r="E488" i="7"/>
  <c r="L488" i="7"/>
  <c r="M351" i="7"/>
  <c r="M488" i="7"/>
  <c r="N351" i="7"/>
  <c r="N488" i="7"/>
  <c r="O351" i="7"/>
  <c r="O488" i="7"/>
  <c r="P351" i="7"/>
  <c r="P488" i="7"/>
  <c r="Q351" i="7"/>
  <c r="Q488" i="7"/>
  <c r="R351" i="7"/>
  <c r="R488" i="7"/>
  <c r="S351" i="7"/>
  <c r="S488" i="7"/>
  <c r="T351" i="7"/>
  <c r="U351" i="7"/>
  <c r="T488" i="7"/>
  <c r="V351" i="7"/>
  <c r="U488" i="7"/>
  <c r="V488" i="7"/>
  <c r="W351" i="7"/>
  <c r="X351" i="7"/>
  <c r="W488" i="7"/>
  <c r="X488" i="7"/>
  <c r="Y351" i="7"/>
  <c r="Y488" i="7"/>
  <c r="Z351" i="7"/>
  <c r="Z488" i="7"/>
  <c r="AA351" i="7"/>
  <c r="AB351" i="7"/>
  <c r="AA488" i="7"/>
  <c r="AB488" i="7"/>
  <c r="AC351" i="7"/>
  <c r="AC488" i="7"/>
  <c r="AD351" i="7"/>
  <c r="AE351" i="7"/>
  <c r="AD488" i="7"/>
  <c r="AF351" i="7"/>
  <c r="AE488" i="7"/>
  <c r="AG351" i="7"/>
  <c r="AF488" i="7"/>
  <c r="AH351" i="7"/>
  <c r="AG488" i="7"/>
  <c r="AI351" i="7"/>
  <c r="AH488" i="7"/>
  <c r="AJ351" i="7"/>
  <c r="AI488" i="7"/>
  <c r="AJ488" i="7"/>
  <c r="AK351" i="7"/>
  <c r="AK488" i="7"/>
  <c r="AL351" i="7"/>
  <c r="AM351" i="7"/>
  <c r="AL488" i="7"/>
  <c r="AM488" i="7"/>
  <c r="AN351" i="7"/>
  <c r="E374" i="7"/>
  <c r="C374" i="7"/>
  <c r="D374" i="7"/>
  <c r="G374" i="7"/>
  <c r="H374" i="7"/>
  <c r="F374" i="7"/>
  <c r="D511" i="7"/>
  <c r="C511" i="7"/>
  <c r="F511" i="7"/>
  <c r="G511" i="7"/>
  <c r="H511" i="7"/>
  <c r="E511" i="7"/>
  <c r="I374" i="7"/>
  <c r="J374" i="7"/>
  <c r="I511" i="7"/>
  <c r="K374" i="7"/>
  <c r="J511" i="7"/>
  <c r="K511" i="7"/>
  <c r="L374" i="7"/>
  <c r="L511" i="7"/>
  <c r="M374" i="7"/>
  <c r="N374" i="7"/>
  <c r="M511" i="7"/>
  <c r="N511" i="7"/>
  <c r="O374" i="7"/>
  <c r="P374" i="7"/>
  <c r="O511" i="7"/>
  <c r="P511" i="7"/>
  <c r="Q374" i="7"/>
  <c r="R374" i="7"/>
  <c r="Q511" i="7"/>
  <c r="S374" i="7"/>
  <c r="R511" i="7"/>
  <c r="T374" i="7"/>
  <c r="S511" i="7"/>
  <c r="T511" i="7"/>
  <c r="U374" i="7"/>
  <c r="U511" i="7"/>
  <c r="V374" i="7"/>
  <c r="W374" i="7"/>
  <c r="V511" i="7"/>
  <c r="X374" i="7"/>
  <c r="W511" i="7"/>
  <c r="X511" i="7"/>
  <c r="Y374" i="7"/>
  <c r="Y511" i="7"/>
  <c r="Z374" i="7"/>
  <c r="AA374" i="7"/>
  <c r="Z511" i="7"/>
  <c r="AA511" i="7"/>
  <c r="AB374" i="7"/>
  <c r="AB511" i="7"/>
  <c r="AC374" i="7"/>
  <c r="AC511" i="7"/>
  <c r="AD374" i="7"/>
  <c r="AE374" i="7"/>
  <c r="AD511" i="7"/>
  <c r="AE511" i="7"/>
  <c r="AF374" i="7"/>
  <c r="AG374" i="7"/>
  <c r="AF511" i="7"/>
  <c r="AH374" i="7"/>
  <c r="AG511" i="7"/>
  <c r="AI374" i="7"/>
  <c r="AH511" i="7"/>
  <c r="AI511" i="7"/>
  <c r="AJ374" i="7"/>
  <c r="AK374" i="7"/>
  <c r="AJ511" i="7"/>
  <c r="AL374" i="7"/>
  <c r="AK511" i="7"/>
  <c r="AM374" i="7"/>
  <c r="AL511" i="7"/>
  <c r="AM511" i="7"/>
  <c r="AN374" i="7"/>
  <c r="C397" i="7"/>
  <c r="C534" i="7"/>
  <c r="D397" i="7"/>
  <c r="F397" i="7"/>
  <c r="D534" i="7"/>
  <c r="E397" i="7"/>
  <c r="G397" i="7"/>
  <c r="E534" i="7"/>
  <c r="F534" i="7"/>
  <c r="G534" i="7"/>
  <c r="H397" i="7"/>
  <c r="I397" i="7"/>
  <c r="H534" i="7"/>
  <c r="J397" i="7"/>
  <c r="I534" i="7"/>
  <c r="J534" i="7"/>
  <c r="K397" i="7"/>
  <c r="L397" i="7"/>
  <c r="K534" i="7"/>
  <c r="L534" i="7"/>
  <c r="M397" i="7"/>
  <c r="M534" i="7"/>
  <c r="N397" i="7"/>
  <c r="N534" i="7"/>
  <c r="O397" i="7"/>
  <c r="P397" i="7"/>
  <c r="O534" i="7"/>
  <c r="Q397" i="7"/>
  <c r="P534" i="7"/>
  <c r="Q534" i="7"/>
  <c r="R397" i="7"/>
  <c r="R534" i="7"/>
  <c r="S397" i="7"/>
  <c r="S534" i="7"/>
  <c r="T397" i="7"/>
  <c r="U397" i="7"/>
  <c r="T534" i="7"/>
  <c r="U534" i="7"/>
  <c r="V397" i="7"/>
  <c r="V534" i="7"/>
  <c r="W397" i="7"/>
  <c r="X397" i="7"/>
  <c r="W534" i="7"/>
  <c r="Y397" i="7"/>
  <c r="X534" i="7"/>
  <c r="Y534" i="7"/>
  <c r="Z397" i="7"/>
  <c r="AA397" i="7"/>
  <c r="Z534" i="7"/>
  <c r="AB397" i="7"/>
  <c r="AA534" i="7"/>
  <c r="AC397" i="7"/>
  <c r="AB534" i="7"/>
  <c r="AC534" i="7"/>
  <c r="AD397" i="7"/>
  <c r="AD534" i="7"/>
  <c r="AE397" i="7"/>
  <c r="AE534" i="7"/>
  <c r="AF397" i="7"/>
  <c r="AG397" i="7"/>
  <c r="AF534" i="7"/>
  <c r="AH397" i="7"/>
  <c r="AG534" i="7"/>
  <c r="AI397" i="7"/>
  <c r="AH534" i="7"/>
  <c r="AJ397" i="7"/>
  <c r="AI534" i="7"/>
  <c r="AK397" i="7"/>
  <c r="AJ534" i="7"/>
  <c r="AL397" i="7"/>
  <c r="AK534" i="7"/>
  <c r="AL534" i="7"/>
  <c r="AM397" i="7"/>
  <c r="AN397" i="7"/>
  <c r="AM534" i="7"/>
  <c r="C405" i="7"/>
  <c r="L405" i="7"/>
  <c r="D405" i="7"/>
  <c r="I405" i="7"/>
  <c r="E405" i="7"/>
  <c r="K405" i="7"/>
  <c r="G405" i="7"/>
  <c r="F405" i="7"/>
  <c r="J405" i="7"/>
  <c r="H405" i="7"/>
  <c r="M405" i="7"/>
  <c r="F542" i="7"/>
  <c r="G542" i="7"/>
  <c r="K542" i="7"/>
  <c r="H542" i="7"/>
  <c r="D542" i="7"/>
  <c r="E542" i="7"/>
  <c r="L542" i="7"/>
  <c r="C542" i="7"/>
  <c r="J542" i="7"/>
  <c r="M542" i="7"/>
  <c r="N405" i="7"/>
  <c r="I542" i="7"/>
  <c r="N542" i="7"/>
  <c r="O405" i="7"/>
  <c r="O542" i="7"/>
  <c r="P405" i="7"/>
  <c r="P542" i="7"/>
  <c r="Q405" i="7"/>
  <c r="R405" i="7"/>
  <c r="Q542" i="7"/>
  <c r="S405" i="7"/>
  <c r="R542" i="7"/>
  <c r="T405" i="7"/>
  <c r="S542" i="7"/>
  <c r="T542" i="7"/>
  <c r="U405" i="7"/>
  <c r="V405" i="7"/>
  <c r="U542" i="7"/>
  <c r="W405" i="7"/>
  <c r="V542" i="7"/>
  <c r="W542" i="7"/>
  <c r="X405" i="7"/>
  <c r="X542" i="7"/>
  <c r="Y405" i="7"/>
  <c r="Y542" i="7"/>
  <c r="Z405" i="7"/>
  <c r="AA405" i="7"/>
  <c r="Z542" i="7"/>
  <c r="AB405" i="7"/>
  <c r="AA542" i="7"/>
  <c r="AB542" i="7"/>
  <c r="AC405" i="7"/>
  <c r="AC542" i="7"/>
  <c r="AD405" i="7"/>
  <c r="AD542" i="7"/>
  <c r="AE405" i="7"/>
  <c r="AF405" i="7"/>
  <c r="AE542" i="7"/>
  <c r="AF542" i="7"/>
  <c r="AG405" i="7"/>
  <c r="AH405" i="7"/>
  <c r="AG542" i="7"/>
  <c r="AH542" i="7"/>
  <c r="AI405" i="7"/>
  <c r="AJ405" i="7"/>
  <c r="AI542" i="7"/>
  <c r="AK405" i="7"/>
  <c r="AJ542" i="7"/>
  <c r="AL405" i="7"/>
  <c r="AK542" i="7"/>
  <c r="AL542" i="7"/>
  <c r="AM405" i="7"/>
  <c r="AN405" i="7"/>
  <c r="AM542" i="7"/>
  <c r="AO540" i="7"/>
  <c r="AO489" i="7"/>
  <c r="AO404" i="7"/>
  <c r="AO379" i="7"/>
  <c r="AO378" i="7"/>
  <c r="AN487" i="7"/>
  <c r="AO373" i="7"/>
  <c r="E375" i="7"/>
  <c r="I375" i="7"/>
  <c r="F375" i="7"/>
  <c r="H375" i="7"/>
  <c r="C375" i="7"/>
  <c r="G375" i="7"/>
  <c r="D375" i="7"/>
  <c r="C512" i="7"/>
  <c r="E512" i="7"/>
  <c r="J375" i="7"/>
  <c r="F512" i="7"/>
  <c r="H512" i="7"/>
  <c r="I512" i="7"/>
  <c r="D512" i="7"/>
  <c r="G512" i="7"/>
  <c r="J512" i="7"/>
  <c r="K375" i="7"/>
  <c r="K512" i="7"/>
  <c r="L375" i="7"/>
  <c r="L512" i="7"/>
  <c r="M375" i="7"/>
  <c r="N375" i="7"/>
  <c r="M512" i="7"/>
  <c r="O375" i="7"/>
  <c r="N512" i="7"/>
  <c r="P375" i="7"/>
  <c r="O512" i="7"/>
  <c r="P512" i="7"/>
  <c r="Q375" i="7"/>
  <c r="Q512" i="7"/>
  <c r="R375" i="7"/>
  <c r="S375" i="7"/>
  <c r="R512" i="7"/>
  <c r="T375" i="7"/>
  <c r="S512" i="7"/>
  <c r="U375" i="7"/>
  <c r="T512" i="7"/>
  <c r="V375" i="7"/>
  <c r="U512" i="7"/>
  <c r="V512" i="7"/>
  <c r="W375" i="7"/>
  <c r="X375" i="7"/>
  <c r="W512" i="7"/>
  <c r="X512" i="7"/>
  <c r="Y375" i="7"/>
  <c r="Y512" i="7"/>
  <c r="Z375" i="7"/>
  <c r="AA375" i="7"/>
  <c r="Z512" i="7"/>
  <c r="AB375" i="7"/>
  <c r="AA512" i="7"/>
  <c r="AC375" i="7"/>
  <c r="AB512" i="7"/>
  <c r="AC512" i="7"/>
  <c r="AD375" i="7"/>
  <c r="AE375" i="7"/>
  <c r="AD512" i="7"/>
  <c r="AE512" i="7"/>
  <c r="AF375" i="7"/>
  <c r="AG375" i="7"/>
  <c r="AF512" i="7"/>
  <c r="AG512" i="7"/>
  <c r="AH375" i="7"/>
  <c r="AH512" i="7"/>
  <c r="AI375" i="7"/>
  <c r="AJ375" i="7"/>
  <c r="AI512" i="7"/>
  <c r="AK375" i="7"/>
  <c r="AJ512" i="7"/>
  <c r="AL375" i="7"/>
  <c r="AK512" i="7"/>
  <c r="AM375" i="7"/>
  <c r="AL512" i="7"/>
  <c r="AM512" i="7"/>
  <c r="AN375" i="7"/>
  <c r="C345" i="7"/>
  <c r="D345" i="7"/>
  <c r="F345" i="7"/>
  <c r="E345" i="7"/>
  <c r="C482" i="7"/>
  <c r="D482" i="7"/>
  <c r="E482" i="7"/>
  <c r="F482" i="7"/>
  <c r="G345" i="7"/>
  <c r="G482" i="7"/>
  <c r="H345" i="7"/>
  <c r="I345" i="7"/>
  <c r="H482" i="7"/>
  <c r="I482" i="7"/>
  <c r="J345" i="7"/>
  <c r="K345" i="7"/>
  <c r="J482" i="7"/>
  <c r="K482" i="7"/>
  <c r="L345" i="7"/>
  <c r="L482" i="7"/>
  <c r="M345" i="7"/>
  <c r="N345" i="7"/>
  <c r="M482" i="7"/>
  <c r="O345" i="7"/>
  <c r="N482" i="7"/>
  <c r="O482" i="7"/>
  <c r="P345" i="7"/>
  <c r="Q345" i="7"/>
  <c r="P482" i="7"/>
  <c r="R345" i="7"/>
  <c r="Q482" i="7"/>
  <c r="S345" i="7"/>
  <c r="R482" i="7"/>
  <c r="T345" i="7"/>
  <c r="S482" i="7"/>
  <c r="T482" i="7"/>
  <c r="U345" i="7"/>
  <c r="U482" i="7"/>
  <c r="V345" i="7"/>
  <c r="W345" i="7"/>
  <c r="V482" i="7"/>
  <c r="X345" i="7"/>
  <c r="W482" i="7"/>
  <c r="X482" i="7"/>
  <c r="Y345" i="7"/>
  <c r="Y482" i="7"/>
  <c r="Z345" i="7"/>
  <c r="Z482" i="7"/>
  <c r="AA345" i="7"/>
  <c r="AB345" i="7"/>
  <c r="AA482" i="7"/>
  <c r="AB482" i="7"/>
  <c r="AC345" i="7"/>
  <c r="AD345" i="7"/>
  <c r="AC482" i="7"/>
  <c r="AD482" i="7"/>
  <c r="AE345" i="7"/>
  <c r="AE482" i="7"/>
  <c r="AF345" i="7"/>
  <c r="AF482" i="7"/>
  <c r="AG345" i="7"/>
  <c r="AH345" i="7"/>
  <c r="AG482" i="7"/>
  <c r="AI345" i="7"/>
  <c r="AH482" i="7"/>
  <c r="AI482" i="7"/>
  <c r="AJ345" i="7"/>
  <c r="AJ482" i="7"/>
  <c r="AK345" i="7"/>
  <c r="AL345" i="7"/>
  <c r="AK482" i="7"/>
  <c r="AM345" i="7"/>
  <c r="AL482" i="7"/>
  <c r="AM482" i="7"/>
  <c r="AN345" i="7"/>
  <c r="G353" i="7"/>
  <c r="C353" i="7"/>
  <c r="J353" i="7"/>
  <c r="H353" i="7"/>
  <c r="E353" i="7"/>
  <c r="L353" i="7"/>
  <c r="I353" i="7"/>
  <c r="F353" i="7"/>
  <c r="K353" i="7"/>
  <c r="M353" i="7"/>
  <c r="D353" i="7"/>
  <c r="K490" i="7"/>
  <c r="H490" i="7"/>
  <c r="M490" i="7"/>
  <c r="J490" i="7"/>
  <c r="N353" i="7"/>
  <c r="F490" i="7"/>
  <c r="D490" i="7"/>
  <c r="L490" i="7"/>
  <c r="E490" i="7"/>
  <c r="I490" i="7"/>
  <c r="G490" i="7"/>
  <c r="C490" i="7"/>
  <c r="O353" i="7"/>
  <c r="N490" i="7"/>
  <c r="O490" i="7"/>
  <c r="P353" i="7"/>
  <c r="P490" i="7"/>
  <c r="Q353" i="7"/>
  <c r="R353" i="7"/>
  <c r="Q490" i="7"/>
  <c r="R490" i="7"/>
  <c r="S353" i="7"/>
  <c r="T353" i="7"/>
  <c r="S490" i="7"/>
  <c r="U353" i="7"/>
  <c r="T490" i="7"/>
  <c r="U490" i="7"/>
  <c r="V353" i="7"/>
  <c r="V490" i="7"/>
  <c r="W353" i="7"/>
  <c r="X353" i="7"/>
  <c r="W490" i="7"/>
  <c r="Y353" i="7"/>
  <c r="X490" i="7"/>
  <c r="Z353" i="7"/>
  <c r="Y490" i="7"/>
  <c r="AA353" i="7"/>
  <c r="Z490" i="7"/>
  <c r="AB353" i="7"/>
  <c r="AA490" i="7"/>
  <c r="AC353" i="7"/>
  <c r="AB490" i="7"/>
  <c r="AD353" i="7"/>
  <c r="AC490" i="7"/>
  <c r="AE353" i="7"/>
  <c r="AD490" i="7"/>
  <c r="AF353" i="7"/>
  <c r="AE490" i="7"/>
  <c r="AF490" i="7"/>
  <c r="AG353" i="7"/>
  <c r="AG490" i="7"/>
  <c r="AH353" i="7"/>
  <c r="AH490" i="7"/>
  <c r="AI353" i="7"/>
  <c r="AJ353" i="7"/>
  <c r="AI490" i="7"/>
  <c r="AJ490" i="7"/>
  <c r="AK353" i="7"/>
  <c r="AL353" i="7"/>
  <c r="AK490" i="7"/>
  <c r="AM353" i="7"/>
  <c r="AL490" i="7"/>
  <c r="AM490" i="7"/>
  <c r="AN353" i="7"/>
  <c r="I376" i="7"/>
  <c r="E376" i="7"/>
  <c r="D376" i="7"/>
  <c r="F376" i="7"/>
  <c r="H376" i="7"/>
  <c r="J376" i="7"/>
  <c r="C376" i="7"/>
  <c r="G376" i="7"/>
  <c r="J513" i="7"/>
  <c r="K376" i="7"/>
  <c r="E513" i="7"/>
  <c r="G513" i="7"/>
  <c r="F513" i="7"/>
  <c r="I513" i="7"/>
  <c r="D513" i="7"/>
  <c r="C513" i="7"/>
  <c r="H513" i="7"/>
  <c r="L376" i="7"/>
  <c r="K513" i="7"/>
  <c r="L513" i="7"/>
  <c r="M376" i="7"/>
  <c r="N376" i="7"/>
  <c r="M513" i="7"/>
  <c r="O376" i="7"/>
  <c r="N513" i="7"/>
  <c r="P376" i="7"/>
  <c r="O513" i="7"/>
  <c r="P513" i="7"/>
  <c r="Q376" i="7"/>
  <c r="Q513" i="7"/>
  <c r="R376" i="7"/>
  <c r="S376" i="7"/>
  <c r="R513" i="7"/>
  <c r="S513" i="7"/>
  <c r="T376" i="7"/>
  <c r="T513" i="7"/>
  <c r="U376" i="7"/>
  <c r="U513" i="7"/>
  <c r="V376" i="7"/>
  <c r="W376" i="7"/>
  <c r="V513" i="7"/>
  <c r="W513" i="7"/>
  <c r="X376" i="7"/>
  <c r="X513" i="7"/>
  <c r="Y376" i="7"/>
  <c r="Y513" i="7"/>
  <c r="Z376" i="7"/>
  <c r="Z513" i="7"/>
  <c r="AA376" i="7"/>
  <c r="AA513" i="7"/>
  <c r="AB376" i="7"/>
  <c r="AB513" i="7"/>
  <c r="AC376" i="7"/>
  <c r="AC513" i="7"/>
  <c r="AD376" i="7"/>
  <c r="AE376" i="7"/>
  <c r="AD513" i="7"/>
  <c r="AF376" i="7"/>
  <c r="AE513" i="7"/>
  <c r="AG376" i="7"/>
  <c r="AF513" i="7"/>
  <c r="AG513" i="7"/>
  <c r="AH376" i="7"/>
  <c r="AI376" i="7"/>
  <c r="AH513" i="7"/>
  <c r="AJ376" i="7"/>
  <c r="AI513" i="7"/>
  <c r="AK376" i="7"/>
  <c r="AJ513" i="7"/>
  <c r="AK513" i="7"/>
  <c r="AL376" i="7"/>
  <c r="AM376" i="7"/>
  <c r="AL513" i="7"/>
  <c r="AM513" i="7"/>
  <c r="AN376" i="7"/>
  <c r="F399" i="7"/>
  <c r="G399" i="7"/>
  <c r="E399" i="7"/>
  <c r="C399" i="7"/>
  <c r="D399" i="7"/>
  <c r="F536" i="7"/>
  <c r="C536" i="7"/>
  <c r="D536" i="7"/>
  <c r="H399" i="7"/>
  <c r="E536" i="7"/>
  <c r="G536" i="7"/>
  <c r="I399" i="7"/>
  <c r="H536" i="7"/>
  <c r="I536" i="7"/>
  <c r="J399" i="7"/>
  <c r="J536" i="7"/>
  <c r="K399" i="7"/>
  <c r="K536" i="7"/>
  <c r="L399" i="7"/>
  <c r="M399" i="7"/>
  <c r="L536" i="7"/>
  <c r="N399" i="7"/>
  <c r="M536" i="7"/>
  <c r="O399" i="7"/>
  <c r="N536" i="7"/>
  <c r="P399" i="7"/>
  <c r="O536" i="7"/>
  <c r="P536" i="7"/>
  <c r="Q399" i="7"/>
  <c r="Q536" i="7"/>
  <c r="R399" i="7"/>
  <c r="S399" i="7"/>
  <c r="R536" i="7"/>
  <c r="S536" i="7"/>
  <c r="T399" i="7"/>
  <c r="U399" i="7"/>
  <c r="T536" i="7"/>
  <c r="V399" i="7"/>
  <c r="U536" i="7"/>
  <c r="V536" i="7"/>
  <c r="W399" i="7"/>
  <c r="W536" i="7"/>
  <c r="X399" i="7"/>
  <c r="X536" i="7"/>
  <c r="Y399" i="7"/>
  <c r="Y536" i="7"/>
  <c r="Z399" i="7"/>
  <c r="AA399" i="7"/>
  <c r="Z536" i="7"/>
  <c r="AB399" i="7"/>
  <c r="AA536" i="7"/>
  <c r="AC399" i="7"/>
  <c r="AB536" i="7"/>
  <c r="AD399" i="7"/>
  <c r="AC536" i="7"/>
  <c r="AE399" i="7"/>
  <c r="AD536" i="7"/>
  <c r="AF399" i="7"/>
  <c r="AE536" i="7"/>
  <c r="AG399" i="7"/>
  <c r="AF536" i="7"/>
  <c r="AG536" i="7"/>
  <c r="AH399" i="7"/>
  <c r="AI399" i="7"/>
  <c r="AH536" i="7"/>
  <c r="AI536" i="7"/>
  <c r="AJ399" i="7"/>
  <c r="AK399" i="7"/>
  <c r="AJ536" i="7"/>
  <c r="AK536" i="7"/>
  <c r="AL399" i="7"/>
  <c r="AM399" i="7"/>
  <c r="AL536" i="7"/>
  <c r="AN399" i="7"/>
  <c r="AM536" i="7"/>
  <c r="AO516" i="7"/>
  <c r="AN513" i="7"/>
  <c r="AN512" i="7"/>
  <c r="AO349" i="7"/>
  <c r="C352" i="7"/>
  <c r="F352" i="7"/>
  <c r="D352" i="7"/>
  <c r="L352" i="7"/>
  <c r="E352" i="7"/>
  <c r="I352" i="7"/>
  <c r="H352" i="7"/>
  <c r="J352" i="7"/>
  <c r="G352" i="7"/>
  <c r="K352" i="7"/>
  <c r="L489" i="7"/>
  <c r="D489" i="7"/>
  <c r="C489" i="7"/>
  <c r="E489" i="7"/>
  <c r="F489" i="7"/>
  <c r="H489" i="7"/>
  <c r="I489" i="7"/>
  <c r="M352" i="7"/>
  <c r="K489" i="7"/>
  <c r="J489" i="7"/>
  <c r="G489" i="7"/>
  <c r="M489" i="7"/>
  <c r="N352" i="7"/>
  <c r="O352" i="7"/>
  <c r="N489" i="7"/>
  <c r="P352" i="7"/>
  <c r="O489" i="7"/>
  <c r="Q352" i="7"/>
  <c r="P489" i="7"/>
  <c r="R352" i="7"/>
  <c r="Q489" i="7"/>
  <c r="R489" i="7"/>
  <c r="S352" i="7"/>
  <c r="S489" i="7"/>
  <c r="T352" i="7"/>
  <c r="T489" i="7"/>
  <c r="U352" i="7"/>
  <c r="U489" i="7"/>
  <c r="V352" i="7"/>
  <c r="V489" i="7"/>
  <c r="W352" i="7"/>
  <c r="W489" i="7"/>
  <c r="X352" i="7"/>
  <c r="Y352" i="7"/>
  <c r="X489" i="7"/>
  <c r="Y489" i="7"/>
  <c r="Z352" i="7"/>
  <c r="AA352" i="7"/>
  <c r="Z489" i="7"/>
  <c r="AB352" i="7"/>
  <c r="AA489" i="7"/>
  <c r="AC352" i="7"/>
  <c r="AB489" i="7"/>
  <c r="AC489" i="7"/>
  <c r="AD352" i="7"/>
  <c r="AD489" i="7"/>
  <c r="AE352" i="7"/>
  <c r="AF352" i="7"/>
  <c r="AE489" i="7"/>
  <c r="AF489" i="7"/>
  <c r="AG352" i="7"/>
  <c r="AG489" i="7"/>
  <c r="AH352" i="7"/>
  <c r="AI352" i="7"/>
  <c r="AH489" i="7"/>
  <c r="AJ352" i="7"/>
  <c r="AI489" i="7"/>
  <c r="AK352" i="7"/>
  <c r="AJ489" i="7"/>
  <c r="AK489" i="7"/>
  <c r="AL352" i="7"/>
  <c r="AM352" i="7"/>
  <c r="AL489" i="7"/>
  <c r="AM489" i="7"/>
  <c r="AN352" i="7"/>
  <c r="C346" i="7"/>
  <c r="D346" i="7"/>
  <c r="C483" i="7"/>
  <c r="E346" i="7"/>
  <c r="F346" i="7"/>
  <c r="G346" i="7"/>
  <c r="D483" i="7"/>
  <c r="G483" i="7"/>
  <c r="H346" i="7"/>
  <c r="F483" i="7"/>
  <c r="E483" i="7"/>
  <c r="H483" i="7"/>
  <c r="I346" i="7"/>
  <c r="J346" i="7"/>
  <c r="I483" i="7"/>
  <c r="J483" i="7"/>
  <c r="K346" i="7"/>
  <c r="K483" i="7"/>
  <c r="L346" i="7"/>
  <c r="L483" i="7"/>
  <c r="M346" i="7"/>
  <c r="N346" i="7"/>
  <c r="M483" i="7"/>
  <c r="N483" i="7"/>
  <c r="O346" i="7"/>
  <c r="P346" i="7"/>
  <c r="O483" i="7"/>
  <c r="Q346" i="7"/>
  <c r="P483" i="7"/>
  <c r="R346" i="7"/>
  <c r="Q483" i="7"/>
  <c r="R483" i="7"/>
  <c r="S346" i="7"/>
  <c r="T346" i="7"/>
  <c r="S483" i="7"/>
  <c r="U346" i="7"/>
  <c r="T483" i="7"/>
  <c r="V346" i="7"/>
  <c r="U483" i="7"/>
  <c r="W346" i="7"/>
  <c r="V483" i="7"/>
  <c r="W483" i="7"/>
  <c r="X346" i="7"/>
  <c r="Y346" i="7"/>
  <c r="X483" i="7"/>
  <c r="Z346" i="7"/>
  <c r="Y483" i="7"/>
  <c r="Z483" i="7"/>
  <c r="AA346" i="7"/>
  <c r="AA483" i="7"/>
  <c r="AB346" i="7"/>
  <c r="AC346" i="7"/>
  <c r="AB483" i="7"/>
  <c r="AD346" i="7"/>
  <c r="AC483" i="7"/>
  <c r="AE346" i="7"/>
  <c r="AD483" i="7"/>
  <c r="AE483" i="7"/>
  <c r="AF346" i="7"/>
  <c r="AG346" i="7"/>
  <c r="AF483" i="7"/>
  <c r="AH346" i="7"/>
  <c r="AG483" i="7"/>
  <c r="AH483" i="7"/>
  <c r="AI346" i="7"/>
  <c r="AI483" i="7"/>
  <c r="AJ346" i="7"/>
  <c r="AK346" i="7"/>
  <c r="AJ483" i="7"/>
  <c r="AK483" i="7"/>
  <c r="AL346" i="7"/>
  <c r="AM346" i="7"/>
  <c r="AL483" i="7"/>
  <c r="AN346" i="7"/>
  <c r="AM483" i="7"/>
  <c r="I377" i="7"/>
  <c r="H377" i="7"/>
  <c r="E377" i="7"/>
  <c r="C377" i="7"/>
  <c r="K377" i="7"/>
  <c r="D377" i="7"/>
  <c r="G377" i="7"/>
  <c r="J377" i="7"/>
  <c r="F377" i="7"/>
  <c r="C514" i="7"/>
  <c r="L377" i="7"/>
  <c r="J514" i="7"/>
  <c r="E514" i="7"/>
  <c r="H514" i="7"/>
  <c r="G514" i="7"/>
  <c r="F514" i="7"/>
  <c r="I514" i="7"/>
  <c r="K514" i="7"/>
  <c r="D514" i="7"/>
  <c r="L514" i="7"/>
  <c r="M377" i="7"/>
  <c r="N377" i="7"/>
  <c r="M514" i="7"/>
  <c r="N514" i="7"/>
  <c r="O377" i="7"/>
  <c r="O514" i="7"/>
  <c r="P377" i="7"/>
  <c r="P514" i="7"/>
  <c r="Q377" i="7"/>
  <c r="R377" i="7"/>
  <c r="Q514" i="7"/>
  <c r="R514" i="7"/>
  <c r="S377" i="7"/>
  <c r="T377" i="7"/>
  <c r="S514" i="7"/>
  <c r="U377" i="7"/>
  <c r="T514" i="7"/>
  <c r="U514" i="7"/>
  <c r="V377" i="7"/>
  <c r="V514" i="7"/>
  <c r="W377" i="7"/>
  <c r="X377" i="7"/>
  <c r="W514" i="7"/>
  <c r="Y377" i="7"/>
  <c r="X514" i="7"/>
  <c r="Z377" i="7"/>
  <c r="Y514" i="7"/>
  <c r="AA377" i="7"/>
  <c r="Z514" i="7"/>
  <c r="AA514" i="7"/>
  <c r="AB377" i="7"/>
  <c r="AC377" i="7"/>
  <c r="AB514" i="7"/>
  <c r="AD377" i="7"/>
  <c r="AC514" i="7"/>
  <c r="AE377" i="7"/>
  <c r="AD514" i="7"/>
  <c r="AE514" i="7"/>
  <c r="AF377" i="7"/>
  <c r="AF514" i="7"/>
  <c r="AG377" i="7"/>
  <c r="AH377" i="7"/>
  <c r="AG514" i="7"/>
  <c r="AH514" i="7"/>
  <c r="AI377" i="7"/>
  <c r="AJ377" i="7"/>
  <c r="AI514" i="7"/>
  <c r="AK377" i="7"/>
  <c r="AJ514" i="7"/>
  <c r="AL377" i="7"/>
  <c r="AK514" i="7"/>
  <c r="AL514" i="7"/>
  <c r="AM377" i="7"/>
  <c r="AM514" i="7"/>
  <c r="AN377" i="7"/>
  <c r="C400" i="7"/>
  <c r="E400" i="7"/>
  <c r="F400" i="7"/>
  <c r="H400" i="7"/>
  <c r="D400" i="7"/>
  <c r="G400" i="7"/>
  <c r="F537" i="7"/>
  <c r="G537" i="7"/>
  <c r="D537" i="7"/>
  <c r="E537" i="7"/>
  <c r="C537" i="7"/>
  <c r="I400" i="7"/>
  <c r="H537" i="7"/>
  <c r="I537" i="7"/>
  <c r="J400" i="7"/>
  <c r="K400" i="7"/>
  <c r="J537" i="7"/>
  <c r="K537" i="7"/>
  <c r="L400" i="7"/>
  <c r="L537" i="7"/>
  <c r="M400" i="7"/>
  <c r="N400" i="7"/>
  <c r="M537" i="7"/>
  <c r="O400" i="7"/>
  <c r="N537" i="7"/>
  <c r="O537" i="7"/>
  <c r="P400" i="7"/>
  <c r="Q400" i="7"/>
  <c r="P537" i="7"/>
  <c r="R400" i="7"/>
  <c r="Q537" i="7"/>
  <c r="R537" i="7"/>
  <c r="S400" i="7"/>
  <c r="T400" i="7"/>
  <c r="S537" i="7"/>
  <c r="U400" i="7"/>
  <c r="T537" i="7"/>
  <c r="V400" i="7"/>
  <c r="U537" i="7"/>
  <c r="V537" i="7"/>
  <c r="W400" i="7"/>
  <c r="X400" i="7"/>
  <c r="W537" i="7"/>
  <c r="Y400" i="7"/>
  <c r="X537" i="7"/>
  <c r="Y537" i="7"/>
  <c r="Z400" i="7"/>
  <c r="AA400" i="7"/>
  <c r="Z537" i="7"/>
  <c r="AA537" i="7"/>
  <c r="AB400" i="7"/>
  <c r="AB537" i="7"/>
  <c r="AC400" i="7"/>
  <c r="AC537" i="7"/>
  <c r="AD400" i="7"/>
  <c r="AE400" i="7"/>
  <c r="AD537" i="7"/>
  <c r="AE537" i="7"/>
  <c r="AF400" i="7"/>
  <c r="AG400" i="7"/>
  <c r="AF537" i="7"/>
  <c r="AG537" i="7"/>
  <c r="AH400" i="7"/>
  <c r="AH537" i="7"/>
  <c r="AI400" i="7"/>
  <c r="AJ400" i="7"/>
  <c r="AI537" i="7"/>
  <c r="AK400" i="7"/>
  <c r="AJ537" i="7"/>
  <c r="AL400" i="7"/>
  <c r="AK537" i="7"/>
  <c r="AM400" i="7"/>
  <c r="AL537" i="7"/>
  <c r="AN400" i="7"/>
  <c r="AM537" i="7"/>
  <c r="AO541" i="7"/>
  <c r="AO512" i="7"/>
  <c r="AN540" i="7"/>
  <c r="AN482" i="7"/>
  <c r="AN542" i="7"/>
  <c r="AO376" i="7"/>
  <c r="AO399" i="7"/>
  <c r="E347" i="7"/>
  <c r="C347" i="7"/>
  <c r="D347" i="7"/>
  <c r="F347" i="7"/>
  <c r="G347" i="7"/>
  <c r="G484" i="7"/>
  <c r="E484" i="7"/>
  <c r="F484" i="7"/>
  <c r="C484" i="7"/>
  <c r="H347" i="7"/>
  <c r="D484" i="7"/>
  <c r="I347" i="7"/>
  <c r="H484" i="7"/>
  <c r="J347" i="7"/>
  <c r="I484" i="7"/>
  <c r="K347" i="7"/>
  <c r="J484" i="7"/>
  <c r="L347" i="7"/>
  <c r="K484" i="7"/>
  <c r="L484" i="7"/>
  <c r="M347" i="7"/>
  <c r="N347" i="7"/>
  <c r="M484" i="7"/>
  <c r="O347" i="7"/>
  <c r="N484" i="7"/>
  <c r="P347" i="7"/>
  <c r="O484" i="7"/>
  <c r="P484" i="7"/>
  <c r="Q347" i="7"/>
  <c r="Q484" i="7"/>
  <c r="R347" i="7"/>
  <c r="S347" i="7"/>
  <c r="R484" i="7"/>
  <c r="T347" i="7"/>
  <c r="S484" i="7"/>
  <c r="U347" i="7"/>
  <c r="T484" i="7"/>
  <c r="V347" i="7"/>
  <c r="U484" i="7"/>
  <c r="V484" i="7"/>
  <c r="W347" i="7"/>
  <c r="W484" i="7"/>
  <c r="X347" i="7"/>
  <c r="X484" i="7"/>
  <c r="Y347" i="7"/>
  <c r="Y484" i="7"/>
  <c r="Z347" i="7"/>
  <c r="AA347" i="7"/>
  <c r="Z484" i="7"/>
  <c r="AA484" i="7"/>
  <c r="AB347" i="7"/>
  <c r="AB484" i="7"/>
  <c r="AC347" i="7"/>
  <c r="AC484" i="7"/>
  <c r="AD347" i="7"/>
  <c r="AE347" i="7"/>
  <c r="AD484" i="7"/>
  <c r="AF347" i="7"/>
  <c r="AE484" i="7"/>
  <c r="AF484" i="7"/>
  <c r="AG347" i="7"/>
  <c r="AG484" i="7"/>
  <c r="AH347" i="7"/>
  <c r="AH484" i="7"/>
  <c r="AI347" i="7"/>
  <c r="AJ347" i="7"/>
  <c r="AI484" i="7"/>
  <c r="AJ484" i="7"/>
  <c r="AK347" i="7"/>
  <c r="AK484" i="7"/>
  <c r="AL347" i="7"/>
  <c r="AL484" i="7"/>
  <c r="AM347" i="7"/>
  <c r="AM484" i="7"/>
  <c r="AN347" i="7"/>
  <c r="K378" i="7"/>
  <c r="L378" i="7"/>
  <c r="E378" i="7"/>
  <c r="F378" i="7"/>
  <c r="J378" i="7"/>
  <c r="C378" i="7"/>
  <c r="D378" i="7"/>
  <c r="G378" i="7"/>
  <c r="I378" i="7"/>
  <c r="H378" i="7"/>
  <c r="K515" i="7"/>
  <c r="I515" i="7"/>
  <c r="H515" i="7"/>
  <c r="E515" i="7"/>
  <c r="G515" i="7"/>
  <c r="L515" i="7"/>
  <c r="J515" i="7"/>
  <c r="D515" i="7"/>
  <c r="C515" i="7"/>
  <c r="M378" i="7"/>
  <c r="F515" i="7"/>
  <c r="M515" i="7"/>
  <c r="N378" i="7"/>
  <c r="O378" i="7"/>
  <c r="N515" i="7"/>
  <c r="P378" i="7"/>
  <c r="O515" i="7"/>
  <c r="P515" i="7"/>
  <c r="Q378" i="7"/>
  <c r="R378" i="7"/>
  <c r="Q515" i="7"/>
  <c r="R515" i="7"/>
  <c r="S378" i="7"/>
  <c r="T378" i="7"/>
  <c r="S515" i="7"/>
  <c r="T515" i="7"/>
  <c r="U378" i="7"/>
  <c r="U515" i="7"/>
  <c r="V378" i="7"/>
  <c r="V515" i="7"/>
  <c r="W378" i="7"/>
  <c r="W515" i="7"/>
  <c r="X378" i="7"/>
  <c r="X515" i="7"/>
  <c r="Y378" i="7"/>
  <c r="Y515" i="7"/>
  <c r="Z378" i="7"/>
  <c r="Z515" i="7"/>
  <c r="AA378" i="7"/>
  <c r="AA515" i="7"/>
  <c r="AB378" i="7"/>
  <c r="AB515" i="7"/>
  <c r="AC378" i="7"/>
  <c r="AD378" i="7"/>
  <c r="AC515" i="7"/>
  <c r="AE378" i="7"/>
  <c r="AD515" i="7"/>
  <c r="AF378" i="7"/>
  <c r="AE515" i="7"/>
  <c r="AG378" i="7"/>
  <c r="AF515" i="7"/>
  <c r="AH378" i="7"/>
  <c r="AG515" i="7"/>
  <c r="AI378" i="7"/>
  <c r="AH515" i="7"/>
  <c r="AI515" i="7"/>
  <c r="AJ378" i="7"/>
  <c r="AJ515" i="7"/>
  <c r="AK378" i="7"/>
  <c r="AK515" i="7"/>
  <c r="AL378" i="7"/>
  <c r="AM378" i="7"/>
  <c r="AL515" i="7"/>
  <c r="AM515" i="7"/>
  <c r="AN378" i="7"/>
  <c r="E401" i="7"/>
  <c r="F401" i="7"/>
  <c r="D401" i="7"/>
  <c r="G401" i="7"/>
  <c r="H401" i="7"/>
  <c r="I401" i="7"/>
  <c r="C401" i="7"/>
  <c r="F538" i="7"/>
  <c r="C538" i="7"/>
  <c r="E538" i="7"/>
  <c r="J401" i="7"/>
  <c r="I538" i="7"/>
  <c r="H538" i="7"/>
  <c r="G538" i="7"/>
  <c r="D538" i="7"/>
  <c r="J538" i="7"/>
  <c r="K401" i="7"/>
  <c r="K538" i="7"/>
  <c r="L401" i="7"/>
  <c r="M401" i="7"/>
  <c r="L538" i="7"/>
  <c r="M538" i="7"/>
  <c r="N401" i="7"/>
  <c r="O401" i="7"/>
  <c r="N538" i="7"/>
  <c r="P401" i="7"/>
  <c r="O538" i="7"/>
  <c r="P538" i="7"/>
  <c r="Q401" i="7"/>
  <c r="R401" i="7"/>
  <c r="Q538" i="7"/>
  <c r="R538" i="7"/>
  <c r="S401" i="7"/>
  <c r="S538" i="7"/>
  <c r="T401" i="7"/>
  <c r="T538" i="7"/>
  <c r="U401" i="7"/>
  <c r="V401" i="7"/>
  <c r="U538" i="7"/>
  <c r="V538" i="7"/>
  <c r="W401" i="7"/>
  <c r="X401" i="7"/>
  <c r="W538" i="7"/>
  <c r="Y401" i="7"/>
  <c r="X538" i="7"/>
  <c r="Z401" i="7"/>
  <c r="Y538" i="7"/>
  <c r="Z538" i="7"/>
  <c r="AA401" i="7"/>
  <c r="AB401" i="7"/>
  <c r="AA538" i="7"/>
  <c r="AC401" i="7"/>
  <c r="AB538" i="7"/>
  <c r="AC538" i="7"/>
  <c r="AD401" i="7"/>
  <c r="AE401" i="7"/>
  <c r="AD538" i="7"/>
  <c r="AE538" i="7"/>
  <c r="AF401" i="7"/>
  <c r="AG401" i="7"/>
  <c r="AF538" i="7"/>
  <c r="AG538" i="7"/>
  <c r="AH401" i="7"/>
  <c r="AI401" i="7"/>
  <c r="AH538" i="7"/>
  <c r="AJ401" i="7"/>
  <c r="AI538" i="7"/>
  <c r="AJ538" i="7"/>
  <c r="AK401" i="7"/>
  <c r="AL401" i="7"/>
  <c r="AK538" i="7"/>
  <c r="AL538" i="7"/>
  <c r="AM401" i="7"/>
  <c r="AM538" i="7"/>
  <c r="AN401" i="7"/>
  <c r="AO537" i="7"/>
  <c r="AO508" i="7"/>
  <c r="AO405" i="7"/>
  <c r="AN537" i="7"/>
  <c r="AO401" i="7"/>
  <c r="AO352" i="7"/>
  <c r="AO375" i="7"/>
  <c r="AO374" i="7"/>
  <c r="AN489" i="7"/>
  <c r="C398" i="7"/>
  <c r="F398" i="7"/>
  <c r="C535" i="7"/>
  <c r="E398" i="7"/>
  <c r="D398" i="7"/>
  <c r="D535" i="7"/>
  <c r="E535" i="7"/>
  <c r="F535" i="7"/>
  <c r="G398" i="7"/>
  <c r="G535" i="7"/>
  <c r="H398" i="7"/>
  <c r="I398" i="7"/>
  <c r="H535" i="7"/>
  <c r="I535" i="7"/>
  <c r="J398" i="7"/>
  <c r="J535" i="7"/>
  <c r="K398" i="7"/>
  <c r="L398" i="7"/>
  <c r="K535" i="7"/>
  <c r="M398" i="7"/>
  <c r="L535" i="7"/>
  <c r="M535" i="7"/>
  <c r="N398" i="7"/>
  <c r="N535" i="7"/>
  <c r="O398" i="7"/>
  <c r="P398" i="7"/>
  <c r="O535" i="7"/>
  <c r="Q398" i="7"/>
  <c r="P535" i="7"/>
  <c r="R398" i="7"/>
  <c r="Q535" i="7"/>
  <c r="S398" i="7"/>
  <c r="R535" i="7"/>
  <c r="S535" i="7"/>
  <c r="T398" i="7"/>
  <c r="T535" i="7"/>
  <c r="U398" i="7"/>
  <c r="U535" i="7"/>
  <c r="V398" i="7"/>
  <c r="V535" i="7"/>
  <c r="W398" i="7"/>
  <c r="X398" i="7"/>
  <c r="W535" i="7"/>
  <c r="X535" i="7"/>
  <c r="Y398" i="7"/>
  <c r="Y535" i="7"/>
  <c r="Z398" i="7"/>
  <c r="AA398" i="7"/>
  <c r="Z535" i="7"/>
  <c r="AA535" i="7"/>
  <c r="AB398" i="7"/>
  <c r="AC398" i="7"/>
  <c r="AB535" i="7"/>
  <c r="AD398" i="7"/>
  <c r="AC535" i="7"/>
  <c r="AE398" i="7"/>
  <c r="AD535" i="7"/>
  <c r="AE535" i="7"/>
  <c r="AF398" i="7"/>
  <c r="AG398" i="7"/>
  <c r="AF535" i="7"/>
  <c r="AH398" i="7"/>
  <c r="AG535" i="7"/>
  <c r="AI398" i="7"/>
  <c r="AH535" i="7"/>
  <c r="AJ398" i="7"/>
  <c r="AI535" i="7"/>
  <c r="AK398" i="7"/>
  <c r="AJ535" i="7"/>
  <c r="AL398" i="7"/>
  <c r="AK535" i="7"/>
  <c r="AM398" i="7"/>
  <c r="AL535" i="7"/>
  <c r="AN398" i="7"/>
  <c r="AM535" i="7"/>
  <c r="C348" i="7"/>
  <c r="F348" i="7"/>
  <c r="E348" i="7"/>
  <c r="G348" i="7"/>
  <c r="H348" i="7"/>
  <c r="D348" i="7"/>
  <c r="I348" i="7"/>
  <c r="F485" i="7"/>
  <c r="D485" i="7"/>
  <c r="C485" i="7"/>
  <c r="G485" i="7"/>
  <c r="H485" i="7"/>
  <c r="E485" i="7"/>
  <c r="I485" i="7"/>
  <c r="J348" i="7"/>
  <c r="J485" i="7"/>
  <c r="K348" i="7"/>
  <c r="L348" i="7"/>
  <c r="K485" i="7"/>
  <c r="L485" i="7"/>
  <c r="M348" i="7"/>
  <c r="M485" i="7"/>
  <c r="N348" i="7"/>
  <c r="N485" i="7"/>
  <c r="O348" i="7"/>
  <c r="O485" i="7"/>
  <c r="P348" i="7"/>
  <c r="P485" i="7"/>
  <c r="Q348" i="7"/>
  <c r="R348" i="7"/>
  <c r="Q485" i="7"/>
  <c r="R485" i="7"/>
  <c r="S348" i="7"/>
  <c r="T348" i="7"/>
  <c r="S485" i="7"/>
  <c r="T485" i="7"/>
  <c r="U348" i="7"/>
  <c r="U485" i="7"/>
  <c r="V348" i="7"/>
  <c r="V485" i="7"/>
  <c r="W348" i="7"/>
  <c r="W485" i="7"/>
  <c r="X348" i="7"/>
  <c r="Y348" i="7"/>
  <c r="X485" i="7"/>
  <c r="Y485" i="7"/>
  <c r="Z348" i="7"/>
  <c r="AA348" i="7"/>
  <c r="Z485" i="7"/>
  <c r="AA485" i="7"/>
  <c r="AB348" i="7"/>
  <c r="AC348" i="7"/>
  <c r="AB485" i="7"/>
  <c r="AD348" i="7"/>
  <c r="AC485" i="7"/>
  <c r="AE348" i="7"/>
  <c r="AD485" i="7"/>
  <c r="AF348" i="7"/>
  <c r="AE485" i="7"/>
  <c r="AF485" i="7"/>
  <c r="AG348" i="7"/>
  <c r="AG485" i="7"/>
  <c r="AH348" i="7"/>
  <c r="AI348" i="7"/>
  <c r="AH485" i="7"/>
  <c r="AJ348" i="7"/>
  <c r="AI485" i="7"/>
  <c r="AJ485" i="7"/>
  <c r="AK348" i="7"/>
  <c r="AK485" i="7"/>
  <c r="AL348" i="7"/>
  <c r="AL485" i="7"/>
  <c r="AM348" i="7"/>
  <c r="AM485" i="7"/>
  <c r="AN348" i="7"/>
  <c r="C371" i="7"/>
  <c r="C508" i="7"/>
  <c r="F371" i="7"/>
  <c r="E371" i="7"/>
  <c r="D371" i="7"/>
  <c r="F508" i="7"/>
  <c r="G371" i="7"/>
  <c r="D508" i="7"/>
  <c r="E508" i="7"/>
  <c r="H371" i="7"/>
  <c r="G508" i="7"/>
  <c r="H508" i="7"/>
  <c r="I371" i="7"/>
  <c r="I508" i="7"/>
  <c r="J371" i="7"/>
  <c r="J508" i="7"/>
  <c r="K371" i="7"/>
  <c r="L371" i="7"/>
  <c r="K508" i="7"/>
  <c r="L508" i="7"/>
  <c r="M371" i="7"/>
  <c r="N371" i="7"/>
  <c r="M508" i="7"/>
  <c r="O371" i="7"/>
  <c r="N508" i="7"/>
  <c r="P371" i="7"/>
  <c r="O508" i="7"/>
  <c r="Q371" i="7"/>
  <c r="P508" i="7"/>
  <c r="Q508" i="7"/>
  <c r="R371" i="7"/>
  <c r="R508" i="7"/>
  <c r="S371" i="7"/>
  <c r="S508" i="7"/>
  <c r="T371" i="7"/>
  <c r="T508" i="7"/>
  <c r="U371" i="7"/>
  <c r="U508" i="7"/>
  <c r="V371" i="7"/>
  <c r="V508" i="7"/>
  <c r="W371" i="7"/>
  <c r="X371" i="7"/>
  <c r="W508" i="7"/>
  <c r="Y371" i="7"/>
  <c r="X508" i="7"/>
  <c r="Y508" i="7"/>
  <c r="Z371" i="7"/>
  <c r="Z508" i="7"/>
  <c r="AA371" i="7"/>
  <c r="AA508" i="7"/>
  <c r="AB371" i="7"/>
  <c r="AB508" i="7"/>
  <c r="AC371" i="7"/>
  <c r="AC508" i="7"/>
  <c r="AD371" i="7"/>
  <c r="AD508" i="7"/>
  <c r="AE371" i="7"/>
  <c r="AF371" i="7"/>
  <c r="AE508" i="7"/>
  <c r="AG371" i="7"/>
  <c r="AF508" i="7"/>
  <c r="AH371" i="7"/>
  <c r="AG508" i="7"/>
  <c r="AI371" i="7"/>
  <c r="AH508" i="7"/>
  <c r="AJ371" i="7"/>
  <c r="AI508" i="7"/>
  <c r="AK371" i="7"/>
  <c r="AJ508" i="7"/>
  <c r="AK508" i="7"/>
  <c r="AL371" i="7"/>
  <c r="AM371" i="7"/>
  <c r="AL508" i="7"/>
  <c r="AM508" i="7"/>
  <c r="AN371" i="7"/>
  <c r="C379" i="7"/>
  <c r="M379" i="7"/>
  <c r="G379" i="7"/>
  <c r="D379" i="7"/>
  <c r="F379" i="7"/>
  <c r="L379" i="7"/>
  <c r="I379" i="7"/>
  <c r="J379" i="7"/>
  <c r="H379" i="7"/>
  <c r="E379" i="7"/>
  <c r="K379" i="7"/>
  <c r="J516" i="7"/>
  <c r="M516" i="7"/>
  <c r="C516" i="7"/>
  <c r="K516" i="7"/>
  <c r="I516" i="7"/>
  <c r="L516" i="7"/>
  <c r="N379" i="7"/>
  <c r="E516" i="7"/>
  <c r="F516" i="7"/>
  <c r="D516" i="7"/>
  <c r="H516" i="7"/>
  <c r="G516" i="7"/>
  <c r="O379" i="7"/>
  <c r="N516" i="7"/>
  <c r="O516" i="7"/>
  <c r="P379" i="7"/>
  <c r="P516" i="7"/>
  <c r="Q379" i="7"/>
  <c r="Q516" i="7"/>
  <c r="R379" i="7"/>
  <c r="S379" i="7"/>
  <c r="R516" i="7"/>
  <c r="T379" i="7"/>
  <c r="S516" i="7"/>
  <c r="T516" i="7"/>
  <c r="U379" i="7"/>
  <c r="U516" i="7"/>
  <c r="V379" i="7"/>
  <c r="W379" i="7"/>
  <c r="V516" i="7"/>
  <c r="W516" i="7"/>
  <c r="X379" i="7"/>
  <c r="Y379" i="7"/>
  <c r="X516" i="7"/>
  <c r="Y516" i="7"/>
  <c r="Z379" i="7"/>
  <c r="Z516" i="7"/>
  <c r="AA379" i="7"/>
  <c r="AA516" i="7"/>
  <c r="AB379" i="7"/>
  <c r="AC379" i="7"/>
  <c r="AB516" i="7"/>
  <c r="AD379" i="7"/>
  <c r="AC516" i="7"/>
  <c r="AD516" i="7"/>
  <c r="AE379" i="7"/>
  <c r="AF379" i="7"/>
  <c r="AE516" i="7"/>
  <c r="AG379" i="7"/>
  <c r="AF516" i="7"/>
  <c r="AG516" i="7"/>
  <c r="AH379" i="7"/>
  <c r="AH516" i="7"/>
  <c r="AI379" i="7"/>
  <c r="AI516" i="7"/>
  <c r="AJ379" i="7"/>
  <c r="AK379" i="7"/>
  <c r="AJ516" i="7"/>
  <c r="AL379" i="7"/>
  <c r="AK516" i="7"/>
  <c r="AM379" i="7"/>
  <c r="AL516" i="7"/>
  <c r="AM516" i="7"/>
  <c r="AN379" i="7"/>
  <c r="J402" i="7"/>
  <c r="F402" i="7"/>
  <c r="H402" i="7"/>
  <c r="D402" i="7"/>
  <c r="G402" i="7"/>
  <c r="C402" i="7"/>
  <c r="E402" i="7"/>
  <c r="I402" i="7"/>
  <c r="J539" i="7"/>
  <c r="C539" i="7"/>
  <c r="G539" i="7"/>
  <c r="F539" i="7"/>
  <c r="D539" i="7"/>
  <c r="I539" i="7"/>
  <c r="K402" i="7"/>
  <c r="E539" i="7"/>
  <c r="H539" i="7"/>
  <c r="L402" i="7"/>
  <c r="K539" i="7"/>
  <c r="L539" i="7"/>
  <c r="M402" i="7"/>
  <c r="M539" i="7"/>
  <c r="N402" i="7"/>
  <c r="O402" i="7"/>
  <c r="N539" i="7"/>
  <c r="P402" i="7"/>
  <c r="O539" i="7"/>
  <c r="P539" i="7"/>
  <c r="Q402" i="7"/>
  <c r="Q539" i="7"/>
  <c r="R402" i="7"/>
  <c r="S402" i="7"/>
  <c r="R539" i="7"/>
  <c r="T402" i="7"/>
  <c r="S539" i="7"/>
  <c r="U402" i="7"/>
  <c r="T539" i="7"/>
  <c r="V402" i="7"/>
  <c r="U539" i="7"/>
  <c r="W402" i="7"/>
  <c r="V539" i="7"/>
  <c r="X402" i="7"/>
  <c r="W539" i="7"/>
  <c r="X539" i="7"/>
  <c r="Y402" i="7"/>
  <c r="Y539" i="7"/>
  <c r="Z402" i="7"/>
  <c r="AA402" i="7"/>
  <c r="Z539" i="7"/>
  <c r="AB402" i="7"/>
  <c r="AA539" i="7"/>
  <c r="AC402" i="7"/>
  <c r="AB539" i="7"/>
  <c r="AC539" i="7"/>
  <c r="AD402" i="7"/>
  <c r="AE402" i="7"/>
  <c r="AD539" i="7"/>
  <c r="AF402" i="7"/>
  <c r="AE539" i="7"/>
  <c r="AG402" i="7"/>
  <c r="AF539" i="7"/>
  <c r="AH402" i="7"/>
  <c r="AG539" i="7"/>
  <c r="AI402" i="7"/>
  <c r="AH539" i="7"/>
  <c r="AJ402" i="7"/>
  <c r="AI539" i="7"/>
  <c r="AJ539" i="7"/>
  <c r="AK402" i="7"/>
  <c r="AL402" i="7"/>
  <c r="AK539" i="7"/>
  <c r="AM402" i="7"/>
  <c r="AL539" i="7"/>
  <c r="AM539" i="7"/>
  <c r="AN402" i="7"/>
  <c r="AO488" i="7"/>
  <c r="AO397" i="7"/>
  <c r="AN486" i="7"/>
  <c r="AN514" i="7"/>
  <c r="AO377" i="7"/>
  <c r="AO347" i="7"/>
  <c r="AO351" i="7"/>
  <c r="AO350" i="7"/>
  <c r="AN534" i="7"/>
  <c r="B308" i="7" a="1"/>
  <c r="B308" i="7" s="1"/>
  <c r="B310" i="7" a="1"/>
  <c r="B310" i="7" s="1"/>
  <c r="B312" i="7" a="1"/>
  <c r="B312" i="7" s="1"/>
  <c r="B445" i="7" a="1"/>
  <c r="B445" i="7" s="1"/>
  <c r="B447" i="7" a="1"/>
  <c r="B447" i="7" s="1"/>
  <c r="B449" i="7" a="1"/>
  <c r="B449" i="7" s="1"/>
  <c r="B309" i="7" a="1"/>
  <c r="B309" i="7" s="1"/>
  <c r="B311" i="7" a="1"/>
  <c r="B311" i="7" s="1"/>
  <c r="B444" i="7" a="1"/>
  <c r="B444" i="7" s="1"/>
  <c r="B446" i="7" a="1"/>
  <c r="B446" i="7" s="1"/>
  <c r="B448" i="7" a="1"/>
  <c r="B448" i="7" s="1"/>
  <c r="R706" i="7"/>
  <c r="S706" i="7"/>
  <c r="T706" i="7"/>
  <c r="U706" i="7"/>
  <c r="V706" i="7"/>
  <c r="AL710" i="7"/>
  <c r="AM710" i="7"/>
  <c r="AN710" i="7"/>
  <c r="AO710" i="7"/>
  <c r="W707" i="7"/>
  <c r="X707" i="7"/>
  <c r="Y707" i="7"/>
  <c r="Z707" i="7"/>
  <c r="AA707" i="7"/>
  <c r="AP710" i="7"/>
  <c r="I704" i="7"/>
  <c r="J704" i="7"/>
  <c r="K704" i="7"/>
  <c r="L704" i="7"/>
  <c r="AB708" i="7"/>
  <c r="AC708" i="7"/>
  <c r="AD708" i="7"/>
  <c r="AE708" i="7"/>
  <c r="AF708" i="7"/>
  <c r="M705" i="7"/>
  <c r="N705" i="7"/>
  <c r="O705" i="7"/>
  <c r="P705" i="7"/>
  <c r="Q705" i="7"/>
  <c r="AG709" i="7"/>
  <c r="AH709" i="7"/>
  <c r="AI709" i="7"/>
  <c r="AJ709" i="7"/>
  <c r="AK709" i="7"/>
  <c r="AP336" i="7"/>
  <c r="AP347" i="7" s="1"/>
  <c r="AP386" i="7"/>
  <c r="AP398" i="7" s="1"/>
  <c r="AP388" i="7"/>
  <c r="AP392" i="7"/>
  <c r="AP341" i="7"/>
  <c r="AP352" i="7" s="1"/>
  <c r="AP390" i="7"/>
  <c r="AP359" i="7"/>
  <c r="AP371" i="7" s="1"/>
  <c r="AP361" i="7"/>
  <c r="AP363" i="7"/>
  <c r="AP375" i="7" s="1"/>
  <c r="AP339" i="7"/>
  <c r="AP337" i="7"/>
  <c r="AP365" i="7"/>
  <c r="AP377" i="7" s="1"/>
  <c r="AP335" i="7"/>
  <c r="AP364" i="7"/>
  <c r="AP342" i="7"/>
  <c r="AP389" i="7"/>
  <c r="AP334" i="7"/>
  <c r="AP345" i="7" s="1"/>
  <c r="AP360" i="7"/>
  <c r="AP385" i="7"/>
  <c r="AP393" i="7"/>
  <c r="AP340" i="7"/>
  <c r="AP338" i="7"/>
  <c r="AP362" i="7"/>
  <c r="AP374" i="7" s="1"/>
  <c r="AP366" i="7"/>
  <c r="AP387" i="7"/>
  <c r="AP391" i="7"/>
  <c r="AP403" i="7" s="1"/>
  <c r="AP704" i="7"/>
  <c r="F704" i="7"/>
  <c r="G704" i="7"/>
  <c r="H704" i="7"/>
  <c r="L706" i="7"/>
  <c r="M706" i="7"/>
  <c r="N706" i="7"/>
  <c r="R708" i="7"/>
  <c r="S708" i="7"/>
  <c r="T708" i="7"/>
  <c r="X710" i="7"/>
  <c r="Y710" i="7"/>
  <c r="Z710" i="7"/>
  <c r="AD712" i="7"/>
  <c r="AE712" i="7"/>
  <c r="AF712" i="7"/>
  <c r="I705" i="7"/>
  <c r="J705" i="7"/>
  <c r="K705" i="7"/>
  <c r="O707" i="7"/>
  <c r="P707" i="7"/>
  <c r="Q707" i="7"/>
  <c r="U709" i="7"/>
  <c r="V709" i="7"/>
  <c r="W709" i="7"/>
  <c r="AA711" i="7"/>
  <c r="AB711" i="7"/>
  <c r="AC711" i="7"/>
  <c r="AP30" i="7"/>
  <c r="AO73" i="7"/>
  <c r="AO83" i="7" s="1"/>
  <c r="AP495" i="7"/>
  <c r="AP465" i="7"/>
  <c r="AP504" i="7"/>
  <c r="AP516" i="7" s="1"/>
  <c r="O640" i="7"/>
  <c r="O649" i="7" s="1"/>
  <c r="O621" i="7" s="1"/>
  <c r="P640" i="7"/>
  <c r="P649" i="7" s="1"/>
  <c r="P621" i="7" s="1"/>
  <c r="Q640" i="7"/>
  <c r="Q649" i="7" s="1"/>
  <c r="Q621" i="7" s="1"/>
  <c r="R640" i="7"/>
  <c r="R649" i="7" s="1"/>
  <c r="R621" i="7" s="1"/>
  <c r="S640" i="7"/>
  <c r="S649" i="7" s="1"/>
  <c r="S621" i="7" s="1"/>
  <c r="T640" i="7"/>
  <c r="T649" i="7" s="1"/>
  <c r="T621" i="7" s="1"/>
  <c r="U640" i="7"/>
  <c r="U649" i="7" s="1"/>
  <c r="U621" i="7" s="1"/>
  <c r="V640" i="7"/>
  <c r="V649" i="7" s="1"/>
  <c r="V621" i="7" s="1"/>
  <c r="W640" i="7"/>
  <c r="W649" i="7" s="1"/>
  <c r="W621" i="7" s="1"/>
  <c r="W65" i="7" s="1"/>
  <c r="X640" i="7"/>
  <c r="X649" i="7" s="1"/>
  <c r="X621" i="7" s="1"/>
  <c r="X65" i="7" s="1"/>
  <c r="Y640" i="7"/>
  <c r="Y649" i="7" s="1"/>
  <c r="Y621" i="7" s="1"/>
  <c r="Y65" i="7" s="1"/>
  <c r="Z640" i="7"/>
  <c r="Z649" i="7" s="1"/>
  <c r="Z621" i="7" s="1"/>
  <c r="Z65" i="7" s="1"/>
  <c r="AM642" i="7"/>
  <c r="AM649" i="7" s="1"/>
  <c r="AM621" i="7" s="1"/>
  <c r="AM65" i="7" s="1"/>
  <c r="AN642" i="7"/>
  <c r="AN649" i="7" s="1"/>
  <c r="AN621" i="7" s="1"/>
  <c r="AN65" i="7" s="1"/>
  <c r="AO642" i="7"/>
  <c r="AO649" i="7" s="1"/>
  <c r="AO621" i="7" s="1"/>
  <c r="AO65" i="7" s="1"/>
  <c r="R672" i="7"/>
  <c r="R681" i="7" s="1"/>
  <c r="R653" i="7" s="1"/>
  <c r="R66" i="7" s="1"/>
  <c r="S672" i="7"/>
  <c r="S681" i="7" s="1"/>
  <c r="S653" i="7" s="1"/>
  <c r="S66" i="7" s="1"/>
  <c r="T672" i="7"/>
  <c r="T681" i="7" s="1"/>
  <c r="T653" i="7" s="1"/>
  <c r="T66" i="7" s="1"/>
  <c r="U672" i="7"/>
  <c r="U681" i="7" s="1"/>
  <c r="U653" i="7" s="1"/>
  <c r="U66" i="7" s="1"/>
  <c r="V672" i="7"/>
  <c r="V681" i="7" s="1"/>
  <c r="V653" i="7" s="1"/>
  <c r="V66" i="7" s="1"/>
  <c r="W672" i="7"/>
  <c r="W681" i="7" s="1"/>
  <c r="W653" i="7" s="1"/>
  <c r="W66" i="7" s="1"/>
  <c r="X672" i="7"/>
  <c r="X681" i="7" s="1"/>
  <c r="X653" i="7" s="1"/>
  <c r="X66" i="7" s="1"/>
  <c r="Y672" i="7"/>
  <c r="Y681" i="7" s="1"/>
  <c r="Y653" i="7" s="1"/>
  <c r="Y66" i="7" s="1"/>
  <c r="Z672" i="7"/>
  <c r="Z681" i="7" s="1"/>
  <c r="Z653" i="7" s="1"/>
  <c r="Z66" i="7" s="1"/>
  <c r="AA672" i="7"/>
  <c r="AA681" i="7" s="1"/>
  <c r="AA653" i="7" s="1"/>
  <c r="AA66" i="7" s="1"/>
  <c r="AB672" i="7"/>
  <c r="AB681" i="7" s="1"/>
  <c r="AB653" i="7" s="1"/>
  <c r="AB66" i="7" s="1"/>
  <c r="AC672" i="7"/>
  <c r="AC681" i="7" s="1"/>
  <c r="AC653" i="7" s="1"/>
  <c r="AC66" i="7" s="1"/>
  <c r="AD672" i="7"/>
  <c r="AD681" i="7" s="1"/>
  <c r="AD653" i="7" s="1"/>
  <c r="AD66" i="7" s="1"/>
  <c r="AE672" i="7"/>
  <c r="AE681" i="7" s="1"/>
  <c r="AE653" i="7" s="1"/>
  <c r="AE66" i="7" s="1"/>
  <c r="AF672" i="7"/>
  <c r="AF681" i="7" s="1"/>
  <c r="AF653" i="7" s="1"/>
  <c r="AF66" i="7" s="1"/>
  <c r="W704" i="7"/>
  <c r="X704" i="7"/>
  <c r="Y704" i="7"/>
  <c r="Z704" i="7"/>
  <c r="AA704" i="7"/>
  <c r="AB704" i="7"/>
  <c r="AC704" i="7"/>
  <c r="AD704" i="7"/>
  <c r="AE704" i="7"/>
  <c r="AF704" i="7"/>
  <c r="AG704" i="7"/>
  <c r="AH704" i="7"/>
  <c r="AI704" i="7"/>
  <c r="AJ704" i="7"/>
  <c r="AK704" i="7"/>
  <c r="AL704" i="7"/>
  <c r="AM704" i="7"/>
  <c r="AN704" i="7"/>
  <c r="AO704" i="7"/>
  <c r="AP642" i="7"/>
  <c r="AP649" i="7" s="1"/>
  <c r="AP621" i="7" s="1"/>
  <c r="AP329" i="7"/>
  <c r="AP469" i="7"/>
  <c r="AP521" i="7"/>
  <c r="AP637" i="7"/>
  <c r="AP622" i="7" s="1"/>
  <c r="AP70" i="7" s="1"/>
  <c r="B627" i="7"/>
  <c r="C344" i="7" s="1"/>
  <c r="AA641" i="7"/>
  <c r="AA649" i="7" s="1"/>
  <c r="AA621" i="7" s="1"/>
  <c r="AA65" i="7" s="1"/>
  <c r="AB641" i="7"/>
  <c r="AB649" i="7" s="1"/>
  <c r="AB621" i="7" s="1"/>
  <c r="AB65" i="7" s="1"/>
  <c r="AC641" i="7"/>
  <c r="AC649" i="7" s="1"/>
  <c r="AC621" i="7" s="1"/>
  <c r="AC65" i="7" s="1"/>
  <c r="AD641" i="7"/>
  <c r="AD649" i="7" s="1"/>
  <c r="AD621" i="7" s="1"/>
  <c r="AD65" i="7" s="1"/>
  <c r="AE641" i="7"/>
  <c r="AE649" i="7" s="1"/>
  <c r="AE621" i="7" s="1"/>
  <c r="AE65" i="7" s="1"/>
  <c r="AF641" i="7"/>
  <c r="AF649" i="7" s="1"/>
  <c r="AF621" i="7" s="1"/>
  <c r="AF65" i="7" s="1"/>
  <c r="AG641" i="7"/>
  <c r="AG649" i="7" s="1"/>
  <c r="AG621" i="7" s="1"/>
  <c r="AG65" i="7" s="1"/>
  <c r="AH641" i="7"/>
  <c r="AH649" i="7" s="1"/>
  <c r="AH621" i="7" s="1"/>
  <c r="AH65" i="7" s="1"/>
  <c r="AI641" i="7"/>
  <c r="AI649" i="7" s="1"/>
  <c r="AI621" i="7" s="1"/>
  <c r="AI65" i="7" s="1"/>
  <c r="AJ641" i="7"/>
  <c r="AJ649" i="7" s="1"/>
  <c r="AJ621" i="7" s="1"/>
  <c r="AJ65" i="7" s="1"/>
  <c r="AK641" i="7"/>
  <c r="AK649" i="7" s="1"/>
  <c r="AK621" i="7" s="1"/>
  <c r="AK65" i="7" s="1"/>
  <c r="AL641" i="7"/>
  <c r="AL649" i="7" s="1"/>
  <c r="AL621" i="7" s="1"/>
  <c r="AL65" i="7" s="1"/>
  <c r="AP669" i="7"/>
  <c r="AP654" i="7" s="1"/>
  <c r="AP71" i="7" s="1"/>
  <c r="B659" i="7"/>
  <c r="AP370" i="7" s="1"/>
  <c r="AG673" i="7"/>
  <c r="AG681" i="7" s="1"/>
  <c r="AG653" i="7" s="1"/>
  <c r="AG66" i="7" s="1"/>
  <c r="AH673" i="7"/>
  <c r="AH681" i="7" s="1"/>
  <c r="AH653" i="7" s="1"/>
  <c r="AH66" i="7" s="1"/>
  <c r="AI673" i="7"/>
  <c r="AI681" i="7" s="1"/>
  <c r="AI653" i="7" s="1"/>
  <c r="AI66" i="7" s="1"/>
  <c r="AJ673" i="7"/>
  <c r="AJ681" i="7" s="1"/>
  <c r="AJ653" i="7" s="1"/>
  <c r="AJ66" i="7" s="1"/>
  <c r="AK673" i="7"/>
  <c r="AK681" i="7" s="1"/>
  <c r="AK653" i="7" s="1"/>
  <c r="AK66" i="7" s="1"/>
  <c r="AL673" i="7"/>
  <c r="AL681" i="7" s="1"/>
  <c r="AL653" i="7" s="1"/>
  <c r="AL66" i="7" s="1"/>
  <c r="AM673" i="7"/>
  <c r="AM681" i="7" s="1"/>
  <c r="AM653" i="7" s="1"/>
  <c r="AM66" i="7" s="1"/>
  <c r="AN673" i="7"/>
  <c r="AN681" i="7" s="1"/>
  <c r="AN653" i="7" s="1"/>
  <c r="AN66" i="7" s="1"/>
  <c r="AO673" i="7"/>
  <c r="AO681" i="7" s="1"/>
  <c r="AO653" i="7" s="1"/>
  <c r="AO66" i="7" s="1"/>
  <c r="AP701" i="7"/>
  <c r="AP686" i="7" s="1"/>
  <c r="AP72" i="7" s="1"/>
  <c r="B691" i="7"/>
  <c r="AP673" i="7"/>
  <c r="U65" i="7" l="1"/>
  <c r="V65" i="7"/>
  <c r="AP507" i="7"/>
  <c r="AP481" i="7"/>
  <c r="AP524" i="7"/>
  <c r="AP536" i="7" s="1"/>
  <c r="B536" i="7" s="1"/>
  <c r="AP399" i="7"/>
  <c r="B399" i="7" s="1"/>
  <c r="AP503" i="7"/>
  <c r="AP515" i="7" s="1"/>
  <c r="B515" i="7" s="1"/>
  <c r="AP378" i="7"/>
  <c r="B378" i="7" s="1"/>
  <c r="AP526" i="7"/>
  <c r="AP538" i="7" s="1"/>
  <c r="B538" i="7" s="1"/>
  <c r="AP401" i="7"/>
  <c r="B401" i="7" s="1"/>
  <c r="AP498" i="7"/>
  <c r="AP510" i="7" s="1"/>
  <c r="B510" i="7" s="1"/>
  <c r="AP373" i="7"/>
  <c r="B373" i="7" s="1"/>
  <c r="C396" i="7"/>
  <c r="D396" i="7"/>
  <c r="D406" i="7" s="1"/>
  <c r="C533" i="7"/>
  <c r="F396" i="7"/>
  <c r="F406" i="7" s="1"/>
  <c r="D533" i="7"/>
  <c r="D543" i="7" s="1"/>
  <c r="E396" i="7"/>
  <c r="E406" i="7" s="1"/>
  <c r="G396" i="7"/>
  <c r="G406" i="7" s="1"/>
  <c r="E533" i="7"/>
  <c r="E543" i="7" s="1"/>
  <c r="F533" i="7"/>
  <c r="F543" i="7" s="1"/>
  <c r="H396" i="7"/>
  <c r="H406" i="7" s="1"/>
  <c r="G533" i="7"/>
  <c r="G543" i="7" s="1"/>
  <c r="H533" i="7"/>
  <c r="H543" i="7" s="1"/>
  <c r="I396" i="7"/>
  <c r="I406" i="7" s="1"/>
  <c r="I533" i="7"/>
  <c r="I543" i="7" s="1"/>
  <c r="J396" i="7"/>
  <c r="J406" i="7" s="1"/>
  <c r="J533" i="7"/>
  <c r="J543" i="7" s="1"/>
  <c r="K396" i="7"/>
  <c r="K406" i="7" s="1"/>
  <c r="K533" i="7"/>
  <c r="K543" i="7" s="1"/>
  <c r="L396" i="7"/>
  <c r="L406" i="7" s="1"/>
  <c r="M396" i="7"/>
  <c r="M406" i="7" s="1"/>
  <c r="N396" i="7"/>
  <c r="N406" i="7" s="1"/>
  <c r="L533" i="7"/>
  <c r="L543" i="7" s="1"/>
  <c r="N533" i="7"/>
  <c r="N543" i="7" s="1"/>
  <c r="M533" i="7"/>
  <c r="M543" i="7" s="1"/>
  <c r="O396" i="7"/>
  <c r="O406" i="7" s="1"/>
  <c r="O533" i="7"/>
  <c r="O543" i="7" s="1"/>
  <c r="P396" i="7"/>
  <c r="P406" i="7" s="1"/>
  <c r="Q396" i="7"/>
  <c r="Q406" i="7" s="1"/>
  <c r="P533" i="7"/>
  <c r="P543" i="7" s="1"/>
  <c r="R396" i="7"/>
  <c r="R406" i="7" s="1"/>
  <c r="Q533" i="7"/>
  <c r="Q543" i="7" s="1"/>
  <c r="S396" i="7"/>
  <c r="S406" i="7" s="1"/>
  <c r="R533" i="7"/>
  <c r="R543" i="7" s="1"/>
  <c r="S533" i="7"/>
  <c r="S543" i="7" s="1"/>
  <c r="T396" i="7"/>
  <c r="T406" i="7" s="1"/>
  <c r="T533" i="7"/>
  <c r="T543" i="7" s="1"/>
  <c r="U396" i="7"/>
  <c r="U406" i="7" s="1"/>
  <c r="V396" i="7"/>
  <c r="V406" i="7" s="1"/>
  <c r="U533" i="7"/>
  <c r="U543" i="7" s="1"/>
  <c r="V533" i="7"/>
  <c r="V543" i="7" s="1"/>
  <c r="W396" i="7"/>
  <c r="W406" i="7" s="1"/>
  <c r="X396" i="7"/>
  <c r="X406" i="7" s="1"/>
  <c r="W533" i="7"/>
  <c r="W543" i="7" s="1"/>
  <c r="Y396" i="7"/>
  <c r="Y406" i="7" s="1"/>
  <c r="X533" i="7"/>
  <c r="X543" i="7" s="1"/>
  <c r="Y533" i="7"/>
  <c r="Y543" i="7" s="1"/>
  <c r="Z396" i="7"/>
  <c r="Z406" i="7" s="1"/>
  <c r="AA396" i="7"/>
  <c r="AA406" i="7" s="1"/>
  <c r="Z533" i="7"/>
  <c r="Z543" i="7" s="1"/>
  <c r="AA533" i="7"/>
  <c r="AA543" i="7" s="1"/>
  <c r="AB396" i="7"/>
  <c r="AB406" i="7" s="1"/>
  <c r="AC396" i="7"/>
  <c r="AC406" i="7" s="1"/>
  <c r="AB533" i="7"/>
  <c r="AB543" i="7" s="1"/>
  <c r="AD396" i="7"/>
  <c r="AD406" i="7" s="1"/>
  <c r="AC533" i="7"/>
  <c r="AC543" i="7" s="1"/>
  <c r="AD533" i="7"/>
  <c r="AD543" i="7" s="1"/>
  <c r="AE396" i="7"/>
  <c r="AE406" i="7" s="1"/>
  <c r="AF396" i="7"/>
  <c r="AF406" i="7" s="1"/>
  <c r="AE533" i="7"/>
  <c r="AE543" i="7" s="1"/>
  <c r="AG396" i="7"/>
  <c r="AG406" i="7" s="1"/>
  <c r="AF533" i="7"/>
  <c r="AF543" i="7" s="1"/>
  <c r="AH396" i="7"/>
  <c r="AH406" i="7" s="1"/>
  <c r="AG533" i="7"/>
  <c r="AG543" i="7" s="1"/>
  <c r="AH533" i="7"/>
  <c r="AH543" i="7" s="1"/>
  <c r="AI396" i="7"/>
  <c r="AI406" i="7" s="1"/>
  <c r="AI533" i="7"/>
  <c r="AI543" i="7" s="1"/>
  <c r="AJ396" i="7"/>
  <c r="AJ406" i="7" s="1"/>
  <c r="AJ533" i="7"/>
  <c r="AJ543" i="7" s="1"/>
  <c r="AK396" i="7"/>
  <c r="AK406" i="7" s="1"/>
  <c r="AL396" i="7"/>
  <c r="AL406" i="7" s="1"/>
  <c r="AK533" i="7"/>
  <c r="AK543" i="7" s="1"/>
  <c r="AL533" i="7"/>
  <c r="AL543" i="7" s="1"/>
  <c r="AM396" i="7"/>
  <c r="AM406" i="7" s="1"/>
  <c r="AM533" i="7"/>
  <c r="AM543" i="7" s="1"/>
  <c r="AN396" i="7"/>
  <c r="AN406" i="7" s="1"/>
  <c r="AN533" i="7"/>
  <c r="AN543" i="7" s="1"/>
  <c r="AO396" i="7"/>
  <c r="AO406" i="7" s="1"/>
  <c r="AP478" i="7"/>
  <c r="AP490" i="7" s="1"/>
  <c r="B490" i="7" s="1"/>
  <c r="AP353" i="7"/>
  <c r="B353" i="7" s="1"/>
  <c r="D344" i="7"/>
  <c r="C481" i="7"/>
  <c r="F344" i="7"/>
  <c r="F354" i="7" s="1"/>
  <c r="D481" i="7"/>
  <c r="D491" i="7" s="1"/>
  <c r="E344" i="7"/>
  <c r="E354" i="7" s="1"/>
  <c r="F481" i="7"/>
  <c r="F491" i="7" s="1"/>
  <c r="E481" i="7"/>
  <c r="E491" i="7" s="1"/>
  <c r="G344" i="7"/>
  <c r="G354" i="7" s="1"/>
  <c r="G481" i="7"/>
  <c r="G491" i="7" s="1"/>
  <c r="H344" i="7"/>
  <c r="H354" i="7" s="1"/>
  <c r="I344" i="7"/>
  <c r="I354" i="7" s="1"/>
  <c r="H481" i="7"/>
  <c r="H491" i="7" s="1"/>
  <c r="I481" i="7"/>
  <c r="I491" i="7" s="1"/>
  <c r="J344" i="7"/>
  <c r="J354" i="7" s="1"/>
  <c r="J481" i="7"/>
  <c r="J491" i="7" s="1"/>
  <c r="K344" i="7"/>
  <c r="K354" i="7" s="1"/>
  <c r="M344" i="7"/>
  <c r="M354" i="7" s="1"/>
  <c r="L344" i="7"/>
  <c r="L354" i="7" s="1"/>
  <c r="K481" i="7"/>
  <c r="K491" i="7" s="1"/>
  <c r="N344" i="7"/>
  <c r="N354" i="7" s="1"/>
  <c r="L481" i="7"/>
  <c r="L491" i="7" s="1"/>
  <c r="M481" i="7"/>
  <c r="M491" i="7" s="1"/>
  <c r="N481" i="7"/>
  <c r="N491" i="7" s="1"/>
  <c r="O344" i="7"/>
  <c r="O354" i="7" s="1"/>
  <c r="O481" i="7"/>
  <c r="O491" i="7" s="1"/>
  <c r="P344" i="7"/>
  <c r="P354" i="7" s="1"/>
  <c r="Q344" i="7"/>
  <c r="Q354" i="7" s="1"/>
  <c r="P481" i="7"/>
  <c r="P491" i="7" s="1"/>
  <c r="R344" i="7"/>
  <c r="R354" i="7" s="1"/>
  <c r="Q481" i="7"/>
  <c r="Q491" i="7" s="1"/>
  <c r="S344" i="7"/>
  <c r="S354" i="7" s="1"/>
  <c r="R481" i="7"/>
  <c r="R491" i="7" s="1"/>
  <c r="S481" i="7"/>
  <c r="S491" i="7" s="1"/>
  <c r="T344" i="7"/>
  <c r="T354" i="7" s="1"/>
  <c r="U344" i="7"/>
  <c r="U354" i="7" s="1"/>
  <c r="T481" i="7"/>
  <c r="T491" i="7" s="1"/>
  <c r="V344" i="7"/>
  <c r="V354" i="7" s="1"/>
  <c r="U481" i="7"/>
  <c r="U491" i="7" s="1"/>
  <c r="W344" i="7"/>
  <c r="W354" i="7" s="1"/>
  <c r="V481" i="7"/>
  <c r="V491" i="7" s="1"/>
  <c r="X344" i="7"/>
  <c r="X354" i="7" s="1"/>
  <c r="W481" i="7"/>
  <c r="W491" i="7" s="1"/>
  <c r="X481" i="7"/>
  <c r="X491" i="7" s="1"/>
  <c r="Y344" i="7"/>
  <c r="Y354" i="7" s="1"/>
  <c r="Z344" i="7"/>
  <c r="Z354" i="7" s="1"/>
  <c r="Y481" i="7"/>
  <c r="Y491" i="7" s="1"/>
  <c r="AA344" i="7"/>
  <c r="AA354" i="7" s="1"/>
  <c r="AB344" i="7"/>
  <c r="AB354" i="7" s="1"/>
  <c r="Z481" i="7"/>
  <c r="Z491" i="7" s="1"/>
  <c r="AC344" i="7"/>
  <c r="AC354" i="7" s="1"/>
  <c r="AA481" i="7"/>
  <c r="AA491" i="7" s="1"/>
  <c r="AB481" i="7"/>
  <c r="AB491" i="7" s="1"/>
  <c r="AC481" i="7"/>
  <c r="AC491" i="7" s="1"/>
  <c r="AD344" i="7"/>
  <c r="AD354" i="7" s="1"/>
  <c r="AE344" i="7"/>
  <c r="AE354" i="7" s="1"/>
  <c r="AD481" i="7"/>
  <c r="AD491" i="7" s="1"/>
  <c r="AF344" i="7"/>
  <c r="AF354" i="7" s="1"/>
  <c r="AE481" i="7"/>
  <c r="AE491" i="7" s="1"/>
  <c r="AG344" i="7"/>
  <c r="AG354" i="7" s="1"/>
  <c r="AF481" i="7"/>
  <c r="AF491" i="7" s="1"/>
  <c r="AG481" i="7"/>
  <c r="AG491" i="7" s="1"/>
  <c r="AH344" i="7"/>
  <c r="AH354" i="7" s="1"/>
  <c r="AI344" i="7"/>
  <c r="AI354" i="7" s="1"/>
  <c r="AH481" i="7"/>
  <c r="AH491" i="7" s="1"/>
  <c r="AJ344" i="7"/>
  <c r="AJ354" i="7" s="1"/>
  <c r="AI481" i="7"/>
  <c r="AI491" i="7" s="1"/>
  <c r="AJ481" i="7"/>
  <c r="AJ491" i="7" s="1"/>
  <c r="AK344" i="7"/>
  <c r="AK354" i="7" s="1"/>
  <c r="AK481" i="7"/>
  <c r="AK491" i="7" s="1"/>
  <c r="AL344" i="7"/>
  <c r="AL354" i="7" s="1"/>
  <c r="AL481" i="7"/>
  <c r="AL491" i="7" s="1"/>
  <c r="AM344" i="7"/>
  <c r="AM354" i="7" s="1"/>
  <c r="AM481" i="7"/>
  <c r="AM491" i="7" s="1"/>
  <c r="AN344" i="7"/>
  <c r="AN354" i="7" s="1"/>
  <c r="AO344" i="7"/>
  <c r="AO354" i="7" s="1"/>
  <c r="AN481" i="7"/>
  <c r="AN491" i="7" s="1"/>
  <c r="AM713" i="7"/>
  <c r="AM685" i="7" s="1"/>
  <c r="AM67" i="7" s="1"/>
  <c r="AP474" i="7"/>
  <c r="AP486" i="7" s="1"/>
  <c r="B486" i="7" s="1"/>
  <c r="AP349" i="7"/>
  <c r="B349" i="7" s="1"/>
  <c r="AP501" i="7"/>
  <c r="AP513" i="7" s="1"/>
  <c r="B513" i="7" s="1"/>
  <c r="AP376" i="7"/>
  <c r="AP527" i="7"/>
  <c r="AP539" i="7" s="1"/>
  <c r="B539" i="7" s="1"/>
  <c r="AP402" i="7"/>
  <c r="B402" i="7" s="1"/>
  <c r="AO533" i="7"/>
  <c r="AO543" i="7" s="1"/>
  <c r="AP396" i="7"/>
  <c r="AP471" i="7"/>
  <c r="AP483" i="7" s="1"/>
  <c r="B483" i="7" s="1"/>
  <c r="AP346" i="7"/>
  <c r="B346" i="7" s="1"/>
  <c r="C370" i="7"/>
  <c r="D370" i="7"/>
  <c r="D380" i="7" s="1"/>
  <c r="F370" i="7"/>
  <c r="F380" i="7" s="1"/>
  <c r="C507" i="7"/>
  <c r="D507" i="7"/>
  <c r="D517" i="7" s="1"/>
  <c r="E370" i="7"/>
  <c r="E380" i="7" s="1"/>
  <c r="F507" i="7"/>
  <c r="F517" i="7" s="1"/>
  <c r="G370" i="7"/>
  <c r="G380" i="7" s="1"/>
  <c r="H370" i="7"/>
  <c r="H380" i="7" s="1"/>
  <c r="G507" i="7"/>
  <c r="G517" i="7" s="1"/>
  <c r="E507" i="7"/>
  <c r="E517" i="7" s="1"/>
  <c r="I370" i="7"/>
  <c r="I380" i="7" s="1"/>
  <c r="H507" i="7"/>
  <c r="H517" i="7" s="1"/>
  <c r="I507" i="7"/>
  <c r="I517" i="7" s="1"/>
  <c r="J370" i="7"/>
  <c r="J380" i="7" s="1"/>
  <c r="K370" i="7"/>
  <c r="K380" i="7" s="1"/>
  <c r="J507" i="7"/>
  <c r="J517" i="7" s="1"/>
  <c r="K507" i="7"/>
  <c r="K517" i="7" s="1"/>
  <c r="L370" i="7"/>
  <c r="L380" i="7" s="1"/>
  <c r="L507" i="7"/>
  <c r="L517" i="7" s="1"/>
  <c r="M370" i="7"/>
  <c r="M380" i="7" s="1"/>
  <c r="M507" i="7"/>
  <c r="M517" i="7" s="1"/>
  <c r="N370" i="7"/>
  <c r="N380" i="7" s="1"/>
  <c r="N507" i="7"/>
  <c r="N517" i="7" s="1"/>
  <c r="O370" i="7"/>
  <c r="O380" i="7" s="1"/>
  <c r="P370" i="7"/>
  <c r="P380" i="7" s="1"/>
  <c r="O507" i="7"/>
  <c r="O517" i="7" s="1"/>
  <c r="P507" i="7"/>
  <c r="P517" i="7" s="1"/>
  <c r="Q370" i="7"/>
  <c r="Q380" i="7" s="1"/>
  <c r="R370" i="7"/>
  <c r="R380" i="7" s="1"/>
  <c r="Q507" i="7"/>
  <c r="Q517" i="7" s="1"/>
  <c r="S370" i="7"/>
  <c r="S380" i="7" s="1"/>
  <c r="R507" i="7"/>
  <c r="R517" i="7" s="1"/>
  <c r="S507" i="7"/>
  <c r="S517" i="7" s="1"/>
  <c r="T370" i="7"/>
  <c r="T380" i="7" s="1"/>
  <c r="T507" i="7"/>
  <c r="T517" i="7" s="1"/>
  <c r="U370" i="7"/>
  <c r="U380" i="7" s="1"/>
  <c r="U507" i="7"/>
  <c r="U517" i="7" s="1"/>
  <c r="V370" i="7"/>
  <c r="V380" i="7" s="1"/>
  <c r="V507" i="7"/>
  <c r="V517" i="7" s="1"/>
  <c r="W370" i="7"/>
  <c r="W380" i="7" s="1"/>
  <c r="W507" i="7"/>
  <c r="W517" i="7" s="1"/>
  <c r="X370" i="7"/>
  <c r="X380" i="7" s="1"/>
  <c r="X507" i="7"/>
  <c r="X517" i="7" s="1"/>
  <c r="Y370" i="7"/>
  <c r="Y380" i="7" s="1"/>
  <c r="Y507" i="7"/>
  <c r="Y517" i="7" s="1"/>
  <c r="Z370" i="7"/>
  <c r="Z380" i="7" s="1"/>
  <c r="Z507" i="7"/>
  <c r="Z517" i="7" s="1"/>
  <c r="AA370" i="7"/>
  <c r="AA380" i="7" s="1"/>
  <c r="AB370" i="7"/>
  <c r="AB380" i="7" s="1"/>
  <c r="AA507" i="7"/>
  <c r="AA517" i="7" s="1"/>
  <c r="AC370" i="7"/>
  <c r="AC380" i="7" s="1"/>
  <c r="AB507" i="7"/>
  <c r="AB517" i="7" s="1"/>
  <c r="AC507" i="7"/>
  <c r="AC517" i="7" s="1"/>
  <c r="AD370" i="7"/>
  <c r="AD380" i="7" s="1"/>
  <c r="AE370" i="7"/>
  <c r="AE380" i="7" s="1"/>
  <c r="AD507" i="7"/>
  <c r="AD517" i="7" s="1"/>
  <c r="AF370" i="7"/>
  <c r="AF380" i="7" s="1"/>
  <c r="AE507" i="7"/>
  <c r="AE517" i="7" s="1"/>
  <c r="AG370" i="7"/>
  <c r="AG380" i="7" s="1"/>
  <c r="AF507" i="7"/>
  <c r="AF517" i="7" s="1"/>
  <c r="AG507" i="7"/>
  <c r="AG517" i="7" s="1"/>
  <c r="AH370" i="7"/>
  <c r="AH380" i="7" s="1"/>
  <c r="AH507" i="7"/>
  <c r="AH517" i="7" s="1"/>
  <c r="AI370" i="7"/>
  <c r="AI380" i="7" s="1"/>
  <c r="AJ370" i="7"/>
  <c r="AJ380" i="7" s="1"/>
  <c r="AI507" i="7"/>
  <c r="AI517" i="7" s="1"/>
  <c r="AK370" i="7"/>
  <c r="AK380" i="7" s="1"/>
  <c r="AJ507" i="7"/>
  <c r="AJ517" i="7" s="1"/>
  <c r="AK507" i="7"/>
  <c r="AK517" i="7" s="1"/>
  <c r="AL370" i="7"/>
  <c r="AL380" i="7" s="1"/>
  <c r="AM370" i="7"/>
  <c r="AM380" i="7" s="1"/>
  <c r="AL507" i="7"/>
  <c r="AL517" i="7" s="1"/>
  <c r="AM507" i="7"/>
  <c r="AM517" i="7" s="1"/>
  <c r="AN370" i="7"/>
  <c r="AN380" i="7" s="1"/>
  <c r="AO370" i="7"/>
  <c r="AO380" i="7" s="1"/>
  <c r="AN507" i="7"/>
  <c r="AN517" i="7" s="1"/>
  <c r="AP533" i="7"/>
  <c r="AP530" i="7"/>
  <c r="AP542" i="7" s="1"/>
  <c r="B542" i="7" s="1"/>
  <c r="AP405" i="7"/>
  <c r="B405" i="7" s="1"/>
  <c r="AP529" i="7"/>
  <c r="AP541" i="7" s="1"/>
  <c r="B541" i="7" s="1"/>
  <c r="AP404" i="7"/>
  <c r="B404" i="7" s="1"/>
  <c r="AP344" i="7"/>
  <c r="AP522" i="7"/>
  <c r="AP534" i="7" s="1"/>
  <c r="B534" i="7" s="1"/>
  <c r="AP397" i="7"/>
  <c r="B397" i="7" s="1"/>
  <c r="AP473" i="7"/>
  <c r="AP485" i="7" s="1"/>
  <c r="B485" i="7" s="1"/>
  <c r="AP348" i="7"/>
  <c r="B348" i="7" s="1"/>
  <c r="AP525" i="7"/>
  <c r="AP537" i="7" s="1"/>
  <c r="B537" i="7" s="1"/>
  <c r="AP400" i="7"/>
  <c r="B400" i="7" s="1"/>
  <c r="AO507" i="7"/>
  <c r="AO517" i="7" s="1"/>
  <c r="AP476" i="7"/>
  <c r="AP488" i="7" s="1"/>
  <c r="B488" i="7" s="1"/>
  <c r="AP351" i="7"/>
  <c r="B351" i="7" s="1"/>
  <c r="AP497" i="7"/>
  <c r="AP509" i="7" s="1"/>
  <c r="B509" i="7" s="1"/>
  <c r="AP372" i="7"/>
  <c r="B372" i="7" s="1"/>
  <c r="AP475" i="7"/>
  <c r="AP487" i="7" s="1"/>
  <c r="B487" i="7" s="1"/>
  <c r="AP350" i="7"/>
  <c r="AO481" i="7"/>
  <c r="AO491" i="7" s="1"/>
  <c r="AO713" i="7"/>
  <c r="AO685" i="7" s="1"/>
  <c r="AO67" i="7" s="1"/>
  <c r="Q65" i="7"/>
  <c r="T65" i="7"/>
  <c r="P65" i="7"/>
  <c r="S65" i="7"/>
  <c r="R65" i="7"/>
  <c r="AP502" i="7"/>
  <c r="AP514" i="7" s="1"/>
  <c r="B514" i="7" s="1"/>
  <c r="AP477" i="7"/>
  <c r="AP489" i="7" s="1"/>
  <c r="B489" i="7" s="1"/>
  <c r="AP472" i="7"/>
  <c r="AP713" i="7"/>
  <c r="AP685" i="7" s="1"/>
  <c r="AP67" i="7" s="1"/>
  <c r="AJ713" i="7"/>
  <c r="AJ685" i="7" s="1"/>
  <c r="AJ67" i="7" s="1"/>
  <c r="AH713" i="7"/>
  <c r="AH685" i="7" s="1"/>
  <c r="AH67" i="7" s="1"/>
  <c r="AK713" i="7"/>
  <c r="AK685" i="7" s="1"/>
  <c r="AK67" i="7" s="1"/>
  <c r="AL713" i="7"/>
  <c r="AL685" i="7" s="1"/>
  <c r="AL67" i="7" s="1"/>
  <c r="AG713" i="7"/>
  <c r="AG685" i="7" s="1"/>
  <c r="AG67" i="7" s="1"/>
  <c r="AA713" i="7"/>
  <c r="AA685" i="7" s="1"/>
  <c r="AA67" i="7" s="1"/>
  <c r="AN713" i="7"/>
  <c r="AN685" i="7" s="1"/>
  <c r="AN67" i="7" s="1"/>
  <c r="AI713" i="7"/>
  <c r="AI685" i="7" s="1"/>
  <c r="AI67" i="7" s="1"/>
  <c r="AP523" i="7"/>
  <c r="AF713" i="7"/>
  <c r="AF685" i="7" s="1"/>
  <c r="AF67" i="7" s="1"/>
  <c r="AC713" i="7"/>
  <c r="AC685" i="7" s="1"/>
  <c r="AC67" i="7" s="1"/>
  <c r="Z713" i="7"/>
  <c r="Z685" i="7" s="1"/>
  <c r="Z67" i="7" s="1"/>
  <c r="W713" i="7"/>
  <c r="W685" i="7" s="1"/>
  <c r="W67" i="7" s="1"/>
  <c r="AP500" i="7"/>
  <c r="AP496" i="7"/>
  <c r="AP528" i="7"/>
  <c r="X713" i="7"/>
  <c r="X685" i="7" s="1"/>
  <c r="X67" i="7" s="1"/>
  <c r="AD713" i="7"/>
  <c r="AD685" i="7" s="1"/>
  <c r="AD67" i="7" s="1"/>
  <c r="AP470" i="7"/>
  <c r="AB713" i="7"/>
  <c r="AB685" i="7" s="1"/>
  <c r="AB67" i="7" s="1"/>
  <c r="AP499" i="7"/>
  <c r="AE713" i="7"/>
  <c r="AE685" i="7" s="1"/>
  <c r="AE67" i="7" s="1"/>
  <c r="Y713" i="7"/>
  <c r="Y685" i="7" s="1"/>
  <c r="Y67" i="7" s="1"/>
  <c r="O65" i="7"/>
  <c r="B708" i="7"/>
  <c r="B640" i="7"/>
  <c r="B707" i="7"/>
  <c r="B712" i="7"/>
  <c r="B711" i="7"/>
  <c r="B705" i="7"/>
  <c r="B710" i="7"/>
  <c r="B706" i="7"/>
  <c r="B709" i="7"/>
  <c r="B704" i="7"/>
  <c r="B641" i="7"/>
  <c r="B672" i="7"/>
  <c r="B673" i="7"/>
  <c r="AP65" i="7"/>
  <c r="B642" i="7"/>
  <c r="D703" i="7"/>
  <c r="D713" i="7" s="1"/>
  <c r="D685" i="7" s="1"/>
  <c r="D67" i="7" s="1"/>
  <c r="C703" i="7"/>
  <c r="E703" i="7"/>
  <c r="E713" i="7" s="1"/>
  <c r="E685" i="7" s="1"/>
  <c r="E67" i="7" s="1"/>
  <c r="F703" i="7"/>
  <c r="F713" i="7" s="1"/>
  <c r="F685" i="7" s="1"/>
  <c r="F67" i="7" s="1"/>
  <c r="G703" i="7"/>
  <c r="G713" i="7" s="1"/>
  <c r="G685" i="7" s="1"/>
  <c r="G67" i="7" s="1"/>
  <c r="H703" i="7"/>
  <c r="H713" i="7" s="1"/>
  <c r="H685" i="7" s="1"/>
  <c r="H67" i="7" s="1"/>
  <c r="I703" i="7"/>
  <c r="I713" i="7" s="1"/>
  <c r="I685" i="7" s="1"/>
  <c r="I67" i="7" s="1"/>
  <c r="J703" i="7"/>
  <c r="J713" i="7" s="1"/>
  <c r="J685" i="7" s="1"/>
  <c r="J67" i="7" s="1"/>
  <c r="K703" i="7"/>
  <c r="K713" i="7" s="1"/>
  <c r="K685" i="7" s="1"/>
  <c r="K67" i="7" s="1"/>
  <c r="L703" i="7"/>
  <c r="L713" i="7" s="1"/>
  <c r="L685" i="7" s="1"/>
  <c r="L67" i="7" s="1"/>
  <c r="M703" i="7"/>
  <c r="M713" i="7" s="1"/>
  <c r="M685" i="7" s="1"/>
  <c r="M67" i="7" s="1"/>
  <c r="N703" i="7"/>
  <c r="N713" i="7" s="1"/>
  <c r="N685" i="7" s="1"/>
  <c r="N67" i="7" s="1"/>
  <c r="O703" i="7"/>
  <c r="O713" i="7" s="1"/>
  <c r="O685" i="7" s="1"/>
  <c r="O67" i="7" s="1"/>
  <c r="P703" i="7"/>
  <c r="P713" i="7" s="1"/>
  <c r="P685" i="7" s="1"/>
  <c r="P67" i="7" s="1"/>
  <c r="Q703" i="7"/>
  <c r="Q713" i="7" s="1"/>
  <c r="Q685" i="7" s="1"/>
  <c r="Q67" i="7" s="1"/>
  <c r="R703" i="7"/>
  <c r="R713" i="7" s="1"/>
  <c r="R685" i="7" s="1"/>
  <c r="R67" i="7" s="1"/>
  <c r="S703" i="7"/>
  <c r="S713" i="7" s="1"/>
  <c r="S685" i="7" s="1"/>
  <c r="S67" i="7" s="1"/>
  <c r="T703" i="7"/>
  <c r="T713" i="7" s="1"/>
  <c r="T685" i="7" s="1"/>
  <c r="T67" i="7" s="1"/>
  <c r="U703" i="7"/>
  <c r="U713" i="7" s="1"/>
  <c r="U685" i="7" s="1"/>
  <c r="U67" i="7" s="1"/>
  <c r="V703" i="7"/>
  <c r="V713" i="7" s="1"/>
  <c r="V685" i="7" s="1"/>
  <c r="V67" i="7" s="1"/>
  <c r="AP681" i="7"/>
  <c r="AP653" i="7" s="1"/>
  <c r="AP66" i="7" s="1"/>
  <c r="B398" i="7"/>
  <c r="B352" i="7"/>
  <c r="AP73" i="7"/>
  <c r="B379" i="7"/>
  <c r="B516" i="7"/>
  <c r="B377" i="7"/>
  <c r="B371" i="7"/>
  <c r="D671" i="7"/>
  <c r="D681" i="7" s="1"/>
  <c r="D653" i="7" s="1"/>
  <c r="D66" i="7" s="1"/>
  <c r="C671" i="7"/>
  <c r="E671" i="7"/>
  <c r="E681" i="7" s="1"/>
  <c r="E653" i="7" s="1"/>
  <c r="E66" i="7" s="1"/>
  <c r="F671" i="7"/>
  <c r="F681" i="7" s="1"/>
  <c r="F653" i="7" s="1"/>
  <c r="F66" i="7" s="1"/>
  <c r="G671" i="7"/>
  <c r="G681" i="7" s="1"/>
  <c r="G653" i="7" s="1"/>
  <c r="G66" i="7" s="1"/>
  <c r="H671" i="7"/>
  <c r="H681" i="7" s="1"/>
  <c r="H653" i="7" s="1"/>
  <c r="H66" i="7" s="1"/>
  <c r="I671" i="7"/>
  <c r="I681" i="7" s="1"/>
  <c r="I653" i="7" s="1"/>
  <c r="I66" i="7" s="1"/>
  <c r="J671" i="7"/>
  <c r="J681" i="7" s="1"/>
  <c r="J653" i="7" s="1"/>
  <c r="J66" i="7" s="1"/>
  <c r="K671" i="7"/>
  <c r="K681" i="7" s="1"/>
  <c r="K653" i="7" s="1"/>
  <c r="K66" i="7" s="1"/>
  <c r="L671" i="7"/>
  <c r="L681" i="7" s="1"/>
  <c r="L653" i="7" s="1"/>
  <c r="L66" i="7" s="1"/>
  <c r="M671" i="7"/>
  <c r="M681" i="7" s="1"/>
  <c r="M653" i="7" s="1"/>
  <c r="N671" i="7"/>
  <c r="N681" i="7" s="1"/>
  <c r="N653" i="7" s="1"/>
  <c r="O671" i="7"/>
  <c r="O681" i="7" s="1"/>
  <c r="O653" i="7" s="1"/>
  <c r="P671" i="7"/>
  <c r="P681" i="7" s="1"/>
  <c r="P653" i="7" s="1"/>
  <c r="Q671" i="7"/>
  <c r="Q681" i="7" s="1"/>
  <c r="Q653" i="7" s="1"/>
  <c r="D639" i="7"/>
  <c r="D649" i="7" s="1"/>
  <c r="D621" i="7" s="1"/>
  <c r="C639" i="7"/>
  <c r="E639" i="7"/>
  <c r="E649" i="7" s="1"/>
  <c r="E621" i="7" s="1"/>
  <c r="F639" i="7"/>
  <c r="F649" i="7" s="1"/>
  <c r="F621" i="7" s="1"/>
  <c r="G639" i="7"/>
  <c r="G649" i="7" s="1"/>
  <c r="G621" i="7" s="1"/>
  <c r="H639" i="7"/>
  <c r="H649" i="7" s="1"/>
  <c r="H621" i="7" s="1"/>
  <c r="I639" i="7"/>
  <c r="I649" i="7" s="1"/>
  <c r="I621" i="7" s="1"/>
  <c r="J639" i="7"/>
  <c r="J649" i="7" s="1"/>
  <c r="J621" i="7" s="1"/>
  <c r="K639" i="7"/>
  <c r="K649" i="7" s="1"/>
  <c r="K621" i="7" s="1"/>
  <c r="L639" i="7"/>
  <c r="L649" i="7" s="1"/>
  <c r="L621" i="7" s="1"/>
  <c r="M639" i="7"/>
  <c r="M649" i="7" s="1"/>
  <c r="M621" i="7" s="1"/>
  <c r="N639" i="7"/>
  <c r="N649" i="7" s="1"/>
  <c r="N621" i="7" s="1"/>
  <c r="B374" i="7"/>
  <c r="B403" i="7"/>
  <c r="B375" i="7"/>
  <c r="B347" i="7"/>
  <c r="B345" i="7"/>
  <c r="D354" i="7" l="1"/>
  <c r="B344" i="7"/>
  <c r="AP511" i="7"/>
  <c r="B511" i="7" s="1"/>
  <c r="AP512" i="7"/>
  <c r="B512" i="7" s="1"/>
  <c r="AP484" i="7"/>
  <c r="B484" i="7" s="1"/>
  <c r="AP540" i="7"/>
  <c r="B540" i="7" s="1"/>
  <c r="AP535" i="7"/>
  <c r="B535" i="7" s="1"/>
  <c r="AP508" i="7"/>
  <c r="B508" i="7" s="1"/>
  <c r="AP482" i="7"/>
  <c r="B482" i="7" s="1"/>
  <c r="AP380" i="7"/>
  <c r="AP406" i="7"/>
  <c r="B376" i="7"/>
  <c r="AP354" i="7"/>
  <c r="B350" i="7"/>
  <c r="N65" i="7"/>
  <c r="M65" i="7"/>
  <c r="P66" i="7"/>
  <c r="N66" i="7"/>
  <c r="Q66" i="7"/>
  <c r="O66" i="7"/>
  <c r="M66" i="7"/>
  <c r="K65" i="7"/>
  <c r="I65" i="7"/>
  <c r="G65" i="7"/>
  <c r="E65" i="7"/>
  <c r="D65" i="7"/>
  <c r="L65" i="7"/>
  <c r="J65" i="7"/>
  <c r="H65" i="7"/>
  <c r="F65" i="7"/>
  <c r="B639" i="7"/>
  <c r="C649" i="7"/>
  <c r="C621" i="7" s="1"/>
  <c r="B507" i="7"/>
  <c r="C517" i="7"/>
  <c r="B671" i="7"/>
  <c r="C681" i="7"/>
  <c r="C653" i="7" s="1"/>
  <c r="C713" i="7"/>
  <c r="C685" i="7" s="1"/>
  <c r="B703" i="7"/>
  <c r="C354" i="7"/>
  <c r="C491" i="7"/>
  <c r="B481" i="7"/>
  <c r="C380" i="7"/>
  <c r="B370" i="7"/>
  <c r="C406" i="7"/>
  <c r="B396" i="7"/>
  <c r="B533" i="7"/>
  <c r="C543" i="7"/>
  <c r="AP517" i="7" l="1"/>
  <c r="AP491" i="7"/>
  <c r="AP543" i="7"/>
  <c r="C67" i="7"/>
  <c r="C687" i="7"/>
  <c r="D684" i="7" s="1"/>
  <c r="D687" i="7" s="1"/>
  <c r="E684" i="7" s="1"/>
  <c r="E687" i="7" s="1"/>
  <c r="F684" i="7" s="1"/>
  <c r="F687" i="7" s="1"/>
  <c r="G684" i="7" s="1"/>
  <c r="G687" i="7" s="1"/>
  <c r="H684" i="7" s="1"/>
  <c r="H687" i="7" s="1"/>
  <c r="I684" i="7" s="1"/>
  <c r="I687" i="7" s="1"/>
  <c r="J684" i="7" s="1"/>
  <c r="J687" i="7" s="1"/>
  <c r="K684" i="7" s="1"/>
  <c r="K687" i="7" s="1"/>
  <c r="L684" i="7" s="1"/>
  <c r="L687" i="7" s="1"/>
  <c r="M684" i="7" s="1"/>
  <c r="M687" i="7" s="1"/>
  <c r="N684" i="7" s="1"/>
  <c r="N687" i="7" s="1"/>
  <c r="O684" i="7" s="1"/>
  <c r="O687" i="7" s="1"/>
  <c r="P684" i="7" s="1"/>
  <c r="P687" i="7" s="1"/>
  <c r="Q684" i="7" s="1"/>
  <c r="Q687" i="7" s="1"/>
  <c r="R684" i="7" s="1"/>
  <c r="R687" i="7" s="1"/>
  <c r="S684" i="7" s="1"/>
  <c r="S687" i="7" s="1"/>
  <c r="T684" i="7" s="1"/>
  <c r="T687" i="7" s="1"/>
  <c r="U684" i="7" s="1"/>
  <c r="U687" i="7" s="1"/>
  <c r="V684" i="7" s="1"/>
  <c r="V687" i="7" s="1"/>
  <c r="W684" i="7" s="1"/>
  <c r="W687" i="7" s="1"/>
  <c r="X684" i="7" s="1"/>
  <c r="X687" i="7" s="1"/>
  <c r="Y684" i="7" s="1"/>
  <c r="Y687" i="7" s="1"/>
  <c r="Z684" i="7" s="1"/>
  <c r="Z687" i="7" s="1"/>
  <c r="AA684" i="7" s="1"/>
  <c r="AA687" i="7" s="1"/>
  <c r="AB684" i="7" s="1"/>
  <c r="AB687" i="7" s="1"/>
  <c r="AC684" i="7" s="1"/>
  <c r="AC687" i="7" s="1"/>
  <c r="AD684" i="7" s="1"/>
  <c r="AD687" i="7" s="1"/>
  <c r="AE684" i="7" s="1"/>
  <c r="AE687" i="7" s="1"/>
  <c r="AF684" i="7" s="1"/>
  <c r="AF687" i="7" s="1"/>
  <c r="AG684" i="7" s="1"/>
  <c r="AG687" i="7" s="1"/>
  <c r="AH684" i="7" s="1"/>
  <c r="AH687" i="7" s="1"/>
  <c r="AI684" i="7" s="1"/>
  <c r="AI687" i="7" s="1"/>
  <c r="AJ684" i="7" s="1"/>
  <c r="AJ687" i="7" s="1"/>
  <c r="AK684" i="7" s="1"/>
  <c r="AK687" i="7" s="1"/>
  <c r="AL684" i="7" s="1"/>
  <c r="AL687" i="7" s="1"/>
  <c r="AM684" i="7" s="1"/>
  <c r="AM687" i="7" s="1"/>
  <c r="AN684" i="7" s="1"/>
  <c r="AN687" i="7" s="1"/>
  <c r="AO684" i="7" s="1"/>
  <c r="AO687" i="7" s="1"/>
  <c r="AP684" i="7" s="1"/>
  <c r="AP687" i="7" s="1"/>
  <c r="C66"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65" i="7"/>
  <c r="C623" i="7"/>
  <c r="D620" i="7" s="1"/>
  <c r="D623" i="7" s="1"/>
  <c r="E620" i="7" s="1"/>
  <c r="E623" i="7" s="1"/>
  <c r="F620" i="7" s="1"/>
  <c r="F623" i="7" s="1"/>
  <c r="G620" i="7" s="1"/>
  <c r="G623" i="7" s="1"/>
  <c r="H620" i="7" s="1"/>
  <c r="H623" i="7" s="1"/>
  <c r="I620" i="7" s="1"/>
  <c r="I623" i="7" s="1"/>
  <c r="J620" i="7" s="1"/>
  <c r="J623" i="7" s="1"/>
  <c r="K620" i="7" s="1"/>
  <c r="K623" i="7" s="1"/>
  <c r="L620" i="7" s="1"/>
  <c r="L623" i="7" s="1"/>
  <c r="M620" i="7" l="1"/>
  <c r="M623" i="7" s="1"/>
  <c r="N620" i="7" l="1"/>
  <c r="N623" i="7" s="1"/>
  <c r="AO595" i="7" l="1"/>
  <c r="AO596" i="7" s="1"/>
  <c r="AO17" i="7" s="1"/>
  <c r="AO591" i="7"/>
  <c r="AO592" i="7" s="1"/>
  <c r="AO16" i="7" s="1"/>
  <c r="AO556" i="7"/>
  <c r="AO557" i="7" s="1"/>
  <c r="AO121" i="7" s="1"/>
  <c r="AO587" i="7"/>
  <c r="AO588" i="7" s="1"/>
  <c r="AO15" i="7" s="1"/>
  <c r="AO583" i="7"/>
  <c r="AO584" i="7" s="1"/>
  <c r="AO14" i="7" s="1"/>
  <c r="AO550" i="7"/>
  <c r="AO551" i="7" s="1"/>
  <c r="AO120" i="7" s="1"/>
  <c r="AO32" i="7"/>
  <c r="AO34" i="7" s="1"/>
  <c r="AN591" i="7"/>
  <c r="AN592" i="7" s="1"/>
  <c r="AN16" i="7" s="1"/>
  <c r="AN556" i="7"/>
  <c r="AN557" i="7" s="1"/>
  <c r="AN121" i="7" s="1"/>
  <c r="AN595" i="7"/>
  <c r="AN596" i="7" s="1"/>
  <c r="AN17" i="7" s="1"/>
  <c r="AN583" i="7"/>
  <c r="AN584" i="7" s="1"/>
  <c r="AN14" i="7" s="1"/>
  <c r="AN550" i="7"/>
  <c r="AN551" i="7" s="1"/>
  <c r="AN120" i="7" s="1"/>
  <c r="AN587" i="7"/>
  <c r="AN588" i="7" s="1"/>
  <c r="AN15" i="7" s="1"/>
  <c r="AN32" i="7"/>
  <c r="AN34" i="7" s="1"/>
  <c r="AM587" i="7"/>
  <c r="AM588" i="7" s="1"/>
  <c r="AM15" i="7" s="1"/>
  <c r="AM583" i="7"/>
  <c r="AM584" i="7" s="1"/>
  <c r="AM14" i="7" s="1"/>
  <c r="AM550" i="7"/>
  <c r="AM551" i="7" s="1"/>
  <c r="AM120" i="7" s="1"/>
  <c r="AM32" i="7"/>
  <c r="AM34" i="7" s="1"/>
  <c r="AM595" i="7"/>
  <c r="AM596" i="7" s="1"/>
  <c r="AM17" i="7" s="1"/>
  <c r="AM591" i="7"/>
  <c r="AM592" i="7" s="1"/>
  <c r="AM16" i="7" s="1"/>
  <c r="AM556" i="7"/>
  <c r="AM557" i="7" s="1"/>
  <c r="AM121" i="7" s="1"/>
  <c r="AL591" i="7"/>
  <c r="AL592" i="7" s="1"/>
  <c r="AL16" i="7" s="1"/>
  <c r="AL556" i="7"/>
  <c r="AL557" i="7" s="1"/>
  <c r="AL121" i="7" s="1"/>
  <c r="AL595" i="7"/>
  <c r="AL596" i="7" s="1"/>
  <c r="AL17" i="7" s="1"/>
  <c r="AL583" i="7"/>
  <c r="AL584" i="7" s="1"/>
  <c r="AL14" i="7" s="1"/>
  <c r="AL550" i="7"/>
  <c r="AL551" i="7" s="1"/>
  <c r="AL120" i="7" s="1"/>
  <c r="AL587" i="7"/>
  <c r="AL588" i="7" s="1"/>
  <c r="AL15" i="7" s="1"/>
  <c r="AL32" i="7"/>
  <c r="AL34" i="7" s="1"/>
  <c r="AK595" i="7"/>
  <c r="AK596" i="7" s="1"/>
  <c r="AK17" i="7" s="1"/>
  <c r="AK591" i="7"/>
  <c r="AK592" i="7" s="1"/>
  <c r="AK16" i="7" s="1"/>
  <c r="AK587" i="7"/>
  <c r="AK588" i="7" s="1"/>
  <c r="AK15" i="7" s="1"/>
  <c r="AK583" i="7"/>
  <c r="AK584" i="7" s="1"/>
  <c r="AK14" i="7" s="1"/>
  <c r="AK550" i="7"/>
  <c r="AK551" i="7" s="1"/>
  <c r="AK120" i="7" s="1"/>
  <c r="AK32" i="7"/>
  <c r="AK34" i="7" s="1"/>
  <c r="AK556" i="7"/>
  <c r="AK557" i="7" s="1"/>
  <c r="AK121" i="7" s="1"/>
  <c r="AJ583" i="7"/>
  <c r="AJ584" i="7" s="1"/>
  <c r="AJ14" i="7" s="1"/>
  <c r="AJ550" i="7"/>
  <c r="AJ551" i="7" s="1"/>
  <c r="AJ120" i="7" s="1"/>
  <c r="AJ587" i="7"/>
  <c r="AJ588" i="7" s="1"/>
  <c r="AJ15" i="7" s="1"/>
  <c r="AJ32" i="7"/>
  <c r="AJ34" i="7" s="1"/>
  <c r="AJ591" i="7"/>
  <c r="AJ592" i="7" s="1"/>
  <c r="AJ16" i="7" s="1"/>
  <c r="AJ556" i="7"/>
  <c r="AJ557" i="7" s="1"/>
  <c r="AJ121" i="7" s="1"/>
  <c r="AJ595" i="7"/>
  <c r="AJ596" i="7" s="1"/>
  <c r="AJ17" i="7" s="1"/>
  <c r="AH583" i="7"/>
  <c r="AH584" i="7" s="1"/>
  <c r="AH14" i="7" s="1"/>
  <c r="AH550" i="7"/>
  <c r="AH551" i="7" s="1"/>
  <c r="AH120" i="7" s="1"/>
  <c r="AH587" i="7"/>
  <c r="AH588" i="7" s="1"/>
  <c r="AH15" i="7" s="1"/>
  <c r="AH32" i="7"/>
  <c r="AH34" i="7" s="1"/>
  <c r="AH591" i="7"/>
  <c r="AH592" i="7" s="1"/>
  <c r="AH16" i="7" s="1"/>
  <c r="AH556" i="7"/>
  <c r="AH557" i="7" s="1"/>
  <c r="AH121" i="7" s="1"/>
  <c r="AH595" i="7"/>
  <c r="AH596" i="7" s="1"/>
  <c r="AH17" i="7" s="1"/>
  <c r="AG587" i="7"/>
  <c r="AG588" i="7" s="1"/>
  <c r="AG15" i="7" s="1"/>
  <c r="AG583" i="7"/>
  <c r="AG584" i="7" s="1"/>
  <c r="AG14" i="7" s="1"/>
  <c r="AG550" i="7"/>
  <c r="AG551" i="7" s="1"/>
  <c r="AG120" i="7" s="1"/>
  <c r="AG32" i="7"/>
  <c r="AG34" i="7" s="1"/>
  <c r="AG595" i="7"/>
  <c r="AG596" i="7" s="1"/>
  <c r="AG17" i="7" s="1"/>
  <c r="AG591" i="7"/>
  <c r="AG592" i="7" s="1"/>
  <c r="AG16" i="7" s="1"/>
  <c r="AG556" i="7"/>
  <c r="AG557" i="7" s="1"/>
  <c r="AG121" i="7" s="1"/>
  <c r="AP591" i="7"/>
  <c r="AP592" i="7" s="1"/>
  <c r="AP16" i="7" s="1"/>
  <c r="AP556" i="7"/>
  <c r="AP557" i="7" s="1"/>
  <c r="AP121" i="7" s="1"/>
  <c r="AP595" i="7"/>
  <c r="AP596" i="7" s="1"/>
  <c r="AP17" i="7" s="1"/>
  <c r="AP583" i="7"/>
  <c r="AP584" i="7" s="1"/>
  <c r="AP14" i="7" s="1"/>
  <c r="AP550" i="7"/>
  <c r="AP551" i="7" s="1"/>
  <c r="AP120" i="7" s="1"/>
  <c r="AP587" i="7"/>
  <c r="AP588" i="7" s="1"/>
  <c r="AP15" i="7" s="1"/>
  <c r="AP32" i="7"/>
  <c r="AP34" i="7" s="1"/>
  <c r="AI587" i="7"/>
  <c r="AI588" i="7" s="1"/>
  <c r="AI15" i="7" s="1"/>
  <c r="AI550" i="7"/>
  <c r="AI551" i="7" s="1"/>
  <c r="AI120" i="7" s="1"/>
  <c r="AI595" i="7"/>
  <c r="AI596" i="7" s="1"/>
  <c r="AI17" i="7" s="1"/>
  <c r="AI591" i="7"/>
  <c r="AI592" i="7" s="1"/>
  <c r="AI16" i="7" s="1"/>
  <c r="AI556" i="7"/>
  <c r="AI557" i="7" s="1"/>
  <c r="AI121" i="7" s="1"/>
  <c r="AI583" i="7"/>
  <c r="AI584" i="7" s="1"/>
  <c r="AI14" i="7" s="1"/>
  <c r="AI32" i="7"/>
  <c r="AI34" i="7" s="1"/>
  <c r="C583" i="7"/>
  <c r="C584" i="7" s="1"/>
  <c r="C14" i="7" s="1"/>
  <c r="C32" i="7"/>
  <c r="C34" i="7" s="1"/>
  <c r="C591" i="7"/>
  <c r="C592" i="7" s="1"/>
  <c r="C16" i="7" s="1"/>
  <c r="C164" i="7"/>
  <c r="C587" i="7"/>
  <c r="C588" i="7" s="1"/>
  <c r="C15" i="7" s="1"/>
  <c r="C550" i="7"/>
  <c r="C551" i="7" s="1"/>
  <c r="C120" i="7" s="1"/>
  <c r="C595" i="7"/>
  <c r="C596" i="7" s="1"/>
  <c r="C556" i="7"/>
  <c r="C557" i="7" s="1"/>
  <c r="C121" i="7" s="1"/>
  <c r="G595" i="7"/>
  <c r="G596" i="7" s="1"/>
  <c r="G17" i="7" s="1"/>
  <c r="G556" i="7"/>
  <c r="G557" i="7" s="1"/>
  <c r="G121" i="7" s="1"/>
  <c r="G583" i="7"/>
  <c r="G584" i="7" s="1"/>
  <c r="G14" i="7" s="1"/>
  <c r="G32" i="7"/>
  <c r="G34" i="7" s="1"/>
  <c r="G591" i="7"/>
  <c r="G592" i="7" s="1"/>
  <c r="G16" i="7" s="1"/>
  <c r="G164" i="7"/>
  <c r="G587" i="7"/>
  <c r="G588" i="7" s="1"/>
  <c r="G15" i="7" s="1"/>
  <c r="G550" i="7"/>
  <c r="G551" i="7" s="1"/>
  <c r="G120" i="7" s="1"/>
  <c r="K595" i="7"/>
  <c r="K596" i="7" s="1"/>
  <c r="K17" i="7" s="1"/>
  <c r="K556" i="7"/>
  <c r="K557" i="7" s="1"/>
  <c r="K121" i="7" s="1"/>
  <c r="K550" i="7"/>
  <c r="K551" i="7" s="1"/>
  <c r="K120" i="7" s="1"/>
  <c r="K583" i="7"/>
  <c r="K584" i="7" s="1"/>
  <c r="K14" i="7" s="1"/>
  <c r="K591" i="7"/>
  <c r="K592" i="7" s="1"/>
  <c r="K16" i="7" s="1"/>
  <c r="K164" i="7"/>
  <c r="K587" i="7"/>
  <c r="K588" i="7" s="1"/>
  <c r="K15" i="7" s="1"/>
  <c r="K32" i="7"/>
  <c r="K34" i="7" s="1"/>
  <c r="O595" i="7"/>
  <c r="O596" i="7" s="1"/>
  <c r="O17" i="7" s="1"/>
  <c r="O164" i="7"/>
  <c r="O583" i="7"/>
  <c r="O584" i="7" s="1"/>
  <c r="O14" i="7" s="1"/>
  <c r="O32" i="7"/>
  <c r="O34" i="7" s="1"/>
  <c r="O591" i="7"/>
  <c r="O592" i="7" s="1"/>
  <c r="O16" i="7" s="1"/>
  <c r="O587" i="7"/>
  <c r="O588" i="7" s="1"/>
  <c r="O15" i="7" s="1"/>
  <c r="O550" i="7"/>
  <c r="O551" i="7" s="1"/>
  <c r="O120" i="7" s="1"/>
  <c r="O556" i="7"/>
  <c r="O557" i="7" s="1"/>
  <c r="O121" i="7" s="1"/>
  <c r="S587" i="7"/>
  <c r="S588" i="7" s="1"/>
  <c r="S15" i="7" s="1"/>
  <c r="S550" i="7"/>
  <c r="S551" i="7" s="1"/>
  <c r="S120" i="7" s="1"/>
  <c r="S595" i="7"/>
  <c r="S596" i="7" s="1"/>
  <c r="S17" i="7" s="1"/>
  <c r="S556" i="7"/>
  <c r="S557" i="7" s="1"/>
  <c r="S121" i="7" s="1"/>
  <c r="S583" i="7"/>
  <c r="S584" i="7" s="1"/>
  <c r="S14" i="7" s="1"/>
  <c r="S32" i="7"/>
  <c r="S34" i="7" s="1"/>
  <c r="S591" i="7"/>
  <c r="S592" i="7" s="1"/>
  <c r="S16" i="7" s="1"/>
  <c r="S164" i="7"/>
  <c r="W587" i="7"/>
  <c r="W588" i="7" s="1"/>
  <c r="W15" i="7" s="1"/>
  <c r="W550" i="7"/>
  <c r="W551" i="7" s="1"/>
  <c r="W120" i="7" s="1"/>
  <c r="W595" i="7"/>
  <c r="W596" i="7" s="1"/>
  <c r="W17" i="7" s="1"/>
  <c r="W556" i="7"/>
  <c r="W557" i="7" s="1"/>
  <c r="W121" i="7" s="1"/>
  <c r="W583" i="7"/>
  <c r="W584" i="7" s="1"/>
  <c r="W14" i="7" s="1"/>
  <c r="W32" i="7"/>
  <c r="W34" i="7" s="1"/>
  <c r="W591" i="7"/>
  <c r="W592" i="7" s="1"/>
  <c r="W16" i="7" s="1"/>
  <c r="W164" i="7"/>
  <c r="AA587" i="7"/>
  <c r="AA588" i="7" s="1"/>
  <c r="AA15" i="7" s="1"/>
  <c r="AA550" i="7"/>
  <c r="AA551" i="7" s="1"/>
  <c r="AA120" i="7" s="1"/>
  <c r="AA595" i="7"/>
  <c r="AA596" i="7" s="1"/>
  <c r="AA17" i="7" s="1"/>
  <c r="AA556" i="7"/>
  <c r="AA557" i="7" s="1"/>
  <c r="AA121" i="7" s="1"/>
  <c r="AA583" i="7"/>
  <c r="AA584" i="7" s="1"/>
  <c r="AA14" i="7" s="1"/>
  <c r="AA32" i="7"/>
  <c r="AA34" i="7" s="1"/>
  <c r="AA591" i="7"/>
  <c r="AA592" i="7" s="1"/>
  <c r="AA16" i="7" s="1"/>
  <c r="AA164" i="7"/>
  <c r="AE595" i="7"/>
  <c r="AE596" i="7" s="1"/>
  <c r="AE17" i="7" s="1"/>
  <c r="AE556" i="7"/>
  <c r="AE557" i="7" s="1"/>
  <c r="AE121" i="7" s="1"/>
  <c r="AE583" i="7"/>
  <c r="AE584" i="7" s="1"/>
  <c r="AE14" i="7" s="1"/>
  <c r="AE32" i="7"/>
  <c r="AE34" i="7" s="1"/>
  <c r="AE591" i="7"/>
  <c r="AE592" i="7" s="1"/>
  <c r="AE16" i="7" s="1"/>
  <c r="AE587" i="7"/>
  <c r="AE588" i="7" s="1"/>
  <c r="AE15" i="7" s="1"/>
  <c r="AE550" i="7"/>
  <c r="AE551" i="7" s="1"/>
  <c r="AE120" i="7" s="1"/>
  <c r="F591" i="7"/>
  <c r="F592" i="7" s="1"/>
  <c r="F16" i="7" s="1"/>
  <c r="F595" i="7"/>
  <c r="F596" i="7" s="1"/>
  <c r="F17" i="7" s="1"/>
  <c r="F550" i="7"/>
  <c r="F551" i="7" s="1"/>
  <c r="F120" i="7" s="1"/>
  <c r="F32" i="7"/>
  <c r="F34" i="7" s="1"/>
  <c r="F556" i="7"/>
  <c r="F557" i="7" s="1"/>
  <c r="F121" i="7" s="1"/>
  <c r="F164" i="7"/>
  <c r="F583" i="7"/>
  <c r="F584" i="7" s="1"/>
  <c r="F14" i="7" s="1"/>
  <c r="F587" i="7"/>
  <c r="F588" i="7" s="1"/>
  <c r="F15" i="7" s="1"/>
  <c r="J550" i="7"/>
  <c r="J551" i="7" s="1"/>
  <c r="J120" i="7" s="1"/>
  <c r="J32" i="7"/>
  <c r="J34" i="7" s="1"/>
  <c r="J556" i="7"/>
  <c r="J557" i="7" s="1"/>
  <c r="J121" i="7" s="1"/>
  <c r="J164" i="7"/>
  <c r="J583" i="7"/>
  <c r="J584" i="7" s="1"/>
  <c r="J14" i="7" s="1"/>
  <c r="J587" i="7"/>
  <c r="J588" i="7" s="1"/>
  <c r="J15" i="7" s="1"/>
  <c r="J591" i="7"/>
  <c r="J592" i="7" s="1"/>
  <c r="J16" i="7" s="1"/>
  <c r="J595" i="7"/>
  <c r="J596" i="7" s="1"/>
  <c r="J17" i="7" s="1"/>
  <c r="N550" i="7"/>
  <c r="N551" i="7" s="1"/>
  <c r="N120" i="7" s="1"/>
  <c r="N32" i="7"/>
  <c r="N34" i="7" s="1"/>
  <c r="N556" i="7"/>
  <c r="N557" i="7" s="1"/>
  <c r="N121" i="7" s="1"/>
  <c r="N164" i="7"/>
  <c r="N583" i="7"/>
  <c r="N584" i="7" s="1"/>
  <c r="N14" i="7" s="1"/>
  <c r="N587" i="7"/>
  <c r="N588" i="7" s="1"/>
  <c r="N15" i="7" s="1"/>
  <c r="N591" i="7"/>
  <c r="N592" i="7" s="1"/>
  <c r="N16" i="7" s="1"/>
  <c r="N595" i="7"/>
  <c r="N596" i="7" s="1"/>
  <c r="N17" i="7" s="1"/>
  <c r="R583" i="7"/>
  <c r="R584" i="7" s="1"/>
  <c r="R14" i="7" s="1"/>
  <c r="R587" i="7"/>
  <c r="R588" i="7" s="1"/>
  <c r="R15" i="7" s="1"/>
  <c r="R591" i="7"/>
  <c r="R592" i="7" s="1"/>
  <c r="R16" i="7" s="1"/>
  <c r="R164" i="7"/>
  <c r="R595" i="7"/>
  <c r="R596" i="7" s="1"/>
  <c r="R17" i="7" s="1"/>
  <c r="R550" i="7"/>
  <c r="R551" i="7" s="1"/>
  <c r="R120" i="7" s="1"/>
  <c r="R32" i="7"/>
  <c r="R34" i="7" s="1"/>
  <c r="R556" i="7"/>
  <c r="R557" i="7" s="1"/>
  <c r="R121" i="7" s="1"/>
  <c r="V556" i="7"/>
  <c r="V557" i="7" s="1"/>
  <c r="V121" i="7" s="1"/>
  <c r="V550" i="7"/>
  <c r="V551" i="7" s="1"/>
  <c r="V120" i="7" s="1"/>
  <c r="V32" i="7"/>
  <c r="V34" i="7" s="1"/>
  <c r="V591" i="7"/>
  <c r="V592" i="7" s="1"/>
  <c r="V16" i="7" s="1"/>
  <c r="V595" i="7"/>
  <c r="V596" i="7" s="1"/>
  <c r="V17" i="7" s="1"/>
  <c r="V583" i="7"/>
  <c r="V584" i="7" s="1"/>
  <c r="V14" i="7" s="1"/>
  <c r="V587" i="7"/>
  <c r="V588" i="7" s="1"/>
  <c r="V15" i="7" s="1"/>
  <c r="V164" i="7"/>
  <c r="Z556" i="7"/>
  <c r="Z557" i="7" s="1"/>
  <c r="Z121" i="7" s="1"/>
  <c r="Z583" i="7"/>
  <c r="Z584" i="7" s="1"/>
  <c r="Z14" i="7" s="1"/>
  <c r="Z587" i="7"/>
  <c r="Z588" i="7" s="1"/>
  <c r="Z15" i="7" s="1"/>
  <c r="Z595" i="7"/>
  <c r="Z596" i="7" s="1"/>
  <c r="Z17" i="7" s="1"/>
  <c r="Z591" i="7"/>
  <c r="Z592" i="7" s="1"/>
  <c r="Z16" i="7" s="1"/>
  <c r="Z550" i="7"/>
  <c r="Z551" i="7" s="1"/>
  <c r="Z120" i="7" s="1"/>
  <c r="Z32" i="7"/>
  <c r="Z34" i="7" s="1"/>
  <c r="Z164" i="7"/>
  <c r="AD550" i="7"/>
  <c r="AD551" i="7" s="1"/>
  <c r="AD120" i="7" s="1"/>
  <c r="AD32" i="7"/>
  <c r="AD34" i="7" s="1"/>
  <c r="AD556" i="7"/>
  <c r="AD557" i="7" s="1"/>
  <c r="AD121" i="7" s="1"/>
  <c r="AD583" i="7"/>
  <c r="AD584" i="7" s="1"/>
  <c r="AD14" i="7" s="1"/>
  <c r="AD587" i="7"/>
  <c r="AD588" i="7" s="1"/>
  <c r="AD15" i="7" s="1"/>
  <c r="AD591" i="7"/>
  <c r="AD592" i="7" s="1"/>
  <c r="AD16" i="7" s="1"/>
  <c r="AD595" i="7"/>
  <c r="AD596" i="7" s="1"/>
  <c r="AD17" i="7" s="1"/>
  <c r="E595" i="7"/>
  <c r="E596" i="7" s="1"/>
  <c r="E17" i="7" s="1"/>
  <c r="E556" i="7"/>
  <c r="E557" i="7" s="1"/>
  <c r="E121" i="7" s="1"/>
  <c r="E583" i="7"/>
  <c r="E584" i="7" s="1"/>
  <c r="E14" i="7" s="1"/>
  <c r="E32" i="7"/>
  <c r="E34" i="7" s="1"/>
  <c r="E591" i="7"/>
  <c r="E592" i="7" s="1"/>
  <c r="E16" i="7" s="1"/>
  <c r="E164" i="7"/>
  <c r="E587" i="7"/>
  <c r="E588" i="7" s="1"/>
  <c r="E15" i="7" s="1"/>
  <c r="E550" i="7"/>
  <c r="E551" i="7" s="1"/>
  <c r="E120" i="7" s="1"/>
  <c r="I587" i="7"/>
  <c r="I588" i="7" s="1"/>
  <c r="I15" i="7" s="1"/>
  <c r="I550" i="7"/>
  <c r="I551" i="7" s="1"/>
  <c r="I120" i="7" s="1"/>
  <c r="I595" i="7"/>
  <c r="I596" i="7" s="1"/>
  <c r="I17" i="7" s="1"/>
  <c r="I556" i="7"/>
  <c r="I557" i="7" s="1"/>
  <c r="I121" i="7" s="1"/>
  <c r="I583" i="7"/>
  <c r="I584" i="7" s="1"/>
  <c r="I14" i="7" s="1"/>
  <c r="I32" i="7"/>
  <c r="I34" i="7" s="1"/>
  <c r="I591" i="7"/>
  <c r="I592" i="7" s="1"/>
  <c r="I16" i="7" s="1"/>
  <c r="I164" i="7"/>
  <c r="M595" i="7"/>
  <c r="M596" i="7" s="1"/>
  <c r="M17" i="7" s="1"/>
  <c r="M587" i="7"/>
  <c r="M588" i="7" s="1"/>
  <c r="M15" i="7" s="1"/>
  <c r="M550" i="7"/>
  <c r="M551" i="7" s="1"/>
  <c r="M120" i="7" s="1"/>
  <c r="M591" i="7"/>
  <c r="M592" i="7" s="1"/>
  <c r="M16" i="7" s="1"/>
  <c r="M556" i="7"/>
  <c r="M557" i="7" s="1"/>
  <c r="M121" i="7" s="1"/>
  <c r="M583" i="7"/>
  <c r="M584" i="7" s="1"/>
  <c r="M14" i="7" s="1"/>
  <c r="M32" i="7"/>
  <c r="M34" i="7" s="1"/>
  <c r="M164" i="7"/>
  <c r="Q595" i="7"/>
  <c r="Q596" i="7" s="1"/>
  <c r="Q17" i="7" s="1"/>
  <c r="Q556" i="7"/>
  <c r="Q557" i="7" s="1"/>
  <c r="Q121" i="7" s="1"/>
  <c r="Q583" i="7"/>
  <c r="Q584" i="7" s="1"/>
  <c r="Q14" i="7" s="1"/>
  <c r="Q32" i="7"/>
  <c r="Q34" i="7" s="1"/>
  <c r="Q591" i="7"/>
  <c r="Q592" i="7" s="1"/>
  <c r="Q16" i="7" s="1"/>
  <c r="Q164" i="7"/>
  <c r="Q587" i="7"/>
  <c r="Q588" i="7" s="1"/>
  <c r="Q15" i="7" s="1"/>
  <c r="Q550" i="7"/>
  <c r="Q551" i="7" s="1"/>
  <c r="Q120" i="7" s="1"/>
  <c r="U595" i="7"/>
  <c r="U596" i="7" s="1"/>
  <c r="U17" i="7" s="1"/>
  <c r="U556" i="7"/>
  <c r="U557" i="7" s="1"/>
  <c r="U121" i="7" s="1"/>
  <c r="U587" i="7"/>
  <c r="U588" i="7" s="1"/>
  <c r="U15" i="7" s="1"/>
  <c r="U32" i="7"/>
  <c r="U34" i="7" s="1"/>
  <c r="U591" i="7"/>
  <c r="U592" i="7" s="1"/>
  <c r="U16" i="7" s="1"/>
  <c r="U164" i="7"/>
  <c r="U550" i="7"/>
  <c r="U551" i="7" s="1"/>
  <c r="U120" i="7" s="1"/>
  <c r="U583" i="7"/>
  <c r="U584" i="7" s="1"/>
  <c r="U14" i="7" s="1"/>
  <c r="Y595" i="7"/>
  <c r="Y596" i="7" s="1"/>
  <c r="Y17" i="7" s="1"/>
  <c r="Y556" i="7"/>
  <c r="Y557" i="7" s="1"/>
  <c r="Y121" i="7" s="1"/>
  <c r="Y583" i="7"/>
  <c r="Y584" i="7" s="1"/>
  <c r="Y14" i="7" s="1"/>
  <c r="Y32" i="7"/>
  <c r="Y34" i="7" s="1"/>
  <c r="Y591" i="7"/>
  <c r="Y592" i="7" s="1"/>
  <c r="Y16" i="7" s="1"/>
  <c r="Y164" i="7"/>
  <c r="Y587" i="7"/>
  <c r="Y588" i="7" s="1"/>
  <c r="Y15" i="7" s="1"/>
  <c r="Y550" i="7"/>
  <c r="Y551" i="7" s="1"/>
  <c r="Y120" i="7" s="1"/>
  <c r="AC595" i="7"/>
  <c r="AC596" i="7" s="1"/>
  <c r="AC17" i="7" s="1"/>
  <c r="AC556" i="7"/>
  <c r="AC557" i="7" s="1"/>
  <c r="AC121" i="7" s="1"/>
  <c r="AC583" i="7"/>
  <c r="AC584" i="7" s="1"/>
  <c r="AC14" i="7" s="1"/>
  <c r="AC32" i="7"/>
  <c r="AC34" i="7" s="1"/>
  <c r="AC591" i="7"/>
  <c r="AC592" i="7" s="1"/>
  <c r="AC16" i="7" s="1"/>
  <c r="AC587" i="7"/>
  <c r="AC588" i="7" s="1"/>
  <c r="AC15" i="7" s="1"/>
  <c r="AC550" i="7"/>
  <c r="AC551" i="7" s="1"/>
  <c r="AC120" i="7" s="1"/>
  <c r="D591" i="7"/>
  <c r="D592" i="7" s="1"/>
  <c r="D16" i="7" s="1"/>
  <c r="D595" i="7"/>
  <c r="D596" i="7" s="1"/>
  <c r="D17" i="7" s="1"/>
  <c r="D550" i="7"/>
  <c r="D551" i="7" s="1"/>
  <c r="D120" i="7" s="1"/>
  <c r="D32" i="7"/>
  <c r="D34" i="7" s="1"/>
  <c r="D556" i="7"/>
  <c r="D557" i="7" s="1"/>
  <c r="D121" i="7" s="1"/>
  <c r="D164" i="7"/>
  <c r="D583" i="7"/>
  <c r="D584" i="7" s="1"/>
  <c r="D14" i="7" s="1"/>
  <c r="D587" i="7"/>
  <c r="D588" i="7" s="1"/>
  <c r="D15" i="7" s="1"/>
  <c r="H550" i="7"/>
  <c r="H551" i="7" s="1"/>
  <c r="H120" i="7" s="1"/>
  <c r="H32" i="7"/>
  <c r="H34" i="7" s="1"/>
  <c r="H583" i="7"/>
  <c r="H584" i="7" s="1"/>
  <c r="H14" i="7" s="1"/>
  <c r="H587" i="7"/>
  <c r="H588" i="7" s="1"/>
  <c r="H15" i="7" s="1"/>
  <c r="H591" i="7"/>
  <c r="H592" i="7" s="1"/>
  <c r="H16" i="7" s="1"/>
  <c r="H595" i="7"/>
  <c r="H596" i="7" s="1"/>
  <c r="H17" i="7" s="1"/>
  <c r="H164" i="7"/>
  <c r="H556" i="7"/>
  <c r="H557" i="7" s="1"/>
  <c r="H121" i="7" s="1"/>
  <c r="L550" i="7"/>
  <c r="L551" i="7" s="1"/>
  <c r="L120" i="7" s="1"/>
  <c r="L32" i="7"/>
  <c r="L34" i="7" s="1"/>
  <c r="L556" i="7"/>
  <c r="L557" i="7" s="1"/>
  <c r="L121" i="7" s="1"/>
  <c r="L164" i="7"/>
  <c r="L583" i="7"/>
  <c r="L584" i="7" s="1"/>
  <c r="L14" i="7" s="1"/>
  <c r="L587" i="7"/>
  <c r="L588" i="7" s="1"/>
  <c r="L15" i="7" s="1"/>
  <c r="L591" i="7"/>
  <c r="L592" i="7" s="1"/>
  <c r="L16" i="7" s="1"/>
  <c r="L595" i="7"/>
  <c r="L596" i="7" s="1"/>
  <c r="L17" i="7" s="1"/>
  <c r="P550" i="7"/>
  <c r="P551" i="7" s="1"/>
  <c r="P120" i="7" s="1"/>
  <c r="P32" i="7"/>
  <c r="P34" i="7" s="1"/>
  <c r="P556" i="7"/>
  <c r="P557" i="7" s="1"/>
  <c r="P121" i="7" s="1"/>
  <c r="P164" i="7"/>
  <c r="P583" i="7"/>
  <c r="P584" i="7" s="1"/>
  <c r="P14" i="7" s="1"/>
  <c r="P587" i="7"/>
  <c r="P588" i="7" s="1"/>
  <c r="P15" i="7" s="1"/>
  <c r="P591" i="7"/>
  <c r="P592" i="7" s="1"/>
  <c r="P16" i="7" s="1"/>
  <c r="P595" i="7"/>
  <c r="P596" i="7" s="1"/>
  <c r="P17" i="7" s="1"/>
  <c r="T591" i="7"/>
  <c r="T592" i="7" s="1"/>
  <c r="T16" i="7" s="1"/>
  <c r="T595" i="7"/>
  <c r="T596" i="7" s="1"/>
  <c r="T17" i="7" s="1"/>
  <c r="T587" i="7"/>
  <c r="T588" i="7" s="1"/>
  <c r="T15" i="7" s="1"/>
  <c r="T550" i="7"/>
  <c r="T551" i="7" s="1"/>
  <c r="T120" i="7" s="1"/>
  <c r="T556" i="7"/>
  <c r="T557" i="7" s="1"/>
  <c r="T121" i="7" s="1"/>
  <c r="T164" i="7"/>
  <c r="T583" i="7"/>
  <c r="T584" i="7" s="1"/>
  <c r="T14" i="7" s="1"/>
  <c r="T32" i="7"/>
  <c r="T34" i="7" s="1"/>
  <c r="X550" i="7"/>
  <c r="X551" i="7" s="1"/>
  <c r="X120" i="7" s="1"/>
  <c r="X32" i="7"/>
  <c r="X34" i="7" s="1"/>
  <c r="X556" i="7"/>
  <c r="X557" i="7" s="1"/>
  <c r="X121" i="7" s="1"/>
  <c r="X164" i="7"/>
  <c r="X583" i="7"/>
  <c r="X584" i="7" s="1"/>
  <c r="X14" i="7" s="1"/>
  <c r="X587" i="7"/>
  <c r="X588" i="7" s="1"/>
  <c r="X15" i="7" s="1"/>
  <c r="X591" i="7"/>
  <c r="X592" i="7" s="1"/>
  <c r="X16" i="7" s="1"/>
  <c r="X595" i="7"/>
  <c r="X596" i="7" s="1"/>
  <c r="X17" i="7" s="1"/>
  <c r="AB591" i="7"/>
  <c r="AB592" i="7" s="1"/>
  <c r="AB16" i="7" s="1"/>
  <c r="AB595" i="7"/>
  <c r="AB596" i="7" s="1"/>
  <c r="AB17" i="7" s="1"/>
  <c r="AB587" i="7"/>
  <c r="AB588" i="7" s="1"/>
  <c r="AB15" i="7" s="1"/>
  <c r="AB583" i="7"/>
  <c r="AB584" i="7" s="1"/>
  <c r="AB14" i="7" s="1"/>
  <c r="AB556" i="7"/>
  <c r="AB557" i="7" s="1"/>
  <c r="AB121" i="7" s="1"/>
  <c r="AB550" i="7"/>
  <c r="AB551" i="7" s="1"/>
  <c r="AB120" i="7" s="1"/>
  <c r="AB32" i="7"/>
  <c r="AB34" i="7" s="1"/>
  <c r="AF550" i="7"/>
  <c r="AF551" i="7" s="1"/>
  <c r="AF120" i="7" s="1"/>
  <c r="AF32" i="7"/>
  <c r="AF34" i="7" s="1"/>
  <c r="AF556" i="7"/>
  <c r="AF557" i="7" s="1"/>
  <c r="AF121" i="7" s="1"/>
  <c r="AF583" i="7"/>
  <c r="AF584" i="7" s="1"/>
  <c r="AF14" i="7" s="1"/>
  <c r="AF587" i="7"/>
  <c r="AF588" i="7" s="1"/>
  <c r="AF15" i="7" s="1"/>
  <c r="AF591" i="7"/>
  <c r="AF592" i="7" s="1"/>
  <c r="AF16" i="7" s="1"/>
  <c r="AF595" i="7"/>
  <c r="AF596" i="7" s="1"/>
  <c r="AF17" i="7" s="1"/>
  <c r="O620" i="7"/>
  <c r="O623" i="7" s="1"/>
  <c r="AB240" i="7" l="1"/>
  <c r="AB257" i="7"/>
  <c r="AF257" i="7"/>
  <c r="AF240" i="7"/>
  <c r="AC240" i="7"/>
  <c r="AC257" i="7"/>
  <c r="Y257" i="7"/>
  <c r="Y240" i="7"/>
  <c r="U240" i="7"/>
  <c r="U257" i="7"/>
  <c r="Q240" i="7"/>
  <c r="Q257" i="7"/>
  <c r="E257" i="7"/>
  <c r="E240" i="7"/>
  <c r="Z257" i="7"/>
  <c r="Z240" i="7"/>
  <c r="V240" i="7"/>
  <c r="V257" i="7"/>
  <c r="R240" i="7"/>
  <c r="R257" i="7"/>
  <c r="AA257" i="7"/>
  <c r="AA240" i="7"/>
  <c r="W257" i="7"/>
  <c r="W240" i="7"/>
  <c r="S240" i="7"/>
  <c r="S257" i="7"/>
  <c r="C43" i="7"/>
  <c r="C240" i="7"/>
  <c r="C257" i="7"/>
  <c r="AL257" i="7"/>
  <c r="AL240" i="7"/>
  <c r="T257" i="7"/>
  <c r="T240" i="7"/>
  <c r="M240" i="7"/>
  <c r="M257" i="7"/>
  <c r="AD257" i="7"/>
  <c r="AD240" i="7"/>
  <c r="N240" i="7"/>
  <c r="N257" i="7"/>
  <c r="J257" i="7"/>
  <c r="J240" i="7"/>
  <c r="AP257" i="7"/>
  <c r="AP240" i="7"/>
  <c r="AJ257" i="7"/>
  <c r="AJ240" i="7"/>
  <c r="AO257" i="7"/>
  <c r="AO240" i="7"/>
  <c r="D43" i="7"/>
  <c r="D257" i="7"/>
  <c r="D240" i="7"/>
  <c r="I257" i="7"/>
  <c r="I240" i="7"/>
  <c r="AE257" i="7"/>
  <c r="AE240" i="7"/>
  <c r="O240" i="7"/>
  <c r="O257" i="7"/>
  <c r="K240" i="7"/>
  <c r="K257" i="7"/>
  <c r="G240" i="7"/>
  <c r="G257" i="7"/>
  <c r="AI257" i="7"/>
  <c r="AI240" i="7"/>
  <c r="AH257" i="7"/>
  <c r="AH240" i="7"/>
  <c r="AK240" i="7"/>
  <c r="AK257" i="7"/>
  <c r="AM257" i="7"/>
  <c r="AM240" i="7"/>
  <c r="AN257" i="7"/>
  <c r="AN240" i="7"/>
  <c r="X240" i="7"/>
  <c r="X257" i="7"/>
  <c r="P240" i="7"/>
  <c r="P257" i="7"/>
  <c r="L257" i="7"/>
  <c r="L240" i="7"/>
  <c r="H240" i="7"/>
  <c r="H257" i="7"/>
  <c r="F257" i="7"/>
  <c r="F240" i="7"/>
  <c r="AG240" i="7"/>
  <c r="AG257" i="7"/>
  <c r="C17" i="7"/>
  <c r="C18" i="7" s="1"/>
  <c r="C20" i="7" s="1"/>
  <c r="C45" i="7" s="1"/>
  <c r="AC614" i="7"/>
  <c r="AC43" i="7"/>
  <c r="Y614" i="7"/>
  <c r="Y43" i="7"/>
  <c r="U614" i="7"/>
  <c r="U43" i="7"/>
  <c r="Q614" i="7"/>
  <c r="Q43" i="7"/>
  <c r="E614" i="7"/>
  <c r="E43" i="7"/>
  <c r="Z614" i="7"/>
  <c r="Z43" i="7"/>
  <c r="V614" i="7"/>
  <c r="V43" i="7"/>
  <c r="R614" i="7"/>
  <c r="R43" i="7"/>
  <c r="AA614" i="7"/>
  <c r="AA43" i="7"/>
  <c r="W614" i="7"/>
  <c r="W43" i="7"/>
  <c r="S614" i="7"/>
  <c r="S43" i="7"/>
  <c r="AL614" i="7"/>
  <c r="AL43" i="7"/>
  <c r="X614" i="7"/>
  <c r="X43" i="7"/>
  <c r="AF614" i="7"/>
  <c r="AF43" i="7"/>
  <c r="T614" i="7"/>
  <c r="T43" i="7"/>
  <c r="D614" i="7"/>
  <c r="M614" i="7"/>
  <c r="M43" i="7"/>
  <c r="AD614" i="7"/>
  <c r="AD43" i="7"/>
  <c r="N614" i="7"/>
  <c r="N43" i="7"/>
  <c r="J614" i="7"/>
  <c r="J43" i="7"/>
  <c r="AP614" i="7"/>
  <c r="AP43" i="7"/>
  <c r="AJ614" i="7"/>
  <c r="AJ43" i="7"/>
  <c r="AO614" i="7"/>
  <c r="AO43" i="7"/>
  <c r="AB614" i="7"/>
  <c r="AB43" i="7"/>
  <c r="I614" i="7"/>
  <c r="I43" i="7"/>
  <c r="AE614" i="7"/>
  <c r="AE43" i="7"/>
  <c r="O614" i="7"/>
  <c r="O43" i="7"/>
  <c r="K614" i="7"/>
  <c r="K43" i="7"/>
  <c r="G614" i="7"/>
  <c r="G43" i="7"/>
  <c r="AI614" i="7"/>
  <c r="AI43" i="7"/>
  <c r="AH614" i="7"/>
  <c r="AH43" i="7"/>
  <c r="AK614" i="7"/>
  <c r="AK43" i="7"/>
  <c r="AM614" i="7"/>
  <c r="AM43" i="7"/>
  <c r="AN614" i="7"/>
  <c r="AN43" i="7"/>
  <c r="P614" i="7"/>
  <c r="P43" i="7"/>
  <c r="L614" i="7"/>
  <c r="L43" i="7"/>
  <c r="H614" i="7"/>
  <c r="H43" i="7"/>
  <c r="F614" i="7"/>
  <c r="F43" i="7"/>
  <c r="AG614" i="7"/>
  <c r="AG43" i="7"/>
  <c r="C614" i="7"/>
  <c r="C598" i="7"/>
  <c r="B167" i="7"/>
  <c r="AB265" i="7"/>
  <c r="AB247" i="7"/>
  <c r="X264" i="7"/>
  <c r="X246" i="7"/>
  <c r="T262" i="7"/>
  <c r="T244" i="7"/>
  <c r="T263" i="7"/>
  <c r="T245" i="7"/>
  <c r="P262" i="7"/>
  <c r="P244" i="7"/>
  <c r="L263" i="7"/>
  <c r="L245" i="7"/>
  <c r="H262" i="7"/>
  <c r="H244" i="7"/>
  <c r="D262" i="7"/>
  <c r="D244" i="7"/>
  <c r="AC265" i="7"/>
  <c r="AC247" i="7"/>
  <c r="Y264" i="7"/>
  <c r="Y246" i="7"/>
  <c r="Q263" i="7"/>
  <c r="Q245" i="7"/>
  <c r="Q262" i="7"/>
  <c r="Q244" i="7"/>
  <c r="M265" i="7"/>
  <c r="M247" i="7"/>
  <c r="I262" i="7"/>
  <c r="I244" i="7"/>
  <c r="AD265" i="7"/>
  <c r="AD247" i="7"/>
  <c r="Z264" i="7"/>
  <c r="Z246" i="7"/>
  <c r="V265" i="7"/>
  <c r="V247" i="7"/>
  <c r="R264" i="7"/>
  <c r="R246" i="7"/>
  <c r="N265" i="7"/>
  <c r="N247" i="7"/>
  <c r="J262" i="7"/>
  <c r="J244" i="7"/>
  <c r="F265" i="7"/>
  <c r="F247" i="7"/>
  <c r="AA264" i="7"/>
  <c r="AA246" i="7"/>
  <c r="W263" i="7"/>
  <c r="W245" i="7"/>
  <c r="S262" i="7"/>
  <c r="S244" i="7"/>
  <c r="O263" i="7"/>
  <c r="O245" i="7"/>
  <c r="O262" i="7"/>
  <c r="O244" i="7"/>
  <c r="K263" i="7"/>
  <c r="K245" i="7"/>
  <c r="G265" i="7"/>
  <c r="G247" i="7"/>
  <c r="AI265" i="7"/>
  <c r="AI247" i="7"/>
  <c r="AP263" i="7"/>
  <c r="AP245" i="7"/>
  <c r="AG265" i="7"/>
  <c r="AG247" i="7"/>
  <c r="AG263" i="7"/>
  <c r="AG245" i="7"/>
  <c r="AJ265" i="7"/>
  <c r="AJ247" i="7"/>
  <c r="AJ263" i="7"/>
  <c r="AJ245" i="7"/>
  <c r="AK263" i="7"/>
  <c r="AK245" i="7"/>
  <c r="AL264" i="7"/>
  <c r="AL246" i="7"/>
  <c r="AM264" i="7"/>
  <c r="AM246" i="7"/>
  <c r="AM262" i="7"/>
  <c r="AM244" i="7"/>
  <c r="AN265" i="7"/>
  <c r="AN247" i="7"/>
  <c r="AB262" i="7"/>
  <c r="AB244" i="7"/>
  <c r="P265" i="7"/>
  <c r="P247" i="7"/>
  <c r="L262" i="7"/>
  <c r="L244" i="7"/>
  <c r="H265" i="7"/>
  <c r="H247" i="7"/>
  <c r="AC263" i="7"/>
  <c r="AC245" i="7"/>
  <c r="AC262" i="7"/>
  <c r="AC244" i="7"/>
  <c r="Y265" i="7"/>
  <c r="Y247" i="7"/>
  <c r="U264" i="7"/>
  <c r="U246" i="7"/>
  <c r="M264" i="7"/>
  <c r="M246" i="7"/>
  <c r="I263" i="7"/>
  <c r="I245" i="7"/>
  <c r="E264" i="7"/>
  <c r="E246" i="7"/>
  <c r="AD264" i="7"/>
  <c r="AD246" i="7"/>
  <c r="Z265" i="7"/>
  <c r="Z247" i="7"/>
  <c r="V264" i="7"/>
  <c r="V246" i="7"/>
  <c r="R263" i="7"/>
  <c r="R245" i="7"/>
  <c r="N264" i="7"/>
  <c r="N246" i="7"/>
  <c r="J265" i="7"/>
  <c r="J247" i="7"/>
  <c r="F263" i="7"/>
  <c r="F245" i="7"/>
  <c r="F264" i="7"/>
  <c r="F246" i="7"/>
  <c r="AE264" i="7"/>
  <c r="AE246" i="7"/>
  <c r="AA265" i="7"/>
  <c r="AA247" i="7"/>
  <c r="W264" i="7"/>
  <c r="W246" i="7"/>
  <c r="S263" i="7"/>
  <c r="S245" i="7"/>
  <c r="O264" i="7"/>
  <c r="O246" i="7"/>
  <c r="G263" i="7"/>
  <c r="G245" i="7"/>
  <c r="G262" i="7"/>
  <c r="G244" i="7"/>
  <c r="C263" i="7"/>
  <c r="C245" i="7"/>
  <c r="C262" i="7"/>
  <c r="C244" i="7"/>
  <c r="AP265" i="7"/>
  <c r="AP247" i="7"/>
  <c r="AH264" i="7"/>
  <c r="AH246" i="7"/>
  <c r="AH262" i="7"/>
  <c r="AH244" i="7"/>
  <c r="AL263" i="7"/>
  <c r="AL245" i="7"/>
  <c r="AM265" i="7"/>
  <c r="AM247" i="7"/>
  <c r="AM263" i="7"/>
  <c r="AM245" i="7"/>
  <c r="AN262" i="7"/>
  <c r="AN244" i="7"/>
  <c r="AO262" i="7"/>
  <c r="AO244" i="7"/>
  <c r="X263" i="7"/>
  <c r="X245" i="7"/>
  <c r="D265" i="7"/>
  <c r="D247" i="7"/>
  <c r="Y263" i="7"/>
  <c r="Y245" i="7"/>
  <c r="Y262" i="7"/>
  <c r="Y244" i="7"/>
  <c r="U262" i="7"/>
  <c r="U244" i="7"/>
  <c r="U265" i="7"/>
  <c r="U247" i="7"/>
  <c r="Q264" i="7"/>
  <c r="Q246" i="7"/>
  <c r="M262" i="7"/>
  <c r="M244" i="7"/>
  <c r="I264" i="7"/>
  <c r="I246" i="7"/>
  <c r="E265" i="7"/>
  <c r="E247" i="7"/>
  <c r="AD263" i="7"/>
  <c r="AD245" i="7"/>
  <c r="Z263" i="7"/>
  <c r="Z245" i="7"/>
  <c r="V263" i="7"/>
  <c r="V245" i="7"/>
  <c r="R265" i="7"/>
  <c r="R247" i="7"/>
  <c r="R262" i="7"/>
  <c r="R244" i="7"/>
  <c r="N263" i="7"/>
  <c r="N245" i="7"/>
  <c r="J264" i="7"/>
  <c r="J246" i="7"/>
  <c r="F262" i="7"/>
  <c r="F244" i="7"/>
  <c r="AE265" i="7"/>
  <c r="AE247" i="7"/>
  <c r="AA262" i="7"/>
  <c r="AA244" i="7"/>
  <c r="W265" i="7"/>
  <c r="W247" i="7"/>
  <c r="S264" i="7"/>
  <c r="S246" i="7"/>
  <c r="O265" i="7"/>
  <c r="O247" i="7"/>
  <c r="K264" i="7"/>
  <c r="K246" i="7"/>
  <c r="AI263" i="7"/>
  <c r="AI245" i="7"/>
  <c r="AP262" i="7"/>
  <c r="AP244" i="7"/>
  <c r="AJ264" i="7"/>
  <c r="AJ246" i="7"/>
  <c r="AJ262" i="7"/>
  <c r="AJ244" i="7"/>
  <c r="AK264" i="7"/>
  <c r="AK246" i="7"/>
  <c r="AL265" i="7"/>
  <c r="AL247" i="7"/>
  <c r="AN264" i="7"/>
  <c r="AN246" i="7"/>
  <c r="AO263" i="7"/>
  <c r="AO245" i="7"/>
  <c r="AO264" i="7"/>
  <c r="AO246" i="7"/>
  <c r="AF262" i="7"/>
  <c r="AF244" i="7"/>
  <c r="AF265" i="7"/>
  <c r="AF247" i="7"/>
  <c r="AB264" i="7"/>
  <c r="AB246" i="7"/>
  <c r="AF264" i="7"/>
  <c r="AF246" i="7"/>
  <c r="AB263" i="7"/>
  <c r="AB245" i="7"/>
  <c r="X262" i="7"/>
  <c r="X244" i="7"/>
  <c r="T265" i="7"/>
  <c r="T247" i="7"/>
  <c r="P264" i="7"/>
  <c r="P246" i="7"/>
  <c r="L265" i="7"/>
  <c r="L247" i="7"/>
  <c r="H264" i="7"/>
  <c r="H246" i="7"/>
  <c r="AF263" i="7"/>
  <c r="AF245" i="7"/>
  <c r="X265" i="7"/>
  <c r="X247" i="7"/>
  <c r="T264" i="7"/>
  <c r="T246" i="7"/>
  <c r="P263" i="7"/>
  <c r="P245" i="7"/>
  <c r="L264" i="7"/>
  <c r="L246" i="7"/>
  <c r="H263" i="7"/>
  <c r="H245" i="7"/>
  <c r="D263" i="7"/>
  <c r="D245" i="7"/>
  <c r="D264" i="7"/>
  <c r="D246" i="7"/>
  <c r="AC264" i="7"/>
  <c r="AC246" i="7"/>
  <c r="U263" i="7"/>
  <c r="U245" i="7"/>
  <c r="Q265" i="7"/>
  <c r="Q247" i="7"/>
  <c r="M263" i="7"/>
  <c r="M245" i="7"/>
  <c r="I265" i="7"/>
  <c r="I247" i="7"/>
  <c r="E263" i="7"/>
  <c r="E245" i="7"/>
  <c r="E262" i="7"/>
  <c r="E244" i="7"/>
  <c r="AD262" i="7"/>
  <c r="AD244" i="7"/>
  <c r="Z262" i="7"/>
  <c r="Z244" i="7"/>
  <c r="V262" i="7"/>
  <c r="V244" i="7"/>
  <c r="N262" i="7"/>
  <c r="N244" i="7"/>
  <c r="J263" i="7"/>
  <c r="J245" i="7"/>
  <c r="AE263" i="7"/>
  <c r="AE245" i="7"/>
  <c r="AE262" i="7"/>
  <c r="AE244" i="7"/>
  <c r="AA263" i="7"/>
  <c r="AA245" i="7"/>
  <c r="W262" i="7"/>
  <c r="W244" i="7"/>
  <c r="S265" i="7"/>
  <c r="S247" i="7"/>
  <c r="K262" i="7"/>
  <c r="K244" i="7"/>
  <c r="K265" i="7"/>
  <c r="K247" i="7"/>
  <c r="G264" i="7"/>
  <c r="G246" i="7"/>
  <c r="C265" i="7"/>
  <c r="C247" i="7"/>
  <c r="C264" i="7"/>
  <c r="C246" i="7"/>
  <c r="AI262" i="7"/>
  <c r="AI244" i="7"/>
  <c r="AI264" i="7"/>
  <c r="AI246" i="7"/>
  <c r="AP264" i="7"/>
  <c r="AP246" i="7"/>
  <c r="AG264" i="7"/>
  <c r="AG246" i="7"/>
  <c r="AG262" i="7"/>
  <c r="AG244" i="7"/>
  <c r="AH265" i="7"/>
  <c r="AH247" i="7"/>
  <c r="AH263" i="7"/>
  <c r="AH245" i="7"/>
  <c r="AK262" i="7"/>
  <c r="AK244" i="7"/>
  <c r="AK265" i="7"/>
  <c r="AK247" i="7"/>
  <c r="AL262" i="7"/>
  <c r="AL244" i="7"/>
  <c r="AN263" i="7"/>
  <c r="AN245" i="7"/>
  <c r="AO265" i="7"/>
  <c r="AO247" i="7"/>
  <c r="AI18" i="7"/>
  <c r="AI598" i="7"/>
  <c r="AI209" i="7"/>
  <c r="AI122" i="7"/>
  <c r="AP209" i="7"/>
  <c r="AP122" i="7"/>
  <c r="AG18" i="7"/>
  <c r="AG598" i="7"/>
  <c r="AH18" i="7"/>
  <c r="AH598" i="7"/>
  <c r="AJ18" i="7"/>
  <c r="AJ598" i="7"/>
  <c r="AK209" i="7"/>
  <c r="AK122" i="7"/>
  <c r="AL209" i="7"/>
  <c r="AL122" i="7"/>
  <c r="AM18" i="7"/>
  <c r="AM598" i="7"/>
  <c r="AN209" i="7"/>
  <c r="AN122" i="7"/>
  <c r="AO209" i="7"/>
  <c r="AO122" i="7"/>
  <c r="AP18" i="7"/>
  <c r="AP598" i="7"/>
  <c r="AG209" i="7"/>
  <c r="AG122" i="7"/>
  <c r="AH209" i="7"/>
  <c r="AH122" i="7"/>
  <c r="AJ209" i="7"/>
  <c r="AJ122" i="7"/>
  <c r="AK18" i="7"/>
  <c r="AK598" i="7"/>
  <c r="AL18" i="7"/>
  <c r="AL598" i="7"/>
  <c r="AM209" i="7"/>
  <c r="AM122" i="7"/>
  <c r="AN18" i="7"/>
  <c r="AN598" i="7"/>
  <c r="AO18" i="7"/>
  <c r="AO598" i="7"/>
  <c r="AB18" i="7"/>
  <c r="AB20" i="7" s="1"/>
  <c r="AB598" i="7"/>
  <c r="T209" i="7"/>
  <c r="T122" i="7"/>
  <c r="L18" i="7"/>
  <c r="L20" i="7" s="1"/>
  <c r="L598" i="7"/>
  <c r="L209" i="7"/>
  <c r="L122" i="7"/>
  <c r="AC18" i="7"/>
  <c r="AC20" i="7" s="1"/>
  <c r="AC598" i="7"/>
  <c r="Y209" i="7"/>
  <c r="Y122" i="7"/>
  <c r="U209" i="7"/>
  <c r="U122" i="7"/>
  <c r="Q209" i="7"/>
  <c r="Q122" i="7"/>
  <c r="E18" i="7"/>
  <c r="E20" i="7" s="1"/>
  <c r="E598" i="7"/>
  <c r="Z209" i="7"/>
  <c r="Z122" i="7"/>
  <c r="R18" i="7"/>
  <c r="R20" i="7" s="1"/>
  <c r="R598" i="7"/>
  <c r="J18" i="7"/>
  <c r="J20" i="7" s="1"/>
  <c r="J598" i="7"/>
  <c r="J209" i="7"/>
  <c r="J122" i="7"/>
  <c r="F18" i="7"/>
  <c r="F20" i="7" s="1"/>
  <c r="F598" i="7"/>
  <c r="F209" i="7"/>
  <c r="F122" i="7"/>
  <c r="AE18" i="7"/>
  <c r="AE20" i="7" s="1"/>
  <c r="AE598" i="7"/>
  <c r="W18" i="7"/>
  <c r="W20" i="7" s="1"/>
  <c r="W598" i="7"/>
  <c r="W209" i="7"/>
  <c r="W122" i="7"/>
  <c r="O209" i="7"/>
  <c r="O122" i="7"/>
  <c r="K18" i="7"/>
  <c r="K20" i="7" s="1"/>
  <c r="K598" i="7"/>
  <c r="G18" i="7"/>
  <c r="G20" i="7" s="1"/>
  <c r="G598" i="7"/>
  <c r="AF18" i="7"/>
  <c r="AF20" i="7" s="1"/>
  <c r="AF598" i="7"/>
  <c r="AF209" i="7"/>
  <c r="AF122" i="7"/>
  <c r="AB209" i="7"/>
  <c r="AB122" i="7"/>
  <c r="X18" i="7"/>
  <c r="X20" i="7" s="1"/>
  <c r="X598" i="7"/>
  <c r="X209" i="7"/>
  <c r="X122" i="7"/>
  <c r="T18" i="7"/>
  <c r="T20" i="7" s="1"/>
  <c r="T598" i="7"/>
  <c r="P18" i="7"/>
  <c r="P20" i="7" s="1"/>
  <c r="P598" i="7"/>
  <c r="P209" i="7"/>
  <c r="P122" i="7"/>
  <c r="H18" i="7"/>
  <c r="H20" i="7" s="1"/>
  <c r="H598" i="7"/>
  <c r="H209" i="7"/>
  <c r="H122" i="7"/>
  <c r="D18" i="7"/>
  <c r="D20" i="7" s="1"/>
  <c r="D598" i="7"/>
  <c r="D209" i="7"/>
  <c r="D122" i="7"/>
  <c r="AC209" i="7"/>
  <c r="AC122" i="7"/>
  <c r="Y18" i="7"/>
  <c r="Y20" i="7" s="1"/>
  <c r="Y598" i="7"/>
  <c r="U18" i="7"/>
  <c r="U20" i="7" s="1"/>
  <c r="U598" i="7"/>
  <c r="Q18" i="7"/>
  <c r="Q20" i="7" s="1"/>
  <c r="Q598" i="7"/>
  <c r="M18" i="7"/>
  <c r="M20" i="7" s="1"/>
  <c r="M598" i="7"/>
  <c r="M209" i="7"/>
  <c r="M122" i="7"/>
  <c r="I18" i="7"/>
  <c r="I20" i="7" s="1"/>
  <c r="I598" i="7"/>
  <c r="I209" i="7"/>
  <c r="I122" i="7"/>
  <c r="E209" i="7"/>
  <c r="E122" i="7"/>
  <c r="AD18" i="7"/>
  <c r="AD20" i="7" s="1"/>
  <c r="AD598" i="7"/>
  <c r="AD209" i="7"/>
  <c r="AD122" i="7"/>
  <c r="Z18" i="7"/>
  <c r="Z20" i="7" s="1"/>
  <c r="Z598" i="7"/>
  <c r="V18" i="7"/>
  <c r="V20" i="7" s="1"/>
  <c r="V598" i="7"/>
  <c r="V209" i="7"/>
  <c r="V122" i="7"/>
  <c r="R209" i="7"/>
  <c r="R122" i="7"/>
  <c r="N18" i="7"/>
  <c r="N20" i="7" s="1"/>
  <c r="N598" i="7"/>
  <c r="N209" i="7"/>
  <c r="N122" i="7"/>
  <c r="AE209" i="7"/>
  <c r="AE122" i="7"/>
  <c r="AA18" i="7"/>
  <c r="AA20" i="7" s="1"/>
  <c r="AA598" i="7"/>
  <c r="AA209" i="7"/>
  <c r="AA122" i="7"/>
  <c r="S18" i="7"/>
  <c r="S20" i="7" s="1"/>
  <c r="S598" i="7"/>
  <c r="S209" i="7"/>
  <c r="S122" i="7"/>
  <c r="O18" i="7"/>
  <c r="O20" i="7" s="1"/>
  <c r="O598" i="7"/>
  <c r="K209" i="7"/>
  <c r="K122" i="7"/>
  <c r="G209" i="7"/>
  <c r="G122" i="7"/>
  <c r="C209" i="7"/>
  <c r="C122" i="7"/>
  <c r="P620" i="7"/>
  <c r="P623" i="7" s="1"/>
  <c r="C248" i="7" l="1"/>
  <c r="C49" i="7"/>
  <c r="B611" i="7"/>
  <c r="B171" i="7"/>
  <c r="B170" i="7"/>
  <c r="V266" i="7"/>
  <c r="Z266" i="7"/>
  <c r="F266" i="7"/>
  <c r="AJ266" i="7"/>
  <c r="Y266" i="7"/>
  <c r="AA266" i="7"/>
  <c r="AK266" i="7"/>
  <c r="K266" i="7"/>
  <c r="N266" i="7"/>
  <c r="AL266" i="7"/>
  <c r="W266" i="7"/>
  <c r="AD266" i="7"/>
  <c r="X266" i="7"/>
  <c r="R266" i="7"/>
  <c r="AN266" i="7"/>
  <c r="AH266" i="7"/>
  <c r="L266" i="7"/>
  <c r="AM266" i="7"/>
  <c r="O266" i="7"/>
  <c r="I266" i="7"/>
  <c r="M266" i="7"/>
  <c r="AO266" i="7"/>
  <c r="H266" i="7"/>
  <c r="T266" i="7"/>
  <c r="AE266" i="7"/>
  <c r="U266" i="7"/>
  <c r="AB266" i="7"/>
  <c r="S266" i="7"/>
  <c r="J266" i="7"/>
  <c r="Q266" i="7"/>
  <c r="D266" i="7"/>
  <c r="AG266" i="7"/>
  <c r="AI266" i="7"/>
  <c r="E266" i="7"/>
  <c r="AF266" i="7"/>
  <c r="AP266" i="7"/>
  <c r="G266" i="7"/>
  <c r="AC266" i="7"/>
  <c r="P266" i="7"/>
  <c r="AK248" i="7"/>
  <c r="S248" i="7"/>
  <c r="AJ248" i="7"/>
  <c r="AP248" i="7"/>
  <c r="AH248" i="7"/>
  <c r="AO248" i="7"/>
  <c r="AN248" i="7"/>
  <c r="AL248" i="7"/>
  <c r="AM248" i="7"/>
  <c r="AG248" i="7"/>
  <c r="AI248" i="7"/>
  <c r="X248" i="7"/>
  <c r="I248" i="7"/>
  <c r="Y248" i="7"/>
  <c r="H248" i="7"/>
  <c r="N248" i="7"/>
  <c r="AD248" i="7"/>
  <c r="P248" i="7"/>
  <c r="M248" i="7"/>
  <c r="D248" i="7"/>
  <c r="K248" i="7"/>
  <c r="W248" i="7"/>
  <c r="AE248" i="7"/>
  <c r="J248" i="7"/>
  <c r="E248" i="7"/>
  <c r="AC248" i="7"/>
  <c r="AB248" i="7"/>
  <c r="O248" i="7"/>
  <c r="AA248" i="7"/>
  <c r="V248" i="7"/>
  <c r="Z248" i="7"/>
  <c r="Q248" i="7"/>
  <c r="U248" i="7"/>
  <c r="T248" i="7"/>
  <c r="AF248" i="7"/>
  <c r="C266" i="7"/>
  <c r="G248" i="7"/>
  <c r="F248" i="7"/>
  <c r="R248" i="7"/>
  <c r="L248" i="7"/>
  <c r="Q620" i="7"/>
  <c r="Q623" i="7" s="1"/>
  <c r="C608" i="7" l="1"/>
  <c r="B609" i="7"/>
  <c r="B172" i="7"/>
  <c r="F11" i="1" s="1"/>
  <c r="R620" i="7"/>
  <c r="R623" i="7" s="1"/>
  <c r="B63" i="7" l="1"/>
  <c r="B77" i="7"/>
  <c r="AO605" i="7"/>
  <c r="AM605" i="7"/>
  <c r="AL605" i="7"/>
  <c r="AK605" i="7"/>
  <c r="AJ605" i="7"/>
  <c r="AI605" i="7"/>
  <c r="AF605" i="7"/>
  <c r="AN605" i="7"/>
  <c r="AH605" i="7"/>
  <c r="AG605" i="7"/>
  <c r="AE605" i="7"/>
  <c r="AC605" i="7"/>
  <c r="AA605" i="7"/>
  <c r="Y605" i="7"/>
  <c r="W605" i="7"/>
  <c r="U605" i="7"/>
  <c r="S605" i="7"/>
  <c r="Q605" i="7"/>
  <c r="O605" i="7"/>
  <c r="M605" i="7"/>
  <c r="K605" i="7"/>
  <c r="I605" i="7"/>
  <c r="G605" i="7"/>
  <c r="E605" i="7"/>
  <c r="C605" i="7"/>
  <c r="AD605" i="7"/>
  <c r="AB605" i="7"/>
  <c r="Z605" i="7"/>
  <c r="X605" i="7"/>
  <c r="V605" i="7"/>
  <c r="T605" i="7"/>
  <c r="R605" i="7"/>
  <c r="P605" i="7"/>
  <c r="N605" i="7"/>
  <c r="L605" i="7"/>
  <c r="J605" i="7"/>
  <c r="H605" i="7"/>
  <c r="F605" i="7"/>
  <c r="D605" i="7"/>
  <c r="S620" i="7"/>
  <c r="S623" i="7" s="1"/>
  <c r="G602" i="7" l="1"/>
  <c r="I602" i="7"/>
  <c r="K602" i="7"/>
  <c r="S602" i="7"/>
  <c r="O602" i="7"/>
  <c r="Q602" i="7"/>
  <c r="E602" i="7"/>
  <c r="M602" i="7"/>
  <c r="U602" i="7"/>
  <c r="AA602" i="7"/>
  <c r="AA604" i="7" s="1"/>
  <c r="AA83" i="7" s="1"/>
  <c r="AC602" i="7"/>
  <c r="AG602" i="7"/>
  <c r="W602" i="7"/>
  <c r="AE602" i="7"/>
  <c r="AJ602" i="7"/>
  <c r="Y602" i="7"/>
  <c r="B605" i="7"/>
  <c r="B716" i="7" s="1"/>
  <c r="AG62" i="7"/>
  <c r="AH602" i="7"/>
  <c r="AH62" i="7" s="1"/>
  <c r="AI602" i="7"/>
  <c r="AI62" i="7" s="1"/>
  <c r="AO602" i="7"/>
  <c r="AO62" i="7" s="1"/>
  <c r="AK602" i="7"/>
  <c r="AK62" i="7" s="1"/>
  <c r="AJ62" i="7"/>
  <c r="AL602" i="7"/>
  <c r="AL62" i="7" s="1"/>
  <c r="AP602" i="7"/>
  <c r="AP604" i="7" s="1"/>
  <c r="AM602" i="7"/>
  <c r="AM62" i="7" s="1"/>
  <c r="AN602" i="7"/>
  <c r="AN62" i="7" s="1"/>
  <c r="D602" i="7"/>
  <c r="D62" i="7" s="1"/>
  <c r="D68" i="7" s="1"/>
  <c r="F602" i="7"/>
  <c r="F62" i="7" s="1"/>
  <c r="F68" i="7" s="1"/>
  <c r="E62" i="7"/>
  <c r="E68" i="7" s="1"/>
  <c r="H602" i="7"/>
  <c r="H62" i="7" s="1"/>
  <c r="H68" i="7" s="1"/>
  <c r="G62" i="7"/>
  <c r="G68" i="7" s="1"/>
  <c r="J602" i="7"/>
  <c r="J62" i="7" s="1"/>
  <c r="J68" i="7" s="1"/>
  <c r="I62" i="7"/>
  <c r="I68" i="7" s="1"/>
  <c r="L602" i="7"/>
  <c r="L62" i="7" s="1"/>
  <c r="L68" i="7" s="1"/>
  <c r="K62" i="7"/>
  <c r="K68" i="7" s="1"/>
  <c r="N602" i="7"/>
  <c r="N62" i="7" s="1"/>
  <c r="N68" i="7" s="1"/>
  <c r="M62" i="7"/>
  <c r="M68" i="7" s="1"/>
  <c r="P602" i="7"/>
  <c r="P62" i="7" s="1"/>
  <c r="P68" i="7" s="1"/>
  <c r="O62" i="7"/>
  <c r="O68" i="7" s="1"/>
  <c r="R602" i="7"/>
  <c r="R62" i="7" s="1"/>
  <c r="R68" i="7" s="1"/>
  <c r="Q62" i="7"/>
  <c r="Q68" i="7" s="1"/>
  <c r="T602" i="7"/>
  <c r="T62" i="7" s="1"/>
  <c r="T68" i="7" s="1"/>
  <c r="S62" i="7"/>
  <c r="S68" i="7" s="1"/>
  <c r="V602" i="7"/>
  <c r="V62" i="7" s="1"/>
  <c r="V68" i="7" s="1"/>
  <c r="U62" i="7"/>
  <c r="U68" i="7" s="1"/>
  <c r="X602" i="7"/>
  <c r="X62" i="7" s="1"/>
  <c r="W62" i="7"/>
  <c r="Z602" i="7"/>
  <c r="Z62" i="7" s="1"/>
  <c r="Y62" i="7"/>
  <c r="AB602" i="7"/>
  <c r="AB62" i="7" s="1"/>
  <c r="AD602" i="7"/>
  <c r="AD62" i="7" s="1"/>
  <c r="AC62" i="7"/>
  <c r="AF602" i="7"/>
  <c r="AE62" i="7"/>
  <c r="C223" i="7"/>
  <c r="C192" i="7"/>
  <c r="C199" i="7" s="1"/>
  <c r="T620" i="7"/>
  <c r="T623" i="7" s="1"/>
  <c r="C602" i="7" l="1"/>
  <c r="C62" i="7" s="1"/>
  <c r="C68" i="7" s="1"/>
  <c r="B603" i="7"/>
  <c r="AP62" i="7"/>
  <c r="AP68" i="7" s="1"/>
  <c r="AP74" i="7" s="1"/>
  <c r="AP83" i="7"/>
  <c r="AA62" i="7"/>
  <c r="AA68" i="7" s="1"/>
  <c r="AA74" i="7" s="1"/>
  <c r="AO68" i="7"/>
  <c r="AO74" i="7" s="1"/>
  <c r="AE68" i="7"/>
  <c r="AE74" i="7" s="1"/>
  <c r="AL68" i="7"/>
  <c r="AL74" i="7" s="1"/>
  <c r="AI68" i="7"/>
  <c r="AI74" i="7" s="1"/>
  <c r="AD68" i="7"/>
  <c r="AD74" i="7" s="1"/>
  <c r="AB68" i="7"/>
  <c r="AB74" i="7" s="1"/>
  <c r="X68" i="7"/>
  <c r="X74" i="7" s="1"/>
  <c r="AN68" i="7"/>
  <c r="AN74" i="7" s="1"/>
  <c r="AJ68" i="7"/>
  <c r="AJ74" i="7" s="1"/>
  <c r="AH68" i="7"/>
  <c r="AH74" i="7" s="1"/>
  <c r="Z68" i="7"/>
  <c r="Z74" i="7" s="1"/>
  <c r="W68" i="7"/>
  <c r="W74" i="7" s="1"/>
  <c r="AC68" i="7"/>
  <c r="AC74" i="7" s="1"/>
  <c r="Y68" i="7"/>
  <c r="Y74" i="7" s="1"/>
  <c r="AM68" i="7"/>
  <c r="AM74" i="7" s="1"/>
  <c r="AK68" i="7"/>
  <c r="AK74" i="7" s="1"/>
  <c r="AG68" i="7"/>
  <c r="AG74" i="7" s="1"/>
  <c r="AF604" i="7"/>
  <c r="AF83" i="7" s="1"/>
  <c r="U620" i="7"/>
  <c r="U623" i="7" s="1"/>
  <c r="B62" i="7" l="1"/>
  <c r="B68" i="7" s="1"/>
  <c r="B74" i="7" s="1"/>
  <c r="B78" i="7"/>
  <c r="B79" i="7" s="1"/>
  <c r="B80" i="7" s="1"/>
  <c r="AF62" i="7"/>
  <c r="V620" i="7"/>
  <c r="V623" i="7" s="1"/>
  <c r="B82" i="7" l="1"/>
  <c r="B84" i="7" s="1"/>
  <c r="AF68" i="7"/>
  <c r="AF74" i="7" s="1"/>
  <c r="W620" i="7"/>
  <c r="W623" i="7" s="1"/>
  <c r="W717" i="7"/>
  <c r="W256" i="7" l="1"/>
  <c r="W239" i="7"/>
  <c r="B88" i="7"/>
  <c r="B89" i="7" s="1"/>
  <c r="B102" i="7" s="1"/>
  <c r="B110" i="7"/>
  <c r="B111" i="7" s="1"/>
  <c r="B114" i="7" s="1"/>
  <c r="W50" i="7"/>
  <c r="X620" i="7"/>
  <c r="X623" i="7" s="1"/>
  <c r="X717" i="7"/>
  <c r="X256" i="7" l="1"/>
  <c r="X239" i="7"/>
  <c r="W238" i="7"/>
  <c r="W255" i="7"/>
  <c r="X50" i="7"/>
  <c r="Y620" i="7"/>
  <c r="Y623" i="7" s="1"/>
  <c r="Y717" i="7"/>
  <c r="X255" i="7" l="1"/>
  <c r="X238" i="7"/>
  <c r="Y256" i="7"/>
  <c r="Y239" i="7"/>
  <c r="Y50" i="7"/>
  <c r="Z620" i="7"/>
  <c r="Z623" i="7" s="1"/>
  <c r="Z717" i="7"/>
  <c r="Z256" i="7" l="1"/>
  <c r="Z239" i="7"/>
  <c r="Y255" i="7"/>
  <c r="Y238" i="7"/>
  <c r="AA620" i="7"/>
  <c r="AA623" i="7" s="1"/>
  <c r="AA717" i="7"/>
  <c r="Z50" i="7"/>
  <c r="Z255" i="7" l="1"/>
  <c r="Z238" i="7"/>
  <c r="AA256" i="7"/>
  <c r="AA239" i="7"/>
  <c r="AB620" i="7"/>
  <c r="AB623" i="7" s="1"/>
  <c r="AB717" i="7"/>
  <c r="AA50" i="7"/>
  <c r="AA238" i="7" l="1"/>
  <c r="AA255" i="7"/>
  <c r="AB256" i="7"/>
  <c r="AB239" i="7"/>
  <c r="AC620" i="7"/>
  <c r="AC623" i="7" s="1"/>
  <c r="AC717" i="7"/>
  <c r="AB50" i="7"/>
  <c r="AC239" i="7" l="1"/>
  <c r="AC256" i="7"/>
  <c r="AB255" i="7"/>
  <c r="AB238" i="7"/>
  <c r="AC50" i="7"/>
  <c r="AD620" i="7"/>
  <c r="AD623" i="7" s="1"/>
  <c r="AD717" i="7"/>
  <c r="AD256" i="7" l="1"/>
  <c r="AD239" i="7"/>
  <c r="AC255" i="7"/>
  <c r="AC238" i="7"/>
  <c r="AE620" i="7"/>
  <c r="AE623" i="7" s="1"/>
  <c r="AE717" i="7"/>
  <c r="AD50" i="7"/>
  <c r="AD255" i="7" l="1"/>
  <c r="AD238" i="7"/>
  <c r="AE256" i="7"/>
  <c r="AE239" i="7"/>
  <c r="AF620" i="7"/>
  <c r="AF623" i="7" s="1"/>
  <c r="AF717" i="7"/>
  <c r="AE50" i="7"/>
  <c r="AF256" i="7" l="1"/>
  <c r="AF239" i="7"/>
  <c r="AE255" i="7"/>
  <c r="AE238" i="7"/>
  <c r="AG620" i="7"/>
  <c r="AG623" i="7" s="1"/>
  <c r="AF50" i="7"/>
  <c r="AF255" i="7" l="1"/>
  <c r="AF238" i="7"/>
  <c r="AG50" i="7"/>
  <c r="M413" i="7"/>
  <c r="M415" i="7"/>
  <c r="AH620" i="7"/>
  <c r="AH623" i="7" s="1"/>
  <c r="AG255" i="7" l="1"/>
  <c r="AG238" i="7"/>
  <c r="M275" i="7"/>
  <c r="AH50" i="7"/>
  <c r="M278" i="7"/>
  <c r="M412" i="7"/>
  <c r="AI620" i="7"/>
  <c r="AI623" i="7" s="1"/>
  <c r="AH255" i="7" l="1"/>
  <c r="AH238" i="7"/>
  <c r="AI50" i="7"/>
  <c r="AJ620" i="7"/>
  <c r="AJ623" i="7" s="1"/>
  <c r="AI238" i="7" l="1"/>
  <c r="AI255" i="7"/>
  <c r="AJ50" i="7"/>
  <c r="AK620" i="7"/>
  <c r="AK623" i="7" s="1"/>
  <c r="AJ238" i="7" l="1"/>
  <c r="AJ255" i="7"/>
  <c r="AK50" i="7"/>
  <c r="AL620" i="7"/>
  <c r="AL623" i="7" s="1"/>
  <c r="AK255" i="7" l="1"/>
  <c r="AK238" i="7"/>
  <c r="AL50" i="7"/>
  <c r="AM620" i="7"/>
  <c r="AM623" i="7" s="1"/>
  <c r="AL255" i="7" l="1"/>
  <c r="AL238" i="7"/>
  <c r="AM50" i="7"/>
  <c r="AN620" i="7"/>
  <c r="AN623" i="7" s="1"/>
  <c r="AM255" i="7" l="1"/>
  <c r="AM238" i="7"/>
  <c r="AN50" i="7"/>
  <c r="AO620" i="7"/>
  <c r="AO623" i="7" s="1"/>
  <c r="AN255" i="7" l="1"/>
  <c r="AN238" i="7"/>
  <c r="AO50" i="7"/>
  <c r="AP620" i="7"/>
  <c r="AP623" i="7" s="1"/>
  <c r="AP716" i="7" s="1"/>
  <c r="AO255" i="7" l="1"/>
  <c r="AO238" i="7"/>
  <c r="AP50" i="7"/>
  <c r="AP255" i="7" l="1"/>
  <c r="AP238" i="7"/>
  <c r="H45" i="7"/>
  <c r="G611" i="7" s="1"/>
  <c r="AF45" i="7"/>
  <c r="AN45" i="7"/>
  <c r="AM611" i="7" s="1"/>
  <c r="AC45" i="7"/>
  <c r="AP45" i="7"/>
  <c r="AO611" i="7" s="1"/>
  <c r="AH45" i="7"/>
  <c r="AG611" i="7" s="1"/>
  <c r="AH608" i="7" l="1"/>
  <c r="AG716" i="7"/>
  <c r="AN608" i="7"/>
  <c r="AM716" i="7"/>
  <c r="AP608" i="7"/>
  <c r="AO716" i="7"/>
  <c r="H608" i="7"/>
  <c r="G716" i="7"/>
  <c r="AC49" i="7"/>
  <c r="AB611" i="7"/>
  <c r="AF49" i="7"/>
  <c r="AF51" i="7" s="1"/>
  <c r="AF82" i="7" s="1"/>
  <c r="AE611" i="7"/>
  <c r="AC51" i="7"/>
  <c r="AC82" i="7" s="1"/>
  <c r="Q45" i="7"/>
  <c r="P611" i="7" s="1"/>
  <c r="H49" i="7"/>
  <c r="G45" i="7"/>
  <c r="F611" i="7" s="1"/>
  <c r="L45" i="7"/>
  <c r="K611" i="7" s="1"/>
  <c r="AO45" i="7"/>
  <c r="AN611" i="7" s="1"/>
  <c r="AM45" i="7"/>
  <c r="AL611" i="7" s="1"/>
  <c r="AI45" i="7"/>
  <c r="AH611" i="7" s="1"/>
  <c r="AN49" i="7"/>
  <c r="AP49" i="7"/>
  <c r="AB45" i="7"/>
  <c r="AA611" i="7" s="1"/>
  <c r="AD45" i="7"/>
  <c r="AC611" i="7" s="1"/>
  <c r="E45" i="7"/>
  <c r="D611" i="7" s="1"/>
  <c r="AK45" i="7"/>
  <c r="AJ611" i="7" s="1"/>
  <c r="U45" i="7"/>
  <c r="AJ45" i="7"/>
  <c r="AI611" i="7" s="1"/>
  <c r="J45" i="7"/>
  <c r="I611" i="7" s="1"/>
  <c r="AG45" i="7"/>
  <c r="AF611" i="7" s="1"/>
  <c r="R45" i="7"/>
  <c r="Q611" i="7" s="1"/>
  <c r="AE45" i="7"/>
  <c r="AD611" i="7" s="1"/>
  <c r="AH49" i="7"/>
  <c r="N45" i="7"/>
  <c r="M611" i="7" s="1"/>
  <c r="T45" i="7"/>
  <c r="S611" i="7" s="1"/>
  <c r="AL45" i="7"/>
  <c r="AK611" i="7" s="1"/>
  <c r="AG608" i="7" l="1"/>
  <c r="AF716" i="7"/>
  <c r="Q608" i="7"/>
  <c r="P716" i="7"/>
  <c r="AL608" i="7"/>
  <c r="AK716" i="7"/>
  <c r="AO608" i="7"/>
  <c r="AN716" i="7"/>
  <c r="AF608" i="7"/>
  <c r="AE716" i="7"/>
  <c r="T608" i="7"/>
  <c r="S716" i="7"/>
  <c r="E608" i="7"/>
  <c r="D716" i="7"/>
  <c r="AE608" i="7"/>
  <c r="AD716" i="7"/>
  <c r="AD608" i="7"/>
  <c r="AC716" i="7"/>
  <c r="AI608" i="7"/>
  <c r="AH716" i="7"/>
  <c r="AC608" i="7"/>
  <c r="AB716" i="7"/>
  <c r="AK608" i="7"/>
  <c r="AJ716" i="7"/>
  <c r="G608" i="7"/>
  <c r="F716" i="7"/>
  <c r="J608" i="7"/>
  <c r="I716" i="7"/>
  <c r="L608" i="7"/>
  <c r="K716" i="7"/>
  <c r="N608" i="7"/>
  <c r="M716" i="7"/>
  <c r="AJ608" i="7"/>
  <c r="AI716" i="7"/>
  <c r="R608" i="7"/>
  <c r="Q716" i="7"/>
  <c r="AB608" i="7"/>
  <c r="AA716" i="7"/>
  <c r="AM608" i="7"/>
  <c r="AL716" i="7"/>
  <c r="T611" i="7"/>
  <c r="AP51" i="7"/>
  <c r="AP82" i="7" s="1"/>
  <c r="AH51" i="7"/>
  <c r="AH82" i="7" s="1"/>
  <c r="AN51" i="7"/>
  <c r="AN82" i="7" s="1"/>
  <c r="AA45" i="7"/>
  <c r="M45" i="7"/>
  <c r="F45" i="7"/>
  <c r="E611" i="7" s="1"/>
  <c r="D45" i="7"/>
  <c r="C611" i="7" s="1"/>
  <c r="K45" i="7"/>
  <c r="J611" i="7" s="1"/>
  <c r="T49" i="7"/>
  <c r="R49" i="7"/>
  <c r="P45" i="7"/>
  <c r="O611" i="7" s="1"/>
  <c r="J49" i="7"/>
  <c r="O45" i="7"/>
  <c r="N611" i="7" s="1"/>
  <c r="S45" i="7"/>
  <c r="R611" i="7" s="1"/>
  <c r="AJ49" i="7"/>
  <c r="AK49" i="7"/>
  <c r="E49" i="7"/>
  <c r="G49" i="7"/>
  <c r="Z45" i="7"/>
  <c r="Y611" i="7" s="1"/>
  <c r="AI49" i="7"/>
  <c r="X45" i="7"/>
  <c r="W611" i="7" s="1"/>
  <c r="Y45" i="7"/>
  <c r="X611" i="7" s="1"/>
  <c r="AM49" i="7"/>
  <c r="AO49" i="7"/>
  <c r="L49" i="7"/>
  <c r="Q49" i="7"/>
  <c r="V45" i="7"/>
  <c r="AL49" i="7"/>
  <c r="N49" i="7"/>
  <c r="AE49" i="7"/>
  <c r="W45" i="7"/>
  <c r="V611" i="7" s="1"/>
  <c r="AG49" i="7"/>
  <c r="U49" i="7"/>
  <c r="AD49" i="7"/>
  <c r="AB49" i="7"/>
  <c r="I45" i="7"/>
  <c r="H611" i="7" s="1"/>
  <c r="W608" i="7" l="1"/>
  <c r="V716" i="7"/>
  <c r="Z608" i="7"/>
  <c r="Y716" i="7"/>
  <c r="P608" i="7"/>
  <c r="O716" i="7"/>
  <c r="F608" i="7"/>
  <c r="E716" i="7"/>
  <c r="D608" i="7"/>
  <c r="C716" i="7"/>
  <c r="X608" i="7"/>
  <c r="W716" i="7"/>
  <c r="O608" i="7"/>
  <c r="N716" i="7"/>
  <c r="I608" i="7"/>
  <c r="H716" i="7"/>
  <c r="Y608" i="7"/>
  <c r="X716" i="7"/>
  <c r="S608" i="7"/>
  <c r="R716" i="7"/>
  <c r="K608" i="7"/>
  <c r="J716" i="7"/>
  <c r="U608" i="7"/>
  <c r="T716" i="7"/>
  <c r="AC84" i="7"/>
  <c r="AF84" i="7"/>
  <c r="U611" i="7"/>
  <c r="L611" i="7"/>
  <c r="Z611" i="7"/>
  <c r="AM51" i="7"/>
  <c r="AM82" i="7" s="1"/>
  <c r="AK51" i="7"/>
  <c r="AK82" i="7" s="1"/>
  <c r="AJ51" i="7"/>
  <c r="AJ82" i="7" s="1"/>
  <c r="AL51" i="7"/>
  <c r="AL82" i="7" s="1"/>
  <c r="AB51" i="7"/>
  <c r="AB82" i="7" s="1"/>
  <c r="AD51" i="7"/>
  <c r="AD82" i="7" s="1"/>
  <c r="AO51" i="7"/>
  <c r="AO82" i="7" s="1"/>
  <c r="AI51" i="7"/>
  <c r="AI82" i="7" s="1"/>
  <c r="AG51" i="7"/>
  <c r="AG82" i="7" s="1"/>
  <c r="AE51" i="7"/>
  <c r="AE82" i="7" s="1"/>
  <c r="U717" i="7"/>
  <c r="AA49" i="7"/>
  <c r="AA51" i="7" s="1"/>
  <c r="AA82" i="7" s="1"/>
  <c r="M49" i="7"/>
  <c r="D49" i="7"/>
  <c r="F49" i="7"/>
  <c r="K49" i="7"/>
  <c r="W49" i="7"/>
  <c r="Y49" i="7"/>
  <c r="Z49" i="7"/>
  <c r="S49" i="7"/>
  <c r="O49" i="7"/>
  <c r="I49" i="7"/>
  <c r="V49" i="7"/>
  <c r="X49" i="7"/>
  <c r="P49" i="7"/>
  <c r="U239" i="7" l="1"/>
  <c r="U256" i="7"/>
  <c r="AF205" i="7"/>
  <c r="AF258" i="7"/>
  <c r="AF241" i="7"/>
  <c r="AF242" i="7" s="1"/>
  <c r="AF249" i="7" s="1"/>
  <c r="AF251" i="7" s="1"/>
  <c r="AF259" i="7" s="1"/>
  <c r="AC205" i="7"/>
  <c r="AC258" i="7"/>
  <c r="AC241" i="7"/>
  <c r="AC242" i="7" s="1"/>
  <c r="AC249" i="7" s="1"/>
  <c r="AC251" i="7" s="1"/>
  <c r="AC259" i="7" s="1"/>
  <c r="AC110" i="7"/>
  <c r="AC111" i="7" s="1"/>
  <c r="AC114" i="7" s="1"/>
  <c r="AC176" i="7"/>
  <c r="AF110" i="7"/>
  <c r="AF111" i="7" s="1"/>
  <c r="AF114" i="7" s="1"/>
  <c r="AF176" i="7"/>
  <c r="M608" i="7"/>
  <c r="L716" i="7"/>
  <c r="AA608" i="7"/>
  <c r="Z716" i="7"/>
  <c r="V608" i="7"/>
  <c r="U716" i="7"/>
  <c r="AC88" i="7"/>
  <c r="AC89" i="7" s="1"/>
  <c r="AC102" i="7" s="1"/>
  <c r="AF88" i="7"/>
  <c r="AF89" i="7" s="1"/>
  <c r="AF102" i="7" s="1"/>
  <c r="AN84" i="7"/>
  <c r="AP84" i="7"/>
  <c r="AH84" i="7"/>
  <c r="AA84" i="7"/>
  <c r="X51" i="7"/>
  <c r="X82" i="7" s="1"/>
  <c r="Z51" i="7"/>
  <c r="Z82" i="7" s="1"/>
  <c r="Y51" i="7"/>
  <c r="Y82" i="7" s="1"/>
  <c r="W51" i="7"/>
  <c r="W82" i="7" s="1"/>
  <c r="V717" i="7"/>
  <c r="V74" i="7"/>
  <c r="U74" i="7"/>
  <c r="U50" i="7"/>
  <c r="AF260" i="7" l="1"/>
  <c r="AF267" i="7" s="1"/>
  <c r="AF269" i="7" s="1"/>
  <c r="AC260" i="7"/>
  <c r="AC267" i="7" s="1"/>
  <c r="AC269" i="7" s="1"/>
  <c r="U51" i="7"/>
  <c r="U255" i="7"/>
  <c r="U238" i="7"/>
  <c r="AA205" i="7"/>
  <c r="AA258" i="7"/>
  <c r="AA241" i="7"/>
  <c r="AA242" i="7" s="1"/>
  <c r="AA249" i="7" s="1"/>
  <c r="AA251" i="7" s="1"/>
  <c r="AA259" i="7" s="1"/>
  <c r="AH205" i="7"/>
  <c r="AH241" i="7"/>
  <c r="AH242" i="7" s="1"/>
  <c r="AH249" i="7" s="1"/>
  <c r="AH251" i="7" s="1"/>
  <c r="AH259" i="7" s="1"/>
  <c r="AH258" i="7"/>
  <c r="AP205" i="7"/>
  <c r="AP241" i="7"/>
  <c r="AP242" i="7" s="1"/>
  <c r="AP249" i="7" s="1"/>
  <c r="AP251" i="7" s="1"/>
  <c r="AP259" i="7" s="1"/>
  <c r="AP258" i="7"/>
  <c r="V256" i="7"/>
  <c r="V239" i="7"/>
  <c r="AN205" i="7"/>
  <c r="AN258" i="7"/>
  <c r="AN241" i="7"/>
  <c r="AN242" i="7" s="1"/>
  <c r="AN249" i="7" s="1"/>
  <c r="AN251" i="7" s="1"/>
  <c r="AN259" i="7" s="1"/>
  <c r="AA110" i="7"/>
  <c r="AA111" i="7" s="1"/>
  <c r="AA114" i="7" s="1"/>
  <c r="AA176" i="7"/>
  <c r="AH110" i="7"/>
  <c r="AH111" i="7" s="1"/>
  <c r="AH114" i="7" s="1"/>
  <c r="AH176" i="7"/>
  <c r="AP110" i="7"/>
  <c r="AP111" i="7" s="1"/>
  <c r="AP114" i="7" s="1"/>
  <c r="AP176" i="7"/>
  <c r="AN110" i="7"/>
  <c r="AN111" i="7" s="1"/>
  <c r="AN114" i="7" s="1"/>
  <c r="AN176" i="7"/>
  <c r="U82" i="7"/>
  <c r="AA88" i="7"/>
  <c r="AA89" i="7" s="1"/>
  <c r="AA102" i="7" s="1"/>
  <c r="AH88" i="7"/>
  <c r="AH89" i="7" s="1"/>
  <c r="AH102" i="7" s="1"/>
  <c r="AN88" i="7"/>
  <c r="AN89" i="7" s="1"/>
  <c r="AN102" i="7" s="1"/>
  <c r="AP88" i="7"/>
  <c r="AP89" i="7" s="1"/>
  <c r="AP102" i="7" s="1"/>
  <c r="AD84" i="7"/>
  <c r="AL84" i="7"/>
  <c r="AM84" i="7"/>
  <c r="AE84" i="7"/>
  <c r="AO84" i="7"/>
  <c r="AI84" i="7"/>
  <c r="AG84" i="7"/>
  <c r="AJ84" i="7"/>
  <c r="AB84" i="7"/>
  <c r="AK84" i="7"/>
  <c r="V50" i="7"/>
  <c r="AH260" i="7" l="1"/>
  <c r="AH267" i="7" s="1"/>
  <c r="AH269" i="7" s="1"/>
  <c r="AA260" i="7"/>
  <c r="AA267" i="7" s="1"/>
  <c r="AA269" i="7" s="1"/>
  <c r="AN260" i="7"/>
  <c r="AN267" i="7" s="1"/>
  <c r="AN269" i="7" s="1"/>
  <c r="AP260" i="7"/>
  <c r="AP267" i="7" s="1"/>
  <c r="AP269" i="7" s="1"/>
  <c r="AE205" i="7"/>
  <c r="AE258" i="7"/>
  <c r="AE241" i="7"/>
  <c r="AE242" i="7" s="1"/>
  <c r="AE249" i="7" s="1"/>
  <c r="AE251" i="7" s="1"/>
  <c r="AE259" i="7" s="1"/>
  <c r="AI205" i="7"/>
  <c r="AI258" i="7"/>
  <c r="AI241" i="7"/>
  <c r="AI242" i="7" s="1"/>
  <c r="AI249" i="7" s="1"/>
  <c r="AI251" i="7" s="1"/>
  <c r="AI259" i="7" s="1"/>
  <c r="AJ205" i="7"/>
  <c r="AJ258" i="7"/>
  <c r="AJ241" i="7"/>
  <c r="AJ242" i="7" s="1"/>
  <c r="AJ249" i="7" s="1"/>
  <c r="AJ251" i="7" s="1"/>
  <c r="AJ259" i="7" s="1"/>
  <c r="AK205" i="7"/>
  <c r="AK258" i="7"/>
  <c r="AK241" i="7"/>
  <c r="AK242" i="7" s="1"/>
  <c r="AK249" i="7" s="1"/>
  <c r="AK251" i="7" s="1"/>
  <c r="AK259" i="7" s="1"/>
  <c r="AL205" i="7"/>
  <c r="AL258" i="7"/>
  <c r="AL241" i="7"/>
  <c r="AL242" i="7" s="1"/>
  <c r="AL249" i="7" s="1"/>
  <c r="AL251" i="7" s="1"/>
  <c r="AL259" i="7" s="1"/>
  <c r="AB205" i="7"/>
  <c r="AB258" i="7"/>
  <c r="AB241" i="7"/>
  <c r="AB242" i="7" s="1"/>
  <c r="AB249" i="7" s="1"/>
  <c r="AB251" i="7" s="1"/>
  <c r="AB259" i="7" s="1"/>
  <c r="AO205" i="7"/>
  <c r="AO258" i="7"/>
  <c r="AO241" i="7"/>
  <c r="AO242" i="7" s="1"/>
  <c r="AO249" i="7" s="1"/>
  <c r="AO251" i="7" s="1"/>
  <c r="AO259" i="7" s="1"/>
  <c r="AD205" i="7"/>
  <c r="AD241" i="7"/>
  <c r="AD242" i="7" s="1"/>
  <c r="AD249" i="7" s="1"/>
  <c r="AD251" i="7" s="1"/>
  <c r="AD259" i="7" s="1"/>
  <c r="AD258" i="7"/>
  <c r="V51" i="7"/>
  <c r="V82" i="7" s="1"/>
  <c r="V255" i="7"/>
  <c r="V238" i="7"/>
  <c r="AG205" i="7"/>
  <c r="AG258" i="7"/>
  <c r="AG241" i="7"/>
  <c r="AG242" i="7" s="1"/>
  <c r="AG249" i="7" s="1"/>
  <c r="AG251" i="7" s="1"/>
  <c r="AG259" i="7" s="1"/>
  <c r="AM205" i="7"/>
  <c r="AM241" i="7"/>
  <c r="AM242" i="7" s="1"/>
  <c r="AM249" i="7" s="1"/>
  <c r="AM251" i="7" s="1"/>
  <c r="AM259" i="7" s="1"/>
  <c r="AM258" i="7"/>
  <c r="AB110" i="7"/>
  <c r="AB111" i="7" s="1"/>
  <c r="AB114" i="7" s="1"/>
  <c r="AB176" i="7"/>
  <c r="AJ110" i="7"/>
  <c r="AJ111" i="7" s="1"/>
  <c r="AJ114" i="7" s="1"/>
  <c r="AJ176" i="7"/>
  <c r="AE110" i="7"/>
  <c r="AE111" i="7" s="1"/>
  <c r="AE114" i="7" s="1"/>
  <c r="AE176" i="7"/>
  <c r="AG110" i="7"/>
  <c r="AG111" i="7" s="1"/>
  <c r="AG114" i="7" s="1"/>
  <c r="AG176" i="7"/>
  <c r="AM110" i="7"/>
  <c r="AM111" i="7" s="1"/>
  <c r="AM114" i="7" s="1"/>
  <c r="AM176" i="7"/>
  <c r="AK110" i="7"/>
  <c r="AK111" i="7" s="1"/>
  <c r="AK114" i="7" s="1"/>
  <c r="AK176" i="7"/>
  <c r="AI110" i="7"/>
  <c r="AI111" i="7" s="1"/>
  <c r="AI114" i="7" s="1"/>
  <c r="AI176" i="7"/>
  <c r="AL110" i="7"/>
  <c r="AL111" i="7" s="1"/>
  <c r="AL114" i="7" s="1"/>
  <c r="AL176" i="7"/>
  <c r="AO110" i="7"/>
  <c r="AO111" i="7" s="1"/>
  <c r="AO114" i="7" s="1"/>
  <c r="AO176" i="7"/>
  <c r="AD110" i="7"/>
  <c r="AD111" i="7" s="1"/>
  <c r="AD114" i="7" s="1"/>
  <c r="AD176" i="7"/>
  <c r="AJ88" i="7"/>
  <c r="AJ89" i="7" s="1"/>
  <c r="AJ102" i="7" s="1"/>
  <c r="AO88" i="7"/>
  <c r="AO89" i="7" s="1"/>
  <c r="AO102" i="7" s="1"/>
  <c r="AD88" i="7"/>
  <c r="AD89" i="7" s="1"/>
  <c r="AD102" i="7" s="1"/>
  <c r="AB88" i="7"/>
  <c r="AB89" i="7" s="1"/>
  <c r="AB102" i="7" s="1"/>
  <c r="AI88" i="7"/>
  <c r="AI89" i="7" s="1"/>
  <c r="AI102" i="7" s="1"/>
  <c r="AE88" i="7"/>
  <c r="AE89" i="7" s="1"/>
  <c r="AE102" i="7" s="1"/>
  <c r="AL88" i="7"/>
  <c r="AL89" i="7" s="1"/>
  <c r="AL102" i="7" s="1"/>
  <c r="AK88" i="7"/>
  <c r="AK89" i="7" s="1"/>
  <c r="AK102" i="7" s="1"/>
  <c r="AG88" i="7"/>
  <c r="AG89" i="7" s="1"/>
  <c r="AG102" i="7" s="1"/>
  <c r="AM88" i="7"/>
  <c r="AM89" i="7" s="1"/>
  <c r="AM102" i="7" s="1"/>
  <c r="Y84" i="7"/>
  <c r="Z84" i="7"/>
  <c r="W84" i="7"/>
  <c r="X84" i="7"/>
  <c r="AM260" i="7" l="1"/>
  <c r="AM267" i="7" s="1"/>
  <c r="AM269" i="7" s="1"/>
  <c r="AG260" i="7"/>
  <c r="AG267" i="7" s="1"/>
  <c r="AG269" i="7" s="1"/>
  <c r="AD260" i="7"/>
  <c r="AD267" i="7" s="1"/>
  <c r="AD269" i="7" s="1"/>
  <c r="AO260" i="7"/>
  <c r="AO267" i="7" s="1"/>
  <c r="AO269" i="7" s="1"/>
  <c r="AJ260" i="7"/>
  <c r="AJ267" i="7" s="1"/>
  <c r="AJ269" i="7" s="1"/>
  <c r="AK260" i="7"/>
  <c r="AK267" i="7" s="1"/>
  <c r="AK269" i="7" s="1"/>
  <c r="AL260" i="7"/>
  <c r="AL267" i="7" s="1"/>
  <c r="AL269" i="7" s="1"/>
  <c r="AE260" i="7"/>
  <c r="AE267" i="7" s="1"/>
  <c r="AE269" i="7" s="1"/>
  <c r="AB260" i="7"/>
  <c r="AB267" i="7" s="1"/>
  <c r="AB269" i="7" s="1"/>
  <c r="AI260" i="7"/>
  <c r="AI267" i="7" s="1"/>
  <c r="AI269" i="7" s="1"/>
  <c r="Z205" i="7"/>
  <c r="Z241" i="7"/>
  <c r="Z242" i="7" s="1"/>
  <c r="Z249" i="7" s="1"/>
  <c r="Z251" i="7" s="1"/>
  <c r="Z259" i="7" s="1"/>
  <c r="Z258" i="7"/>
  <c r="Y205" i="7"/>
  <c r="Y258" i="7"/>
  <c r="Y241" i="7"/>
  <c r="Y242" i="7" s="1"/>
  <c r="Y249" i="7" s="1"/>
  <c r="Y251" i="7" s="1"/>
  <c r="Y259" i="7" s="1"/>
  <c r="X205" i="7"/>
  <c r="X258" i="7"/>
  <c r="X241" i="7"/>
  <c r="X242" i="7" s="1"/>
  <c r="X249" i="7" s="1"/>
  <c r="X251" i="7" s="1"/>
  <c r="X259" i="7" s="1"/>
  <c r="W205" i="7"/>
  <c r="W241" i="7"/>
  <c r="W242" i="7" s="1"/>
  <c r="W249" i="7" s="1"/>
  <c r="W251" i="7" s="1"/>
  <c r="W259" i="7" s="1"/>
  <c r="W258" i="7"/>
  <c r="Y110" i="7"/>
  <c r="Y111" i="7" s="1"/>
  <c r="Y114" i="7" s="1"/>
  <c r="Y176" i="7"/>
  <c r="X110" i="7"/>
  <c r="X111" i="7" s="1"/>
  <c r="X114" i="7" s="1"/>
  <c r="X176" i="7"/>
  <c r="W110" i="7"/>
  <c r="W111" i="7" s="1"/>
  <c r="W114" i="7" s="1"/>
  <c r="W176" i="7"/>
  <c r="Z110" i="7"/>
  <c r="Z111" i="7" s="1"/>
  <c r="Z114" i="7" s="1"/>
  <c r="Z176" i="7"/>
  <c r="X88" i="7"/>
  <c r="X89" i="7" s="1"/>
  <c r="X102" i="7" s="1"/>
  <c r="Z88" i="7"/>
  <c r="Z89" i="7" s="1"/>
  <c r="Z102" i="7" s="1"/>
  <c r="W88" i="7"/>
  <c r="W89" i="7" s="1"/>
  <c r="W102" i="7" s="1"/>
  <c r="Y88" i="7"/>
  <c r="Y89" i="7" s="1"/>
  <c r="Y102" i="7" s="1"/>
  <c r="U84" i="7"/>
  <c r="AN178" i="7"/>
  <c r="AN179" i="7" s="1"/>
  <c r="AP178" i="7"/>
  <c r="AP179" i="7" s="1"/>
  <c r="AL178" i="7"/>
  <c r="AL179" i="7" s="1"/>
  <c r="AH178" i="7"/>
  <c r="AH179" i="7" s="1"/>
  <c r="AO178" i="7"/>
  <c r="AO179" i="7" s="1"/>
  <c r="AK178" i="7"/>
  <c r="AK179" i="7" s="1"/>
  <c r="AG178" i="7"/>
  <c r="AG179" i="7" s="1"/>
  <c r="AJ178" i="7"/>
  <c r="AJ179" i="7" s="1"/>
  <c r="AM178" i="7"/>
  <c r="AM179" i="7" s="1"/>
  <c r="AI178" i="7"/>
  <c r="AI179" i="7" s="1"/>
  <c r="W260" i="7" l="1"/>
  <c r="W267" i="7" s="1"/>
  <c r="W269" i="7" s="1"/>
  <c r="Y260" i="7"/>
  <c r="Y267" i="7" s="1"/>
  <c r="Y269" i="7" s="1"/>
  <c r="X260" i="7"/>
  <c r="X267" i="7" s="1"/>
  <c r="X269" i="7" s="1"/>
  <c r="Z260" i="7"/>
  <c r="Z267" i="7" s="1"/>
  <c r="Z269" i="7" s="1"/>
  <c r="U205" i="7"/>
  <c r="U258" i="7"/>
  <c r="U241" i="7"/>
  <c r="U242" i="7" s="1"/>
  <c r="U249" i="7" s="1"/>
  <c r="U251" i="7" s="1"/>
  <c r="U259" i="7" s="1"/>
  <c r="AP200" i="7"/>
  <c r="AP202" i="7" s="1"/>
  <c r="AG200" i="7"/>
  <c r="AG202" i="7" s="1"/>
  <c r="AK200" i="7"/>
  <c r="AK202" i="7" s="1"/>
  <c r="AM200" i="7"/>
  <c r="AM202" i="7" s="1"/>
  <c r="AO200" i="7"/>
  <c r="AO202" i="7" s="1"/>
  <c r="AO124" i="7" s="1"/>
  <c r="AN200" i="7"/>
  <c r="AN202" i="7" s="1"/>
  <c r="AL200" i="7"/>
  <c r="AL202" i="7" s="1"/>
  <c r="AI200" i="7"/>
  <c r="AI202" i="7" s="1"/>
  <c r="AJ200" i="7"/>
  <c r="AJ202" i="7" s="1"/>
  <c r="AH200" i="7"/>
  <c r="AH202" i="7" s="1"/>
  <c r="U110" i="7"/>
  <c r="U111" i="7" s="1"/>
  <c r="U114" i="7" s="1"/>
  <c r="U176" i="7"/>
  <c r="U88" i="7"/>
  <c r="U89" i="7" s="1"/>
  <c r="U102" i="7" s="1"/>
  <c r="AK206" i="7"/>
  <c r="AJ206" i="7"/>
  <c r="AG206" i="7"/>
  <c r="AI206" i="7"/>
  <c r="AL206" i="7"/>
  <c r="AO206" i="7"/>
  <c r="AH206" i="7"/>
  <c r="AN206" i="7"/>
  <c r="AP206" i="7"/>
  <c r="AM206" i="7"/>
  <c r="U260" i="7" l="1"/>
  <c r="U267" i="7" s="1"/>
  <c r="U269" i="7" s="1"/>
  <c r="AJ124" i="7"/>
  <c r="AJ207" i="7"/>
  <c r="AJ210" i="7" s="1"/>
  <c r="AJ231" i="7" s="1"/>
  <c r="AL207" i="7"/>
  <c r="AL210" i="7" s="1"/>
  <c r="AL231" i="7" s="1"/>
  <c r="AL124" i="7"/>
  <c r="AK207" i="7"/>
  <c r="AK210" i="7" s="1"/>
  <c r="AK231" i="7" s="1"/>
  <c r="AK124" i="7"/>
  <c r="AO207" i="7"/>
  <c r="AO210" i="7" s="1"/>
  <c r="AO231" i="7" s="1"/>
  <c r="AN124" i="7"/>
  <c r="AN207" i="7"/>
  <c r="AN210" i="7" s="1"/>
  <c r="AN231" i="7" s="1"/>
  <c r="AI124" i="7"/>
  <c r="AI207" i="7"/>
  <c r="AI210" i="7" s="1"/>
  <c r="AI231" i="7" s="1"/>
  <c r="AH207" i="7"/>
  <c r="AH210" i="7" s="1"/>
  <c r="AH231" i="7" s="1"/>
  <c r="AH124" i="7"/>
  <c r="AG124" i="7"/>
  <c r="AG207" i="7"/>
  <c r="AG210" i="7" s="1"/>
  <c r="AG231" i="7" s="1"/>
  <c r="AM124" i="7"/>
  <c r="AM207" i="7"/>
  <c r="AM210" i="7" s="1"/>
  <c r="AM231" i="7" s="1"/>
  <c r="AP207" i="7"/>
  <c r="AP210" i="7" s="1"/>
  <c r="AP231" i="7" s="1"/>
  <c r="AP124" i="7"/>
  <c r="AK233" i="7" l="1"/>
  <c r="AK162" i="7" s="1"/>
  <c r="AP233" i="7"/>
  <c r="AP162" i="7" s="1"/>
  <c r="AG233" i="7"/>
  <c r="AG162" i="7" s="1"/>
  <c r="AI233" i="7"/>
  <c r="AI162" i="7" s="1"/>
  <c r="AM233" i="7"/>
  <c r="AM162" i="7" s="1"/>
  <c r="AO233" i="7"/>
  <c r="AO162" i="7" s="1"/>
  <c r="AL233" i="7"/>
  <c r="AL162" i="7" s="1"/>
  <c r="AH233" i="7"/>
  <c r="AH162" i="7" s="1"/>
  <c r="AJ233" i="7"/>
  <c r="AJ162" i="7" s="1"/>
  <c r="AN233" i="7"/>
  <c r="AN162" i="7" s="1"/>
  <c r="V84" i="7"/>
  <c r="V205" i="7" l="1"/>
  <c r="V241" i="7"/>
  <c r="V242" i="7" s="1"/>
  <c r="V249" i="7" s="1"/>
  <c r="V251" i="7" s="1"/>
  <c r="V259" i="7" s="1"/>
  <c r="V258" i="7"/>
  <c r="V110" i="7"/>
  <c r="V111" i="7" s="1"/>
  <c r="V114" i="7" s="1"/>
  <c r="V176" i="7"/>
  <c r="V88" i="7"/>
  <c r="V89" i="7" s="1"/>
  <c r="V102" i="7" s="1"/>
  <c r="AI125" i="7"/>
  <c r="AI126" i="7" s="1"/>
  <c r="AI127" i="7" s="1"/>
  <c r="AP125" i="7"/>
  <c r="AP126" i="7" s="1"/>
  <c r="AP127" i="7" s="1"/>
  <c r="AO125" i="7"/>
  <c r="AO126" i="7" s="1"/>
  <c r="AO127" i="7" s="1"/>
  <c r="AJ125" i="7"/>
  <c r="AJ126" i="7" s="1"/>
  <c r="AJ127" i="7" s="1"/>
  <c r="AK125" i="7"/>
  <c r="AK126" i="7" s="1"/>
  <c r="AK127" i="7" s="1"/>
  <c r="AM125" i="7"/>
  <c r="AM126" i="7" s="1"/>
  <c r="AM127" i="7" s="1"/>
  <c r="AH125" i="7"/>
  <c r="AH126" i="7" s="1"/>
  <c r="AH127" i="7" s="1"/>
  <c r="AG125" i="7"/>
  <c r="AG126" i="7" s="1"/>
  <c r="AG127" i="7" s="1"/>
  <c r="AL125" i="7"/>
  <c r="AL126" i="7" s="1"/>
  <c r="AL127" i="7" s="1"/>
  <c r="AN125" i="7"/>
  <c r="AN126" i="7" s="1"/>
  <c r="AN127" i="7" s="1"/>
  <c r="V260" i="7" l="1"/>
  <c r="V267" i="7" s="1"/>
  <c r="V269" i="7" s="1"/>
  <c r="M414" i="7"/>
  <c r="M418" i="7" s="1"/>
  <c r="C323" i="7"/>
  <c r="B323" i="7" s="1"/>
  <c r="M276" i="7"/>
  <c r="M279" i="7"/>
  <c r="M277" i="7"/>
  <c r="M282" i="7" l="1"/>
  <c r="AD178" i="7"/>
  <c r="AD179" i="7" s="1"/>
  <c r="AD206" i="7"/>
  <c r="AB178" i="7"/>
  <c r="AB179" i="7" s="1"/>
  <c r="AB206" i="7"/>
  <c r="AF178" i="7"/>
  <c r="AF179" i="7" s="1"/>
  <c r="AF206" i="7"/>
  <c r="AC178" i="7"/>
  <c r="AC179" i="7" s="1"/>
  <c r="AC206" i="7"/>
  <c r="AE178" i="7"/>
  <c r="AE179" i="7" s="1"/>
  <c r="AE206" i="7"/>
  <c r="AB200" i="7" l="1"/>
  <c r="AB202" i="7" s="1"/>
  <c r="AE200" i="7"/>
  <c r="AE202" i="7" s="1"/>
  <c r="AF200" i="7"/>
  <c r="AF202" i="7" s="1"/>
  <c r="AD200" i="7"/>
  <c r="AD202" i="7" s="1"/>
  <c r="AC200" i="7"/>
  <c r="AC202" i="7" s="1"/>
  <c r="AD124" i="7" l="1"/>
  <c r="AD207" i="7"/>
  <c r="AD210" i="7" s="1"/>
  <c r="AD231" i="7" s="1"/>
  <c r="AD233" i="7" s="1"/>
  <c r="AD162" i="7" s="1"/>
  <c r="AF207" i="7"/>
  <c r="AF210" i="7" s="1"/>
  <c r="AF231" i="7" s="1"/>
  <c r="AF233" i="7" s="1"/>
  <c r="AF162" i="7" s="1"/>
  <c r="AF124" i="7"/>
  <c r="AE124" i="7"/>
  <c r="AE207" i="7"/>
  <c r="AE210" i="7" s="1"/>
  <c r="AE231" i="7" s="1"/>
  <c r="AE233" i="7" s="1"/>
  <c r="AE162" i="7" s="1"/>
  <c r="AC207" i="7"/>
  <c r="AC210" i="7" s="1"/>
  <c r="AC231" i="7" s="1"/>
  <c r="AC233" i="7" s="1"/>
  <c r="AC162" i="7" s="1"/>
  <c r="AC124" i="7"/>
  <c r="AB207" i="7"/>
  <c r="AB210" i="7" s="1"/>
  <c r="AB231" i="7" s="1"/>
  <c r="AB233" i="7" s="1"/>
  <c r="AB162" i="7" s="1"/>
  <c r="AB124" i="7"/>
  <c r="AD125" i="7" l="1"/>
  <c r="AD126" i="7" s="1"/>
  <c r="AD127" i="7" s="1"/>
  <c r="AC125" i="7"/>
  <c r="AC126" i="7" s="1"/>
  <c r="AC127" i="7" s="1"/>
  <c r="AE125" i="7"/>
  <c r="AE126" i="7" s="1"/>
  <c r="AE127" i="7" s="1"/>
  <c r="AB125" i="7"/>
  <c r="AB126" i="7" s="1"/>
  <c r="AB127" i="7" s="1"/>
  <c r="AF125" i="7"/>
  <c r="AF126" i="7" s="1"/>
  <c r="AF127" i="7" s="1"/>
  <c r="F20" i="1" l="1"/>
  <c r="S74" i="7" l="1"/>
  <c r="J717" i="7"/>
  <c r="J256" i="7" l="1"/>
  <c r="J239" i="7"/>
  <c r="F717" i="7"/>
  <c r="E717" i="7"/>
  <c r="Q717" i="7"/>
  <c r="T74" i="7"/>
  <c r="T717" i="7"/>
  <c r="E74" i="7"/>
  <c r="S717" i="7"/>
  <c r="G717" i="7"/>
  <c r="F74" i="7"/>
  <c r="L74" i="7"/>
  <c r="L717" i="7"/>
  <c r="C74" i="7"/>
  <c r="C717" i="7"/>
  <c r="J50" i="7"/>
  <c r="N717" i="7"/>
  <c r="I74" i="7"/>
  <c r="I717" i="7"/>
  <c r="K74" i="7"/>
  <c r="J74" i="7"/>
  <c r="K717" i="7"/>
  <c r="H74" i="7"/>
  <c r="G74" i="7"/>
  <c r="H717" i="7"/>
  <c r="N74" i="7"/>
  <c r="O717" i="7"/>
  <c r="R74" i="7"/>
  <c r="Q74" i="7"/>
  <c r="R717" i="7"/>
  <c r="D74" i="7"/>
  <c r="D717" i="7"/>
  <c r="M74" i="7"/>
  <c r="M717" i="7"/>
  <c r="P74" i="7"/>
  <c r="O74" i="7"/>
  <c r="P717" i="7"/>
  <c r="E239" i="7" l="1"/>
  <c r="E256" i="7"/>
  <c r="D256" i="7"/>
  <c r="D239" i="7"/>
  <c r="J51" i="7"/>
  <c r="J82" i="7" s="1"/>
  <c r="J255" i="7"/>
  <c r="J238" i="7"/>
  <c r="I256" i="7"/>
  <c r="I239" i="7"/>
  <c r="C256" i="7"/>
  <c r="C239" i="7"/>
  <c r="T239" i="7"/>
  <c r="T256" i="7"/>
  <c r="F256" i="7"/>
  <c r="F239" i="7"/>
  <c r="K256" i="7"/>
  <c r="K239" i="7"/>
  <c r="G256" i="7"/>
  <c r="G239" i="7"/>
  <c r="O256" i="7"/>
  <c r="O239" i="7"/>
  <c r="M239" i="7"/>
  <c r="M256" i="7"/>
  <c r="R256" i="7"/>
  <c r="R239" i="7"/>
  <c r="P239" i="7"/>
  <c r="P256" i="7"/>
  <c r="H256" i="7"/>
  <c r="H239" i="7"/>
  <c r="N256" i="7"/>
  <c r="N239" i="7"/>
  <c r="L239" i="7"/>
  <c r="L256" i="7"/>
  <c r="S256" i="7"/>
  <c r="S239" i="7"/>
  <c r="Q256" i="7"/>
  <c r="Q239" i="7"/>
  <c r="F50" i="7"/>
  <c r="Q50" i="7"/>
  <c r="E50" i="7"/>
  <c r="C417" i="7"/>
  <c r="F417" i="7" s="1"/>
  <c r="T50" i="7"/>
  <c r="G50" i="7"/>
  <c r="S50" i="7"/>
  <c r="F19" i="1"/>
  <c r="M50" i="7"/>
  <c r="I50" i="7"/>
  <c r="L50" i="7"/>
  <c r="H50" i="7"/>
  <c r="K50" i="7"/>
  <c r="R50" i="7"/>
  <c r="O50" i="7"/>
  <c r="C50" i="7"/>
  <c r="P50" i="7"/>
  <c r="D50" i="7"/>
  <c r="N50" i="7"/>
  <c r="K51" i="7" l="1"/>
  <c r="K82" i="7" s="1"/>
  <c r="K255" i="7"/>
  <c r="K238" i="7"/>
  <c r="T51" i="7"/>
  <c r="T82" i="7" s="1"/>
  <c r="T255" i="7"/>
  <c r="T238" i="7"/>
  <c r="C51" i="7"/>
  <c r="C82" i="7" s="1"/>
  <c r="C255" i="7"/>
  <c r="C238" i="7"/>
  <c r="D51" i="7"/>
  <c r="D238" i="7"/>
  <c r="D255" i="7"/>
  <c r="R51" i="7"/>
  <c r="R82" i="7" s="1"/>
  <c r="R255" i="7"/>
  <c r="R238" i="7"/>
  <c r="I51" i="7"/>
  <c r="I82" i="7" s="1"/>
  <c r="I255" i="7"/>
  <c r="I238" i="7"/>
  <c r="G51" i="7"/>
  <c r="G82" i="7" s="1"/>
  <c r="G255" i="7"/>
  <c r="G238" i="7"/>
  <c r="Q51" i="7"/>
  <c r="Q255" i="7"/>
  <c r="Q238" i="7"/>
  <c r="M51" i="7"/>
  <c r="M255" i="7"/>
  <c r="M238" i="7"/>
  <c r="F51" i="7"/>
  <c r="F82" i="7" s="1"/>
  <c r="F255" i="7"/>
  <c r="F238" i="7"/>
  <c r="P51" i="7"/>
  <c r="P82" i="7" s="1"/>
  <c r="P255" i="7"/>
  <c r="P238" i="7"/>
  <c r="H51" i="7"/>
  <c r="H82" i="7" s="1"/>
  <c r="H255" i="7"/>
  <c r="H238" i="7"/>
  <c r="N51" i="7"/>
  <c r="N82" i="7" s="1"/>
  <c r="N255" i="7"/>
  <c r="N238" i="7"/>
  <c r="O51" i="7"/>
  <c r="O82" i="7" s="1"/>
  <c r="O238" i="7"/>
  <c r="O255" i="7"/>
  <c r="L51" i="7"/>
  <c r="L82" i="7" s="1"/>
  <c r="L238" i="7"/>
  <c r="L255" i="7"/>
  <c r="S51" i="7"/>
  <c r="S82" i="7" s="1"/>
  <c r="S255" i="7"/>
  <c r="S238" i="7"/>
  <c r="E51" i="7"/>
  <c r="E82" i="7" s="1"/>
  <c r="E255" i="7"/>
  <c r="E238" i="7"/>
  <c r="Q82" i="7"/>
  <c r="M82" i="7"/>
  <c r="D82" i="7"/>
  <c r="C84" i="7"/>
  <c r="C281" i="7"/>
  <c r="F281" i="7" s="1"/>
  <c r="C280" i="7"/>
  <c r="F280" i="7" s="1"/>
  <c r="C279" i="7"/>
  <c r="F279" i="7" s="1"/>
  <c r="C277" i="7"/>
  <c r="F277" i="7" s="1"/>
  <c r="C416" i="7"/>
  <c r="F416" i="7" s="1"/>
  <c r="C415" i="7"/>
  <c r="F415" i="7" s="1"/>
  <c r="C413" i="7"/>
  <c r="F413" i="7" s="1"/>
  <c r="F17" i="1"/>
  <c r="F18" i="1" s="1"/>
  <c r="C414" i="7"/>
  <c r="F414" i="7" s="1"/>
  <c r="C276" i="7"/>
  <c r="F276" i="7" s="1"/>
  <c r="C278" i="7"/>
  <c r="F278" i="7" s="1"/>
  <c r="C412" i="7"/>
  <c r="F412" i="7" s="1"/>
  <c r="C411" i="7"/>
  <c r="C275" i="7"/>
  <c r="C258" i="7" l="1"/>
  <c r="C241" i="7"/>
  <c r="C242" i="7" s="1"/>
  <c r="C249" i="7" s="1"/>
  <c r="C251" i="7" s="1"/>
  <c r="C259" i="7" s="1"/>
  <c r="C176" i="7"/>
  <c r="C179" i="7" s="1"/>
  <c r="C205" i="7"/>
  <c r="C88" i="7"/>
  <c r="C89" i="7" s="1"/>
  <c r="C102" i="7" s="1"/>
  <c r="C110" i="7"/>
  <c r="C111" i="7" s="1"/>
  <c r="C114" i="7" s="1"/>
  <c r="F411" i="7"/>
  <c r="F418" i="7" s="1"/>
  <c r="C418" i="7"/>
  <c r="C282" i="7"/>
  <c r="F275" i="7"/>
  <c r="F282" i="7" s="1"/>
  <c r="B127" i="7"/>
  <c r="B162" i="7"/>
  <c r="C200" i="7" l="1"/>
  <c r="C202" i="7" s="1"/>
  <c r="C207" i="7" s="1"/>
  <c r="C260" i="7"/>
  <c r="C267" i="7" s="1"/>
  <c r="C269" i="7" s="1"/>
  <c r="H417" i="7"/>
  <c r="K417" i="7" s="1"/>
  <c r="L417" i="7" s="1"/>
  <c r="I418" i="7"/>
  <c r="H281" i="7"/>
  <c r="K281" i="7" s="1"/>
  <c r="L281" i="7" s="1"/>
  <c r="I282" i="7"/>
  <c r="H277" i="7"/>
  <c r="K277" i="7" s="1"/>
  <c r="L277" i="7" s="1"/>
  <c r="H280" i="7"/>
  <c r="H276" i="7"/>
  <c r="K276" i="7" s="1"/>
  <c r="L276" i="7" s="1"/>
  <c r="H279" i="7"/>
  <c r="K279" i="7" s="1"/>
  <c r="L279" i="7" s="1"/>
  <c r="H278" i="7"/>
  <c r="K278" i="7" s="1"/>
  <c r="L278" i="7" s="1"/>
  <c r="H275" i="7"/>
  <c r="H412" i="7"/>
  <c r="K412" i="7" s="1"/>
  <c r="L412" i="7" s="1"/>
  <c r="H411" i="7"/>
  <c r="H414" i="7"/>
  <c r="K414" i="7" s="1"/>
  <c r="L414" i="7" s="1"/>
  <c r="H416" i="7"/>
  <c r="H413" i="7"/>
  <c r="K413" i="7" s="1"/>
  <c r="L413" i="7" s="1"/>
  <c r="H415" i="7"/>
  <c r="K415" i="7" s="1"/>
  <c r="L415" i="7" s="1"/>
  <c r="B155" i="7"/>
  <c r="I281" i="7" l="1"/>
  <c r="J281" i="7" s="1"/>
  <c r="I417" i="7"/>
  <c r="J417" i="7" s="1"/>
  <c r="N281" i="7" s="1"/>
  <c r="H418" i="7"/>
  <c r="K416" i="7"/>
  <c r="L416" i="7" s="1"/>
  <c r="K280" i="7"/>
  <c r="L280" i="7" s="1"/>
  <c r="H282" i="7"/>
  <c r="D84" i="7"/>
  <c r="B156" i="7"/>
  <c r="K411" i="7"/>
  <c r="L411" i="7" s="1"/>
  <c r="C116" i="7"/>
  <c r="I276" i="7"/>
  <c r="J276" i="7" s="1"/>
  <c r="I277" i="7"/>
  <c r="J277" i="7" s="1"/>
  <c r="I280" i="7"/>
  <c r="J280" i="7" s="1"/>
  <c r="I279" i="7"/>
  <c r="J279" i="7" s="1"/>
  <c r="I275" i="7"/>
  <c r="J275" i="7" s="1"/>
  <c r="I278" i="7"/>
  <c r="J278" i="7" s="1"/>
  <c r="C117" i="7"/>
  <c r="I414" i="7"/>
  <c r="J414" i="7" s="1"/>
  <c r="N414" i="7" s="1"/>
  <c r="O414" i="7" s="1"/>
  <c r="Q414" i="7" s="1"/>
  <c r="I416" i="7"/>
  <c r="J416" i="7" s="1"/>
  <c r="I412" i="7"/>
  <c r="J412" i="7" s="1"/>
  <c r="N412" i="7" s="1"/>
  <c r="O412" i="7" s="1"/>
  <c r="I413" i="7"/>
  <c r="J413" i="7" s="1"/>
  <c r="N277" i="7" s="1"/>
  <c r="O277" i="7" s="1"/>
  <c r="Q277" i="7" s="1"/>
  <c r="I411" i="7"/>
  <c r="J411" i="7" s="1"/>
  <c r="I415" i="7"/>
  <c r="J415" i="7" s="1"/>
  <c r="N279" i="7" s="1"/>
  <c r="O279" i="7" s="1"/>
  <c r="Q279" i="7" s="1"/>
  <c r="K275" i="7"/>
  <c r="L275" i="7" s="1"/>
  <c r="D205" i="7" l="1"/>
  <c r="D258" i="7"/>
  <c r="D241" i="7"/>
  <c r="D242" i="7" s="1"/>
  <c r="D249" i="7" s="1"/>
  <c r="D251" i="7" s="1"/>
  <c r="D259" i="7" s="1"/>
  <c r="D110" i="7"/>
  <c r="D111" i="7" s="1"/>
  <c r="D114" i="7" s="1"/>
  <c r="D176" i="7"/>
  <c r="D88" i="7"/>
  <c r="D89" i="7" s="1"/>
  <c r="D102" i="7" s="1"/>
  <c r="N417" i="7"/>
  <c r="O417" i="7" s="1"/>
  <c r="Q417" i="7" s="1"/>
  <c r="L418" i="7"/>
  <c r="AP318" i="7"/>
  <c r="AL318" i="7"/>
  <c r="AH318" i="7"/>
  <c r="AD318" i="7"/>
  <c r="Z318" i="7"/>
  <c r="V318" i="7"/>
  <c r="R318" i="7"/>
  <c r="N318" i="7"/>
  <c r="J318" i="7"/>
  <c r="F318" i="7"/>
  <c r="P318" i="7"/>
  <c r="AO318" i="7"/>
  <c r="AK318" i="7"/>
  <c r="AG318" i="7"/>
  <c r="AC318" i="7"/>
  <c r="Y318" i="7"/>
  <c r="U318" i="7"/>
  <c r="Q318" i="7"/>
  <c r="M318" i="7"/>
  <c r="I318" i="7"/>
  <c r="E318" i="7"/>
  <c r="AN318" i="7"/>
  <c r="AJ318" i="7"/>
  <c r="AF318" i="7"/>
  <c r="AB318" i="7"/>
  <c r="X318" i="7"/>
  <c r="T318" i="7"/>
  <c r="L318" i="7"/>
  <c r="H318" i="7"/>
  <c r="D318" i="7"/>
  <c r="AM318" i="7"/>
  <c r="W318" i="7"/>
  <c r="G318" i="7"/>
  <c r="AA318" i="7"/>
  <c r="AI318" i="7"/>
  <c r="S318" i="7"/>
  <c r="C318" i="7"/>
  <c r="AE318" i="7"/>
  <c r="O318" i="7"/>
  <c r="K318" i="7"/>
  <c r="AP320" i="7"/>
  <c r="AL320" i="7"/>
  <c r="AH320" i="7"/>
  <c r="AD320" i="7"/>
  <c r="Z320" i="7"/>
  <c r="V320" i="7"/>
  <c r="R320" i="7"/>
  <c r="N320" i="7"/>
  <c r="J320" i="7"/>
  <c r="F320" i="7"/>
  <c r="AJ320" i="7"/>
  <c r="AB320" i="7"/>
  <c r="AO320" i="7"/>
  <c r="AK320" i="7"/>
  <c r="AG320" i="7"/>
  <c r="AC320" i="7"/>
  <c r="Y320" i="7"/>
  <c r="U320" i="7"/>
  <c r="Q320" i="7"/>
  <c r="M320" i="7"/>
  <c r="I320" i="7"/>
  <c r="E320" i="7"/>
  <c r="AN320" i="7"/>
  <c r="AF320" i="7"/>
  <c r="X320" i="7"/>
  <c r="P320" i="7"/>
  <c r="L320" i="7"/>
  <c r="H320" i="7"/>
  <c r="D320" i="7"/>
  <c r="AE320" i="7"/>
  <c r="S320" i="7"/>
  <c r="C320" i="7"/>
  <c r="T320" i="7"/>
  <c r="AA320" i="7"/>
  <c r="O320" i="7"/>
  <c r="AM320" i="7"/>
  <c r="W320" i="7"/>
  <c r="K320" i="7"/>
  <c r="AI320" i="7"/>
  <c r="G320" i="7"/>
  <c r="N280" i="7"/>
  <c r="O280" i="7" s="1"/>
  <c r="Q280" i="7" s="1"/>
  <c r="J418" i="7"/>
  <c r="J282" i="7"/>
  <c r="L282" i="7"/>
  <c r="E84" i="7"/>
  <c r="N278" i="7"/>
  <c r="O278" i="7" s="1"/>
  <c r="Q278" i="7" s="1"/>
  <c r="C319" i="7" s="1"/>
  <c r="Q412" i="7"/>
  <c r="C118" i="7"/>
  <c r="C208" i="7"/>
  <c r="C210" i="7" s="1"/>
  <c r="N276" i="7"/>
  <c r="O276" i="7" s="1"/>
  <c r="Q276" i="7" s="1"/>
  <c r="N411" i="7"/>
  <c r="N275" i="7"/>
  <c r="N416" i="7"/>
  <c r="O416" i="7" s="1"/>
  <c r="Q416" i="7" s="1"/>
  <c r="N413" i="7"/>
  <c r="O413" i="7" s="1"/>
  <c r="Q413" i="7" s="1"/>
  <c r="N415" i="7"/>
  <c r="O415" i="7" s="1"/>
  <c r="Q415" i="7" s="1"/>
  <c r="P455" i="7"/>
  <c r="R455" i="7"/>
  <c r="H455" i="7"/>
  <c r="N455" i="7"/>
  <c r="AK455" i="7"/>
  <c r="V455" i="7"/>
  <c r="AJ455" i="7"/>
  <c r="AI455" i="7"/>
  <c r="F455" i="7"/>
  <c r="T455" i="7"/>
  <c r="AP455" i="7"/>
  <c r="AO455" i="7"/>
  <c r="L455" i="7"/>
  <c r="AE455" i="7"/>
  <c r="AB455" i="7"/>
  <c r="E455" i="7"/>
  <c r="U455" i="7"/>
  <c r="AM455" i="7"/>
  <c r="I455" i="7"/>
  <c r="O455" i="7"/>
  <c r="D455" i="7"/>
  <c r="M455" i="7"/>
  <c r="W455" i="7"/>
  <c r="C455" i="7"/>
  <c r="AA455" i="7"/>
  <c r="AG455" i="7"/>
  <c r="J455" i="7"/>
  <c r="K455" i="7"/>
  <c r="AC455" i="7"/>
  <c r="AN455" i="7"/>
  <c r="AL455" i="7"/>
  <c r="X455" i="7"/>
  <c r="AH455" i="7"/>
  <c r="AD455" i="7"/>
  <c r="Z455" i="7"/>
  <c r="G455" i="7"/>
  <c r="Q455" i="7"/>
  <c r="S455" i="7"/>
  <c r="AF455" i="7"/>
  <c r="Y455" i="7"/>
  <c r="D260" i="7" l="1"/>
  <c r="D267" i="7" s="1"/>
  <c r="D269" i="7" s="1"/>
  <c r="E258" i="7"/>
  <c r="E241" i="7"/>
  <c r="E242" i="7" s="1"/>
  <c r="E249" i="7" s="1"/>
  <c r="E251" i="7" s="1"/>
  <c r="E259" i="7" s="1"/>
  <c r="E176" i="7"/>
  <c r="E205" i="7"/>
  <c r="E88" i="7"/>
  <c r="E89" i="7" s="1"/>
  <c r="E102" i="7" s="1"/>
  <c r="E110" i="7"/>
  <c r="E111" i="7" s="1"/>
  <c r="E114" i="7" s="1"/>
  <c r="N282" i="7"/>
  <c r="AP317" i="7"/>
  <c r="AL317" i="7"/>
  <c r="AH317" i="7"/>
  <c r="AD317" i="7"/>
  <c r="Z317" i="7"/>
  <c r="V317" i="7"/>
  <c r="R317" i="7"/>
  <c r="N317" i="7"/>
  <c r="J317" i="7"/>
  <c r="F317" i="7"/>
  <c r="D317" i="7"/>
  <c r="AO317" i="7"/>
  <c r="AK317" i="7"/>
  <c r="AG317" i="7"/>
  <c r="AC317" i="7"/>
  <c r="Y317" i="7"/>
  <c r="U317" i="7"/>
  <c r="Q317" i="7"/>
  <c r="M317" i="7"/>
  <c r="I317" i="7"/>
  <c r="E317" i="7"/>
  <c r="AN317" i="7"/>
  <c r="AJ317" i="7"/>
  <c r="AF317" i="7"/>
  <c r="AB317" i="7"/>
  <c r="X317" i="7"/>
  <c r="T317" i="7"/>
  <c r="P317" i="7"/>
  <c r="L317" i="7"/>
  <c r="H317" i="7"/>
  <c r="AE317" i="7"/>
  <c r="O317" i="7"/>
  <c r="AI317" i="7"/>
  <c r="C317" i="7"/>
  <c r="AA317" i="7"/>
  <c r="K317" i="7"/>
  <c r="AM317" i="7"/>
  <c r="W317" i="7"/>
  <c r="G317" i="7"/>
  <c r="S317" i="7"/>
  <c r="AP321" i="7"/>
  <c r="AL321" i="7"/>
  <c r="AH321" i="7"/>
  <c r="AD321" i="7"/>
  <c r="Z321" i="7"/>
  <c r="V321" i="7"/>
  <c r="R321" i="7"/>
  <c r="N321" i="7"/>
  <c r="J321" i="7"/>
  <c r="F321" i="7"/>
  <c r="AO321" i="7"/>
  <c r="AK321" i="7"/>
  <c r="AG321" i="7"/>
  <c r="AC321" i="7"/>
  <c r="Y321" i="7"/>
  <c r="U321" i="7"/>
  <c r="Q321" i="7"/>
  <c r="M321" i="7"/>
  <c r="I321" i="7"/>
  <c r="E321" i="7"/>
  <c r="AN321" i="7"/>
  <c r="AF321" i="7"/>
  <c r="X321" i="7"/>
  <c r="P321" i="7"/>
  <c r="H321" i="7"/>
  <c r="AI321" i="7"/>
  <c r="AA321" i="7"/>
  <c r="K321" i="7"/>
  <c r="AM321" i="7"/>
  <c r="AE321" i="7"/>
  <c r="W321" i="7"/>
  <c r="O321" i="7"/>
  <c r="G321" i="7"/>
  <c r="AJ321" i="7"/>
  <c r="AB321" i="7"/>
  <c r="T321" i="7"/>
  <c r="L321" i="7"/>
  <c r="D321" i="7"/>
  <c r="S321" i="7"/>
  <c r="C321" i="7"/>
  <c r="N418" i="7"/>
  <c r="O281" i="7"/>
  <c r="Q281" i="7" s="1"/>
  <c r="P457" i="7"/>
  <c r="X457" i="7"/>
  <c r="AN457" i="7"/>
  <c r="K457" i="7"/>
  <c r="I457" i="7"/>
  <c r="T457" i="7"/>
  <c r="AC457" i="7"/>
  <c r="U457" i="7"/>
  <c r="AL457" i="7"/>
  <c r="AB457" i="7"/>
  <c r="M457" i="7"/>
  <c r="Z457" i="7"/>
  <c r="H457" i="7"/>
  <c r="AK457" i="7"/>
  <c r="V457" i="7"/>
  <c r="AM457" i="7"/>
  <c r="G457" i="7"/>
  <c r="E457" i="7"/>
  <c r="Q457" i="7"/>
  <c r="Y457" i="7"/>
  <c r="AO457" i="7"/>
  <c r="AH457" i="7"/>
  <c r="AE457" i="7"/>
  <c r="C457" i="7"/>
  <c r="AF457" i="7"/>
  <c r="AI457" i="7"/>
  <c r="D457" i="7"/>
  <c r="W457" i="7"/>
  <c r="AG457" i="7"/>
  <c r="R457" i="7"/>
  <c r="J457" i="7"/>
  <c r="AD457" i="7"/>
  <c r="N457" i="7"/>
  <c r="S457" i="7"/>
  <c r="O457" i="7"/>
  <c r="F457" i="7"/>
  <c r="L457" i="7"/>
  <c r="AA457" i="7"/>
  <c r="AJ457" i="7"/>
  <c r="AP457" i="7"/>
  <c r="O411" i="7"/>
  <c r="O418" i="7" s="1"/>
  <c r="B320" i="7" a="1"/>
  <c r="B320" i="7" s="1"/>
  <c r="O275" i="7"/>
  <c r="E453" i="7"/>
  <c r="U453" i="7"/>
  <c r="P453" i="7"/>
  <c r="AF453" i="7"/>
  <c r="AP453" i="7"/>
  <c r="D453" i="7"/>
  <c r="V453" i="7"/>
  <c r="L453" i="7"/>
  <c r="AG453" i="7"/>
  <c r="T453" i="7"/>
  <c r="AN453" i="7"/>
  <c r="F453" i="7"/>
  <c r="AB453" i="7"/>
  <c r="O453" i="7"/>
  <c r="Y453" i="7"/>
  <c r="R453" i="7"/>
  <c r="AO453" i="7"/>
  <c r="AD453" i="7"/>
  <c r="N453" i="7"/>
  <c r="Q453" i="7"/>
  <c r="AM453" i="7"/>
  <c r="K453" i="7"/>
  <c r="H453" i="7"/>
  <c r="C453" i="7"/>
  <c r="AJ453" i="7"/>
  <c r="M453" i="7"/>
  <c r="AA453" i="7"/>
  <c r="Z453" i="7"/>
  <c r="AK453" i="7"/>
  <c r="X453" i="7"/>
  <c r="I453" i="7"/>
  <c r="G453" i="7"/>
  <c r="W453" i="7"/>
  <c r="J453" i="7"/>
  <c r="AE453" i="7"/>
  <c r="AL453" i="7"/>
  <c r="AH453" i="7"/>
  <c r="S453" i="7"/>
  <c r="AI453" i="7"/>
  <c r="AC453" i="7"/>
  <c r="B318" i="7" a="1"/>
  <c r="B318" i="7" s="1"/>
  <c r="B455" i="7" a="1"/>
  <c r="B455" i="7" s="1"/>
  <c r="C456" i="7"/>
  <c r="AL456" i="7"/>
  <c r="AO456" i="7"/>
  <c r="AG456" i="7"/>
  <c r="AN456" i="7"/>
  <c r="AK456" i="7"/>
  <c r="D456" i="7"/>
  <c r="AC456" i="7"/>
  <c r="Z456" i="7"/>
  <c r="H456" i="7"/>
  <c r="T456" i="7"/>
  <c r="AM456" i="7"/>
  <c r="AD456" i="7"/>
  <c r="Q456" i="7"/>
  <c r="J456" i="7"/>
  <c r="Y456" i="7"/>
  <c r="M456" i="7"/>
  <c r="AB456" i="7"/>
  <c r="AA456" i="7"/>
  <c r="AH456" i="7"/>
  <c r="S456" i="7"/>
  <c r="V456" i="7"/>
  <c r="X456" i="7"/>
  <c r="AF456" i="7"/>
  <c r="W456" i="7"/>
  <c r="E456" i="7"/>
  <c r="K456" i="7"/>
  <c r="O456" i="7"/>
  <c r="L456" i="7"/>
  <c r="AE456" i="7"/>
  <c r="I456" i="7"/>
  <c r="AI456" i="7"/>
  <c r="N456" i="7"/>
  <c r="AJ456" i="7"/>
  <c r="P456" i="7"/>
  <c r="G456" i="7"/>
  <c r="F456" i="7"/>
  <c r="AP456" i="7"/>
  <c r="R456" i="7"/>
  <c r="U456" i="7"/>
  <c r="AD454" i="7"/>
  <c r="R454" i="7"/>
  <c r="S454" i="7"/>
  <c r="E454" i="7"/>
  <c r="AK454" i="7"/>
  <c r="U454" i="7"/>
  <c r="M454" i="7"/>
  <c r="L454" i="7"/>
  <c r="AL454" i="7"/>
  <c r="AO454" i="7"/>
  <c r="N454" i="7"/>
  <c r="AF454" i="7"/>
  <c r="Q454" i="7"/>
  <c r="AP454" i="7"/>
  <c r="AN454" i="7"/>
  <c r="C454" i="7"/>
  <c r="AC454" i="7"/>
  <c r="X454" i="7"/>
  <c r="T454" i="7"/>
  <c r="Y454" i="7"/>
  <c r="I454" i="7"/>
  <c r="AI454" i="7"/>
  <c r="H454" i="7"/>
  <c r="V454" i="7"/>
  <c r="AA454" i="7"/>
  <c r="O454" i="7"/>
  <c r="J454" i="7"/>
  <c r="F454" i="7"/>
  <c r="G454" i="7"/>
  <c r="AJ454" i="7"/>
  <c r="K454" i="7"/>
  <c r="AB454" i="7"/>
  <c r="P454" i="7"/>
  <c r="AH454" i="7"/>
  <c r="Z454" i="7"/>
  <c r="AE454" i="7"/>
  <c r="D454" i="7"/>
  <c r="AG454" i="7"/>
  <c r="AM454" i="7"/>
  <c r="W454" i="7"/>
  <c r="E260" i="7" l="1"/>
  <c r="E267" i="7" s="1"/>
  <c r="E269" i="7" s="1"/>
  <c r="O282" i="7"/>
  <c r="B319" i="7" a="1"/>
  <c r="B319" i="7" s="1"/>
  <c r="B317" i="7" a="1"/>
  <c r="B317" i="7" s="1"/>
  <c r="B454" i="7" a="1"/>
  <c r="B454" i="7" s="1"/>
  <c r="B453" i="7" a="1"/>
  <c r="B453" i="7" s="1"/>
  <c r="Q275" i="7"/>
  <c r="Q282" i="7" s="1"/>
  <c r="B456" i="7" a="1"/>
  <c r="B456" i="7" s="1"/>
  <c r="P411" i="7"/>
  <c r="AP316" i="7" l="1"/>
  <c r="AP324" i="7" s="1"/>
  <c r="AL316" i="7"/>
  <c r="AL324" i="7" s="1"/>
  <c r="AH316" i="7"/>
  <c r="AH324" i="7" s="1"/>
  <c r="AD316" i="7"/>
  <c r="AD324" i="7" s="1"/>
  <c r="Z316" i="7"/>
  <c r="Z324" i="7" s="1"/>
  <c r="Z178" i="7" s="1"/>
  <c r="Z179" i="7" s="1"/>
  <c r="V316" i="7"/>
  <c r="V324" i="7" s="1"/>
  <c r="V178" i="7" s="1"/>
  <c r="V179" i="7" s="1"/>
  <c r="R316" i="7"/>
  <c r="R324" i="7" s="1"/>
  <c r="R178" i="7" s="1"/>
  <c r="N316" i="7"/>
  <c r="N324" i="7" s="1"/>
  <c r="N178" i="7" s="1"/>
  <c r="J316" i="7"/>
  <c r="J324" i="7" s="1"/>
  <c r="J178" i="7" s="1"/>
  <c r="F316" i="7"/>
  <c r="F324" i="7" s="1"/>
  <c r="F178" i="7" s="1"/>
  <c r="AJ316" i="7"/>
  <c r="AO316" i="7"/>
  <c r="AO324" i="7" s="1"/>
  <c r="AK316" i="7"/>
  <c r="AK324" i="7" s="1"/>
  <c r="AG316" i="7"/>
  <c r="AG324" i="7" s="1"/>
  <c r="AC316" i="7"/>
  <c r="AC324" i="7" s="1"/>
  <c r="Y316" i="7"/>
  <c r="Y324" i="7" s="1"/>
  <c r="Y178" i="7" s="1"/>
  <c r="Y179" i="7" s="1"/>
  <c r="U316" i="7"/>
  <c r="U324" i="7" s="1"/>
  <c r="U178" i="7" s="1"/>
  <c r="U179" i="7" s="1"/>
  <c r="Q316" i="7"/>
  <c r="Q324" i="7" s="1"/>
  <c r="Q178" i="7" s="1"/>
  <c r="M316" i="7"/>
  <c r="M324" i="7" s="1"/>
  <c r="M178" i="7" s="1"/>
  <c r="I316" i="7"/>
  <c r="I324" i="7" s="1"/>
  <c r="I178" i="7" s="1"/>
  <c r="E316" i="7"/>
  <c r="E324" i="7" s="1"/>
  <c r="E178" i="7" s="1"/>
  <c r="E179" i="7" s="1"/>
  <c r="AN316" i="7"/>
  <c r="AF316" i="7"/>
  <c r="AF324" i="7" s="1"/>
  <c r="AB316" i="7"/>
  <c r="AB324" i="7" s="1"/>
  <c r="X316" i="7"/>
  <c r="X324" i="7" s="1"/>
  <c r="X178" i="7" s="1"/>
  <c r="X179" i="7" s="1"/>
  <c r="T316" i="7"/>
  <c r="T324" i="7" s="1"/>
  <c r="T178" i="7" s="1"/>
  <c r="P316" i="7"/>
  <c r="P324" i="7" s="1"/>
  <c r="P178" i="7" s="1"/>
  <c r="L316" i="7"/>
  <c r="L324" i="7" s="1"/>
  <c r="L178" i="7" s="1"/>
  <c r="H316" i="7"/>
  <c r="H324" i="7" s="1"/>
  <c r="H178" i="7" s="1"/>
  <c r="D316" i="7"/>
  <c r="D324" i="7" s="1"/>
  <c r="AM316" i="7"/>
  <c r="AM324" i="7" s="1"/>
  <c r="W316" i="7"/>
  <c r="W324" i="7" s="1"/>
  <c r="W178" i="7" s="1"/>
  <c r="W179" i="7" s="1"/>
  <c r="G316" i="7"/>
  <c r="G324" i="7" s="1"/>
  <c r="G178" i="7" s="1"/>
  <c r="K316" i="7"/>
  <c r="K324" i="7" s="1"/>
  <c r="K178" i="7" s="1"/>
  <c r="AI316" i="7"/>
  <c r="AI324" i="7" s="1"/>
  <c r="S316" i="7"/>
  <c r="S324" i="7" s="1"/>
  <c r="S178" i="7" s="1"/>
  <c r="C316" i="7"/>
  <c r="C324" i="7" s="1"/>
  <c r="AE316" i="7"/>
  <c r="AE324" i="7" s="1"/>
  <c r="O316" i="7"/>
  <c r="O324" i="7" s="1"/>
  <c r="O178" i="7" s="1"/>
  <c r="AA316" i="7"/>
  <c r="AA324" i="7" s="1"/>
  <c r="AA178" i="7" s="1"/>
  <c r="AA179" i="7" s="1"/>
  <c r="P418" i="7"/>
  <c r="C459" i="7" s="1"/>
  <c r="B459" i="7" s="1" a="1"/>
  <c r="B459" i="7" s="1"/>
  <c r="AN324" i="7"/>
  <c r="AJ324" i="7"/>
  <c r="F84" i="7"/>
  <c r="Q411" i="7"/>
  <c r="Q418" i="7" s="1"/>
  <c r="F205" i="7" l="1"/>
  <c r="F241" i="7"/>
  <c r="F242" i="7" s="1"/>
  <c r="F249" i="7" s="1"/>
  <c r="F251" i="7" s="1"/>
  <c r="F259" i="7" s="1"/>
  <c r="F258" i="7"/>
  <c r="AA200" i="7"/>
  <c r="AA202" i="7" s="1"/>
  <c r="W200" i="7"/>
  <c r="W202" i="7" s="1"/>
  <c r="Y200" i="7"/>
  <c r="Y202" i="7" s="1"/>
  <c r="V200" i="7"/>
  <c r="V202" i="7" s="1"/>
  <c r="X200" i="7"/>
  <c r="X202" i="7" s="1"/>
  <c r="E200" i="7"/>
  <c r="E202" i="7" s="1"/>
  <c r="U200" i="7"/>
  <c r="U202" i="7" s="1"/>
  <c r="Z200" i="7"/>
  <c r="Z202" i="7" s="1"/>
  <c r="F110" i="7"/>
  <c r="F111" i="7" s="1"/>
  <c r="F114" i="7" s="1"/>
  <c r="F176" i="7"/>
  <c r="F179" i="7" s="1"/>
  <c r="F88" i="7"/>
  <c r="F89" i="7" s="1"/>
  <c r="F102" i="7" s="1"/>
  <c r="D178" i="7"/>
  <c r="D179" i="7" s="1"/>
  <c r="B324" i="7" a="1"/>
  <c r="B324" i="7" s="1"/>
  <c r="C452" i="7"/>
  <c r="C460" i="7" s="1"/>
  <c r="AI452" i="7"/>
  <c r="AI460" i="7" s="1"/>
  <c r="AP452" i="7"/>
  <c r="AP460" i="7" s="1"/>
  <c r="I452" i="7"/>
  <c r="I460" i="7" s="1"/>
  <c r="I206" i="7" s="1"/>
  <c r="AJ452" i="7"/>
  <c r="AJ460" i="7" s="1"/>
  <c r="AC452" i="7"/>
  <c r="AC460" i="7" s="1"/>
  <c r="AG452" i="7"/>
  <c r="AG460" i="7" s="1"/>
  <c r="AM452" i="7"/>
  <c r="AM460" i="7" s="1"/>
  <c r="AK452" i="7"/>
  <c r="AK460" i="7" s="1"/>
  <c r="T452" i="7"/>
  <c r="T460" i="7" s="1"/>
  <c r="T206" i="7" s="1"/>
  <c r="D452" i="7"/>
  <c r="D460" i="7" s="1"/>
  <c r="D206" i="7" s="1"/>
  <c r="K452" i="7"/>
  <c r="K460" i="7" s="1"/>
  <c r="K206" i="7" s="1"/>
  <c r="AO452" i="7"/>
  <c r="AO460" i="7" s="1"/>
  <c r="L452" i="7"/>
  <c r="L460" i="7" s="1"/>
  <c r="L206" i="7" s="1"/>
  <c r="G452" i="7"/>
  <c r="G460" i="7" s="1"/>
  <c r="G206" i="7" s="1"/>
  <c r="AB452" i="7"/>
  <c r="AB460" i="7" s="1"/>
  <c r="AN452" i="7"/>
  <c r="AN460" i="7" s="1"/>
  <c r="S452" i="7"/>
  <c r="S460" i="7" s="1"/>
  <c r="S206" i="7" s="1"/>
  <c r="E452" i="7"/>
  <c r="E460" i="7" s="1"/>
  <c r="E206" i="7" s="1"/>
  <c r="P452" i="7"/>
  <c r="P460" i="7" s="1"/>
  <c r="P206" i="7" s="1"/>
  <c r="AD452" i="7"/>
  <c r="AD460" i="7" s="1"/>
  <c r="AE452" i="7"/>
  <c r="AE460" i="7" s="1"/>
  <c r="AL452" i="7"/>
  <c r="AL460" i="7" s="1"/>
  <c r="J452" i="7"/>
  <c r="J460" i="7" s="1"/>
  <c r="J206" i="7" s="1"/>
  <c r="H452" i="7"/>
  <c r="H460" i="7" s="1"/>
  <c r="H206" i="7" s="1"/>
  <c r="AF452" i="7"/>
  <c r="AF460" i="7" s="1"/>
  <c r="M452" i="7"/>
  <c r="M460" i="7" s="1"/>
  <c r="M206" i="7" s="1"/>
  <c r="AH452" i="7"/>
  <c r="AH460" i="7" s="1"/>
  <c r="W452" i="7"/>
  <c r="W460" i="7" s="1"/>
  <c r="W206" i="7" s="1"/>
  <c r="U452" i="7"/>
  <c r="U460" i="7" s="1"/>
  <c r="U206" i="7" s="1"/>
  <c r="Z452" i="7"/>
  <c r="Z460" i="7" s="1"/>
  <c r="Z206" i="7" s="1"/>
  <c r="O452" i="7"/>
  <c r="O460" i="7" s="1"/>
  <c r="O206" i="7" s="1"/>
  <c r="R452" i="7"/>
  <c r="R460" i="7" s="1"/>
  <c r="R206" i="7" s="1"/>
  <c r="Q452" i="7"/>
  <c r="Q460" i="7" s="1"/>
  <c r="Q206" i="7" s="1"/>
  <c r="AA452" i="7"/>
  <c r="AA460" i="7" s="1"/>
  <c r="AA206" i="7" s="1"/>
  <c r="F452" i="7"/>
  <c r="F460" i="7" s="1"/>
  <c r="F206" i="7" s="1"/>
  <c r="X452" i="7"/>
  <c r="X460" i="7" s="1"/>
  <c r="X206" i="7" s="1"/>
  <c r="Y452" i="7"/>
  <c r="Y460" i="7" s="1"/>
  <c r="Y206" i="7" s="1"/>
  <c r="N452" i="7"/>
  <c r="N460" i="7" s="1"/>
  <c r="N206" i="7" s="1"/>
  <c r="V452" i="7"/>
  <c r="V460" i="7" s="1"/>
  <c r="V206" i="7" s="1"/>
  <c r="F260" i="7" l="1"/>
  <c r="F267" i="7" s="1"/>
  <c r="F269" i="7" s="1"/>
  <c r="Y207" i="7"/>
  <c r="Y210" i="7" s="1"/>
  <c r="Y231" i="7" s="1"/>
  <c r="Y124" i="7"/>
  <c r="Z207" i="7"/>
  <c r="Z210" i="7" s="1"/>
  <c r="Z231" i="7" s="1"/>
  <c r="Z124" i="7"/>
  <c r="E124" i="7"/>
  <c r="E207" i="7"/>
  <c r="E210" i="7" s="1"/>
  <c r="E231" i="7" s="1"/>
  <c r="E233" i="7" s="1"/>
  <c r="E162" i="7" s="1"/>
  <c r="W207" i="7"/>
  <c r="W210" i="7" s="1"/>
  <c r="W231" i="7" s="1"/>
  <c r="W124" i="7"/>
  <c r="V124" i="7"/>
  <c r="V207" i="7"/>
  <c r="V210" i="7" s="1"/>
  <c r="V231" i="7" s="1"/>
  <c r="U207" i="7"/>
  <c r="U210" i="7" s="1"/>
  <c r="U231" i="7" s="1"/>
  <c r="U124" i="7"/>
  <c r="X124" i="7"/>
  <c r="X207" i="7"/>
  <c r="X210" i="7" s="1"/>
  <c r="X231" i="7" s="1"/>
  <c r="AA124" i="7"/>
  <c r="AA207" i="7"/>
  <c r="AA210" i="7" s="1"/>
  <c r="AA231" i="7" s="1"/>
  <c r="D200" i="7"/>
  <c r="D202" i="7" s="1"/>
  <c r="F200" i="7"/>
  <c r="F202" i="7" s="1"/>
  <c r="C124" i="7"/>
  <c r="B452" i="7" a="1"/>
  <c r="B452" i="7" s="1"/>
  <c r="F124" i="7" l="1"/>
  <c r="F207" i="7"/>
  <c r="F210" i="7" s="1"/>
  <c r="F231" i="7" s="1"/>
  <c r="F233" i="7" s="1"/>
  <c r="F162" i="7" s="1"/>
  <c r="D124" i="7"/>
  <c r="D207" i="7"/>
  <c r="D210" i="7" s="1"/>
  <c r="D231" i="7" s="1"/>
  <c r="D233" i="7" s="1"/>
  <c r="D162" i="7" s="1"/>
  <c r="AA233" i="7"/>
  <c r="AA162" i="7" s="1"/>
  <c r="W233" i="7"/>
  <c r="W162" i="7" s="1"/>
  <c r="V233" i="7"/>
  <c r="V162" i="7" s="1"/>
  <c r="X233" i="7"/>
  <c r="X162" i="7" s="1"/>
  <c r="U233" i="7"/>
  <c r="U162" i="7" s="1"/>
  <c r="Z233" i="7"/>
  <c r="Z162" i="7" s="1"/>
  <c r="Y233" i="7"/>
  <c r="Y162" i="7" s="1"/>
  <c r="E125" i="7"/>
  <c r="E126" i="7" s="1"/>
  <c r="E127" i="7" s="1"/>
  <c r="B460" i="7" a="1"/>
  <c r="B460" i="7" s="1"/>
  <c r="C231" i="7"/>
  <c r="C233" i="7" s="1"/>
  <c r="G84" i="7"/>
  <c r="G205" i="7" l="1"/>
  <c r="G258" i="7"/>
  <c r="G241" i="7"/>
  <c r="G242" i="7" s="1"/>
  <c r="G249" i="7" s="1"/>
  <c r="G251" i="7" s="1"/>
  <c r="G259" i="7" s="1"/>
  <c r="F125" i="7"/>
  <c r="F126" i="7" s="1"/>
  <c r="F127" i="7" s="1"/>
  <c r="G110" i="7"/>
  <c r="G111" i="7" s="1"/>
  <c r="G114" i="7" s="1"/>
  <c r="G176" i="7"/>
  <c r="G179" i="7" s="1"/>
  <c r="G88" i="7"/>
  <c r="G89" i="7" s="1"/>
  <c r="G102" i="7" s="1"/>
  <c r="V125" i="7"/>
  <c r="V126" i="7" s="1"/>
  <c r="V127" i="7" s="1"/>
  <c r="W125" i="7"/>
  <c r="W126" i="7" s="1"/>
  <c r="W127" i="7" s="1"/>
  <c r="X125" i="7"/>
  <c r="X126" i="7" s="1"/>
  <c r="X127" i="7" s="1"/>
  <c r="D125" i="7"/>
  <c r="D126" i="7" s="1"/>
  <c r="D127" i="7" s="1"/>
  <c r="AA125" i="7"/>
  <c r="AA126" i="7" s="1"/>
  <c r="AA127" i="7" s="1"/>
  <c r="Z125" i="7"/>
  <c r="Z126" i="7" s="1"/>
  <c r="Z127" i="7" s="1"/>
  <c r="Y125" i="7"/>
  <c r="Y126" i="7" s="1"/>
  <c r="Y127" i="7" s="1"/>
  <c r="U125" i="7"/>
  <c r="U126" i="7" s="1"/>
  <c r="U127" i="7" s="1"/>
  <c r="C162" i="7"/>
  <c r="G260" i="7" l="1"/>
  <c r="G267" i="7" s="1"/>
  <c r="G269" i="7" s="1"/>
  <c r="G200" i="7"/>
  <c r="G202" i="7" s="1"/>
  <c r="C125" i="7"/>
  <c r="C126" i="7" s="1"/>
  <c r="G207" i="7" l="1"/>
  <c r="G210" i="7" s="1"/>
  <c r="G231" i="7" s="1"/>
  <c r="G233" i="7" s="1"/>
  <c r="G162" i="7" s="1"/>
  <c r="G124" i="7"/>
  <c r="C127" i="7"/>
  <c r="D155" i="7" s="1"/>
  <c r="H84" i="7"/>
  <c r="H205" i="7" l="1"/>
  <c r="H258" i="7"/>
  <c r="H241" i="7"/>
  <c r="H242" i="7" s="1"/>
  <c r="H249" i="7" s="1"/>
  <c r="H251" i="7" s="1"/>
  <c r="H259" i="7" s="1"/>
  <c r="G125" i="7"/>
  <c r="G126" i="7" s="1"/>
  <c r="G127" i="7" s="1"/>
  <c r="G155" i="7" s="1"/>
  <c r="H110" i="7"/>
  <c r="H111" i="7" s="1"/>
  <c r="H114" i="7" s="1"/>
  <c r="H176" i="7"/>
  <c r="H179" i="7" s="1"/>
  <c r="E155" i="7"/>
  <c r="F155" i="7"/>
  <c r="C155" i="7"/>
  <c r="D156" i="7" s="1"/>
  <c r="H88" i="7"/>
  <c r="H89" i="7" s="1"/>
  <c r="H102" i="7" s="1"/>
  <c r="H260" i="7" l="1"/>
  <c r="H267" i="7" s="1"/>
  <c r="H269" i="7" s="1"/>
  <c r="H200" i="7"/>
  <c r="H202" i="7" s="1"/>
  <c r="G156" i="7"/>
  <c r="C156" i="7"/>
  <c r="D157" i="7" s="1"/>
  <c r="F156" i="7"/>
  <c r="E156" i="7"/>
  <c r="H207" i="7" l="1"/>
  <c r="H210" i="7" s="1"/>
  <c r="H231" i="7" s="1"/>
  <c r="H233" i="7" s="1"/>
  <c r="H162" i="7" s="1"/>
  <c r="H124" i="7"/>
  <c r="C157" i="7"/>
  <c r="G157" i="7"/>
  <c r="F157" i="7"/>
  <c r="E157" i="7"/>
  <c r="I84" i="7"/>
  <c r="I205" i="7" l="1"/>
  <c r="I258" i="7"/>
  <c r="I241" i="7"/>
  <c r="I242" i="7" s="1"/>
  <c r="I249" i="7" s="1"/>
  <c r="I251" i="7" s="1"/>
  <c r="I259" i="7" s="1"/>
  <c r="H125" i="7"/>
  <c r="H126" i="7" s="1"/>
  <c r="H127" i="7" s="1"/>
  <c r="H155" i="7" s="1"/>
  <c r="H156" i="7" s="1"/>
  <c r="H157" i="7" s="1"/>
  <c r="I110" i="7"/>
  <c r="I111" i="7" s="1"/>
  <c r="I114" i="7" s="1"/>
  <c r="I176" i="7"/>
  <c r="I179" i="7" s="1"/>
  <c r="I88" i="7"/>
  <c r="I89" i="7" s="1"/>
  <c r="I102" i="7" s="1"/>
  <c r="I260" i="7" l="1"/>
  <c r="I267" i="7" s="1"/>
  <c r="I269" i="7" s="1"/>
  <c r="I200" i="7"/>
  <c r="I202" i="7" s="1"/>
  <c r="I207" i="7" l="1"/>
  <c r="I210" i="7" s="1"/>
  <c r="I231" i="7" s="1"/>
  <c r="I233" i="7" s="1"/>
  <c r="I162" i="7" s="1"/>
  <c r="I124" i="7"/>
  <c r="J84" i="7"/>
  <c r="J205" i="7" l="1"/>
  <c r="J241" i="7"/>
  <c r="J242" i="7" s="1"/>
  <c r="J249" i="7" s="1"/>
  <c r="J251" i="7" s="1"/>
  <c r="J259" i="7" s="1"/>
  <c r="J258" i="7"/>
  <c r="I125" i="7"/>
  <c r="I126" i="7" s="1"/>
  <c r="I127" i="7" s="1"/>
  <c r="I155" i="7" s="1"/>
  <c r="I156" i="7" s="1"/>
  <c r="I157" i="7" s="1"/>
  <c r="J110" i="7"/>
  <c r="J111" i="7" s="1"/>
  <c r="J114" i="7" s="1"/>
  <c r="J176" i="7"/>
  <c r="J179" i="7" s="1"/>
  <c r="J88" i="7"/>
  <c r="J89" i="7" s="1"/>
  <c r="J102" i="7" s="1"/>
  <c r="J260" i="7" l="1"/>
  <c r="J267" i="7" s="1"/>
  <c r="J269" i="7" s="1"/>
  <c r="J200" i="7"/>
  <c r="J202" i="7" s="1"/>
  <c r="J124" i="7" l="1"/>
  <c r="J207" i="7"/>
  <c r="J210" i="7" s="1"/>
  <c r="J231" i="7" s="1"/>
  <c r="J233" i="7" s="1"/>
  <c r="J162" i="7" s="1"/>
  <c r="K84" i="7"/>
  <c r="K205" i="7" l="1"/>
  <c r="K258" i="7"/>
  <c r="K241" i="7"/>
  <c r="K242" i="7" s="1"/>
  <c r="K249" i="7" s="1"/>
  <c r="K251" i="7" s="1"/>
  <c r="K259" i="7" s="1"/>
  <c r="J125" i="7"/>
  <c r="J126" i="7" s="1"/>
  <c r="J127" i="7" s="1"/>
  <c r="J155" i="7" s="1"/>
  <c r="J156" i="7" s="1"/>
  <c r="J157" i="7" s="1"/>
  <c r="K110" i="7"/>
  <c r="K111" i="7" s="1"/>
  <c r="K114" i="7" s="1"/>
  <c r="K176" i="7"/>
  <c r="K179" i="7" s="1"/>
  <c r="K88" i="7"/>
  <c r="K89" i="7" s="1"/>
  <c r="K102" i="7" s="1"/>
  <c r="K260" i="7" l="1"/>
  <c r="K267" i="7" s="1"/>
  <c r="K269" i="7" s="1"/>
  <c r="K200" i="7"/>
  <c r="K202" i="7" s="1"/>
  <c r="K207" i="7" l="1"/>
  <c r="K210" i="7" s="1"/>
  <c r="K231" i="7" s="1"/>
  <c r="K233" i="7" s="1"/>
  <c r="K162" i="7" s="1"/>
  <c r="K124" i="7"/>
  <c r="L84" i="7"/>
  <c r="L205" i="7" l="1"/>
  <c r="L258" i="7"/>
  <c r="L241" i="7"/>
  <c r="L242" i="7" s="1"/>
  <c r="L249" i="7" s="1"/>
  <c r="L251" i="7" s="1"/>
  <c r="L259" i="7" s="1"/>
  <c r="K125" i="7"/>
  <c r="K126" i="7" s="1"/>
  <c r="K127" i="7" s="1"/>
  <c r="K155" i="7" s="1"/>
  <c r="K156" i="7" s="1"/>
  <c r="K157" i="7" s="1"/>
  <c r="L110" i="7"/>
  <c r="L111" i="7" s="1"/>
  <c r="L114" i="7" s="1"/>
  <c r="L176" i="7"/>
  <c r="L179" i="7" s="1"/>
  <c r="L88" i="7"/>
  <c r="L89" i="7" s="1"/>
  <c r="L102" i="7" s="1"/>
  <c r="L260" i="7" l="1"/>
  <c r="L267" i="7" s="1"/>
  <c r="L269" i="7" s="1"/>
  <c r="L200" i="7"/>
  <c r="L202" i="7" s="1"/>
  <c r="L207" i="7" l="1"/>
  <c r="L210" i="7" s="1"/>
  <c r="L231" i="7" s="1"/>
  <c r="L233" i="7" s="1"/>
  <c r="L162" i="7" s="1"/>
  <c r="L124" i="7"/>
  <c r="M84" i="7"/>
  <c r="M205" i="7" l="1"/>
  <c r="M258" i="7"/>
  <c r="M241" i="7"/>
  <c r="M242" i="7" s="1"/>
  <c r="M249" i="7" s="1"/>
  <c r="M251" i="7" s="1"/>
  <c r="M259" i="7" s="1"/>
  <c r="L125" i="7"/>
  <c r="L126" i="7" s="1"/>
  <c r="L127" i="7" s="1"/>
  <c r="L155" i="7" s="1"/>
  <c r="L156" i="7" s="1"/>
  <c r="L157" i="7" s="1"/>
  <c r="M110" i="7"/>
  <c r="M111" i="7" s="1"/>
  <c r="M114" i="7" s="1"/>
  <c r="M176" i="7"/>
  <c r="M179" i="7" s="1"/>
  <c r="M88" i="7"/>
  <c r="M89" i="7" s="1"/>
  <c r="M102" i="7" s="1"/>
  <c r="M260" i="7" l="1"/>
  <c r="M267" i="7" s="1"/>
  <c r="M269" i="7" s="1"/>
  <c r="M200" i="7"/>
  <c r="M202" i="7" s="1"/>
  <c r="M207" i="7" l="1"/>
  <c r="M210" i="7" s="1"/>
  <c r="M231" i="7" s="1"/>
  <c r="M233" i="7" s="1"/>
  <c r="M162" i="7" s="1"/>
  <c r="M124" i="7"/>
  <c r="N84" i="7"/>
  <c r="N205" i="7" l="1"/>
  <c r="N241" i="7"/>
  <c r="N242" i="7" s="1"/>
  <c r="N249" i="7" s="1"/>
  <c r="N251" i="7" s="1"/>
  <c r="N259" i="7" s="1"/>
  <c r="N258" i="7"/>
  <c r="M125" i="7"/>
  <c r="M126" i="7" s="1"/>
  <c r="M127" i="7" s="1"/>
  <c r="M155" i="7" s="1"/>
  <c r="M156" i="7" s="1"/>
  <c r="M157" i="7" s="1"/>
  <c r="N110" i="7"/>
  <c r="N111" i="7" s="1"/>
  <c r="N114" i="7" s="1"/>
  <c r="N176" i="7"/>
  <c r="N179" i="7" s="1"/>
  <c r="N88" i="7"/>
  <c r="N89" i="7" s="1"/>
  <c r="N102" i="7" s="1"/>
  <c r="N260" i="7" l="1"/>
  <c r="N267" i="7" s="1"/>
  <c r="N269" i="7" s="1"/>
  <c r="N200" i="7"/>
  <c r="N202" i="7" s="1"/>
  <c r="N207" i="7" l="1"/>
  <c r="N210" i="7" s="1"/>
  <c r="N231" i="7" s="1"/>
  <c r="N233" i="7" s="1"/>
  <c r="N162" i="7" s="1"/>
  <c r="N124" i="7"/>
  <c r="O84" i="7"/>
  <c r="O205" i="7" l="1"/>
  <c r="O241" i="7"/>
  <c r="O242" i="7" s="1"/>
  <c r="O249" i="7" s="1"/>
  <c r="O251" i="7" s="1"/>
  <c r="O259" i="7" s="1"/>
  <c r="O258" i="7"/>
  <c r="N125" i="7"/>
  <c r="N126" i="7" s="1"/>
  <c r="N127" i="7" s="1"/>
  <c r="N155" i="7" s="1"/>
  <c r="N156" i="7" s="1"/>
  <c r="N157" i="7" s="1"/>
  <c r="O110" i="7"/>
  <c r="O111" i="7" s="1"/>
  <c r="O114" i="7" s="1"/>
  <c r="O176" i="7"/>
  <c r="O179" i="7" s="1"/>
  <c r="O88" i="7"/>
  <c r="O89" i="7" s="1"/>
  <c r="O102" i="7" s="1"/>
  <c r="O260" i="7" l="1"/>
  <c r="O267" i="7" s="1"/>
  <c r="O269" i="7" s="1"/>
  <c r="O200" i="7"/>
  <c r="O202" i="7" s="1"/>
  <c r="O207" i="7" l="1"/>
  <c r="O210" i="7" s="1"/>
  <c r="O231" i="7" s="1"/>
  <c r="O233" i="7" s="1"/>
  <c r="O162" i="7" s="1"/>
  <c r="O124" i="7"/>
  <c r="P84" i="7"/>
  <c r="P205" i="7" l="1"/>
  <c r="P258" i="7"/>
  <c r="P241" i="7"/>
  <c r="P242" i="7" s="1"/>
  <c r="P249" i="7" s="1"/>
  <c r="P251" i="7" s="1"/>
  <c r="P259" i="7" s="1"/>
  <c r="O125" i="7"/>
  <c r="O126" i="7" s="1"/>
  <c r="O127" i="7" s="1"/>
  <c r="O155" i="7" s="1"/>
  <c r="O156" i="7" s="1"/>
  <c r="O157" i="7" s="1"/>
  <c r="P110" i="7"/>
  <c r="P111" i="7" s="1"/>
  <c r="P114" i="7" s="1"/>
  <c r="P176" i="7"/>
  <c r="P179" i="7" s="1"/>
  <c r="P88" i="7"/>
  <c r="P89" i="7" s="1"/>
  <c r="P102" i="7" s="1"/>
  <c r="P260" i="7" l="1"/>
  <c r="P267" i="7" s="1"/>
  <c r="P269" i="7" s="1"/>
  <c r="P200" i="7"/>
  <c r="P202" i="7" s="1"/>
  <c r="P207" i="7" l="1"/>
  <c r="P210" i="7" s="1"/>
  <c r="P231" i="7" s="1"/>
  <c r="P233" i="7" s="1"/>
  <c r="P162" i="7" s="1"/>
  <c r="P124" i="7"/>
  <c r="Q84" i="7"/>
  <c r="Q205" i="7" l="1"/>
  <c r="Q258" i="7"/>
  <c r="Q241" i="7"/>
  <c r="Q242" i="7" s="1"/>
  <c r="Q249" i="7" s="1"/>
  <c r="Q251" i="7" s="1"/>
  <c r="Q259" i="7" s="1"/>
  <c r="P125" i="7"/>
  <c r="P126" i="7" s="1"/>
  <c r="P127" i="7" s="1"/>
  <c r="P155" i="7" s="1"/>
  <c r="P156" i="7" s="1"/>
  <c r="P157" i="7" s="1"/>
  <c r="Q110" i="7"/>
  <c r="Q111" i="7" s="1"/>
  <c r="Q114" i="7" s="1"/>
  <c r="Q176" i="7"/>
  <c r="Q179" i="7" s="1"/>
  <c r="Q88" i="7"/>
  <c r="Q89" i="7" s="1"/>
  <c r="Q102" i="7" s="1"/>
  <c r="Q260" i="7" l="1"/>
  <c r="Q267" i="7" s="1"/>
  <c r="Q269" i="7" s="1"/>
  <c r="Q200" i="7"/>
  <c r="Q202" i="7" s="1"/>
  <c r="Q207" i="7" s="1"/>
  <c r="Q210" i="7" s="1"/>
  <c r="Q231" i="7" s="1"/>
  <c r="Q233" i="7" s="1"/>
  <c r="Q162" i="7" s="1"/>
  <c r="Q124" i="7" l="1"/>
  <c r="Q125" i="7"/>
  <c r="R84" i="7"/>
  <c r="R205" i="7" l="1"/>
  <c r="R241" i="7"/>
  <c r="R242" i="7" s="1"/>
  <c r="R249" i="7" s="1"/>
  <c r="R251" i="7" s="1"/>
  <c r="R259" i="7" s="1"/>
  <c r="R258" i="7"/>
  <c r="Q126" i="7"/>
  <c r="Q127" i="7" s="1"/>
  <c r="Q155" i="7" s="1"/>
  <c r="Q156" i="7" s="1"/>
  <c r="Q157" i="7" s="1"/>
  <c r="R110" i="7"/>
  <c r="R111" i="7" s="1"/>
  <c r="R114" i="7" s="1"/>
  <c r="R176" i="7"/>
  <c r="R179" i="7" s="1"/>
  <c r="R88" i="7"/>
  <c r="R89" i="7" s="1"/>
  <c r="R102" i="7" s="1"/>
  <c r="R260" i="7" l="1"/>
  <c r="R267" i="7" s="1"/>
  <c r="R269" i="7" s="1"/>
  <c r="R200" i="7"/>
  <c r="R202" i="7" s="1"/>
  <c r="R124" i="7" l="1"/>
  <c r="R207" i="7"/>
  <c r="R210" i="7" s="1"/>
  <c r="R231" i="7" s="1"/>
  <c r="R233" i="7" s="1"/>
  <c r="R162" i="7" s="1"/>
  <c r="S84" i="7"/>
  <c r="S205" i="7" l="1"/>
  <c r="S258" i="7"/>
  <c r="S241" i="7"/>
  <c r="S242" i="7" s="1"/>
  <c r="S249" i="7" s="1"/>
  <c r="S251" i="7" s="1"/>
  <c r="S259" i="7" s="1"/>
  <c r="R125" i="7"/>
  <c r="R126" i="7" s="1"/>
  <c r="R127" i="7" s="1"/>
  <c r="R155" i="7" s="1"/>
  <c r="R156" i="7" s="1"/>
  <c r="R157" i="7" s="1"/>
  <c r="S110" i="7"/>
  <c r="S111" i="7" s="1"/>
  <c r="S114" i="7" s="1"/>
  <c r="S176" i="7"/>
  <c r="S179" i="7" s="1"/>
  <c r="S88" i="7"/>
  <c r="S89" i="7" s="1"/>
  <c r="S102" i="7" s="1"/>
  <c r="S260" i="7" l="1"/>
  <c r="S267" i="7" s="1"/>
  <c r="S269" i="7" s="1"/>
  <c r="S200" i="7"/>
  <c r="S202" i="7" s="1"/>
  <c r="S207" i="7" l="1"/>
  <c r="S210" i="7" s="1"/>
  <c r="S231" i="7" s="1"/>
  <c r="S233" i="7" s="1"/>
  <c r="S162" i="7" s="1"/>
  <c r="S124" i="7"/>
  <c r="T84" i="7"/>
  <c r="T205" i="7" l="1"/>
  <c r="T258" i="7"/>
  <c r="T241" i="7"/>
  <c r="T242" i="7" s="1"/>
  <c r="T249" i="7" s="1"/>
  <c r="T251" i="7" s="1"/>
  <c r="T259" i="7" s="1"/>
  <c r="S125" i="7"/>
  <c r="S126" i="7" s="1"/>
  <c r="S127" i="7" s="1"/>
  <c r="S155" i="7" s="1"/>
  <c r="S156" i="7" s="1"/>
  <c r="S157" i="7" s="1"/>
  <c r="T110" i="7"/>
  <c r="T111" i="7" s="1"/>
  <c r="T114" i="7" s="1"/>
  <c r="T176" i="7"/>
  <c r="T179" i="7" s="1"/>
  <c r="T88" i="7"/>
  <c r="T89" i="7" s="1"/>
  <c r="T102" i="7" s="1"/>
  <c r="T260" i="7" l="1"/>
  <c r="T267" i="7" s="1"/>
  <c r="T269" i="7" s="1"/>
  <c r="T200" i="7"/>
  <c r="T202" i="7" s="1"/>
  <c r="B166" i="7"/>
  <c r="T207" i="7" l="1"/>
  <c r="T210" i="7" s="1"/>
  <c r="T231" i="7" s="1"/>
  <c r="T233" i="7" s="1"/>
  <c r="T162" i="7" s="1"/>
  <c r="T124" i="7"/>
  <c r="B168" i="7"/>
  <c r="F12" i="1" s="1"/>
  <c r="T125" i="7" l="1"/>
  <c r="T126" i="7" s="1"/>
  <c r="T127" i="7" s="1"/>
  <c r="AD155" i="7" s="1"/>
  <c r="AJ155" i="7" l="1"/>
  <c r="AB155" i="7"/>
  <c r="AG155" i="7"/>
  <c r="AH155" i="7"/>
  <c r="Z155" i="7"/>
  <c r="U155" i="7"/>
  <c r="X155" i="7"/>
  <c r="AK155" i="7"/>
  <c r="AC155" i="7"/>
  <c r="AI155" i="7"/>
  <c r="AO155" i="7"/>
  <c r="AL155" i="7"/>
  <c r="AA155" i="7"/>
  <c r="AN155" i="7"/>
  <c r="W155" i="7"/>
  <c r="Y155" i="7"/>
  <c r="AE155" i="7"/>
  <c r="T155" i="7"/>
  <c r="T156" i="7" s="1"/>
  <c r="T157" i="7" s="1"/>
  <c r="B159" i="7"/>
  <c r="F13" i="1" s="1"/>
  <c r="V155" i="7"/>
  <c r="AM155" i="7"/>
  <c r="AF155" i="7"/>
  <c r="AP155" i="7"/>
  <c r="AG156" i="7" l="1"/>
  <c r="AA156" i="7"/>
  <c r="W156" i="7"/>
  <c r="Z156" i="7"/>
  <c r="Y156" i="7"/>
  <c r="AB156" i="7"/>
  <c r="V156" i="7"/>
  <c r="AC156" i="7"/>
  <c r="X156" i="7"/>
  <c r="Y157" i="7" s="1"/>
  <c r="U156" i="7"/>
  <c r="U157" i="7" s="1"/>
  <c r="AD156" i="7"/>
  <c r="AE156" i="7"/>
  <c r="AF156" i="7"/>
  <c r="AG157" i="7" s="1"/>
  <c r="AN156" i="7"/>
  <c r="AP156" i="7"/>
  <c r="AH156" i="7"/>
  <c r="AO156" i="7"/>
  <c r="AL156" i="7"/>
  <c r="AI156" i="7"/>
  <c r="AM156" i="7"/>
  <c r="AK156" i="7"/>
  <c r="AJ156" i="7"/>
  <c r="W157" i="7" l="1"/>
  <c r="AH157" i="7"/>
  <c r="AB157" i="7"/>
  <c r="AA157" i="7"/>
  <c r="AP157" i="7"/>
  <c r="Z157" i="7"/>
  <c r="AE157" i="7"/>
  <c r="AC157" i="7"/>
  <c r="AD157" i="7"/>
  <c r="AF157" i="7"/>
  <c r="X157" i="7"/>
  <c r="AK157" i="7"/>
  <c r="AL157" i="7"/>
  <c r="AO157" i="7"/>
  <c r="V157" i="7"/>
  <c r="AN157" i="7"/>
  <c r="AJ157" i="7"/>
  <c r="AI157" i="7"/>
  <c r="AM157" i="7"/>
  <c r="F16" i="1"/>
  <c r="F14" i="1"/>
  <c r="B157" i="7" l="1"/>
  <c r="F15" i="1" s="1"/>
</calcChain>
</file>

<file path=xl/sharedStrings.xml><?xml version="1.0" encoding="utf-8"?>
<sst xmlns="http://schemas.openxmlformats.org/spreadsheetml/2006/main" count="747" uniqueCount="386">
  <si>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</si>
  <si>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</si>
  <si>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</si>
  <si>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</si>
  <si>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</si>
  <si>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</si>
  <si>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</si>
  <si>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</si>
  <si>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</si>
  <si>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</si>
  <si>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</si>
  <si>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</si>
  <si>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</si>
  <si>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</si>
  <si>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</si>
  <si>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</si>
  <si>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</si>
  <si>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</si>
  <si>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</si>
  <si>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</si>
  <si>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</si>
  <si>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</si>
  <si>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</si>
  <si>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</si>
  <si>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</si>
  <si>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</si>
  <si>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</si>
  <si>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</si>
  <si>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</si>
  <si>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</si>
  <si>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</si>
  <si>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</si>
  <si>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</si>
  <si>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</si>
  <si>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</si>
  <si>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</si>
  <si>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</si>
  <si>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</si>
  <si>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</si>
  <si>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</si>
  <si>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</si>
  <si>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</si>
  <si>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</si>
  <si>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</si>
  <si>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</si>
  <si>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</si>
  <si>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</si>
  <si>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</si>
  <si>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</si>
  <si>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</si>
  <si>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</si>
  <si>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</si>
  <si>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</si>
  <si>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</si>
  <si>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</si>
  <si>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</si>
  <si>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</si>
  <si>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</si>
  <si>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</si>
  <si>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</si>
  <si>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</si>
  <si>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</si>
  <si>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</si>
  <si>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</si>
  <si>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</si>
  <si>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</si>
  <si>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</si>
  <si>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</si>
  <si>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</si>
  <si>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</si>
  <si>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</si>
  <si>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</si>
  <si>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</si>
  <si>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</si>
  <si>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</si>
  <si>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</si>
  <si>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</si>
  <si>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</si>
  <si>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</si>
  <si>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</si>
  <si>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</si>
  <si>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</si>
  <si>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</si>
  <si>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</si>
  <si>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</si>
  <si>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</si>
  <si>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</si>
  <si>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</si>
  <si>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</si>
  <si>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</si>
  <si>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</si>
  <si>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</si>
  <si>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</si>
  <si>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</si>
  <si>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</si>
  <si>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</si>
  <si>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</si>
  <si>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</si>
  <si>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</si>
  <si>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</si>
  <si>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</si>
  <si>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</si>
  <si>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</si>
  <si>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</si>
  <si>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</si>
  <si>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</si>
  <si>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</si>
  <si>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</si>
  <si>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</si>
  <si>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</si>
  <si>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</si>
  <si>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</si>
  <si>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</si>
  <si>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</si>
  <si>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</si>
  <si>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</si>
  <si>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</si>
  <si>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</si>
  <si>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</si>
  <si>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</si>
  <si>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</si>
  <si>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</si>
  <si>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</si>
  <si>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</si>
  <si>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</si>
  <si>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</si>
  <si>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</si>
  <si>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</si>
  <si>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</si>
  <si>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</si>
  <si>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</si>
  <si>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</si>
  <si>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</si>
  <si>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</si>
  <si>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</si>
  <si>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</si>
  <si>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</si>
  <si>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</si>
  <si>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</si>
  <si>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</si>
  <si>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</si>
  <si>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</si>
  <si>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</si>
  <si>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</si>
  <si>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</si>
  <si>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</si>
  <si>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</si>
  <si>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</si>
  <si>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</si>
  <si>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</si>
  <si>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</si>
  <si>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</si>
  <si>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</si>
  <si>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</si>
  <si>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</si>
  <si>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</si>
  <si>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</si>
  <si>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</si>
  <si>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</si>
  <si>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</si>
  <si>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</si>
  <si>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</si>
  <si>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</si>
  <si>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</si>
  <si>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</si>
  <si>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</si>
  <si>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</si>
  <si>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</si>
  <si>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</si>
  <si>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</si>
  <si>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</si>
  <si>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</si>
  <si>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</si>
  <si>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</si>
  <si>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</si>
  <si>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</si>
  <si>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</si>
  <si>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</si>
  <si>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</si>
  <si>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</si>
  <si>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</si>
  <si>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</si>
  <si>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</si>
  <si>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</si>
  <si>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</si>
  <si>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</si>
  <si>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</si>
  <si>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</si>
  <si>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</si>
  <si>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</si>
  <si>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</si>
  <si>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Cumulative after-tax IRR (%)</t>
  </si>
  <si>
    <t>Year target IRR reached</t>
  </si>
  <si>
    <t>Incentive Amounts</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</si>
  <si>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</si>
  <si>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</si>
  <si>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</si>
  <si>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</si>
  <si>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</si>
  <si>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</si>
  <si>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</si>
  <si>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</si>
  <si>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</si>
  <si>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</si>
  <si>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</si>
  <si>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Issuance of equity</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</si>
  <si>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</si>
  <si>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</si>
  <si>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</si>
  <si>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</si>
  <si>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</si>
  <si>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</si>
  <si>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</si>
  <si>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</si>
  <si>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</si>
  <si>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</si>
  <si>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</si>
  <si>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</si>
  <si>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</si>
  <si>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</si>
  <si>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</si>
  <si>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</si>
  <si>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</si>
  <si>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</si>
  <si>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</si>
  <si>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</si>
  <si>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</si>
  <si>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</si>
  <si>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</si>
  <si>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</si>
  <si>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</si>
  <si>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</si>
  <si>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</si>
  <si>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</si>
  <si>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</si>
  <si>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</si>
  <si>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</si>
  <si>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</si>
  <si>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</si>
  <si>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</si>
  <si>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</si>
  <si>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</si>
  <si>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</si>
  <si>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</si>
  <si>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</si>
  <si>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</si>
  <si>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</si>
  <si>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Value depends on option in SAM</t>
  </si>
  <si>
    <t>Debt service coverage ratio</t>
  </si>
  <si>
    <t>Ending balance</t>
  </si>
  <si>
    <t>Financing cost</t>
  </si>
  <si>
    <t>Energy (AC kWh)</t>
  </si>
  <si>
    <t>Plus: Interest earned on reserve accounts</t>
  </si>
  <si>
    <t>Total capital cost ($)</t>
  </si>
  <si>
    <t>Size of debt ($)</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</si>
  <si>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</si>
  <si>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</si>
  <si>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</si>
  <si>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</si>
  <si>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</si>
  <si>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</si>
  <si>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</si>
  <si>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</si>
  <si>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</si>
  <si>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</si>
  <si>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</si>
  <si>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</si>
  <si>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</si>
  <si>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</si>
  <si>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</si>
  <si>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</si>
  <si>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</si>
  <si>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</si>
  <si>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</si>
  <si>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</si>
  <si>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</si>
  <si>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</si>
  <si>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</si>
  <si>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</si>
  <si>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</si>
  <si>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</si>
  <si>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</si>
  <si>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</si>
  <si>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</si>
  <si>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</si>
  <si>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</si>
  <si>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</si>
  <si>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</si>
  <si>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</si>
  <si>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</si>
  <si>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</si>
  <si>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</si>
  <si>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</si>
  <si>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</si>
  <si>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</si>
  <si>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</si>
  <si>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</si>
  <si>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</si>
  <si>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</si>
  <si>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</si>
  <si>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</si>
  <si>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</si>
  <si>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</si>
  <si>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</si>
  <si>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</si>
  <si>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</si>
  <si>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</si>
  <si>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</si>
  <si>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</si>
  <si>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</si>
  <si>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</si>
  <si>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</si>
  <si>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</si>
  <si>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</si>
  <si>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</si>
  <si>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</si>
  <si>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</si>
  <si>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</si>
  <si>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</si>
  <si>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</si>
  <si>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</si>
  <si>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</si>
  <si>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</si>
  <si>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</si>
  <si>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</si>
  <si>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</si>
  <si>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</si>
  <si>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</si>
  <si>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</si>
  <si>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</si>
  <si>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</si>
  <si>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</si>
  <si>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</si>
  <si>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</si>
  <si>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</si>
  <si>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IBI</t>
  </si>
  <si>
    <t>CBI</t>
  </si>
  <si>
    <t>Cash Flow: Investor (Lessor)</t>
  </si>
  <si>
    <t>Lease payment</t>
  </si>
  <si>
    <t>Purchase of property</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</si>
  <si>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</si>
  <si>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</si>
  <si>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</si>
  <si>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</si>
  <si>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</si>
  <si>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</si>
  <si>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</si>
  <si>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</si>
  <si>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</si>
  <si>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</si>
  <si>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</si>
  <si>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</si>
  <si>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</si>
  <si>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</si>
  <si>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</si>
  <si>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</si>
  <si>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</si>
  <si>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</si>
  <si>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</si>
  <si>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</si>
  <si>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</si>
  <si>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</si>
  <si>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</si>
  <si>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</si>
  <si>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Plus: Interest on reserves (non-lease payment)</t>
  </si>
  <si>
    <t>Plus: Interest on lease payment reserve</t>
  </si>
  <si>
    <t>Less: Operating expenses</t>
  </si>
  <si>
    <t>Less: Lease payment</t>
  </si>
  <si>
    <t>Total taxable incentves</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</si>
  <si>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</si>
  <si>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</si>
  <si>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</si>
  <si>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</si>
  <si>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</si>
  <si>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</si>
  <si>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</si>
  <si>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</si>
  <si>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</si>
  <si>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</si>
  <si>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Developer Fee Tax Liability</t>
  </si>
  <si>
    <t>Developer pre-tax total returns</t>
  </si>
  <si>
    <t>Developer after-tax total returns</t>
  </si>
  <si>
    <t>Developer state tax benefit/(liability)</t>
  </si>
  <si>
    <t>State tax rate (%/year)</t>
  </si>
  <si>
    <t>Taxable income before incentives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</si>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</sst>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3" xfId="0" applyFont="1" applyFill="1" applyBorder="1" applyAlignment="1">
      <alignment horizontal="left" indent="2"/>
    </xf>
    <xf numFmtId="0" fontId="4" fillId="0" borderId="15"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5" xfId="0" applyNumberFormat="1" applyFont="1" applyFill="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5" xfId="0" applyFont="1" applyFill="1" applyBorder="1" applyAlignment="1">
      <alignment horizontal="left" indent="1"/>
    </xf>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5"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8" fillId="0" borderId="0" xfId="3" applyNumberFormat="1" applyFont="1"/>
    <xf numFmtId="173" fontId="4"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4" fontId="3" fillId="0" borderId="22"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4" fontId="3" fillId="0" borderId="14" xfId="0" applyNumberFormat="1" applyFont="1" applyFill="1" applyBorder="1"/>
    <xf numFmtId="0" fontId="4" fillId="0" borderId="16" xfId="0" applyFont="1" applyBorder="1" applyAlignment="1">
      <alignment horizontal="left"/>
    </xf>
    <xf numFmtId="0" fontId="4" fillId="0" borderId="22"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7" xfId="1" applyNumberFormat="1" applyFont="1" applyFill="1" applyBorder="1"/>
    <xf numFmtId="4" fontId="3" fillId="0" borderId="14" xfId="1"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3" fontId="3" fillId="7" borderId="28" xfId="1"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3" fontId="4" fillId="5" borderId="22"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2" xfId="0" applyNumberFormat="1" applyFont="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1" fontId="3" fillId="0" borderId="15" xfId="0" applyNumberFormat="1" applyFont="1" applyBorder="1"/>
    <xf numFmtId="0" fontId="3" fillId="4" borderId="8" xfId="4" applyNumberFormat="1" applyFont="1" applyFill="1" applyBorder="1" applyAlignment="1">
      <alignment horizontal="right"/>
    </xf>
    <xf numFmtId="0" fontId="3" fillId="4" borderId="16" xfId="4" applyNumberFormat="1" applyFont="1" applyFill="1" applyBorder="1" applyAlignment="1">
      <alignment horizontal="right"/>
    </xf>
    <xf numFmtId="4" fontId="3" fillId="0" borderId="20" xfId="0" applyNumberFormat="1" applyFont="1" applyBorder="1"/>
    <xf numFmtId="4" fontId="3" fillId="3" borderId="14" xfId="0" applyNumberFormat="1" applyFont="1" applyFill="1" applyBorder="1"/>
    <xf numFmtId="4" fontId="3" fillId="0" borderId="19"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6" xfId="0" applyFont="1" applyBorder="1" applyAlignment="1">
      <alignment horizontal="left" indent="1"/>
    </xf>
    <xf numFmtId="1" fontId="3" fillId="0" borderId="17" xfId="0" applyNumberFormat="1" applyFont="1" applyBorder="1"/>
    <xf numFmtId="4" fontId="3" fillId="3" borderId="17" xfId="0" applyNumberFormat="1" applyFont="1" applyFill="1" applyBorder="1"/>
    <xf numFmtId="0" fontId="3" fillId="4" borderId="22" xfId="4" applyNumberFormat="1" applyFont="1" applyFill="1" applyBorder="1" applyAlignment="1">
      <alignment horizontal="right"/>
    </xf>
    <xf numFmtId="1" fontId="3" fillId="0" borderId="22" xfId="0" applyNumberFormat="1" applyFont="1" applyFill="1" applyBorder="1"/>
    <xf numFmtId="4" fontId="3" fillId="0" borderId="21" xfId="0" applyNumberFormat="1" applyFont="1" applyBorder="1"/>
    <xf numFmtId="0" fontId="3" fillId="0" borderId="15" xfId="4" applyFont="1" applyFill="1" applyBorder="1" applyAlignment="1">
      <alignment horizontal="left" indent="1"/>
    </xf>
    <xf numFmtId="0" fontId="3" fillId="4" borderId="15" xfId="4" applyNumberFormat="1" applyFont="1" applyFill="1" applyBorder="1" applyAlignment="1">
      <alignment horizontal="right"/>
    </xf>
    <xf numFmtId="0" fontId="4" fillId="0" borderId="7" xfId="0" applyFont="1" applyBorder="1"/>
    <xf numFmtId="0" fontId="4" fillId="5" borderId="15" xfId="0" applyFont="1" applyFill="1" applyBorder="1"/>
    <xf numFmtId="0" fontId="3" fillId="5"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4" fontId="3" fillId="7" borderId="28" xfId="0" applyNumberFormat="1" applyFont="1" applyFill="1" applyBorder="1" applyAlignment="1">
      <alignment horizontal="left"/>
    </xf>
    <xf numFmtId="0" fontId="4" fillId="7" borderId="25" xfId="0" applyFont="1" applyFill="1" applyBorder="1" applyAlignment="1">
      <alignment horizontal="left"/>
    </xf>
    <xf numFmtId="0" fontId="3" fillId="8" borderId="15" xfId="5" applyNumberFormat="1"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xf numFmtId="0" fontId="4" fillId="0" borderId="18" xfId="0" applyFont="1" applyFill="1" applyBorder="1" applyAlignment="1">
      <alignment horizontal="left"/>
    </xf>
    <xf numFmtId="0" fontId="4" fillId="0" borderId="18" xfId="0" applyNumberFormat="1" applyFont="1" applyBorder="1"/>
    <xf numFmtId="0" fontId="4" fillId="0" borderId="18" xfId="0" applyFont="1" applyFill="1" applyBorder="1" applyAlignment="1">
      <alignment horizontal="left" indent="1"/>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102</xdr:row>
      <xdr:rowOff>42334</xdr:rowOff>
    </xdr:from>
    <xdr:to>
      <xdr:col>7</xdr:col>
      <xdr:colOff>444497</xdr:colOff>
      <xdr:row>105</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49</xdr:row>
      <xdr:rowOff>4232</xdr:rowOff>
    </xdr:from>
    <xdr:to>
      <xdr:col>5</xdr:col>
      <xdr:colOff>10583</xdr:colOff>
      <xdr:row>59</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170</xdr:row>
      <xdr:rowOff>10585</xdr:rowOff>
    </xdr:from>
    <xdr:to>
      <xdr:col>3</xdr:col>
      <xdr:colOff>105833</xdr:colOff>
      <xdr:row>174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45</xdr:row>
      <xdr:rowOff>116417</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238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8"/>
  <sheetViews>
    <sheetView topLeftCell="AH136"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318</v>
      </c>
      <c r="C1" s="341"/>
      <c r="D1" s="341"/>
      <c r="E1" s="341"/>
      <c r="F1" s="341"/>
      <c r="G1" s="341"/>
      <c r="H1" s="341"/>
      <c r="I1" s="341"/>
      <c r="J1" s="108"/>
      <c r="K1" s="108"/>
      <c r="L1" s="108"/>
      <c r="M1" s="108"/>
      <c r="N1" s="108"/>
    </row>
    <row r="2" spans="1:48" s="7" customFormat="1" ht="12.75" customHeight="1" x14ac:dyDescent="0.2">
      <c r="B2" s="5" t="s">
        <v>89</v>
      </c>
      <c r="C2" s="143"/>
      <c r="D2" s="108"/>
      <c r="E2" s="109" t="s">
        <v>75</v>
      </c>
      <c r="F2" s="9"/>
      <c r="G2" s="108"/>
      <c r="H2" s="261"/>
      <c r="I2" s="9"/>
      <c r="J2" s="108"/>
      <c r="K2" s="108"/>
      <c r="L2" s="108"/>
      <c r="M2" s="108"/>
      <c r="N2" s="108"/>
    </row>
    <row r="3" spans="1:48" s="7" customFormat="1" ht="12.75" customHeight="1" x14ac:dyDescent="0.2">
      <c r="B3" s="83" t="s">
        <v>174</v>
      </c>
      <c r="C3" s="144">
        <v>0</v>
      </c>
      <c r="D3" s="108"/>
      <c r="E3" s="50" t="s">
        <v>163</v>
      </c>
      <c r="F3" s="9"/>
      <c r="G3" s="108"/>
      <c r="H3" s="261"/>
      <c r="I3" s="161"/>
      <c r="J3" s="108"/>
      <c r="K3" s="108"/>
      <c r="L3" s="108"/>
      <c r="M3" s="108"/>
      <c r="N3" s="108"/>
    </row>
    <row r="4" spans="1:48" s="7" customFormat="1" ht="12.75" customHeight="1" x14ac:dyDescent="0.2">
      <c r="B4" s="15"/>
      <c r="C4" s="150"/>
      <c r="D4" s="108"/>
      <c r="E4" s="306" t="s">
        <v>164</v>
      </c>
      <c r="F4" s="9"/>
      <c r="G4" s="108"/>
      <c r="H4" s="257"/>
      <c r="I4" s="159"/>
      <c r="J4" s="108"/>
      <c r="K4" s="108"/>
      <c r="L4" s="108"/>
      <c r="M4" s="108"/>
      <c r="N4" s="108"/>
    </row>
    <row r="5" spans="1:48" s="7" customFormat="1" ht="12.75" customHeight="1" x14ac:dyDescent="0.2">
      <c r="B5" s="5" t="s">
        <v>88</v>
      </c>
      <c r="C5" s="146"/>
      <c r="D5" s="108"/>
      <c r="E5" s="270" t="s">
        <v>293</v>
      </c>
      <c r="F5" s="9"/>
      <c r="H5" s="9"/>
      <c r="I5" s="161"/>
      <c r="J5" s="9"/>
      <c r="K5" s="108"/>
      <c r="L5" s="108"/>
      <c r="M5" s="108"/>
      <c r="N5" s="108"/>
    </row>
    <row r="6" spans="1:48" x14ac:dyDescent="0.2">
      <c r="B6" s="51" t="s">
        <v>142</v>
      </c>
      <c r="C6" s="237">
        <v>0</v>
      </c>
      <c r="D6" s="7"/>
      <c r="E6" s="332" t="s">
        <v>247</v>
      </c>
      <c r="F6" s="9"/>
      <c r="G6" s="108"/>
      <c r="H6" s="108"/>
      <c r="I6" s="108"/>
      <c r="J6" s="108"/>
      <c r="K6" s="15"/>
      <c r="L6" s="7"/>
      <c r="M6" s="29"/>
      <c r="N6" s="9"/>
      <c r="P6" s="9"/>
    </row>
    <row r="7" spans="1:48" x14ac:dyDescent="0.2">
      <c r="B7" s="9"/>
      <c r="C7" s="148"/>
      <c r="D7" s="7"/>
      <c r="E7" s="9"/>
      <c r="F7" s="9"/>
      <c r="G7" s="49"/>
      <c r="H7" s="49"/>
      <c r="I7" s="49"/>
      <c r="J7" s="49"/>
      <c r="M7" s="24"/>
      <c r="N7" s="121"/>
    </row>
    <row r="8" spans="1:48" x14ac:dyDescent="0.2">
      <c r="B8" s="5" t="s">
        <v>143</v>
      </c>
      <c r="C8" s="146"/>
      <c r="D8" s="7"/>
      <c r="E8" s="262" t="s">
        <v>180</v>
      </c>
      <c r="F8" s="263"/>
      <c r="G8" s="208"/>
      <c r="H8" s="161"/>
      <c r="I8" s="161"/>
      <c r="J8" s="161"/>
      <c r="K8" s="9"/>
      <c r="M8" s="127"/>
      <c r="N8" s="123"/>
      <c r="P8" s="9"/>
    </row>
    <row r="9" spans="1:48" x14ac:dyDescent="0.2">
      <c r="B9" s="113" t="s">
        <v>144</v>
      </c>
      <c r="C9" s="140">
        <v>0</v>
      </c>
      <c r="D9" s="7"/>
      <c r="E9" s="264" t="s">
        <v>183</v>
      </c>
      <c r="F9" s="147">
        <f>'Cash Flow'!C11</f>
        <v>0</v>
      </c>
      <c r="G9" s="208"/>
      <c r="H9" s="208"/>
      <c r="I9" s="243"/>
      <c r="J9" s="208"/>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168</v>
      </c>
      <c r="C10" s="141">
        <v>0</v>
      </c>
      <c r="D10" s="7"/>
      <c r="E10" s="264" t="s">
        <v>182</v>
      </c>
      <c r="F10" s="269">
        <f>ppa_escalation</f>
        <v>0</v>
      </c>
      <c r="G10" s="161"/>
      <c r="H10" s="161"/>
      <c r="I10" s="242"/>
      <c r="J10" s="161"/>
      <c r="K10" s="9"/>
      <c r="M10" s="127"/>
      <c r="N10" s="123"/>
      <c r="P10" s="9"/>
    </row>
    <row r="11" spans="1:48" x14ac:dyDescent="0.2">
      <c r="B11" s="113" t="s">
        <v>145</v>
      </c>
      <c r="C11" s="140">
        <v>0</v>
      </c>
      <c r="D11" s="7"/>
      <c r="E11" s="264" t="s">
        <v>246</v>
      </c>
      <c r="F11" s="269">
        <f>'Cash Flow'!B172</f>
        <v>0</v>
      </c>
      <c r="G11" s="161"/>
      <c r="H11" s="161"/>
      <c r="I11" s="242"/>
      <c r="J11" s="161"/>
      <c r="K11" s="9"/>
      <c r="M11" s="127"/>
      <c r="N11" s="123"/>
      <c r="P11" s="9"/>
    </row>
    <row r="12" spans="1:48" x14ac:dyDescent="0.2">
      <c r="B12" s="114" t="s">
        <v>168</v>
      </c>
      <c r="C12" s="141">
        <v>0</v>
      </c>
      <c r="D12" s="7"/>
      <c r="E12" s="264" t="s">
        <v>240</v>
      </c>
      <c r="F12" s="269">
        <f>'Cash Flow'!B168</f>
        <v>0</v>
      </c>
      <c r="G12" s="161"/>
      <c r="H12" s="161"/>
      <c r="I12" s="242"/>
      <c r="J12" s="161"/>
      <c r="K12" s="9"/>
      <c r="M12" s="127"/>
      <c r="N12" s="123"/>
      <c r="P12" s="9"/>
    </row>
    <row r="13" spans="1:48" x14ac:dyDescent="0.2">
      <c r="B13" s="115" t="s">
        <v>146</v>
      </c>
      <c r="C13" s="140">
        <v>0</v>
      </c>
      <c r="D13" s="9"/>
      <c r="E13" s="264" t="s">
        <v>184</v>
      </c>
      <c r="F13" s="265">
        <f>'Cash Flow'!B159</f>
        <v>0</v>
      </c>
      <c r="G13" s="161"/>
      <c r="H13" s="161"/>
      <c r="I13" s="242"/>
      <c r="J13" s="161"/>
      <c r="K13" s="9"/>
      <c r="M13" s="127"/>
      <c r="N13" s="123"/>
      <c r="P13" s="9"/>
    </row>
    <row r="14" spans="1:48" x14ac:dyDescent="0.2">
      <c r="B14" s="114" t="s">
        <v>168</v>
      </c>
      <c r="C14" s="141">
        <v>0</v>
      </c>
      <c r="D14" s="9"/>
      <c r="E14" s="264" t="s">
        <v>227</v>
      </c>
      <c r="F14" s="145">
        <f>HLOOKUP(IF(PPAPriceInput="Calculated",IRRTargetYear,F15),'Cash Flow'!B2:AP2155,116)</f>
        <v>0</v>
      </c>
      <c r="G14" s="161"/>
      <c r="H14" s="161"/>
      <c r="I14" s="242"/>
      <c r="J14" s="161"/>
      <c r="K14" s="9"/>
      <c r="M14" s="127"/>
      <c r="N14" s="123"/>
      <c r="P14" s="9"/>
    </row>
    <row r="15" spans="1:48" x14ac:dyDescent="0.2">
      <c r="B15" s="388" t="s">
        <v>281</v>
      </c>
      <c r="C15" s="399" t="str">
        <f>IF(batt_replacement_option=0,"No",IF(batt_replacement_option=1,"Calculated","User-specified"))</f>
        <v>No</v>
      </c>
      <c r="D15" s="15" t="s">
        <v>289</v>
      </c>
      <c r="E15" s="264" t="s">
        <v>181</v>
      </c>
      <c r="F15" s="265">
        <f>IF(PPAPriceInput="Calculated",'Cash Flow'!B157,IRRTargetYear)</f>
        <v>0</v>
      </c>
      <c r="G15" s="161"/>
      <c r="H15" s="161"/>
      <c r="I15" s="242"/>
      <c r="J15" s="161"/>
      <c r="K15" s="9"/>
      <c r="M15" s="127"/>
      <c r="N15" s="123"/>
      <c r="P15" s="9"/>
    </row>
    <row r="16" spans="1:48" x14ac:dyDescent="0.2">
      <c r="B16" s="9"/>
      <c r="C16" s="9"/>
      <c r="D16" s="9"/>
      <c r="E16" s="264" t="s">
        <v>225</v>
      </c>
      <c r="F16" s="269">
        <f>HLOOKUP(analysis_period,'Cash Flow'!B2:AP2155,116)</f>
        <v>0</v>
      </c>
      <c r="G16" s="161"/>
      <c r="H16" s="161"/>
      <c r="I16" s="242"/>
      <c r="J16" s="161"/>
      <c r="K16" s="9"/>
      <c r="M16" s="127"/>
      <c r="N16" s="123"/>
      <c r="P16" s="9"/>
    </row>
    <row r="17" spans="2:16" x14ac:dyDescent="0.2">
      <c r="B17" s="297" t="s">
        <v>209</v>
      </c>
      <c r="C17" s="298"/>
      <c r="D17" s="9"/>
      <c r="E17" s="264" t="s">
        <v>253</v>
      </c>
      <c r="F17" s="265">
        <f>-'Cash Flow'!B74</f>
        <v>0</v>
      </c>
      <c r="G17" s="161"/>
      <c r="H17" s="161"/>
      <c r="I17" s="242"/>
      <c r="J17" s="161"/>
      <c r="K17" s="9"/>
      <c r="M17" s="127"/>
      <c r="N17" s="123"/>
      <c r="P17" s="9"/>
    </row>
    <row r="18" spans="2:16" x14ac:dyDescent="0.2">
      <c r="B18" s="300" t="s">
        <v>215</v>
      </c>
      <c r="C18" s="154"/>
      <c r="D18" s="9"/>
      <c r="E18" s="264" t="s">
        <v>185</v>
      </c>
      <c r="F18" s="265" t="e">
        <f>F17-F19</f>
        <v>#REF!</v>
      </c>
      <c r="G18" s="161"/>
      <c r="H18" s="161"/>
      <c r="I18" s="242"/>
      <c r="J18" s="161"/>
      <c r="K18" s="9"/>
      <c r="M18" s="127"/>
      <c r="N18" s="123"/>
      <c r="P18" s="9"/>
    </row>
    <row r="19" spans="2:16" x14ac:dyDescent="0.2">
      <c r="B19" s="65" t="s">
        <v>210</v>
      </c>
      <c r="C19" s="299">
        <v>0</v>
      </c>
      <c r="D19" s="9"/>
      <c r="E19" s="264" t="s">
        <v>254</v>
      </c>
      <c r="F19" s="265" t="e">
        <f>'Cash Flow'!#REF!</f>
        <v>#REF!</v>
      </c>
      <c r="G19" s="161"/>
      <c r="H19" s="161"/>
      <c r="I19" s="242"/>
      <c r="J19" s="161"/>
      <c r="K19" s="9"/>
      <c r="M19" s="127"/>
      <c r="N19" s="123"/>
      <c r="P19" s="9"/>
    </row>
    <row r="20" spans="2:16" x14ac:dyDescent="0.2">
      <c r="B20" s="52" t="s">
        <v>239</v>
      </c>
      <c r="C20" s="145">
        <v>0</v>
      </c>
      <c r="D20" s="9"/>
      <c r="E20" s="51" t="s">
        <v>248</v>
      </c>
      <c r="F20" s="145" t="e">
        <f>'Cash Flow'!#REF!</f>
        <v>#REF!</v>
      </c>
      <c r="G20" s="161"/>
      <c r="H20" s="161"/>
      <c r="I20" s="242"/>
      <c r="J20" s="161"/>
      <c r="K20" s="9"/>
      <c r="M20" s="127"/>
      <c r="N20" s="123"/>
      <c r="P20" s="9"/>
    </row>
    <row r="21" spans="2:16" x14ac:dyDescent="0.2">
      <c r="B21" s="296" t="s">
        <v>211</v>
      </c>
      <c r="C21" s="293">
        <v>0</v>
      </c>
      <c r="D21" s="9"/>
      <c r="G21" s="244"/>
      <c r="H21" s="244"/>
      <c r="I21" s="245"/>
      <c r="J21" s="244"/>
      <c r="K21" s="9"/>
      <c r="M21" s="127"/>
      <c r="N21" s="123"/>
      <c r="P21" s="9"/>
    </row>
    <row r="22" spans="2:16" x14ac:dyDescent="0.2">
      <c r="B22" s="301" t="s">
        <v>212</v>
      </c>
      <c r="C22" s="294">
        <v>0</v>
      </c>
      <c r="D22" s="9"/>
      <c r="G22" s="161"/>
      <c r="H22" s="161"/>
      <c r="I22" s="242"/>
      <c r="J22" s="161"/>
      <c r="K22" s="9"/>
      <c r="M22" s="127"/>
      <c r="N22" s="123"/>
      <c r="P22" s="9"/>
    </row>
    <row r="23" spans="2:16" x14ac:dyDescent="0.2">
      <c r="B23" s="300" t="s">
        <v>207</v>
      </c>
      <c r="C23" s="304"/>
      <c r="D23" s="9"/>
      <c r="G23" s="161"/>
      <c r="H23" s="161"/>
      <c r="I23" s="242"/>
      <c r="J23" s="161"/>
      <c r="K23" s="9"/>
      <c r="M23" s="127"/>
      <c r="N23" s="123"/>
      <c r="P23" s="9"/>
    </row>
    <row r="24" spans="2:16" x14ac:dyDescent="0.2">
      <c r="B24" s="302" t="s">
        <v>214</v>
      </c>
      <c r="C24" s="303">
        <v>0</v>
      </c>
      <c r="D24" s="9"/>
      <c r="G24" s="161"/>
      <c r="H24" s="161"/>
      <c r="I24" s="242"/>
      <c r="J24" s="161"/>
      <c r="K24" s="9"/>
      <c r="M24" s="127"/>
      <c r="N24" s="123"/>
      <c r="P24" s="9"/>
    </row>
    <row r="25" spans="2:16" x14ac:dyDescent="0.2">
      <c r="B25" s="114" t="s">
        <v>213</v>
      </c>
      <c r="C25" s="147">
        <v>0</v>
      </c>
      <c r="D25" s="9"/>
      <c r="G25" s="161"/>
      <c r="H25" s="161"/>
      <c r="I25" s="242"/>
      <c r="J25" s="161"/>
      <c r="K25" s="9"/>
      <c r="M25" s="127"/>
      <c r="N25" s="123"/>
      <c r="P25" s="9"/>
    </row>
    <row r="26" spans="2:16" x14ac:dyDescent="0.2">
      <c r="B26" s="301" t="s">
        <v>212</v>
      </c>
      <c r="C26" s="294">
        <v>0</v>
      </c>
      <c r="D26" s="9"/>
      <c r="G26" s="161"/>
      <c r="H26" s="161"/>
      <c r="I26" s="242"/>
      <c r="J26" s="161"/>
      <c r="K26" s="9"/>
      <c r="M26" s="127"/>
      <c r="N26" s="123"/>
      <c r="P26" s="9"/>
    </row>
    <row r="27" spans="2:16" x14ac:dyDescent="0.2">
      <c r="B27" s="300" t="s">
        <v>208</v>
      </c>
      <c r="C27" s="44"/>
      <c r="D27" s="9"/>
      <c r="G27" s="161"/>
      <c r="H27" s="161"/>
      <c r="I27" s="242"/>
      <c r="J27" s="161"/>
      <c r="K27" s="9"/>
      <c r="M27" s="127"/>
      <c r="N27" s="123"/>
      <c r="P27" s="9"/>
    </row>
    <row r="28" spans="2:16" x14ac:dyDescent="0.2">
      <c r="B28" s="302" t="s">
        <v>214</v>
      </c>
      <c r="C28" s="305">
        <v>0</v>
      </c>
      <c r="D28" s="9"/>
      <c r="G28" s="161"/>
      <c r="H28" s="161"/>
      <c r="I28" s="242"/>
      <c r="J28" s="161"/>
      <c r="K28" s="9"/>
      <c r="M28" s="127"/>
      <c r="N28" s="123"/>
      <c r="P28" s="9"/>
    </row>
    <row r="29" spans="2:16" x14ac:dyDescent="0.2">
      <c r="B29" s="114" t="s">
        <v>213</v>
      </c>
      <c r="C29" s="269">
        <v>0</v>
      </c>
      <c r="D29" s="9"/>
      <c r="G29" s="161"/>
      <c r="H29" s="161"/>
      <c r="I29" s="242"/>
      <c r="J29" s="161"/>
      <c r="K29" s="9"/>
      <c r="M29" s="127"/>
      <c r="N29" s="123"/>
      <c r="P29" s="9"/>
    </row>
    <row r="30" spans="2:16" x14ac:dyDescent="0.2">
      <c r="B30" s="247" t="s">
        <v>168</v>
      </c>
      <c r="C30" s="269">
        <v>0</v>
      </c>
      <c r="D30" s="15"/>
      <c r="G30" s="161"/>
      <c r="H30" s="161"/>
      <c r="I30" s="242"/>
      <c r="J30" s="161"/>
      <c r="K30" s="9"/>
      <c r="M30" s="127"/>
      <c r="N30" s="123"/>
      <c r="P30" s="9"/>
    </row>
    <row r="31" spans="2:16" x14ac:dyDescent="0.2">
      <c r="B31" s="117"/>
      <c r="C31" s="149"/>
      <c r="D31" s="7"/>
      <c r="G31" s="161"/>
      <c r="H31" s="161"/>
      <c r="I31" s="242"/>
      <c r="J31" s="161"/>
      <c r="K31" s="9"/>
      <c r="M31" s="127"/>
      <c r="N31" s="122"/>
      <c r="P31" s="9"/>
    </row>
    <row r="32" spans="2:16" ht="13.5" thickBot="1" x14ac:dyDescent="0.25">
      <c r="B32" s="297" t="s">
        <v>90</v>
      </c>
      <c r="C32" s="298"/>
      <c r="D32" s="7"/>
      <c r="G32" s="161"/>
      <c r="H32" s="161"/>
      <c r="I32" s="242"/>
      <c r="J32" s="161"/>
      <c r="K32" s="9"/>
      <c r="M32" s="127"/>
      <c r="N32" s="124"/>
      <c r="P32" s="9"/>
    </row>
    <row r="33" spans="2:16" x14ac:dyDescent="0.2">
      <c r="B33" s="400" t="s">
        <v>303</v>
      </c>
      <c r="C33" s="401"/>
      <c r="D33" s="7"/>
      <c r="G33" s="161"/>
      <c r="H33" s="161"/>
      <c r="I33" s="242"/>
      <c r="J33" s="161"/>
      <c r="K33" s="9"/>
      <c r="M33" s="127"/>
      <c r="N33" s="125"/>
      <c r="O33" s="16"/>
      <c r="P33" s="7"/>
    </row>
    <row r="34" spans="2:16" x14ac:dyDescent="0.2">
      <c r="B34" s="333" t="s">
        <v>91</v>
      </c>
      <c r="C34" s="334">
        <v>0</v>
      </c>
      <c r="D34" s="7"/>
      <c r="G34" s="161"/>
      <c r="H34" s="161"/>
      <c r="I34" s="242"/>
      <c r="J34" s="161"/>
      <c r="K34" s="9"/>
      <c r="M34" s="127"/>
      <c r="N34" s="125"/>
      <c r="O34" s="7"/>
      <c r="P34" s="7"/>
    </row>
    <row r="35" spans="2:16" x14ac:dyDescent="0.2">
      <c r="B35" s="333" t="s">
        <v>92</v>
      </c>
      <c r="C35" s="335">
        <v>0</v>
      </c>
      <c r="D35" s="7"/>
      <c r="G35" s="161"/>
      <c r="H35" s="161"/>
      <c r="I35" s="242"/>
      <c r="J35" s="161"/>
      <c r="K35" s="9"/>
      <c r="M35" s="127"/>
      <c r="N35" s="125"/>
    </row>
    <row r="36" spans="2:16" x14ac:dyDescent="0.2">
      <c r="B36" s="333" t="s">
        <v>226</v>
      </c>
      <c r="C36" s="397" t="s">
        <v>163</v>
      </c>
      <c r="D36" s="9"/>
      <c r="G36" s="161"/>
      <c r="H36" s="161"/>
      <c r="I36" s="242"/>
      <c r="J36" s="161"/>
      <c r="K36" s="9"/>
      <c r="M36" s="127"/>
      <c r="N36" s="125"/>
    </row>
    <row r="37" spans="2:16" x14ac:dyDescent="0.2">
      <c r="B37" s="333" t="s">
        <v>98</v>
      </c>
      <c r="C37" s="334">
        <v>0</v>
      </c>
      <c r="D37" s="9"/>
      <c r="G37" s="161"/>
      <c r="H37" s="161"/>
      <c r="I37" s="242"/>
      <c r="J37" s="161"/>
      <c r="K37" s="9"/>
      <c r="M37" s="127"/>
      <c r="N37" s="125"/>
    </row>
    <row r="38" spans="2:16" ht="13.5" thickBot="1" x14ac:dyDescent="0.25">
      <c r="B38" s="336" t="s">
        <v>302</v>
      </c>
      <c r="C38" s="398" t="s">
        <v>18</v>
      </c>
      <c r="D38" s="7"/>
      <c r="G38" s="161"/>
      <c r="H38" s="161"/>
      <c r="I38" s="242"/>
      <c r="J38" s="161"/>
      <c r="K38" s="7"/>
      <c r="M38" s="127"/>
      <c r="N38" s="125"/>
    </row>
    <row r="39" spans="2:16" x14ac:dyDescent="0.2">
      <c r="B39" s="402" t="s">
        <v>307</v>
      </c>
      <c r="C39" s="403"/>
      <c r="D39" s="7"/>
      <c r="G39" s="161"/>
      <c r="H39" s="161"/>
      <c r="I39" s="242"/>
      <c r="J39" s="161"/>
      <c r="K39" s="7"/>
      <c r="M39" s="127"/>
      <c r="N39" s="125"/>
    </row>
    <row r="40" spans="2:16" x14ac:dyDescent="0.2">
      <c r="B40" s="52" t="s">
        <v>308</v>
      </c>
      <c r="C40" s="152">
        <v>0</v>
      </c>
      <c r="D40" s="7"/>
      <c r="G40" s="161"/>
      <c r="H40" s="161"/>
      <c r="I40" s="242"/>
      <c r="J40" s="161"/>
      <c r="K40" s="7"/>
      <c r="M40" s="127"/>
      <c r="N40" s="125"/>
    </row>
    <row r="41" spans="2:16" x14ac:dyDescent="0.2">
      <c r="B41" s="52" t="s">
        <v>199</v>
      </c>
      <c r="C41" s="156">
        <f>sponsor_operating_margin*system_capacity</f>
        <v>0</v>
      </c>
      <c r="D41" s="7"/>
      <c r="G41" s="161"/>
      <c r="H41" s="161"/>
      <c r="I41" s="242"/>
      <c r="J41" s="161"/>
      <c r="K41" s="7"/>
      <c r="M41" s="127"/>
      <c r="N41" s="125"/>
    </row>
    <row r="42" spans="2:16" x14ac:dyDescent="0.2">
      <c r="B42" s="52" t="s">
        <v>309</v>
      </c>
      <c r="C42" s="152">
        <v>0</v>
      </c>
      <c r="D42" s="7"/>
      <c r="G42" s="161"/>
      <c r="H42" s="161"/>
      <c r="I42" s="242"/>
      <c r="J42" s="161"/>
      <c r="K42" s="7"/>
      <c r="M42" s="127"/>
      <c r="N42" s="125"/>
    </row>
    <row r="43" spans="2:16" x14ac:dyDescent="0.2">
      <c r="B43" s="52" t="s">
        <v>310</v>
      </c>
      <c r="C43" s="152">
        <v>0</v>
      </c>
      <c r="D43" s="7"/>
      <c r="G43" s="161"/>
      <c r="H43" s="161"/>
      <c r="I43" s="242"/>
      <c r="J43" s="161"/>
      <c r="K43" s="7"/>
      <c r="M43" s="127"/>
      <c r="N43" s="125"/>
    </row>
    <row r="44" spans="2:16" x14ac:dyDescent="0.2">
      <c r="B44" s="312" t="s">
        <v>93</v>
      </c>
      <c r="C44" s="313"/>
      <c r="D44" s="7"/>
      <c r="G44" s="161"/>
      <c r="H44" s="161"/>
      <c r="I44" s="242"/>
      <c r="J44" s="161"/>
      <c r="K44" s="9"/>
      <c r="M44" s="127"/>
      <c r="N44" s="125"/>
    </row>
    <row r="45" spans="2:16" x14ac:dyDescent="0.2">
      <c r="B45" s="52" t="s">
        <v>99</v>
      </c>
      <c r="C45" s="238">
        <v>0</v>
      </c>
      <c r="D45" s="7"/>
      <c r="G45" s="161"/>
      <c r="H45" s="161"/>
      <c r="I45" s="242"/>
      <c r="J45" s="161"/>
      <c r="K45" s="9"/>
      <c r="M45" s="127"/>
      <c r="N45" s="125"/>
    </row>
    <row r="46" spans="2:16" x14ac:dyDescent="0.2">
      <c r="B46" s="52" t="s">
        <v>100</v>
      </c>
      <c r="C46" s="152">
        <v>0</v>
      </c>
      <c r="D46" s="7"/>
      <c r="G46" s="161"/>
      <c r="H46" s="161"/>
      <c r="I46" s="242"/>
      <c r="J46" s="161"/>
      <c r="K46" s="77"/>
      <c r="M46" s="127"/>
      <c r="N46" s="125"/>
    </row>
    <row r="47" spans="2:16" x14ac:dyDescent="0.2">
      <c r="B47" s="52" t="s">
        <v>102</v>
      </c>
      <c r="C47" s="155">
        <v>0</v>
      </c>
      <c r="D47" s="7"/>
      <c r="G47" s="246"/>
      <c r="H47" s="161"/>
      <c r="I47" s="242"/>
      <c r="J47" s="161"/>
      <c r="K47" s="45"/>
      <c r="M47" s="127"/>
      <c r="N47" s="125"/>
    </row>
    <row r="48" spans="2:16" x14ac:dyDescent="0.2">
      <c r="B48" s="52" t="s">
        <v>101</v>
      </c>
      <c r="C48" s="156">
        <f>((inflation_rate/100+1)*(real_discount_rate/100+1)-1)*100</f>
        <v>0</v>
      </c>
      <c r="D48" s="7"/>
      <c r="G48" s="161"/>
      <c r="H48" s="161"/>
      <c r="I48" s="242"/>
      <c r="J48" s="161"/>
      <c r="K48" s="45"/>
      <c r="M48" s="127"/>
      <c r="N48" s="125"/>
    </row>
    <row r="49" spans="2:16" x14ac:dyDescent="0.2">
      <c r="B49" s="42" t="s">
        <v>94</v>
      </c>
      <c r="C49" s="154"/>
      <c r="D49" s="7"/>
      <c r="G49" s="161"/>
      <c r="H49" s="161"/>
      <c r="I49" s="242"/>
      <c r="J49" s="161"/>
      <c r="K49" s="9"/>
      <c r="M49" s="127"/>
      <c r="N49" s="125"/>
    </row>
    <row r="50" spans="2:16" x14ac:dyDescent="0.2">
      <c r="B50" s="52" t="s">
        <v>316</v>
      </c>
      <c r="C50" s="404">
        <f>AnnualTaxFederal</f>
        <v>0</v>
      </c>
      <c r="D50" s="7"/>
      <c r="E50" s="260"/>
      <c r="F50" s="242"/>
      <c r="G50" s="161"/>
      <c r="H50" s="161"/>
      <c r="I50" s="242"/>
      <c r="J50" s="161"/>
      <c r="K50" s="77"/>
      <c r="M50" s="127"/>
      <c r="N50" s="125"/>
    </row>
    <row r="51" spans="2:16" x14ac:dyDescent="0.2">
      <c r="B51" s="52" t="s">
        <v>317</v>
      </c>
      <c r="C51" s="404">
        <f>AnnualTaxState</f>
        <v>0</v>
      </c>
      <c r="D51" s="7"/>
      <c r="E51" s="260"/>
      <c r="F51" s="242"/>
      <c r="G51" s="161"/>
      <c r="H51" s="161"/>
      <c r="I51" s="242"/>
      <c r="J51" s="161"/>
      <c r="K51" s="45"/>
      <c r="M51" s="127"/>
      <c r="N51" s="125"/>
    </row>
    <row r="52" spans="2:16" x14ac:dyDescent="0.2">
      <c r="B52" s="52" t="s">
        <v>141</v>
      </c>
      <c r="C52" s="157">
        <v>0</v>
      </c>
      <c r="D52" s="7"/>
      <c r="E52" s="260"/>
      <c r="F52" s="242"/>
      <c r="G52" s="161"/>
      <c r="H52" s="161"/>
      <c r="I52" s="242"/>
      <c r="J52" s="161"/>
      <c r="K52" s="45"/>
      <c r="M52" s="127"/>
      <c r="N52" s="125"/>
      <c r="O52" s="7"/>
      <c r="P52" s="7"/>
    </row>
    <row r="53" spans="2:16" x14ac:dyDescent="0.2">
      <c r="B53" s="52" t="s">
        <v>97</v>
      </c>
      <c r="C53" s="157">
        <v>0</v>
      </c>
      <c r="D53" s="7"/>
      <c r="E53" s="241"/>
      <c r="F53" s="242"/>
      <c r="G53" s="161"/>
      <c r="H53" s="161"/>
      <c r="I53" s="242"/>
      <c r="J53" s="161"/>
      <c r="K53" s="9"/>
      <c r="M53" s="127"/>
      <c r="N53" s="125"/>
      <c r="P53" s="7"/>
    </row>
    <row r="54" spans="2:16" x14ac:dyDescent="0.2">
      <c r="B54" s="54" t="s">
        <v>0</v>
      </c>
      <c r="C54" s="153"/>
      <c r="E54" s="241"/>
      <c r="F54" s="242"/>
      <c r="G54" s="161"/>
      <c r="H54" s="161"/>
      <c r="I54" s="242"/>
      <c r="J54" s="161"/>
      <c r="K54" s="77"/>
      <c r="M54" s="127"/>
      <c r="N54" s="125"/>
      <c r="P54" s="7"/>
    </row>
    <row r="55" spans="2:16" x14ac:dyDescent="0.2">
      <c r="B55" s="53" t="s">
        <v>103</v>
      </c>
      <c r="C55" s="158">
        <v>0</v>
      </c>
      <c r="E55" s="241"/>
      <c r="F55" s="242"/>
      <c r="G55" s="161"/>
      <c r="H55" s="161"/>
      <c r="I55" s="242"/>
      <c r="J55" s="161"/>
      <c r="K55" s="45"/>
      <c r="M55" s="127"/>
      <c r="N55" s="125"/>
      <c r="P55" s="7"/>
    </row>
    <row r="56" spans="2:16" x14ac:dyDescent="0.2">
      <c r="B56" s="53" t="s">
        <v>105</v>
      </c>
      <c r="C56" s="337">
        <f>total_installed_cost*prop_tax_cost_assessed_percent/100</f>
        <v>0</v>
      </c>
      <c r="E56" s="241"/>
      <c r="F56" s="242"/>
      <c r="G56" s="161"/>
      <c r="H56" s="161"/>
      <c r="I56" s="242"/>
      <c r="J56" s="161"/>
      <c r="K56" s="9"/>
      <c r="M56" s="127"/>
      <c r="N56" s="125"/>
      <c r="P56" s="9"/>
    </row>
    <row r="57" spans="2:16" x14ac:dyDescent="0.2">
      <c r="B57" s="53" t="s">
        <v>104</v>
      </c>
      <c r="C57" s="157">
        <v>0</v>
      </c>
      <c r="E57" s="241"/>
      <c r="F57" s="242"/>
      <c r="G57" s="161"/>
      <c r="H57" s="161"/>
      <c r="I57" s="242"/>
      <c r="J57" s="161"/>
      <c r="K57" s="15"/>
      <c r="M57" s="127"/>
      <c r="N57" s="125"/>
      <c r="P57" s="7"/>
    </row>
    <row r="58" spans="2:16" x14ac:dyDescent="0.2">
      <c r="B58" s="53" t="s">
        <v>106</v>
      </c>
      <c r="C58" s="157">
        <v>0</v>
      </c>
      <c r="E58" s="241"/>
      <c r="F58" s="242"/>
      <c r="G58" s="161"/>
      <c r="H58" s="161"/>
      <c r="I58" s="242"/>
      <c r="J58" s="161"/>
      <c r="K58" s="9"/>
      <c r="M58" s="127"/>
      <c r="N58" s="125"/>
      <c r="P58" s="7"/>
    </row>
    <row r="59" spans="2:16" x14ac:dyDescent="0.2">
      <c r="B59" s="42" t="s">
        <v>39</v>
      </c>
      <c r="C59" s="153"/>
      <c r="E59" s="241"/>
      <c r="F59" s="242"/>
      <c r="G59" s="161"/>
      <c r="H59" s="161"/>
      <c r="I59" s="242"/>
      <c r="J59" s="161"/>
      <c r="K59" s="9"/>
      <c r="M59" s="127"/>
      <c r="N59" s="125"/>
      <c r="P59" s="7"/>
    </row>
    <row r="60" spans="2:16" x14ac:dyDescent="0.2">
      <c r="B60" s="51" t="s">
        <v>166</v>
      </c>
      <c r="C60" s="152">
        <v>0</v>
      </c>
      <c r="E60" s="241"/>
      <c r="F60" s="242"/>
      <c r="G60" s="161"/>
      <c r="H60" s="161"/>
      <c r="I60" s="242"/>
      <c r="J60" s="161"/>
      <c r="K60" s="7"/>
      <c r="M60" s="127"/>
      <c r="N60" s="125"/>
      <c r="P60" s="7"/>
    </row>
    <row r="61" spans="2:16" x14ac:dyDescent="0.2">
      <c r="B61" s="51" t="s">
        <v>165</v>
      </c>
      <c r="C61" s="337">
        <f>total_installed_cost*salvage_percentage/100</f>
        <v>0</v>
      </c>
      <c r="G61" s="161"/>
      <c r="H61" s="161"/>
      <c r="I61" s="242"/>
      <c r="J61" s="161"/>
      <c r="K61" s="9"/>
      <c r="M61" s="127"/>
      <c r="N61" s="125"/>
      <c r="P61" s="7"/>
    </row>
    <row r="62" spans="2:16" x14ac:dyDescent="0.2">
      <c r="B62" s="7"/>
      <c r="C62" s="159"/>
      <c r="E62" s="9"/>
      <c r="G62" s="7"/>
      <c r="H62" s="7"/>
      <c r="I62" s="29"/>
      <c r="J62" s="9"/>
      <c r="K62" s="9"/>
      <c r="M62" s="127"/>
      <c r="N62" s="125"/>
      <c r="P62" s="7"/>
    </row>
    <row r="63" spans="2:16" x14ac:dyDescent="0.2">
      <c r="B63" s="5" t="s">
        <v>110</v>
      </c>
      <c r="C63" s="137"/>
      <c r="G63" s="7"/>
      <c r="H63" s="7"/>
      <c r="I63" s="29"/>
      <c r="J63" s="9"/>
      <c r="K63" s="9"/>
      <c r="M63" s="127"/>
      <c r="N63" s="125"/>
      <c r="P63" s="7"/>
    </row>
    <row r="64" spans="2:16" x14ac:dyDescent="0.2">
      <c r="B64" s="51" t="s">
        <v>311</v>
      </c>
      <c r="C64" s="157">
        <v>0</v>
      </c>
      <c r="G64" s="7"/>
      <c r="H64" s="7"/>
      <c r="I64" s="29"/>
      <c r="J64" s="9"/>
      <c r="K64" s="9"/>
      <c r="M64" s="127"/>
      <c r="N64" s="125"/>
      <c r="P64" s="7"/>
    </row>
    <row r="65" spans="2:16" x14ac:dyDescent="0.2">
      <c r="B65" s="51" t="s">
        <v>312</v>
      </c>
      <c r="C65" s="157">
        <v>0</v>
      </c>
      <c r="G65" s="7"/>
      <c r="H65" s="7"/>
      <c r="I65" s="29"/>
      <c r="J65" s="9"/>
      <c r="K65" s="9"/>
      <c r="M65" s="127"/>
      <c r="N65" s="125"/>
      <c r="P65" s="7"/>
    </row>
    <row r="66" spans="2:16" x14ac:dyDescent="0.2">
      <c r="B66" s="51" t="s">
        <v>313</v>
      </c>
      <c r="C66" s="157">
        <v>0</v>
      </c>
      <c r="G66" s="7"/>
      <c r="H66" s="7"/>
      <c r="I66" s="29"/>
      <c r="J66" s="9"/>
      <c r="K66" s="9"/>
      <c r="M66" s="127"/>
      <c r="N66" s="125"/>
      <c r="P66" s="7"/>
    </row>
    <row r="67" spans="2:16" x14ac:dyDescent="0.2">
      <c r="B67" s="51" t="s">
        <v>315</v>
      </c>
      <c r="C67" s="337">
        <f>cost_dev_fee_percent/100*total_installed_cost</f>
        <v>0</v>
      </c>
      <c r="G67" s="7"/>
      <c r="H67" s="7"/>
      <c r="I67" s="29"/>
      <c r="J67" s="9"/>
      <c r="K67" s="9"/>
      <c r="M67" s="127"/>
      <c r="N67" s="125"/>
      <c r="P67" s="7"/>
    </row>
    <row r="68" spans="2:16" x14ac:dyDescent="0.2">
      <c r="B68" s="51" t="s">
        <v>314</v>
      </c>
      <c r="C68" s="337">
        <f>C67*(federal_tax_rate/100*(1-state_tax_rate/100)+state_tax_rate/100)</f>
        <v>0</v>
      </c>
      <c r="G68" s="7"/>
      <c r="H68" s="7"/>
      <c r="I68" s="29"/>
      <c r="J68" s="9"/>
      <c r="K68" s="9"/>
      <c r="M68" s="127"/>
      <c r="N68" s="125"/>
      <c r="P68" s="7"/>
    </row>
    <row r="69" spans="2:16" x14ac:dyDescent="0.2">
      <c r="B69" s="7"/>
      <c r="C69" s="136"/>
      <c r="G69" s="7"/>
      <c r="H69" s="7"/>
      <c r="I69" s="29"/>
      <c r="J69" s="9"/>
      <c r="K69" s="9"/>
      <c r="M69" s="127"/>
      <c r="N69" s="125"/>
      <c r="P69" s="7"/>
    </row>
    <row r="70" spans="2:16" x14ac:dyDescent="0.2">
      <c r="B70" s="5" t="s">
        <v>122</v>
      </c>
      <c r="C70" s="137"/>
      <c r="H70" s="7"/>
      <c r="J70" s="9"/>
      <c r="K70" s="9"/>
      <c r="M70" s="127"/>
      <c r="N70" s="125"/>
      <c r="P70" s="7"/>
    </row>
    <row r="71" spans="2:16" x14ac:dyDescent="0.2">
      <c r="B71" s="51" t="s">
        <v>167</v>
      </c>
      <c r="C71" s="138">
        <v>0</v>
      </c>
      <c r="H71" s="7"/>
      <c r="J71" s="9"/>
      <c r="K71" s="9"/>
      <c r="M71" s="127"/>
      <c r="N71" s="125"/>
      <c r="P71" s="7"/>
    </row>
    <row r="72" spans="2:16" x14ac:dyDescent="0.2">
      <c r="C72" s="139"/>
      <c r="H72" s="7"/>
      <c r="J72" s="9"/>
      <c r="K72" s="9"/>
      <c r="M72" s="127"/>
      <c r="N72" s="125"/>
      <c r="P72" s="7"/>
    </row>
    <row r="73" spans="2:16" x14ac:dyDescent="0.2">
      <c r="B73" s="5" t="s">
        <v>204</v>
      </c>
      <c r="C73" s="8"/>
      <c r="D73" s="8"/>
      <c r="E73" s="8"/>
      <c r="F73" s="8"/>
      <c r="G73" s="8"/>
      <c r="H73" s="8"/>
      <c r="I73" s="6"/>
      <c r="J73" s="9"/>
      <c r="K73" s="9"/>
      <c r="M73" s="127"/>
      <c r="N73" s="125"/>
      <c r="P73" s="7"/>
    </row>
    <row r="74" spans="2:16" ht="25.5" x14ac:dyDescent="0.2">
      <c r="B74" s="51"/>
      <c r="C74" s="290" t="s">
        <v>116</v>
      </c>
      <c r="D74" s="289" t="s">
        <v>117</v>
      </c>
      <c r="E74" s="289" t="s">
        <v>118</v>
      </c>
      <c r="F74" s="289" t="s">
        <v>119</v>
      </c>
      <c r="G74" s="289" t="s">
        <v>26</v>
      </c>
      <c r="H74" s="289" t="s">
        <v>27</v>
      </c>
      <c r="I74" s="291" t="s">
        <v>120</v>
      </c>
      <c r="J74" s="9"/>
      <c r="K74" s="9"/>
      <c r="M74" s="127"/>
      <c r="N74" s="125"/>
      <c r="P74" s="7"/>
    </row>
    <row r="75" spans="2:16" x14ac:dyDescent="0.2">
      <c r="B75" s="51" t="s">
        <v>111</v>
      </c>
      <c r="C75" s="248">
        <v>0</v>
      </c>
      <c r="D75" s="250">
        <v>0</v>
      </c>
      <c r="E75" s="205">
        <v>0</v>
      </c>
      <c r="F75" s="253">
        <v>0</v>
      </c>
      <c r="G75" s="248">
        <f>C75/100*total_installed_cost</f>
        <v>0</v>
      </c>
      <c r="H75" s="248">
        <f>G75*F75/100*E75/12*0.5</f>
        <v>0</v>
      </c>
      <c r="I75" s="248">
        <f>H75+D75/100*G75</f>
        <v>0</v>
      </c>
      <c r="J75" s="9"/>
      <c r="K75" s="9"/>
      <c r="M75" s="127"/>
      <c r="N75" s="125"/>
      <c r="P75" s="7"/>
    </row>
    <row r="76" spans="2:16" x14ac:dyDescent="0.2">
      <c r="B76" s="51" t="s">
        <v>112</v>
      </c>
      <c r="C76" s="248">
        <v>0</v>
      </c>
      <c r="D76" s="250">
        <v>0</v>
      </c>
      <c r="E76" s="205">
        <v>0</v>
      </c>
      <c r="F76" s="253">
        <v>0</v>
      </c>
      <c r="G76" s="248">
        <f>C76/100*total_installed_cost</f>
        <v>0</v>
      </c>
      <c r="H76" s="248">
        <f>G76*F76/100*E76/12*0.5</f>
        <v>0</v>
      </c>
      <c r="I76" s="248">
        <f t="shared" ref="I76:I79" si="0">H76+D76/100*G76</f>
        <v>0</v>
      </c>
      <c r="J76" s="9"/>
      <c r="K76" s="9"/>
      <c r="M76" s="127"/>
      <c r="N76" s="125"/>
      <c r="P76" s="7"/>
    </row>
    <row r="77" spans="2:16" x14ac:dyDescent="0.2">
      <c r="B77" s="51" t="s">
        <v>113</v>
      </c>
      <c r="C77" s="248">
        <v>0</v>
      </c>
      <c r="D77" s="250">
        <v>0</v>
      </c>
      <c r="E77" s="205">
        <v>0</v>
      </c>
      <c r="F77" s="253">
        <v>0</v>
      </c>
      <c r="G77" s="248">
        <f>C77/100*total_installed_cost</f>
        <v>0</v>
      </c>
      <c r="H77" s="248">
        <f>G77*F77/100*E77/12*0.5</f>
        <v>0</v>
      </c>
      <c r="I77" s="248">
        <f t="shared" si="0"/>
        <v>0</v>
      </c>
      <c r="J77" s="9"/>
      <c r="K77" s="9"/>
      <c r="M77" s="127"/>
      <c r="N77" s="125"/>
      <c r="P77" s="7"/>
    </row>
    <row r="78" spans="2:16" x14ac:dyDescent="0.2">
      <c r="B78" s="51" t="s">
        <v>114</v>
      </c>
      <c r="C78" s="248">
        <v>0</v>
      </c>
      <c r="D78" s="250">
        <v>0</v>
      </c>
      <c r="E78" s="205">
        <v>0</v>
      </c>
      <c r="F78" s="253">
        <v>0</v>
      </c>
      <c r="G78" s="248">
        <f>C78/100*total_installed_cost</f>
        <v>0</v>
      </c>
      <c r="H78" s="248">
        <f>G78*F78/100*E78/12*0.5</f>
        <v>0</v>
      </c>
      <c r="I78" s="248">
        <f t="shared" si="0"/>
        <v>0</v>
      </c>
      <c r="J78" s="9"/>
      <c r="K78" s="9"/>
      <c r="M78" s="127"/>
      <c r="N78" s="125"/>
      <c r="P78" s="7"/>
    </row>
    <row r="79" spans="2:16" x14ac:dyDescent="0.2">
      <c r="B79" s="51" t="s">
        <v>115</v>
      </c>
      <c r="C79" s="249">
        <v>0</v>
      </c>
      <c r="D79" s="251">
        <v>0</v>
      </c>
      <c r="E79" s="252">
        <v>0</v>
      </c>
      <c r="F79" s="254">
        <v>0</v>
      </c>
      <c r="G79" s="248">
        <f>C79/100*total_installed_cost</f>
        <v>0</v>
      </c>
      <c r="H79" s="248">
        <f>G79*F79/100*E79/12*0.5</f>
        <v>0</v>
      </c>
      <c r="I79" s="248">
        <f t="shared" si="0"/>
        <v>0</v>
      </c>
      <c r="J79" s="9"/>
      <c r="K79" s="9"/>
      <c r="M79" s="127"/>
      <c r="N79" s="125"/>
      <c r="P79" s="7"/>
    </row>
    <row r="80" spans="2:16" x14ac:dyDescent="0.2">
      <c r="B80" s="56" t="s">
        <v>121</v>
      </c>
      <c r="C80" s="57"/>
      <c r="D80" s="43"/>
      <c r="E80" s="43"/>
      <c r="F80" s="58"/>
      <c r="G80" s="59">
        <f>SUM(G75:G79)</f>
        <v>0</v>
      </c>
      <c r="H80" s="60">
        <f>SUM(H75:H79)</f>
        <v>0</v>
      </c>
      <c r="I80" s="61">
        <f>SUM(I75:I79)</f>
        <v>0</v>
      </c>
      <c r="J80" s="9"/>
      <c r="K80" s="9"/>
      <c r="M80" s="127"/>
      <c r="N80" s="125"/>
      <c r="P80" s="7"/>
    </row>
    <row r="81" spans="2:16" x14ac:dyDescent="0.2">
      <c r="C81" s="139"/>
      <c r="H81" s="7"/>
      <c r="J81" s="9"/>
      <c r="K81" s="9"/>
      <c r="M81" s="127"/>
      <c r="N81" s="125"/>
      <c r="P81" s="7"/>
    </row>
    <row r="82" spans="2:16" x14ac:dyDescent="0.2">
      <c r="B82" s="5" t="s">
        <v>123</v>
      </c>
      <c r="C82" s="8"/>
      <c r="D82" s="8"/>
      <c r="E82" s="8"/>
      <c r="F82" s="258"/>
      <c r="G82" s="7"/>
      <c r="H82" s="7"/>
      <c r="I82" s="9"/>
      <c r="J82" s="9"/>
      <c r="K82" s="9"/>
      <c r="M82" s="127"/>
      <c r="N82" s="125"/>
      <c r="P82" s="7"/>
    </row>
    <row r="83" spans="2:16" x14ac:dyDescent="0.2">
      <c r="B83" s="51" t="s">
        <v>124</v>
      </c>
      <c r="C83" s="160">
        <v>0</v>
      </c>
      <c r="D83" s="9"/>
      <c r="E83" s="9"/>
      <c r="F83" s="258"/>
      <c r="G83" s="7"/>
      <c r="H83" s="7"/>
      <c r="I83" s="9"/>
      <c r="J83" s="9"/>
      <c r="K83" s="9"/>
      <c r="M83" s="127"/>
      <c r="N83" s="125"/>
      <c r="P83" s="7"/>
    </row>
    <row r="84" spans="2:16" x14ac:dyDescent="0.2">
      <c r="B84" s="51" t="s">
        <v>132</v>
      </c>
      <c r="C84" s="160">
        <v>0</v>
      </c>
      <c r="D84" s="9"/>
      <c r="E84" s="9"/>
      <c r="F84" s="258"/>
      <c r="G84" s="7"/>
      <c r="H84" s="7"/>
      <c r="I84" s="9"/>
      <c r="J84" s="9"/>
      <c r="K84" s="9"/>
      <c r="M84" s="127"/>
      <c r="N84" s="125"/>
      <c r="P84" s="7"/>
    </row>
    <row r="85" spans="2:16" x14ac:dyDescent="0.2">
      <c r="B85" s="11" t="s">
        <v>327</v>
      </c>
      <c r="C85" s="160">
        <f>tax_investor_required_lease_reserve</f>
        <v>0</v>
      </c>
      <c r="D85" s="9"/>
      <c r="E85" s="9"/>
      <c r="F85" s="258"/>
      <c r="G85" s="7"/>
      <c r="H85" s="7"/>
      <c r="I85" s="9"/>
      <c r="J85" s="9"/>
      <c r="K85" s="9"/>
      <c r="M85" s="127"/>
      <c r="N85" s="125"/>
      <c r="P85" s="7"/>
    </row>
    <row r="86" spans="2:16" x14ac:dyDescent="0.2">
      <c r="B86" s="11" t="s">
        <v>274</v>
      </c>
      <c r="C86" s="160">
        <v>0</v>
      </c>
      <c r="D86" s="9"/>
      <c r="E86" s="9"/>
      <c r="F86" s="258"/>
      <c r="G86" s="7"/>
      <c r="H86" s="7"/>
      <c r="I86" s="9"/>
      <c r="J86" s="9"/>
      <c r="K86" s="9"/>
      <c r="M86" s="127"/>
      <c r="N86" s="125"/>
      <c r="P86" s="7"/>
    </row>
    <row r="87" spans="2:16" x14ac:dyDescent="0.2">
      <c r="B87" s="51" t="s">
        <v>125</v>
      </c>
      <c r="C87" s="134" t="s">
        <v>173</v>
      </c>
      <c r="D87" s="289" t="s">
        <v>129</v>
      </c>
      <c r="E87" s="317" t="s">
        <v>130</v>
      </c>
      <c r="F87" s="258"/>
      <c r="G87" s="7"/>
      <c r="H87" s="7"/>
      <c r="I87" s="9"/>
      <c r="J87" s="9"/>
      <c r="K87" s="9"/>
      <c r="M87" s="127"/>
      <c r="N87" s="125"/>
      <c r="P87" s="7"/>
    </row>
    <row r="88" spans="2:16" x14ac:dyDescent="0.2">
      <c r="B88" s="65" t="s">
        <v>126</v>
      </c>
      <c r="C88" s="160">
        <v>0</v>
      </c>
      <c r="D88" s="337">
        <f>C88*system_capacity</f>
        <v>0</v>
      </c>
      <c r="E88" s="318">
        <v>0</v>
      </c>
      <c r="F88" s="258"/>
      <c r="G88" s="7"/>
      <c r="H88" s="7"/>
      <c r="I88" s="9"/>
      <c r="J88" s="9"/>
      <c r="K88" s="9"/>
      <c r="M88" s="127"/>
      <c r="N88" s="125"/>
      <c r="P88" s="7"/>
    </row>
    <row r="89" spans="2:16" x14ac:dyDescent="0.2">
      <c r="B89" s="52" t="s">
        <v>128</v>
      </c>
      <c r="C89" s="160">
        <v>0</v>
      </c>
      <c r="D89" s="337">
        <f>C89*system_capacity</f>
        <v>0</v>
      </c>
      <c r="E89" s="318">
        <v>0</v>
      </c>
      <c r="F89" s="258"/>
      <c r="G89" s="7"/>
      <c r="H89" s="7"/>
      <c r="I89" s="9"/>
      <c r="J89" s="9"/>
      <c r="K89" s="9"/>
      <c r="M89" s="127"/>
      <c r="N89" s="125"/>
      <c r="P89" s="7"/>
    </row>
    <row r="90" spans="2:16" x14ac:dyDescent="0.2">
      <c r="B90" s="78" t="s">
        <v>127</v>
      </c>
      <c r="C90" s="160">
        <v>0</v>
      </c>
      <c r="D90" s="337">
        <f>C90*system_capacity</f>
        <v>0</v>
      </c>
      <c r="E90" s="318">
        <v>0</v>
      </c>
      <c r="F90" s="258"/>
      <c r="G90" s="7"/>
      <c r="H90" s="7"/>
      <c r="I90" s="9"/>
      <c r="J90" s="9"/>
      <c r="K90" s="9"/>
      <c r="M90" s="127"/>
      <c r="N90" s="125"/>
      <c r="P90" s="7"/>
    </row>
    <row r="91" spans="2:16" x14ac:dyDescent="0.2">
      <c r="B91" s="55" t="s">
        <v>131</v>
      </c>
      <c r="C91" s="44"/>
      <c r="D91" s="316"/>
      <c r="E91" s="316"/>
      <c r="F91" s="258"/>
      <c r="G91" s="7"/>
      <c r="H91" s="7"/>
      <c r="I91" s="9"/>
      <c r="J91" s="9"/>
      <c r="K91" s="9"/>
      <c r="M91" s="127"/>
      <c r="N91" s="125"/>
      <c r="P91" s="7"/>
    </row>
    <row r="92" spans="2:16" x14ac:dyDescent="0.2">
      <c r="B92" s="63" t="s">
        <v>4</v>
      </c>
      <c r="C92" s="315" t="s">
        <v>33</v>
      </c>
      <c r="D92" s="258"/>
      <c r="E92" s="9"/>
      <c r="F92" s="258"/>
      <c r="G92" s="7"/>
      <c r="H92" s="7"/>
      <c r="I92" s="9"/>
      <c r="J92" s="9"/>
      <c r="K92" s="9"/>
      <c r="M92" s="127"/>
      <c r="N92" s="125"/>
      <c r="P92" s="7"/>
    </row>
    <row r="93" spans="2:16" x14ac:dyDescent="0.2">
      <c r="B93" s="63" t="s">
        <v>5</v>
      </c>
      <c r="C93" s="315" t="s">
        <v>33</v>
      </c>
      <c r="D93" s="319"/>
      <c r="E93" s="320"/>
      <c r="F93" s="258"/>
      <c r="G93" s="7"/>
      <c r="H93" s="7"/>
      <c r="I93" s="9"/>
      <c r="J93" s="9"/>
      <c r="K93" s="9"/>
      <c r="M93" s="127"/>
      <c r="N93" s="125"/>
      <c r="P93" s="7"/>
    </row>
    <row r="94" spans="2:16" x14ac:dyDescent="0.2">
      <c r="G94" s="7"/>
      <c r="H94" s="7"/>
      <c r="I94" s="9"/>
      <c r="J94" s="9"/>
      <c r="K94" s="9"/>
      <c r="M94" s="127"/>
      <c r="N94" s="125"/>
      <c r="P94" s="7"/>
    </row>
    <row r="95" spans="2:16" x14ac:dyDescent="0.2">
      <c r="B95" s="5" t="s">
        <v>133</v>
      </c>
      <c r="C95" s="8"/>
      <c r="D95" s="8"/>
      <c r="E95" s="8"/>
      <c r="F95" s="6"/>
      <c r="G95" s="7"/>
      <c r="H95" s="7"/>
      <c r="I95" s="9"/>
      <c r="J95" s="9"/>
      <c r="K95" s="9"/>
      <c r="M95" s="127"/>
      <c r="N95" s="125"/>
      <c r="P95" s="7"/>
    </row>
    <row r="96" spans="2:16" x14ac:dyDescent="0.2">
      <c r="B96" s="42" t="s">
        <v>2</v>
      </c>
      <c r="C96" s="43"/>
      <c r="D96" s="66"/>
      <c r="E96" s="409" t="s">
        <v>237</v>
      </c>
      <c r="F96" s="410"/>
      <c r="G96" s="7"/>
      <c r="H96" s="7"/>
      <c r="I96" s="7"/>
      <c r="J96" s="7"/>
      <c r="K96" s="7"/>
      <c r="M96" s="127"/>
      <c r="N96" s="125"/>
    </row>
    <row r="97" spans="2:17" x14ac:dyDescent="0.2">
      <c r="B97" s="65" t="s">
        <v>135</v>
      </c>
      <c r="C97" s="10" t="s">
        <v>199</v>
      </c>
      <c r="D97" s="76"/>
      <c r="E97" s="289" t="s">
        <v>4</v>
      </c>
      <c r="F97" s="289" t="s">
        <v>5</v>
      </c>
      <c r="G97" s="7"/>
      <c r="H97" s="7"/>
      <c r="I97" s="9"/>
      <c r="J97" s="9"/>
      <c r="K97" s="9"/>
      <c r="M97" s="127"/>
      <c r="N97" s="125"/>
    </row>
    <row r="98" spans="2:17" x14ac:dyDescent="0.2">
      <c r="B98" s="64" t="s">
        <v>136</v>
      </c>
      <c r="C98" s="183">
        <v>0</v>
      </c>
      <c r="D98" s="46"/>
      <c r="E98" s="85" t="s">
        <v>17</v>
      </c>
      <c r="F98" s="85" t="s">
        <v>17</v>
      </c>
      <c r="G98" s="7"/>
      <c r="H98" s="7"/>
      <c r="I98" s="9"/>
      <c r="J98" s="9"/>
      <c r="K98" s="9"/>
      <c r="M98" s="127"/>
      <c r="N98" s="125"/>
    </row>
    <row r="99" spans="2:17" x14ac:dyDescent="0.2">
      <c r="B99" s="64" t="s">
        <v>137</v>
      </c>
      <c r="C99" s="183">
        <v>0</v>
      </c>
      <c r="D99" s="68"/>
      <c r="E99" s="75" t="s">
        <v>18</v>
      </c>
      <c r="F99" s="71" t="s">
        <v>18</v>
      </c>
      <c r="G99" s="7"/>
      <c r="I99" s="9"/>
      <c r="J99" s="9"/>
      <c r="K99" s="9"/>
      <c r="M99" s="127"/>
      <c r="N99" s="125"/>
    </row>
    <row r="100" spans="2:17" x14ac:dyDescent="0.2">
      <c r="B100" s="63" t="s">
        <v>140</v>
      </c>
      <c r="C100" s="12" t="s">
        <v>7</v>
      </c>
      <c r="D100" s="17" t="s">
        <v>160</v>
      </c>
      <c r="E100" s="72"/>
      <c r="F100" s="73"/>
      <c r="G100" s="7"/>
      <c r="H100" s="7"/>
      <c r="I100" s="9"/>
      <c r="J100" s="9"/>
      <c r="K100" s="9"/>
      <c r="M100" s="127"/>
      <c r="N100" s="125"/>
    </row>
    <row r="101" spans="2:17" x14ac:dyDescent="0.2">
      <c r="B101" s="64" t="s">
        <v>138</v>
      </c>
      <c r="C101" s="134">
        <v>0</v>
      </c>
      <c r="D101" s="62">
        <v>9.9999999999999998E+37</v>
      </c>
      <c r="E101" s="69" t="s">
        <v>17</v>
      </c>
      <c r="F101" s="69" t="s">
        <v>17</v>
      </c>
      <c r="G101" s="7"/>
      <c r="I101" s="9"/>
      <c r="J101" s="9"/>
      <c r="K101" s="9"/>
      <c r="M101" s="127"/>
      <c r="N101" s="125"/>
    </row>
    <row r="102" spans="2:17" ht="13.5" thickBot="1" x14ac:dyDescent="0.25">
      <c r="B102" s="361" t="s">
        <v>139</v>
      </c>
      <c r="C102" s="362">
        <v>0</v>
      </c>
      <c r="D102" s="363">
        <v>9.9999999999999998E+37</v>
      </c>
      <c r="E102" s="86" t="s">
        <v>18</v>
      </c>
      <c r="F102" s="86" t="s">
        <v>18</v>
      </c>
      <c r="G102" s="7"/>
      <c r="I102" s="9"/>
      <c r="J102" s="9"/>
      <c r="K102" s="9"/>
      <c r="M102" s="127"/>
      <c r="N102" s="125"/>
    </row>
    <row r="103" spans="2:17" x14ac:dyDescent="0.2">
      <c r="B103" s="358" t="s">
        <v>6</v>
      </c>
      <c r="C103" s="359" t="s">
        <v>9</v>
      </c>
      <c r="D103" s="360" t="s">
        <v>200</v>
      </c>
      <c r="E103" s="356" t="s">
        <v>198</v>
      </c>
      <c r="F103" s="258"/>
      <c r="G103" s="7"/>
      <c r="I103" s="9"/>
      <c r="J103" s="9"/>
      <c r="K103" s="9"/>
      <c r="M103" s="127"/>
      <c r="N103" s="125"/>
      <c r="Q103" s="7"/>
    </row>
    <row r="104" spans="2:17" x14ac:dyDescent="0.2">
      <c r="B104" s="63" t="s">
        <v>4</v>
      </c>
      <c r="C104" s="144">
        <v>0</v>
      </c>
      <c r="D104" s="184">
        <v>0</v>
      </c>
      <c r="E104" s="357">
        <v>0</v>
      </c>
      <c r="F104" s="258"/>
      <c r="G104" s="7"/>
      <c r="I104" s="9"/>
      <c r="J104" s="9"/>
      <c r="K104" s="9"/>
      <c r="M104" s="127"/>
      <c r="N104" s="125"/>
      <c r="Q104" s="7"/>
    </row>
    <row r="105" spans="2:17" x14ac:dyDescent="0.2">
      <c r="B105" s="63" t="s">
        <v>5</v>
      </c>
      <c r="C105" s="144">
        <v>0</v>
      </c>
      <c r="D105" s="184">
        <v>0</v>
      </c>
      <c r="E105" s="357">
        <v>0</v>
      </c>
      <c r="F105" s="258"/>
      <c r="G105" s="7"/>
      <c r="I105" s="9"/>
      <c r="J105" s="9"/>
      <c r="K105" s="9"/>
      <c r="M105" s="127"/>
      <c r="N105" s="125"/>
      <c r="Q105" s="7"/>
    </row>
    <row r="106" spans="2:17" x14ac:dyDescent="0.2">
      <c r="B106" s="48"/>
      <c r="C106" s="13"/>
      <c r="D106" s="14"/>
      <c r="E106" s="9"/>
      <c r="F106" s="9"/>
      <c r="G106" s="7"/>
      <c r="H106" s="7"/>
      <c r="I106" s="9"/>
      <c r="J106" s="9"/>
      <c r="K106" s="9"/>
      <c r="M106" s="127"/>
      <c r="N106" s="125"/>
      <c r="Q106" s="7"/>
    </row>
    <row r="107" spans="2:17" x14ac:dyDescent="0.2">
      <c r="B107" s="297" t="s">
        <v>134</v>
      </c>
      <c r="C107" s="323"/>
      <c r="D107" s="323"/>
      <c r="E107" s="323"/>
      <c r="F107" s="323"/>
      <c r="G107" s="323"/>
      <c r="H107" s="324"/>
      <c r="I107" s="49"/>
      <c r="K107" s="9"/>
      <c r="M107" s="127"/>
      <c r="N107" s="122"/>
      <c r="Q107" s="7"/>
    </row>
    <row r="108" spans="2:17" x14ac:dyDescent="0.2">
      <c r="B108" s="93" t="s">
        <v>16</v>
      </c>
      <c r="C108" s="314"/>
      <c r="D108" s="43"/>
      <c r="E108" s="92"/>
      <c r="F108" s="92"/>
      <c r="G108" s="92"/>
      <c r="H108" s="70"/>
      <c r="I108" s="9"/>
      <c r="K108" s="9"/>
      <c r="M108" s="127"/>
      <c r="N108" s="122"/>
    </row>
    <row r="109" spans="2:17" x14ac:dyDescent="0.2">
      <c r="B109" s="99" t="s">
        <v>135</v>
      </c>
      <c r="C109" s="88" t="s">
        <v>199</v>
      </c>
      <c r="D109" s="321"/>
      <c r="E109" s="74" t="s">
        <v>229</v>
      </c>
      <c r="F109" s="69" t="s">
        <v>230</v>
      </c>
      <c r="G109" s="69" t="s">
        <v>231</v>
      </c>
      <c r="H109" s="69" t="s">
        <v>232</v>
      </c>
      <c r="I109" s="7"/>
      <c r="K109" s="91"/>
      <c r="M109" s="127"/>
      <c r="N109" s="126"/>
    </row>
    <row r="110" spans="2:17" x14ac:dyDescent="0.2">
      <c r="B110" s="82" t="s">
        <v>136</v>
      </c>
      <c r="C110" s="185">
        <v>0</v>
      </c>
      <c r="D110" s="322"/>
      <c r="E110" s="87" t="s">
        <v>17</v>
      </c>
      <c r="F110" s="87" t="s">
        <v>17</v>
      </c>
      <c r="G110" s="85" t="s">
        <v>18</v>
      </c>
      <c r="H110" s="85" t="s">
        <v>18</v>
      </c>
      <c r="I110" s="7"/>
      <c r="K110" s="9"/>
      <c r="M110" s="127"/>
      <c r="N110" s="122"/>
    </row>
    <row r="111" spans="2:17" x14ac:dyDescent="0.2">
      <c r="B111" s="82" t="s">
        <v>137</v>
      </c>
      <c r="C111" s="185">
        <v>0</v>
      </c>
      <c r="D111" s="322"/>
      <c r="E111" s="87" t="s">
        <v>17</v>
      </c>
      <c r="F111" s="87" t="s">
        <v>17</v>
      </c>
      <c r="G111" s="85" t="s">
        <v>18</v>
      </c>
      <c r="H111" s="85" t="s">
        <v>18</v>
      </c>
      <c r="I111" s="7"/>
      <c r="K111" s="9"/>
      <c r="M111" s="127"/>
      <c r="N111" s="122"/>
    </row>
    <row r="112" spans="2:17" x14ac:dyDescent="0.2">
      <c r="B112" s="82" t="s">
        <v>147</v>
      </c>
      <c r="C112" s="185">
        <v>0</v>
      </c>
      <c r="D112" s="322"/>
      <c r="E112" s="87" t="s">
        <v>17</v>
      </c>
      <c r="F112" s="87" t="s">
        <v>17</v>
      </c>
      <c r="G112" s="87" t="s">
        <v>18</v>
      </c>
      <c r="H112" s="85" t="s">
        <v>18</v>
      </c>
      <c r="I112" s="7"/>
      <c r="K112" s="9"/>
      <c r="M112" s="127"/>
      <c r="N112" s="122"/>
    </row>
    <row r="113" spans="2:17" x14ac:dyDescent="0.2">
      <c r="B113" s="100" t="s">
        <v>148</v>
      </c>
      <c r="C113" s="186">
        <v>0</v>
      </c>
      <c r="D113" s="322"/>
      <c r="E113" s="87" t="s">
        <v>17</v>
      </c>
      <c r="F113" s="87" t="s">
        <v>17</v>
      </c>
      <c r="G113" s="71" t="s">
        <v>18</v>
      </c>
      <c r="H113" s="71" t="s">
        <v>18</v>
      </c>
      <c r="I113" s="7"/>
      <c r="K113" s="9"/>
      <c r="M113" s="127"/>
      <c r="N113" s="122"/>
    </row>
    <row r="114" spans="2:17" x14ac:dyDescent="0.2">
      <c r="B114" s="84" t="s">
        <v>140</v>
      </c>
      <c r="C114" s="89" t="s">
        <v>7</v>
      </c>
      <c r="D114" s="85" t="s">
        <v>160</v>
      </c>
      <c r="E114" s="90"/>
      <c r="F114" s="94"/>
      <c r="G114" s="94"/>
      <c r="H114" s="95"/>
      <c r="I114" s="120"/>
      <c r="K114" s="15"/>
      <c r="M114" s="127"/>
      <c r="N114" s="125"/>
    </row>
    <row r="115" spans="2:17" x14ac:dyDescent="0.2">
      <c r="B115" s="82" t="s">
        <v>138</v>
      </c>
      <c r="C115" s="134">
        <v>0</v>
      </c>
      <c r="D115" s="330">
        <v>9.9999999999999998E+37</v>
      </c>
      <c r="E115" s="87" t="s">
        <v>17</v>
      </c>
      <c r="F115" s="87" t="s">
        <v>17</v>
      </c>
      <c r="G115" s="85" t="s">
        <v>18</v>
      </c>
      <c r="H115" s="87" t="s">
        <v>18</v>
      </c>
      <c r="I115" s="7"/>
      <c r="K115" s="9"/>
      <c r="L115" s="9"/>
      <c r="M115" s="15"/>
      <c r="N115" s="9"/>
    </row>
    <row r="116" spans="2:17" x14ac:dyDescent="0.2">
      <c r="B116" s="82" t="s">
        <v>139</v>
      </c>
      <c r="C116" s="134">
        <v>0</v>
      </c>
      <c r="D116" s="330">
        <v>9.9999999999999998E+37</v>
      </c>
      <c r="E116" s="87" t="s">
        <v>17</v>
      </c>
      <c r="F116" s="87" t="s">
        <v>17</v>
      </c>
      <c r="G116" s="85" t="s">
        <v>18</v>
      </c>
      <c r="H116" s="85" t="s">
        <v>18</v>
      </c>
      <c r="I116" s="7"/>
      <c r="K116" s="9"/>
      <c r="L116" s="9"/>
      <c r="M116" s="15"/>
      <c r="N116" s="9"/>
    </row>
    <row r="117" spans="2:17" x14ac:dyDescent="0.2">
      <c r="B117" s="82" t="s">
        <v>149</v>
      </c>
      <c r="C117" s="134">
        <v>0</v>
      </c>
      <c r="D117" s="330">
        <v>9.9999999999999998E+37</v>
      </c>
      <c r="E117" s="87" t="s">
        <v>17</v>
      </c>
      <c r="F117" s="87" t="s">
        <v>17</v>
      </c>
      <c r="G117" s="85" t="s">
        <v>18</v>
      </c>
      <c r="H117" s="85" t="s">
        <v>18</v>
      </c>
      <c r="I117" s="7"/>
      <c r="K117" s="9"/>
      <c r="L117" s="9"/>
      <c r="M117" s="15"/>
      <c r="N117" s="9"/>
    </row>
    <row r="118" spans="2:17" ht="13.5" thickBot="1" x14ac:dyDescent="0.25">
      <c r="B118" s="102" t="s">
        <v>150</v>
      </c>
      <c r="C118" s="189">
        <v>0</v>
      </c>
      <c r="D118" s="331">
        <v>9.9999999999999998E+37</v>
      </c>
      <c r="E118" s="328" t="s">
        <v>17</v>
      </c>
      <c r="F118" s="329" t="s">
        <v>17</v>
      </c>
      <c r="G118" s="86" t="s">
        <v>18</v>
      </c>
      <c r="H118" s="86" t="s">
        <v>18</v>
      </c>
      <c r="I118" s="7"/>
      <c r="K118" s="9"/>
      <c r="L118" s="9"/>
      <c r="M118" s="15"/>
      <c r="N118" s="9"/>
    </row>
    <row r="119" spans="2:17" x14ac:dyDescent="0.2">
      <c r="B119" s="101" t="s">
        <v>31</v>
      </c>
      <c r="C119" s="98" t="s">
        <v>155</v>
      </c>
      <c r="D119" s="69" t="s">
        <v>160</v>
      </c>
      <c r="E119" s="325"/>
      <c r="F119" s="326"/>
      <c r="G119" s="326"/>
      <c r="H119" s="327"/>
      <c r="I119" s="7"/>
      <c r="K119" s="80"/>
      <c r="L119" s="80"/>
      <c r="M119" s="15"/>
      <c r="N119" s="80"/>
      <c r="O119" s="16"/>
    </row>
    <row r="120" spans="2:17" x14ac:dyDescent="0.2">
      <c r="B120" s="84" t="s">
        <v>151</v>
      </c>
      <c r="C120" s="147">
        <v>0</v>
      </c>
      <c r="D120" s="330">
        <v>9.9999999999999998E+37</v>
      </c>
      <c r="E120" s="87" t="s">
        <v>17</v>
      </c>
      <c r="F120" s="87" t="s">
        <v>17</v>
      </c>
      <c r="G120" s="85" t="s">
        <v>18</v>
      </c>
      <c r="H120" s="90" t="s">
        <v>18</v>
      </c>
      <c r="I120" s="209"/>
      <c r="K120" s="9"/>
      <c r="L120" s="9"/>
      <c r="M120" s="15"/>
      <c r="N120" s="9"/>
    </row>
    <row r="121" spans="2:17" x14ac:dyDescent="0.2">
      <c r="B121" s="84" t="s">
        <v>152</v>
      </c>
      <c r="C121" s="147">
        <v>0</v>
      </c>
      <c r="D121" s="330">
        <v>9.9999999999999998E+37</v>
      </c>
      <c r="E121" s="87" t="s">
        <v>17</v>
      </c>
      <c r="F121" s="87" t="s">
        <v>17</v>
      </c>
      <c r="G121" s="87" t="s">
        <v>18</v>
      </c>
      <c r="H121" s="87" t="s">
        <v>18</v>
      </c>
      <c r="K121" s="9"/>
      <c r="L121" s="9"/>
      <c r="M121" s="15"/>
      <c r="N121" s="9"/>
    </row>
    <row r="122" spans="2:17" x14ac:dyDescent="0.2">
      <c r="B122" s="84" t="s">
        <v>153</v>
      </c>
      <c r="C122" s="147">
        <v>0</v>
      </c>
      <c r="D122" s="330">
        <v>9.9999999999999998E+37</v>
      </c>
      <c r="E122" s="87" t="s">
        <v>17</v>
      </c>
      <c r="F122" s="87" t="s">
        <v>17</v>
      </c>
      <c r="G122" s="85" t="s">
        <v>18</v>
      </c>
      <c r="H122" s="85" t="s">
        <v>18</v>
      </c>
      <c r="K122" s="9"/>
      <c r="L122" s="9"/>
      <c r="M122" s="15"/>
      <c r="N122" s="9"/>
    </row>
    <row r="123" spans="2:17" ht="13.5" thickBot="1" x14ac:dyDescent="0.25">
      <c r="B123" s="105" t="s">
        <v>154</v>
      </c>
      <c r="C123" s="190">
        <v>0</v>
      </c>
      <c r="D123" s="331">
        <v>9.9999999999999998E+37</v>
      </c>
      <c r="E123" s="328" t="s">
        <v>17</v>
      </c>
      <c r="F123" s="329" t="s">
        <v>17</v>
      </c>
      <c r="G123" s="86" t="s">
        <v>18</v>
      </c>
      <c r="H123" s="86" t="s">
        <v>18</v>
      </c>
      <c r="K123" s="9"/>
      <c r="L123" s="9"/>
      <c r="M123" s="15"/>
      <c r="N123" s="9"/>
    </row>
    <row r="124" spans="2:17" x14ac:dyDescent="0.2">
      <c r="B124" s="103" t="s">
        <v>28</v>
      </c>
      <c r="C124" s="98" t="s">
        <v>9</v>
      </c>
      <c r="D124" s="69" t="s">
        <v>200</v>
      </c>
      <c r="E124" s="69" t="s">
        <v>198</v>
      </c>
      <c r="F124" s="69" t="s">
        <v>229</v>
      </c>
      <c r="G124" s="69" t="s">
        <v>230</v>
      </c>
      <c r="H124" s="104" t="s">
        <v>228</v>
      </c>
      <c r="I124" s="15"/>
      <c r="J124" s="15"/>
      <c r="K124" s="15"/>
      <c r="L124" s="80"/>
      <c r="M124" s="15"/>
      <c r="N124" s="15"/>
      <c r="O124" s="16"/>
      <c r="P124" s="16"/>
      <c r="Q124" s="16"/>
    </row>
    <row r="125" spans="2:17" x14ac:dyDescent="0.2">
      <c r="B125" s="84" t="s">
        <v>156</v>
      </c>
      <c r="C125" s="147">
        <v>0</v>
      </c>
      <c r="D125" s="191">
        <v>0</v>
      </c>
      <c r="E125" s="134">
        <v>0</v>
      </c>
      <c r="F125" s="87" t="s">
        <v>17</v>
      </c>
      <c r="G125" s="87" t="s">
        <v>17</v>
      </c>
      <c r="H125" s="133" t="s">
        <v>18</v>
      </c>
      <c r="I125" s="15"/>
      <c r="J125" s="15"/>
      <c r="K125" s="15"/>
      <c r="L125" s="9"/>
      <c r="M125" s="15"/>
      <c r="N125" s="15"/>
      <c r="O125" s="16"/>
      <c r="P125" s="16"/>
      <c r="Q125" s="16"/>
    </row>
    <row r="126" spans="2:17" x14ac:dyDescent="0.2">
      <c r="B126" s="84" t="s">
        <v>157</v>
      </c>
      <c r="C126" s="147">
        <v>0</v>
      </c>
      <c r="D126" s="191">
        <v>0</v>
      </c>
      <c r="E126" s="134">
        <v>0</v>
      </c>
      <c r="F126" s="85" t="s">
        <v>17</v>
      </c>
      <c r="G126" s="87" t="s">
        <v>17</v>
      </c>
      <c r="H126" s="133" t="s">
        <v>18</v>
      </c>
      <c r="I126" s="15"/>
      <c r="J126" s="15"/>
      <c r="K126" s="15"/>
      <c r="L126" s="9"/>
      <c r="M126" s="15"/>
      <c r="N126" s="15"/>
      <c r="O126" s="16"/>
      <c r="P126" s="16"/>
      <c r="Q126" s="16"/>
    </row>
    <row r="127" spans="2:17" x14ac:dyDescent="0.2">
      <c r="B127" s="84" t="s">
        <v>158</v>
      </c>
      <c r="C127" s="147">
        <v>0</v>
      </c>
      <c r="D127" s="191">
        <v>0</v>
      </c>
      <c r="E127" s="134">
        <v>0</v>
      </c>
      <c r="F127" s="87" t="s">
        <v>17</v>
      </c>
      <c r="G127" s="87" t="s">
        <v>17</v>
      </c>
      <c r="H127" s="133" t="s">
        <v>18</v>
      </c>
      <c r="I127" s="15"/>
      <c r="J127" s="15"/>
      <c r="K127" s="15"/>
      <c r="L127" s="15"/>
      <c r="M127" s="15"/>
      <c r="N127" s="15"/>
      <c r="O127" s="16"/>
      <c r="P127" s="16"/>
      <c r="Q127" s="16"/>
    </row>
    <row r="128" spans="2:17" x14ac:dyDescent="0.2">
      <c r="B128" s="84" t="s">
        <v>159</v>
      </c>
      <c r="C128" s="147">
        <v>0</v>
      </c>
      <c r="D128" s="191">
        <v>0</v>
      </c>
      <c r="E128" s="134">
        <v>0</v>
      </c>
      <c r="F128" s="87" t="s">
        <v>17</v>
      </c>
      <c r="G128" s="87" t="s">
        <v>17</v>
      </c>
      <c r="H128" s="87" t="s">
        <v>18</v>
      </c>
      <c r="I128" s="9"/>
      <c r="J128" s="9"/>
      <c r="K128" s="9"/>
      <c r="L128" s="15"/>
      <c r="M128" s="9"/>
      <c r="N128" s="9"/>
      <c r="O128" s="16"/>
      <c r="P128" s="16"/>
      <c r="Q128" s="16"/>
    </row>
    <row r="129" spans="2:43" x14ac:dyDescent="0.2">
      <c r="B129" s="32"/>
      <c r="C129" s="81"/>
      <c r="D129" s="45"/>
      <c r="E129" s="47"/>
      <c r="F129" s="80"/>
      <c r="G129" s="80"/>
      <c r="H129" s="80"/>
      <c r="I129" s="9"/>
      <c r="J129" s="9"/>
      <c r="K129" s="9"/>
      <c r="L129" s="15"/>
      <c r="M129" s="9"/>
      <c r="N129" s="9"/>
      <c r="O129" s="16"/>
      <c r="P129" s="16"/>
      <c r="Q129" s="16"/>
    </row>
    <row r="130" spans="2:43" x14ac:dyDescent="0.2">
      <c r="B130" s="5" t="s">
        <v>162</v>
      </c>
      <c r="C130" s="8"/>
      <c r="D130" s="8"/>
      <c r="E130" s="8"/>
      <c r="F130" s="8"/>
      <c r="G130" s="6"/>
      <c r="H130" s="255"/>
      <c r="I130" s="9"/>
      <c r="J130" s="9"/>
      <c r="K130" s="9"/>
      <c r="L130" s="9"/>
      <c r="M130" s="9"/>
      <c r="N130" s="9"/>
      <c r="O130" s="16"/>
      <c r="P130" s="16"/>
      <c r="Q130" s="16"/>
    </row>
    <row r="131" spans="2:43" ht="12.75" customHeight="1" x14ac:dyDescent="0.2">
      <c r="B131" s="51" t="s">
        <v>161</v>
      </c>
      <c r="C131" s="106" t="s">
        <v>201</v>
      </c>
      <c r="D131" s="89" t="s">
        <v>235</v>
      </c>
      <c r="E131" s="89" t="s">
        <v>236</v>
      </c>
      <c r="F131" s="89" t="s">
        <v>233</v>
      </c>
      <c r="G131" s="89" t="s">
        <v>234</v>
      </c>
      <c r="H131" s="255"/>
      <c r="I131" s="96"/>
      <c r="J131" s="79"/>
      <c r="K131" s="79"/>
      <c r="L131" s="79"/>
      <c r="M131" s="9"/>
      <c r="N131" s="16"/>
    </row>
    <row r="132" spans="2:43" x14ac:dyDescent="0.2">
      <c r="B132" s="84" t="s">
        <v>33</v>
      </c>
      <c r="C132" s="134">
        <v>0</v>
      </c>
      <c r="D132" s="87" t="s">
        <v>18</v>
      </c>
      <c r="E132" s="87" t="s">
        <v>18</v>
      </c>
      <c r="F132" s="87" t="s">
        <v>18</v>
      </c>
      <c r="G132" s="87" t="s">
        <v>18</v>
      </c>
      <c r="H132" s="125"/>
      <c r="I132" s="79"/>
      <c r="J132" s="79"/>
      <c r="K132" s="79"/>
      <c r="L132" s="79"/>
      <c r="M132" s="9"/>
    </row>
    <row r="133" spans="2:43" ht="12.75" customHeight="1" x14ac:dyDescent="0.2">
      <c r="B133" s="84" t="s">
        <v>34</v>
      </c>
      <c r="C133" s="134">
        <v>0</v>
      </c>
      <c r="D133" s="87" t="s">
        <v>18</v>
      </c>
      <c r="E133" s="85" t="s">
        <v>18</v>
      </c>
      <c r="F133" s="85" t="s">
        <v>18</v>
      </c>
      <c r="G133" s="85" t="s">
        <v>18</v>
      </c>
      <c r="H133" s="125"/>
      <c r="I133" s="79"/>
      <c r="J133" s="79"/>
      <c r="K133" s="79"/>
      <c r="L133" s="79"/>
      <c r="M133" s="9"/>
    </row>
    <row r="134" spans="2:43" x14ac:dyDescent="0.2">
      <c r="B134" s="84" t="s">
        <v>35</v>
      </c>
      <c r="C134" s="134">
        <v>0</v>
      </c>
      <c r="D134" s="87" t="s">
        <v>18</v>
      </c>
      <c r="E134" s="85" t="s">
        <v>18</v>
      </c>
      <c r="F134" s="85" t="s">
        <v>18</v>
      </c>
      <c r="G134" s="85" t="s">
        <v>18</v>
      </c>
      <c r="H134" s="125"/>
      <c r="I134" s="79"/>
      <c r="J134" s="79"/>
      <c r="K134" s="79"/>
      <c r="L134" s="79"/>
      <c r="M134" s="9"/>
    </row>
    <row r="135" spans="2:43" x14ac:dyDescent="0.2">
      <c r="B135" s="84" t="s">
        <v>36</v>
      </c>
      <c r="C135" s="134">
        <v>0</v>
      </c>
      <c r="D135" s="85" t="s">
        <v>18</v>
      </c>
      <c r="E135" s="85" t="s">
        <v>18</v>
      </c>
      <c r="F135" s="85" t="s">
        <v>18</v>
      </c>
      <c r="G135" s="85" t="s">
        <v>18</v>
      </c>
      <c r="H135" s="125"/>
      <c r="I135" s="79"/>
      <c r="J135" s="79"/>
      <c r="K135" s="79"/>
      <c r="L135" s="79"/>
      <c r="M135" s="9"/>
    </row>
    <row r="136" spans="2:43" x14ac:dyDescent="0.2">
      <c r="B136" s="84" t="s">
        <v>37</v>
      </c>
      <c r="C136" s="134">
        <v>0</v>
      </c>
      <c r="D136" s="85" t="s">
        <v>18</v>
      </c>
      <c r="E136" s="85" t="s">
        <v>18</v>
      </c>
      <c r="F136" s="85" t="s">
        <v>18</v>
      </c>
      <c r="G136" s="85" t="s">
        <v>18</v>
      </c>
      <c r="H136" s="125"/>
      <c r="I136" s="79"/>
      <c r="J136" s="79"/>
      <c r="K136" s="79"/>
      <c r="L136" s="79"/>
      <c r="M136" s="9"/>
    </row>
    <row r="137" spans="2:43" x14ac:dyDescent="0.2">
      <c r="B137" s="84" t="s">
        <v>38</v>
      </c>
      <c r="C137" s="134">
        <v>0</v>
      </c>
      <c r="D137" s="71" t="s">
        <v>18</v>
      </c>
      <c r="E137" s="71" t="s">
        <v>18</v>
      </c>
      <c r="F137" s="71" t="s">
        <v>18</v>
      </c>
      <c r="G137" s="71" t="s">
        <v>18</v>
      </c>
      <c r="H137" s="125"/>
      <c r="I137" s="79"/>
      <c r="J137" s="79"/>
      <c r="K137" s="79"/>
      <c r="L137" s="79"/>
      <c r="M137" s="9"/>
    </row>
    <row r="138" spans="2:43" x14ac:dyDescent="0.2">
      <c r="B138" s="84" t="s">
        <v>298</v>
      </c>
      <c r="C138" s="357">
        <v>0</v>
      </c>
      <c r="D138" s="71" t="s">
        <v>18</v>
      </c>
      <c r="E138" s="71" t="s">
        <v>18</v>
      </c>
      <c r="F138" s="85" t="s">
        <v>18</v>
      </c>
      <c r="G138" s="85" t="s">
        <v>18</v>
      </c>
      <c r="H138" s="125"/>
      <c r="I138" s="79"/>
      <c r="J138" s="79"/>
      <c r="K138" s="79"/>
      <c r="L138" s="79"/>
      <c r="M138" s="9"/>
    </row>
    <row r="139" spans="2:43" ht="12" customHeight="1" x14ac:dyDescent="0.2">
      <c r="B139" s="84" t="s">
        <v>175</v>
      </c>
      <c r="C139" s="196">
        <f>100-C140</f>
        <v>100</v>
      </c>
      <c r="D139" s="259">
        <v>0</v>
      </c>
      <c r="E139" s="259">
        <v>0</v>
      </c>
      <c r="F139" s="256"/>
      <c r="G139" s="256"/>
      <c r="H139" s="125"/>
      <c r="I139" s="79"/>
      <c r="J139" s="79"/>
      <c r="K139" s="79"/>
      <c r="L139" s="79"/>
      <c r="M139" s="9"/>
    </row>
    <row r="140" spans="2:43" x14ac:dyDescent="0.2">
      <c r="B140" s="84" t="s">
        <v>13</v>
      </c>
      <c r="C140" s="196">
        <f>SUM(C132:C138)</f>
        <v>0</v>
      </c>
      <c r="D140" s="258"/>
      <c r="E140" s="9"/>
      <c r="F140" s="9"/>
      <c r="G140" s="257"/>
      <c r="H140" s="125"/>
      <c r="I140" s="79"/>
      <c r="J140" s="79"/>
      <c r="K140" s="79"/>
      <c r="L140" s="79"/>
      <c r="M140" s="9"/>
    </row>
    <row r="141" spans="2:43" x14ac:dyDescent="0.2">
      <c r="D141" s="79"/>
      <c r="E141" s="97"/>
      <c r="F141" s="79"/>
      <c r="G141" s="79"/>
      <c r="H141" s="79"/>
      <c r="I141" s="79"/>
      <c r="J141" s="79"/>
      <c r="K141" s="79"/>
      <c r="L141" s="79"/>
      <c r="M141" s="9"/>
    </row>
    <row r="142" spans="2:43" x14ac:dyDescent="0.2">
      <c r="B142" s="5" t="s">
        <v>255</v>
      </c>
      <c r="C142" s="343">
        <v>0</v>
      </c>
      <c r="D142" s="343">
        <f>C142+1</f>
        <v>1</v>
      </c>
      <c r="E142" s="343">
        <f>D142+1</f>
        <v>2</v>
      </c>
      <c r="F142" s="343">
        <f t="shared" ref="F142:AQ142" si="1">E142+1</f>
        <v>3</v>
      </c>
      <c r="G142" s="343">
        <f>F142+1</f>
        <v>4</v>
      </c>
      <c r="H142" s="343">
        <f t="shared" si="1"/>
        <v>5</v>
      </c>
      <c r="I142" s="343">
        <f t="shared" si="1"/>
        <v>6</v>
      </c>
      <c r="J142" s="343">
        <f t="shared" si="1"/>
        <v>7</v>
      </c>
      <c r="K142" s="343">
        <f t="shared" si="1"/>
        <v>8</v>
      </c>
      <c r="L142" s="343">
        <f t="shared" si="1"/>
        <v>9</v>
      </c>
      <c r="M142" s="343">
        <f t="shared" si="1"/>
        <v>10</v>
      </c>
      <c r="N142" s="343">
        <f t="shared" si="1"/>
        <v>11</v>
      </c>
      <c r="O142" s="343">
        <f t="shared" si="1"/>
        <v>12</v>
      </c>
      <c r="P142" s="343">
        <f t="shared" si="1"/>
        <v>13</v>
      </c>
      <c r="Q142" s="343">
        <f t="shared" si="1"/>
        <v>14</v>
      </c>
      <c r="R142" s="343">
        <f t="shared" si="1"/>
        <v>15</v>
      </c>
      <c r="S142" s="343">
        <f t="shared" si="1"/>
        <v>16</v>
      </c>
      <c r="T142" s="343">
        <f t="shared" si="1"/>
        <v>17</v>
      </c>
      <c r="U142" s="343">
        <f t="shared" si="1"/>
        <v>18</v>
      </c>
      <c r="V142" s="343">
        <f t="shared" si="1"/>
        <v>19</v>
      </c>
      <c r="W142" s="343">
        <f t="shared" si="1"/>
        <v>20</v>
      </c>
      <c r="X142" s="343">
        <f t="shared" si="1"/>
        <v>21</v>
      </c>
      <c r="Y142" s="343">
        <f t="shared" si="1"/>
        <v>22</v>
      </c>
      <c r="Z142" s="343">
        <f t="shared" si="1"/>
        <v>23</v>
      </c>
      <c r="AA142" s="343">
        <f t="shared" si="1"/>
        <v>24</v>
      </c>
      <c r="AB142" s="343">
        <f t="shared" si="1"/>
        <v>25</v>
      </c>
      <c r="AC142" s="343">
        <f t="shared" si="1"/>
        <v>26</v>
      </c>
      <c r="AD142" s="343">
        <f t="shared" si="1"/>
        <v>27</v>
      </c>
      <c r="AE142" s="343">
        <f t="shared" si="1"/>
        <v>28</v>
      </c>
      <c r="AF142" s="343">
        <f t="shared" si="1"/>
        <v>29</v>
      </c>
      <c r="AG142" s="343">
        <f t="shared" si="1"/>
        <v>30</v>
      </c>
      <c r="AH142" s="343">
        <f t="shared" si="1"/>
        <v>31</v>
      </c>
      <c r="AI142" s="343">
        <f t="shared" si="1"/>
        <v>32</v>
      </c>
      <c r="AJ142" s="343">
        <f t="shared" si="1"/>
        <v>33</v>
      </c>
      <c r="AK142" s="343">
        <f t="shared" si="1"/>
        <v>34</v>
      </c>
      <c r="AL142" s="343">
        <f t="shared" si="1"/>
        <v>35</v>
      </c>
      <c r="AM142" s="343">
        <f t="shared" si="1"/>
        <v>36</v>
      </c>
      <c r="AN142" s="343">
        <f t="shared" si="1"/>
        <v>37</v>
      </c>
      <c r="AO142" s="343">
        <f t="shared" si="1"/>
        <v>38</v>
      </c>
      <c r="AP142" s="343">
        <f t="shared" si="1"/>
        <v>39</v>
      </c>
      <c r="AQ142" s="343">
        <f t="shared" si="1"/>
        <v>40</v>
      </c>
    </row>
    <row r="143" spans="2:43" x14ac:dyDescent="0.2">
      <c r="B143" s="235" t="s">
        <v>203</v>
      </c>
      <c r="C143" s="268"/>
      <c r="D143" s="268"/>
      <c r="E143" s="268"/>
      <c r="F143" s="268"/>
      <c r="G143" s="268"/>
      <c r="H143" s="268"/>
      <c r="I143" s="268"/>
      <c r="J143" s="268"/>
      <c r="K143" s="268"/>
      <c r="L143" s="268"/>
      <c r="M143" s="268"/>
      <c r="N143" s="268"/>
      <c r="O143" s="268"/>
      <c r="P143" s="268"/>
      <c r="Q143" s="268"/>
      <c r="R143" s="268"/>
      <c r="S143" s="268"/>
      <c r="T143" s="268"/>
      <c r="U143" s="268"/>
      <c r="V143" s="268"/>
      <c r="W143" s="268"/>
      <c r="X143" s="268"/>
      <c r="Y143" s="268"/>
      <c r="Z143" s="268"/>
      <c r="AA143" s="268"/>
      <c r="AB143" s="268"/>
      <c r="AC143" s="268"/>
      <c r="AD143" s="268"/>
      <c r="AE143" s="268"/>
      <c r="AF143" s="268"/>
      <c r="AG143" s="268"/>
      <c r="AH143" s="268"/>
      <c r="AI143" s="268"/>
      <c r="AJ143" s="268"/>
      <c r="AK143" s="268"/>
      <c r="AL143" s="268"/>
      <c r="AM143" s="268"/>
      <c r="AN143" s="268"/>
      <c r="AO143" s="268"/>
      <c r="AP143" s="268"/>
      <c r="AQ143" s="268"/>
    </row>
    <row r="144" spans="2:43" x14ac:dyDescent="0.2">
      <c r="B144" s="235" t="s">
        <v>190</v>
      </c>
      <c r="C144" s="272"/>
      <c r="D144" s="268"/>
      <c r="E144" s="272"/>
      <c r="F144" s="272"/>
      <c r="G144" s="272"/>
      <c r="H144" s="272"/>
      <c r="I144" s="272"/>
      <c r="J144" s="272"/>
      <c r="K144" s="272"/>
      <c r="L144" s="272"/>
      <c r="M144" s="272"/>
      <c r="N144" s="272"/>
      <c r="O144" s="272"/>
      <c r="P144" s="272"/>
      <c r="Q144" s="272"/>
      <c r="R144" s="272"/>
      <c r="S144" s="272"/>
      <c r="T144" s="272"/>
      <c r="U144" s="272"/>
      <c r="V144" s="272"/>
      <c r="W144" s="272"/>
      <c r="X144" s="272"/>
      <c r="Y144" s="272"/>
      <c r="Z144" s="272"/>
      <c r="AA144" s="272"/>
      <c r="AB144" s="272"/>
      <c r="AC144" s="272"/>
      <c r="AD144" s="272"/>
      <c r="AE144" s="272"/>
      <c r="AF144" s="272"/>
      <c r="AG144" s="272"/>
      <c r="AH144" s="272"/>
      <c r="AI144" s="272"/>
      <c r="AJ144" s="272"/>
      <c r="AK144" s="272"/>
      <c r="AL144" s="272"/>
      <c r="AM144" s="272"/>
      <c r="AN144" s="272"/>
      <c r="AO144" s="272"/>
      <c r="AP144" s="272"/>
      <c r="AQ144" s="272"/>
    </row>
    <row r="145" spans="2:43" ht="13.5" customHeight="1" x14ac:dyDescent="0.2">
      <c r="B145" s="350" t="s">
        <v>238</v>
      </c>
      <c r="C145" s="347"/>
      <c r="D145" s="347"/>
      <c r="E145" s="347"/>
      <c r="F145" s="347"/>
      <c r="G145" s="347"/>
      <c r="H145" s="347"/>
      <c r="I145" s="347"/>
      <c r="J145" s="347"/>
      <c r="K145" s="347"/>
      <c r="L145" s="347"/>
      <c r="M145" s="347"/>
      <c r="N145" s="347"/>
      <c r="O145" s="347"/>
      <c r="P145" s="347"/>
      <c r="Q145" s="347"/>
      <c r="R145" s="347"/>
      <c r="S145" s="347"/>
      <c r="T145" s="347"/>
      <c r="U145" s="347"/>
      <c r="V145" s="347"/>
      <c r="W145" s="347"/>
      <c r="X145" s="347"/>
      <c r="Y145" s="347"/>
      <c r="Z145" s="347"/>
      <c r="AA145" s="347"/>
      <c r="AB145" s="347"/>
      <c r="AC145" s="347"/>
      <c r="AD145" s="347"/>
      <c r="AE145" s="347"/>
      <c r="AF145" s="347"/>
      <c r="AG145" s="347"/>
      <c r="AH145" s="347"/>
      <c r="AI145" s="347"/>
      <c r="AJ145" s="347"/>
      <c r="AK145" s="347"/>
      <c r="AL145" s="347"/>
      <c r="AM145" s="347"/>
      <c r="AN145" s="347"/>
      <c r="AO145" s="347"/>
      <c r="AP145" s="347"/>
      <c r="AQ145" s="347"/>
    </row>
    <row r="146" spans="2:43" ht="13.5" customHeight="1" x14ac:dyDescent="0.2">
      <c r="B146" s="346" t="s">
        <v>256</v>
      </c>
      <c r="C146" s="351"/>
      <c r="D146" s="351"/>
      <c r="E146" s="351"/>
      <c r="F146" s="351"/>
      <c r="G146" s="351"/>
      <c r="H146" s="351"/>
      <c r="I146" s="351"/>
      <c r="J146" s="351"/>
      <c r="K146" s="351"/>
      <c r="L146" s="351"/>
      <c r="M146" s="351"/>
      <c r="N146" s="351"/>
      <c r="O146" s="351"/>
      <c r="P146" s="351"/>
      <c r="Q146" s="351"/>
      <c r="R146" s="351"/>
      <c r="S146" s="351"/>
      <c r="T146" s="351"/>
      <c r="U146" s="351"/>
      <c r="V146" s="351"/>
      <c r="W146" s="351"/>
      <c r="X146" s="351"/>
      <c r="Y146" s="351"/>
      <c r="Z146" s="351"/>
      <c r="AA146" s="351"/>
      <c r="AB146" s="351"/>
      <c r="AC146" s="351"/>
      <c r="AD146" s="351"/>
      <c r="AE146" s="351"/>
      <c r="AF146" s="351"/>
      <c r="AG146" s="351"/>
      <c r="AH146" s="351"/>
      <c r="AI146" s="351"/>
      <c r="AJ146" s="351"/>
      <c r="AK146" s="351"/>
      <c r="AL146" s="351"/>
      <c r="AM146" s="351"/>
      <c r="AN146" s="351"/>
      <c r="AO146" s="351"/>
      <c r="AP146" s="351"/>
      <c r="AQ146" s="352"/>
    </row>
    <row r="147" spans="2:43" ht="13.5" customHeight="1" x14ac:dyDescent="0.2">
      <c r="B147" s="99" t="s">
        <v>218</v>
      </c>
      <c r="C147" s="348"/>
      <c r="D147" s="349"/>
      <c r="E147" s="349"/>
      <c r="F147" s="349"/>
      <c r="G147" s="349"/>
      <c r="H147" s="349"/>
      <c r="I147" s="349"/>
      <c r="J147" s="349"/>
      <c r="K147" s="349"/>
      <c r="L147" s="349"/>
      <c r="M147" s="349"/>
      <c r="N147" s="349"/>
      <c r="O147" s="349"/>
      <c r="P147" s="349"/>
      <c r="Q147" s="349"/>
      <c r="R147" s="349"/>
      <c r="S147" s="349"/>
      <c r="T147" s="349"/>
      <c r="U147" s="349"/>
      <c r="V147" s="349"/>
      <c r="W147" s="349"/>
      <c r="X147" s="349"/>
      <c r="Y147" s="349"/>
      <c r="Z147" s="349"/>
      <c r="AA147" s="349"/>
      <c r="AB147" s="349"/>
      <c r="AC147" s="349"/>
      <c r="AD147" s="349"/>
      <c r="AE147" s="349"/>
      <c r="AF147" s="349"/>
      <c r="AG147" s="349"/>
      <c r="AH147" s="349"/>
      <c r="AI147" s="349"/>
      <c r="AJ147" s="349"/>
      <c r="AK147" s="349"/>
      <c r="AL147" s="349"/>
      <c r="AM147" s="349"/>
      <c r="AN147" s="349"/>
      <c r="AO147" s="349"/>
      <c r="AP147" s="349"/>
      <c r="AQ147" s="349"/>
    </row>
    <row r="148" spans="2:43" x14ac:dyDescent="0.2">
      <c r="B148" s="84" t="s">
        <v>12</v>
      </c>
      <c r="C148" s="344"/>
      <c r="D148" s="345"/>
      <c r="E148" s="345"/>
      <c r="F148" s="345"/>
      <c r="G148" s="345"/>
      <c r="H148" s="345"/>
      <c r="I148" s="345"/>
      <c r="J148" s="345"/>
      <c r="K148" s="345"/>
      <c r="L148" s="345"/>
      <c r="M148" s="345"/>
      <c r="N148" s="345"/>
      <c r="O148" s="345"/>
      <c r="P148" s="345"/>
      <c r="Q148" s="345"/>
      <c r="R148" s="345"/>
      <c r="S148" s="345"/>
      <c r="T148" s="345"/>
      <c r="U148" s="345"/>
      <c r="V148" s="345"/>
      <c r="W148" s="345"/>
      <c r="X148" s="345"/>
      <c r="Y148" s="345"/>
      <c r="Z148" s="345"/>
      <c r="AA148" s="345"/>
      <c r="AB148" s="345"/>
      <c r="AC148" s="345"/>
      <c r="AD148" s="345"/>
      <c r="AE148" s="345"/>
      <c r="AF148" s="345"/>
      <c r="AG148" s="345"/>
      <c r="AH148" s="345"/>
      <c r="AI148" s="345"/>
      <c r="AJ148" s="345"/>
      <c r="AK148" s="345"/>
      <c r="AL148" s="345"/>
      <c r="AM148" s="345"/>
      <c r="AN148" s="345"/>
      <c r="AO148" s="345"/>
      <c r="AP148" s="345"/>
      <c r="AQ148" s="345"/>
    </row>
    <row r="149" spans="2:43" ht="12" customHeight="1" x14ac:dyDescent="0.2">
      <c r="B149" s="353" t="s">
        <v>15</v>
      </c>
      <c r="C149" s="354"/>
      <c r="D149" s="355"/>
      <c r="E149" s="355"/>
      <c r="F149" s="355"/>
      <c r="G149" s="355"/>
      <c r="H149" s="355"/>
      <c r="I149" s="355"/>
      <c r="J149" s="355"/>
      <c r="K149" s="355"/>
      <c r="L149" s="355"/>
      <c r="M149" s="355"/>
      <c r="N149" s="355"/>
      <c r="O149" s="355"/>
      <c r="P149" s="355"/>
      <c r="Q149" s="355"/>
      <c r="R149" s="355"/>
      <c r="S149" s="355"/>
      <c r="T149" s="355"/>
      <c r="U149" s="355"/>
      <c r="V149" s="355"/>
      <c r="W149" s="355"/>
      <c r="X149" s="355"/>
      <c r="Y149" s="355"/>
      <c r="Z149" s="355"/>
      <c r="AA149" s="355"/>
      <c r="AB149" s="355"/>
      <c r="AC149" s="355"/>
      <c r="AD149" s="355"/>
      <c r="AE149" s="355"/>
      <c r="AF149" s="355"/>
      <c r="AG149" s="355"/>
      <c r="AH149" s="355"/>
      <c r="AI149" s="355"/>
      <c r="AJ149" s="355"/>
      <c r="AK149" s="355"/>
      <c r="AL149" s="355"/>
      <c r="AM149" s="355"/>
      <c r="AN149" s="355"/>
      <c r="AO149" s="355"/>
      <c r="AP149" s="355"/>
      <c r="AQ149" s="355"/>
    </row>
    <row r="150" spans="2:43" ht="12" customHeight="1" x14ac:dyDescent="0.2">
      <c r="B150" s="346" t="s">
        <v>261</v>
      </c>
      <c r="C150" s="351"/>
      <c r="D150" s="351"/>
      <c r="E150" s="351"/>
      <c r="F150" s="351"/>
      <c r="G150" s="351"/>
      <c r="H150" s="351"/>
      <c r="I150" s="351"/>
      <c r="J150" s="351"/>
      <c r="K150" s="351"/>
      <c r="L150" s="351"/>
      <c r="M150" s="351"/>
      <c r="N150" s="351"/>
      <c r="O150" s="351"/>
      <c r="P150" s="351"/>
      <c r="Q150" s="351"/>
      <c r="R150" s="351"/>
      <c r="S150" s="351"/>
      <c r="T150" s="351"/>
      <c r="U150" s="351"/>
      <c r="V150" s="351"/>
      <c r="W150" s="351"/>
      <c r="X150" s="351"/>
      <c r="Y150" s="351"/>
      <c r="Z150" s="351"/>
      <c r="AA150" s="351"/>
      <c r="AB150" s="351"/>
      <c r="AC150" s="351"/>
      <c r="AD150" s="351"/>
      <c r="AE150" s="351"/>
      <c r="AF150" s="351"/>
      <c r="AG150" s="351"/>
      <c r="AH150" s="351"/>
      <c r="AI150" s="351"/>
      <c r="AJ150" s="351"/>
      <c r="AK150" s="351"/>
      <c r="AL150" s="351"/>
      <c r="AM150" s="351"/>
      <c r="AN150" s="351"/>
      <c r="AO150" s="351"/>
      <c r="AP150" s="351"/>
      <c r="AQ150" s="352"/>
    </row>
    <row r="151" spans="2:43" ht="12" customHeight="1" x14ac:dyDescent="0.2">
      <c r="B151" s="99" t="s">
        <v>96</v>
      </c>
      <c r="C151" s="348"/>
      <c r="D151" s="355"/>
      <c r="E151" s="349"/>
      <c r="F151" s="349"/>
      <c r="G151" s="349"/>
      <c r="H151" s="349"/>
      <c r="I151" s="349"/>
      <c r="J151" s="349"/>
      <c r="K151" s="349"/>
      <c r="L151" s="349"/>
      <c r="M151" s="349"/>
      <c r="N151" s="349"/>
      <c r="O151" s="349"/>
      <c r="P151" s="349"/>
      <c r="Q151" s="349"/>
      <c r="R151" s="349"/>
      <c r="S151" s="349"/>
      <c r="T151" s="349"/>
      <c r="U151" s="349"/>
      <c r="V151" s="349"/>
      <c r="W151" s="349"/>
      <c r="X151" s="349"/>
      <c r="Y151" s="349"/>
      <c r="Z151" s="349"/>
      <c r="AA151" s="349"/>
      <c r="AB151" s="349"/>
      <c r="AC151" s="349"/>
      <c r="AD151" s="349"/>
      <c r="AE151" s="349"/>
      <c r="AF151" s="349"/>
      <c r="AG151" s="349"/>
      <c r="AH151" s="349"/>
      <c r="AI151" s="349"/>
      <c r="AJ151" s="349"/>
      <c r="AK151" s="349"/>
      <c r="AL151" s="349"/>
      <c r="AM151" s="349"/>
      <c r="AN151" s="349"/>
      <c r="AO151" s="349"/>
      <c r="AP151" s="349"/>
      <c r="AQ151" s="349"/>
    </row>
    <row r="152" spans="2:43" ht="12" customHeight="1" x14ac:dyDescent="0.2">
      <c r="B152" s="353" t="s">
        <v>95</v>
      </c>
      <c r="C152" s="348"/>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c r="AA152" s="355"/>
      <c r="AB152" s="355"/>
      <c r="AC152" s="355"/>
      <c r="AD152" s="355"/>
      <c r="AE152" s="355"/>
      <c r="AF152" s="355"/>
      <c r="AG152" s="355"/>
      <c r="AH152" s="355"/>
      <c r="AI152" s="355"/>
      <c r="AJ152" s="355"/>
      <c r="AK152" s="355"/>
      <c r="AL152" s="355"/>
      <c r="AM152" s="355"/>
      <c r="AN152" s="355"/>
      <c r="AO152" s="355"/>
      <c r="AP152" s="355"/>
      <c r="AQ152" s="355"/>
    </row>
    <row r="153" spans="2:43" x14ac:dyDescent="0.2">
      <c r="B153" s="346" t="s">
        <v>257</v>
      </c>
      <c r="C153" s="351"/>
      <c r="D153" s="351"/>
      <c r="E153" s="351"/>
      <c r="F153" s="351"/>
      <c r="G153" s="351"/>
      <c r="H153" s="351"/>
      <c r="I153" s="351"/>
      <c r="J153" s="351"/>
      <c r="K153" s="351"/>
      <c r="L153" s="351"/>
      <c r="M153" s="351"/>
      <c r="N153" s="351"/>
      <c r="O153" s="351"/>
      <c r="P153" s="351"/>
      <c r="Q153" s="351"/>
      <c r="R153" s="351"/>
      <c r="S153" s="351"/>
      <c r="T153" s="351"/>
      <c r="U153" s="351"/>
      <c r="V153" s="351"/>
      <c r="W153" s="351"/>
      <c r="X153" s="351"/>
      <c r="Y153" s="351"/>
      <c r="Z153" s="351"/>
      <c r="AA153" s="351"/>
      <c r="AB153" s="351"/>
      <c r="AC153" s="351"/>
      <c r="AD153" s="351"/>
      <c r="AE153" s="351"/>
      <c r="AF153" s="351"/>
      <c r="AG153" s="351"/>
      <c r="AH153" s="351"/>
      <c r="AI153" s="351"/>
      <c r="AJ153" s="351"/>
      <c r="AK153" s="351"/>
      <c r="AL153" s="351"/>
      <c r="AM153" s="351"/>
      <c r="AN153" s="351"/>
      <c r="AO153" s="351"/>
      <c r="AP153" s="351"/>
      <c r="AQ153" s="352"/>
    </row>
    <row r="154" spans="2:43" x14ac:dyDescent="0.2">
      <c r="B154" s="99" t="s">
        <v>4</v>
      </c>
      <c r="C154" s="348"/>
      <c r="D154" s="349"/>
      <c r="E154" s="349"/>
      <c r="F154" s="349"/>
      <c r="G154" s="349"/>
      <c r="H154" s="349"/>
      <c r="I154" s="349"/>
      <c r="J154" s="349"/>
      <c r="K154" s="349"/>
      <c r="L154" s="349"/>
      <c r="M154" s="349"/>
      <c r="N154" s="349"/>
      <c r="O154" s="349"/>
      <c r="P154" s="349"/>
      <c r="Q154" s="349"/>
      <c r="R154" s="349"/>
      <c r="S154" s="349"/>
      <c r="T154" s="349"/>
      <c r="U154" s="349"/>
      <c r="V154" s="349"/>
      <c r="W154" s="349"/>
      <c r="X154" s="349"/>
      <c r="Y154" s="349"/>
      <c r="Z154" s="349"/>
      <c r="AA154" s="349"/>
      <c r="AB154" s="349"/>
      <c r="AC154" s="349"/>
      <c r="AD154" s="349"/>
      <c r="AE154" s="349"/>
      <c r="AF154" s="349"/>
      <c r="AG154" s="349"/>
      <c r="AH154" s="349"/>
      <c r="AI154" s="349"/>
      <c r="AJ154" s="349"/>
      <c r="AK154" s="349"/>
      <c r="AL154" s="349"/>
      <c r="AM154" s="349"/>
      <c r="AN154" s="349"/>
      <c r="AO154" s="349"/>
      <c r="AP154" s="349"/>
      <c r="AQ154" s="349"/>
    </row>
    <row r="155" spans="2:43" x14ac:dyDescent="0.2">
      <c r="B155" s="84" t="s">
        <v>5</v>
      </c>
      <c r="C155" s="344"/>
      <c r="D155" s="345"/>
      <c r="E155" s="345"/>
      <c r="F155" s="345"/>
      <c r="G155" s="345"/>
      <c r="H155" s="345"/>
      <c r="I155" s="345"/>
      <c r="J155" s="345"/>
      <c r="K155" s="345"/>
      <c r="L155" s="345"/>
      <c r="M155" s="345"/>
      <c r="N155" s="345"/>
      <c r="O155" s="345"/>
      <c r="P155" s="345"/>
      <c r="Q155" s="345"/>
      <c r="R155" s="345"/>
      <c r="S155" s="345"/>
      <c r="T155" s="345"/>
      <c r="U155" s="345"/>
      <c r="V155" s="345"/>
      <c r="W155" s="345"/>
      <c r="X155" s="345"/>
      <c r="Y155" s="345"/>
      <c r="Z155" s="345"/>
      <c r="AA155" s="345"/>
      <c r="AB155" s="345"/>
      <c r="AC155" s="345"/>
      <c r="AD155" s="345"/>
      <c r="AE155" s="345"/>
      <c r="AF155" s="345"/>
      <c r="AG155" s="345"/>
      <c r="AH155" s="345"/>
      <c r="AI155" s="345"/>
      <c r="AJ155" s="345"/>
      <c r="AK155" s="345"/>
      <c r="AL155" s="345"/>
      <c r="AM155" s="345"/>
      <c r="AN155" s="345"/>
      <c r="AO155" s="345"/>
      <c r="AP155" s="345"/>
      <c r="AQ155" s="345"/>
    </row>
    <row r="156" spans="2:43" x14ac:dyDescent="0.2">
      <c r="B156" s="84" t="s">
        <v>169</v>
      </c>
      <c r="C156" s="344"/>
      <c r="D156" s="345"/>
      <c r="E156" s="345"/>
      <c r="F156" s="345"/>
      <c r="G156" s="345"/>
      <c r="H156" s="345"/>
      <c r="I156" s="345"/>
      <c r="J156" s="345"/>
      <c r="K156" s="345"/>
      <c r="L156" s="345"/>
      <c r="M156" s="345"/>
      <c r="N156" s="345"/>
      <c r="O156" s="345"/>
      <c r="P156" s="345"/>
      <c r="Q156" s="345"/>
      <c r="R156" s="345"/>
      <c r="S156" s="345"/>
      <c r="T156" s="345"/>
      <c r="U156" s="345"/>
      <c r="V156" s="345"/>
      <c r="W156" s="345"/>
      <c r="X156" s="345"/>
      <c r="Y156" s="345"/>
      <c r="Z156" s="345"/>
      <c r="AA156" s="345"/>
      <c r="AB156" s="345"/>
      <c r="AC156" s="345"/>
      <c r="AD156" s="345"/>
      <c r="AE156" s="345"/>
      <c r="AF156" s="345"/>
      <c r="AG156" s="345"/>
      <c r="AH156" s="345"/>
      <c r="AI156" s="345"/>
      <c r="AJ156" s="345"/>
      <c r="AK156" s="345"/>
      <c r="AL156" s="345"/>
      <c r="AM156" s="345"/>
      <c r="AN156" s="345"/>
      <c r="AO156" s="345"/>
      <c r="AP156" s="345"/>
      <c r="AQ156" s="345"/>
    </row>
    <row r="157" spans="2:43" x14ac:dyDescent="0.2">
      <c r="B157" s="353" t="s">
        <v>170</v>
      </c>
      <c r="C157" s="354"/>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c r="AA157" s="355"/>
      <c r="AB157" s="355"/>
      <c r="AC157" s="355"/>
      <c r="AD157" s="355"/>
      <c r="AE157" s="355"/>
      <c r="AF157" s="355"/>
      <c r="AG157" s="355"/>
      <c r="AH157" s="355"/>
      <c r="AI157" s="355"/>
      <c r="AJ157" s="355"/>
      <c r="AK157" s="355"/>
      <c r="AL157" s="355"/>
      <c r="AM157" s="355"/>
      <c r="AN157" s="355"/>
      <c r="AO157" s="355"/>
      <c r="AP157" s="355"/>
      <c r="AQ157" s="355"/>
    </row>
    <row r="158" spans="2:43" x14ac:dyDescent="0.2">
      <c r="B158" s="346" t="s">
        <v>258</v>
      </c>
      <c r="C158" s="351"/>
      <c r="D158" s="351"/>
      <c r="E158" s="351"/>
      <c r="F158" s="351"/>
      <c r="G158" s="351"/>
      <c r="H158" s="351"/>
      <c r="I158" s="351"/>
      <c r="J158" s="351"/>
      <c r="K158" s="351"/>
      <c r="L158" s="351"/>
      <c r="M158" s="351"/>
      <c r="N158" s="351"/>
      <c r="O158" s="351"/>
      <c r="P158" s="351"/>
      <c r="Q158" s="351"/>
      <c r="R158" s="351"/>
      <c r="S158" s="351"/>
      <c r="T158" s="351"/>
      <c r="U158" s="351"/>
      <c r="V158" s="351"/>
      <c r="W158" s="351"/>
      <c r="X158" s="351"/>
      <c r="Y158" s="351"/>
      <c r="Z158" s="351"/>
      <c r="AA158" s="351"/>
      <c r="AB158" s="351"/>
      <c r="AC158" s="351"/>
      <c r="AD158" s="351"/>
      <c r="AE158" s="351"/>
      <c r="AF158" s="351"/>
      <c r="AG158" s="351"/>
      <c r="AH158" s="351"/>
      <c r="AI158" s="351"/>
      <c r="AJ158" s="351"/>
      <c r="AK158" s="351"/>
      <c r="AL158" s="351"/>
      <c r="AM158" s="351"/>
      <c r="AN158" s="351"/>
      <c r="AO158" s="351"/>
      <c r="AP158" s="351"/>
      <c r="AQ158" s="352"/>
    </row>
    <row r="159" spans="2:43" x14ac:dyDescent="0.2">
      <c r="B159" s="99" t="s">
        <v>4</v>
      </c>
      <c r="C159" s="348"/>
      <c r="D159" s="349"/>
      <c r="E159" s="349"/>
      <c r="F159" s="349"/>
      <c r="G159" s="349"/>
      <c r="H159" s="349"/>
      <c r="I159" s="349"/>
      <c r="J159" s="349"/>
      <c r="K159" s="349"/>
      <c r="L159" s="349"/>
      <c r="M159" s="349"/>
      <c r="N159" s="349"/>
      <c r="O159" s="349"/>
      <c r="P159" s="349"/>
      <c r="Q159" s="349"/>
      <c r="R159" s="349"/>
      <c r="S159" s="349"/>
      <c r="T159" s="349"/>
      <c r="U159" s="349"/>
      <c r="V159" s="349"/>
      <c r="W159" s="349"/>
      <c r="X159" s="349"/>
      <c r="Y159" s="349"/>
      <c r="Z159" s="349"/>
      <c r="AA159" s="349"/>
      <c r="AB159" s="349"/>
      <c r="AC159" s="349"/>
      <c r="AD159" s="349"/>
      <c r="AE159" s="349"/>
      <c r="AF159" s="349"/>
      <c r="AG159" s="349"/>
      <c r="AH159" s="349"/>
      <c r="AI159" s="349"/>
      <c r="AJ159" s="349"/>
      <c r="AK159" s="349"/>
      <c r="AL159" s="349"/>
      <c r="AM159" s="349"/>
      <c r="AN159" s="349"/>
      <c r="AO159" s="349"/>
      <c r="AP159" s="349"/>
      <c r="AQ159" s="349"/>
    </row>
    <row r="160" spans="2:43" x14ac:dyDescent="0.2">
      <c r="B160" s="84" t="s">
        <v>5</v>
      </c>
      <c r="C160" s="344"/>
      <c r="D160" s="345"/>
      <c r="E160" s="345"/>
      <c r="F160" s="345"/>
      <c r="G160" s="345"/>
      <c r="H160" s="345"/>
      <c r="I160" s="345"/>
      <c r="J160" s="345"/>
      <c r="K160" s="345"/>
      <c r="L160" s="345"/>
      <c r="M160" s="345"/>
      <c r="N160" s="345"/>
      <c r="O160" s="345"/>
      <c r="P160" s="345"/>
      <c r="Q160" s="345"/>
      <c r="R160" s="345"/>
      <c r="S160" s="345"/>
      <c r="T160" s="345"/>
      <c r="U160" s="345"/>
      <c r="V160" s="345"/>
      <c r="W160" s="345"/>
      <c r="X160" s="345"/>
      <c r="Y160" s="345"/>
      <c r="Z160" s="345"/>
      <c r="AA160" s="345"/>
      <c r="AB160" s="345"/>
      <c r="AC160" s="345"/>
      <c r="AD160" s="345"/>
      <c r="AE160" s="345"/>
      <c r="AF160" s="345"/>
      <c r="AG160" s="345"/>
      <c r="AH160" s="345"/>
      <c r="AI160" s="345"/>
      <c r="AJ160" s="345"/>
      <c r="AK160" s="345"/>
      <c r="AL160" s="345"/>
      <c r="AM160" s="345"/>
      <c r="AN160" s="345"/>
      <c r="AO160" s="345"/>
      <c r="AP160" s="345"/>
      <c r="AQ160" s="345"/>
    </row>
    <row r="161" spans="1:103" s="122" customFormat="1" x14ac:dyDescent="0.2">
      <c r="A161" s="4"/>
      <c r="B161" s="368" t="s">
        <v>281</v>
      </c>
      <c r="C161" s="183"/>
      <c r="D161" s="373"/>
      <c r="E161" s="373"/>
      <c r="F161" s="373"/>
      <c r="G161" s="373"/>
      <c r="H161" s="373"/>
      <c r="I161" s="373"/>
      <c r="J161" s="373"/>
      <c r="K161" s="373"/>
      <c r="L161" s="373"/>
      <c r="M161" s="373"/>
      <c r="N161" s="373"/>
      <c r="O161" s="373"/>
      <c r="P161" s="373"/>
      <c r="Q161" s="373"/>
      <c r="R161" s="373"/>
      <c r="S161" s="373"/>
      <c r="T161" s="373"/>
      <c r="U161" s="373"/>
      <c r="V161" s="373"/>
      <c r="W161" s="373"/>
      <c r="X161" s="373"/>
      <c r="Y161" s="373"/>
      <c r="Z161" s="373"/>
      <c r="AA161" s="373"/>
      <c r="AB161" s="373"/>
      <c r="AC161" s="373"/>
      <c r="AD161" s="373"/>
      <c r="AE161" s="373"/>
      <c r="AF161" s="373"/>
      <c r="AG161" s="373"/>
      <c r="AH161" s="373"/>
      <c r="AI161" s="373"/>
      <c r="AJ161" s="373"/>
      <c r="AK161" s="373"/>
      <c r="AL161" s="373"/>
      <c r="AM161" s="373"/>
      <c r="AN161" s="373"/>
      <c r="AO161" s="373"/>
      <c r="AP161" s="373"/>
      <c r="AQ161" s="387"/>
      <c r="AR161" s="125"/>
      <c r="AS161" s="125"/>
      <c r="AT161" s="125"/>
      <c r="AU161" s="125"/>
      <c r="AV161" s="125"/>
      <c r="AW161" s="125"/>
      <c r="AX161" s="125"/>
      <c r="AY161" s="125"/>
      <c r="AZ161" s="125"/>
      <c r="BA161" s="125"/>
      <c r="BB161" s="125"/>
      <c r="BC161" s="125"/>
      <c r="BD161" s="125"/>
      <c r="BE161" s="125"/>
      <c r="BF161" s="125"/>
      <c r="BG161" s="125"/>
      <c r="BH161" s="125"/>
      <c r="BI161" s="125"/>
      <c r="BJ161" s="125"/>
      <c r="BK161" s="125"/>
      <c r="BL161" s="125"/>
      <c r="BM161" s="125"/>
      <c r="BN161" s="125"/>
      <c r="BO161" s="125"/>
      <c r="BP161" s="125"/>
      <c r="BQ161" s="125"/>
      <c r="BR161" s="125"/>
      <c r="BS161" s="125"/>
      <c r="BT161" s="125"/>
      <c r="BU161" s="125"/>
      <c r="BV161" s="125"/>
      <c r="BW161" s="125"/>
      <c r="BX161" s="125"/>
      <c r="BY161" s="125"/>
      <c r="BZ161" s="125"/>
      <c r="CA161" s="125"/>
      <c r="CB161" s="125"/>
      <c r="CC161" s="125"/>
      <c r="CD161" s="125"/>
      <c r="CE161" s="125"/>
      <c r="CF161" s="125"/>
      <c r="CG161" s="125"/>
      <c r="CH161" s="125"/>
      <c r="CI161" s="125"/>
      <c r="CJ161" s="125"/>
      <c r="CK161" s="125"/>
      <c r="CL161" s="125"/>
      <c r="CM161" s="125"/>
      <c r="CN161" s="125"/>
      <c r="CO161" s="125"/>
      <c r="CP161" s="125"/>
      <c r="CQ161" s="125"/>
      <c r="CR161" s="125"/>
      <c r="CS161" s="125"/>
      <c r="CT161" s="125"/>
      <c r="CU161" s="125"/>
      <c r="CV161" s="125"/>
      <c r="CW161" s="125"/>
      <c r="CX161" s="125"/>
      <c r="CY161" s="125"/>
    </row>
    <row r="162" spans="1:103" s="122" customFormat="1" x14ac:dyDescent="0.2">
      <c r="A162" s="4"/>
      <c r="B162" s="369" t="s">
        <v>282</v>
      </c>
      <c r="C162" s="371"/>
      <c r="D162" s="375"/>
      <c r="E162" s="376"/>
      <c r="F162" s="376"/>
      <c r="G162" s="376"/>
      <c r="H162" s="376"/>
      <c r="I162" s="376"/>
      <c r="J162" s="376"/>
      <c r="K162" s="376"/>
      <c r="L162" s="376"/>
      <c r="M162" s="376"/>
      <c r="N162" s="376"/>
      <c r="O162" s="376"/>
      <c r="P162" s="376"/>
      <c r="Q162" s="376"/>
      <c r="R162" s="376"/>
      <c r="S162" s="376"/>
      <c r="T162" s="376"/>
      <c r="U162" s="376"/>
      <c r="V162" s="376"/>
      <c r="W162" s="376"/>
      <c r="X162" s="376"/>
      <c r="Y162" s="376"/>
      <c r="Z162" s="376"/>
      <c r="AA162" s="376"/>
      <c r="AB162" s="376"/>
      <c r="AC162" s="376"/>
      <c r="AD162" s="376"/>
      <c r="AE162" s="376"/>
      <c r="AF162" s="376"/>
      <c r="AG162" s="376"/>
      <c r="AH162" s="376"/>
      <c r="AI162" s="376"/>
      <c r="AJ162" s="376"/>
      <c r="AK162" s="376"/>
      <c r="AL162" s="376"/>
      <c r="AM162" s="376"/>
      <c r="AN162" s="376"/>
      <c r="AO162" s="376"/>
      <c r="AP162" s="376"/>
      <c r="AQ162" s="377"/>
      <c r="AR162" s="125"/>
      <c r="AS162" s="125"/>
      <c r="AT162" s="125"/>
      <c r="AU162" s="125"/>
      <c r="AV162" s="125"/>
      <c r="AW162" s="125"/>
      <c r="AX162" s="125"/>
      <c r="AY162" s="125"/>
      <c r="AZ162" s="125"/>
      <c r="BA162" s="125"/>
      <c r="BB162" s="125"/>
      <c r="BC162" s="125"/>
      <c r="BD162" s="125"/>
      <c r="BE162" s="125"/>
      <c r="BF162" s="125"/>
      <c r="BG162" s="125"/>
      <c r="BH162" s="125"/>
      <c r="BI162" s="125"/>
      <c r="BJ162" s="125"/>
      <c r="BK162" s="125"/>
      <c r="BL162" s="125"/>
      <c r="BM162" s="125"/>
      <c r="BN162" s="125"/>
      <c r="BO162" s="125"/>
      <c r="BP162" s="125"/>
      <c r="BQ162" s="125"/>
      <c r="BR162" s="125"/>
      <c r="BS162" s="125"/>
      <c r="BT162" s="125"/>
      <c r="BU162" s="125"/>
      <c r="BV162" s="125"/>
      <c r="BW162" s="125"/>
      <c r="BX162" s="125"/>
      <c r="BY162" s="125"/>
      <c r="BZ162" s="125"/>
      <c r="CA162" s="125"/>
      <c r="CB162" s="125"/>
      <c r="CC162" s="125"/>
      <c r="CD162" s="125"/>
      <c r="CE162" s="125"/>
      <c r="CF162" s="125"/>
      <c r="CG162" s="125"/>
      <c r="CH162" s="125"/>
      <c r="CI162" s="125"/>
      <c r="CJ162" s="125"/>
      <c r="CK162" s="125"/>
      <c r="CL162" s="125"/>
      <c r="CM162" s="125"/>
      <c r="CN162" s="125"/>
      <c r="CO162" s="125"/>
      <c r="CP162" s="125"/>
      <c r="CQ162" s="125"/>
      <c r="CR162" s="125"/>
      <c r="CS162" s="125"/>
      <c r="CT162" s="125"/>
      <c r="CU162" s="125"/>
      <c r="CV162" s="125"/>
      <c r="CW162" s="125"/>
      <c r="CX162" s="125"/>
      <c r="CY162" s="125"/>
    </row>
    <row r="163" spans="1:103" s="122" customFormat="1" x14ac:dyDescent="0.2">
      <c r="A163" s="4"/>
      <c r="B163" s="369" t="s">
        <v>283</v>
      </c>
      <c r="C163" s="372"/>
      <c r="D163" s="378"/>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c r="AA163" s="159"/>
      <c r="AB163" s="159"/>
      <c r="AC163" s="159"/>
      <c r="AD163" s="159"/>
      <c r="AE163" s="159"/>
      <c r="AF163" s="159"/>
      <c r="AG163" s="159"/>
      <c r="AH163" s="159"/>
      <c r="AI163" s="159"/>
      <c r="AJ163" s="159"/>
      <c r="AK163" s="159"/>
      <c r="AL163" s="159"/>
      <c r="AM163" s="159"/>
      <c r="AN163" s="159"/>
      <c r="AO163" s="159"/>
      <c r="AP163" s="159"/>
      <c r="AQ163" s="379"/>
      <c r="AR163" s="125"/>
      <c r="AS163" s="125"/>
      <c r="AT163" s="125"/>
      <c r="AU163" s="125"/>
      <c r="AV163" s="125"/>
      <c r="AW163" s="125"/>
      <c r="AX163" s="125"/>
      <c r="AY163" s="125"/>
      <c r="AZ163" s="125"/>
      <c r="BA163" s="125"/>
      <c r="BB163" s="125"/>
      <c r="BC163" s="125"/>
      <c r="BD163" s="125"/>
      <c r="BE163" s="125"/>
      <c r="BF163" s="125"/>
      <c r="BG163" s="125"/>
      <c r="BH163" s="125"/>
      <c r="BI163" s="125"/>
      <c r="BJ163" s="125"/>
      <c r="BK163" s="125"/>
      <c r="BL163" s="125"/>
      <c r="BM163" s="125"/>
      <c r="BN163" s="125"/>
      <c r="BO163" s="125"/>
      <c r="BP163" s="125"/>
      <c r="BQ163" s="125"/>
      <c r="BR163" s="125"/>
      <c r="BS163" s="125"/>
      <c r="BT163" s="125"/>
      <c r="BU163" s="125"/>
      <c r="BV163" s="125"/>
      <c r="BW163" s="125"/>
      <c r="BX163" s="125"/>
      <c r="BY163" s="125"/>
      <c r="BZ163" s="125"/>
      <c r="CA163" s="125"/>
      <c r="CB163" s="125"/>
      <c r="CC163" s="125"/>
      <c r="CD163" s="125"/>
      <c r="CE163" s="125"/>
      <c r="CF163" s="125"/>
      <c r="CG163" s="125"/>
      <c r="CH163" s="125"/>
      <c r="CI163" s="125"/>
      <c r="CJ163" s="125"/>
      <c r="CK163" s="125"/>
      <c r="CL163" s="125"/>
      <c r="CM163" s="125"/>
      <c r="CN163" s="125"/>
      <c r="CO163" s="125"/>
      <c r="CP163" s="125"/>
      <c r="CQ163" s="125"/>
      <c r="CR163" s="125"/>
      <c r="CS163" s="125"/>
      <c r="CT163" s="125"/>
      <c r="CU163" s="125"/>
      <c r="CV163" s="125"/>
      <c r="CW163" s="125"/>
      <c r="CX163" s="125"/>
      <c r="CY163" s="125"/>
    </row>
    <row r="164" spans="1:103" s="122" customFormat="1" x14ac:dyDescent="0.2">
      <c r="A164" s="4"/>
      <c r="B164" s="369" t="s">
        <v>284</v>
      </c>
      <c r="C164" s="372"/>
      <c r="D164" s="378"/>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c r="AA164" s="159"/>
      <c r="AB164" s="159"/>
      <c r="AC164" s="159"/>
      <c r="AD164" s="159"/>
      <c r="AE164" s="159"/>
      <c r="AF164" s="159"/>
      <c r="AG164" s="159"/>
      <c r="AH164" s="159"/>
      <c r="AI164" s="159"/>
      <c r="AJ164" s="159"/>
      <c r="AK164" s="159"/>
      <c r="AL164" s="159"/>
      <c r="AM164" s="159"/>
      <c r="AN164" s="159"/>
      <c r="AO164" s="159"/>
      <c r="AP164" s="159"/>
      <c r="AQ164" s="379"/>
      <c r="AR164" s="125"/>
      <c r="AS164" s="125"/>
      <c r="AT164" s="125"/>
      <c r="AU164" s="125"/>
      <c r="AV164" s="125"/>
      <c r="AW164" s="125"/>
      <c r="AX164" s="125"/>
      <c r="AY164" s="125"/>
      <c r="AZ164" s="125"/>
      <c r="BA164" s="125"/>
      <c r="BB164" s="125"/>
      <c r="BC164" s="125"/>
      <c r="BD164" s="125"/>
      <c r="BE164" s="125"/>
      <c r="BF164" s="125"/>
      <c r="BG164" s="125"/>
      <c r="BH164" s="125"/>
      <c r="BI164" s="125"/>
      <c r="BJ164" s="125"/>
      <c r="BK164" s="125"/>
      <c r="BL164" s="125"/>
      <c r="BM164" s="125"/>
      <c r="BN164" s="125"/>
      <c r="BO164" s="125"/>
      <c r="BP164" s="125"/>
      <c r="BQ164" s="125"/>
      <c r="BR164" s="125"/>
      <c r="BS164" s="125"/>
      <c r="BT164" s="125"/>
      <c r="BU164" s="125"/>
      <c r="BV164" s="125"/>
      <c r="BW164" s="125"/>
      <c r="BX164" s="125"/>
      <c r="BY164" s="125"/>
      <c r="BZ164" s="125"/>
      <c r="CA164" s="125"/>
      <c r="CB164" s="125"/>
      <c r="CC164" s="125"/>
      <c r="CD164" s="125"/>
      <c r="CE164" s="125"/>
      <c r="CF164" s="125"/>
      <c r="CG164" s="125"/>
      <c r="CH164" s="125"/>
      <c r="CI164" s="125"/>
      <c r="CJ164" s="125"/>
      <c r="CK164" s="125"/>
      <c r="CL164" s="125"/>
      <c r="CM164" s="125"/>
      <c r="CN164" s="125"/>
      <c r="CO164" s="125"/>
      <c r="CP164" s="125"/>
      <c r="CQ164" s="125"/>
      <c r="CR164" s="125"/>
      <c r="CS164" s="125"/>
      <c r="CT164" s="125"/>
      <c r="CU164" s="125"/>
      <c r="CV164" s="125"/>
      <c r="CW164" s="125"/>
      <c r="CX164" s="125"/>
      <c r="CY164" s="125"/>
    </row>
    <row r="165" spans="1:103" s="122" customFormat="1" x14ac:dyDescent="0.2">
      <c r="A165" s="4"/>
      <c r="B165" s="369" t="s">
        <v>285</v>
      </c>
      <c r="C165" s="372"/>
      <c r="D165" s="380"/>
      <c r="E165" s="381"/>
      <c r="F165" s="381"/>
      <c r="G165" s="381"/>
      <c r="H165" s="381"/>
      <c r="I165" s="381"/>
      <c r="J165" s="381"/>
      <c r="K165" s="381"/>
      <c r="L165" s="381"/>
      <c r="M165" s="381"/>
      <c r="N165" s="381"/>
      <c r="O165" s="381"/>
      <c r="P165" s="381"/>
      <c r="Q165" s="381"/>
      <c r="R165" s="381"/>
      <c r="S165" s="381"/>
      <c r="T165" s="381"/>
      <c r="U165" s="381"/>
      <c r="V165" s="381"/>
      <c r="W165" s="381"/>
      <c r="X165" s="381"/>
      <c r="Y165" s="381"/>
      <c r="Z165" s="381"/>
      <c r="AA165" s="381"/>
      <c r="AB165" s="381"/>
      <c r="AC165" s="381"/>
      <c r="AD165" s="381"/>
      <c r="AE165" s="381"/>
      <c r="AF165" s="381"/>
      <c r="AG165" s="381"/>
      <c r="AH165" s="381"/>
      <c r="AI165" s="381"/>
      <c r="AJ165" s="381"/>
      <c r="AK165" s="381"/>
      <c r="AL165" s="381"/>
      <c r="AM165" s="381"/>
      <c r="AN165" s="381"/>
      <c r="AO165" s="381"/>
      <c r="AP165" s="381"/>
      <c r="AQ165" s="313"/>
      <c r="AR165" s="125"/>
      <c r="AS165" s="125"/>
      <c r="AT165" s="125"/>
      <c r="AU165" s="125"/>
      <c r="AV165" s="125"/>
      <c r="AW165" s="125"/>
      <c r="AX165" s="125"/>
      <c r="AY165" s="125"/>
      <c r="AZ165" s="125"/>
      <c r="BA165" s="125"/>
      <c r="BB165" s="125"/>
      <c r="BC165" s="125"/>
      <c r="BD165" s="125"/>
      <c r="BE165" s="125"/>
      <c r="BF165" s="125"/>
      <c r="BG165" s="125"/>
      <c r="BH165" s="125"/>
      <c r="BI165" s="125"/>
      <c r="BJ165" s="125"/>
      <c r="BK165" s="125"/>
      <c r="BL165" s="125"/>
      <c r="BM165" s="125"/>
      <c r="BN165" s="125"/>
      <c r="BO165" s="125"/>
      <c r="BP165" s="125"/>
      <c r="BQ165" s="125"/>
      <c r="BR165" s="125"/>
      <c r="BS165" s="125"/>
      <c r="BT165" s="125"/>
      <c r="BU165" s="125"/>
      <c r="BV165" s="125"/>
      <c r="BW165" s="125"/>
      <c r="BX165" s="125"/>
      <c r="BY165" s="125"/>
      <c r="BZ165" s="125"/>
      <c r="CA165" s="125"/>
      <c r="CB165" s="125"/>
      <c r="CC165" s="125"/>
      <c r="CD165" s="125"/>
      <c r="CE165" s="125"/>
      <c r="CF165" s="125"/>
      <c r="CG165" s="125"/>
      <c r="CH165" s="125"/>
      <c r="CI165" s="125"/>
      <c r="CJ165" s="125"/>
      <c r="CK165" s="125"/>
      <c r="CL165" s="125"/>
      <c r="CM165" s="125"/>
      <c r="CN165" s="125"/>
      <c r="CO165" s="125"/>
      <c r="CP165" s="125"/>
      <c r="CQ165" s="125"/>
      <c r="CR165" s="125"/>
      <c r="CS165" s="125"/>
      <c r="CT165" s="125"/>
      <c r="CU165" s="125"/>
      <c r="CV165" s="125"/>
      <c r="CW165" s="125"/>
      <c r="CX165" s="125"/>
      <c r="CY165" s="125"/>
    </row>
    <row r="166" spans="1:103" s="122" customFormat="1" x14ac:dyDescent="0.2">
      <c r="A166" s="4"/>
      <c r="B166" s="369" t="s">
        <v>286</v>
      </c>
      <c r="C166" s="385"/>
      <c r="D166" s="374">
        <f t="shared" ref="D166:AQ166" si="2">batt_computed_bank_capacity*batt_replacement_cost*(1+batt_replacement_cost_escal/100+inflation_rate/100)^(D142-1)</f>
        <v>0</v>
      </c>
      <c r="E166" s="374">
        <f t="shared" si="2"/>
        <v>0</v>
      </c>
      <c r="F166" s="374">
        <f t="shared" si="2"/>
        <v>0</v>
      </c>
      <c r="G166" s="374">
        <f t="shared" si="2"/>
        <v>0</v>
      </c>
      <c r="H166" s="374">
        <f t="shared" si="2"/>
        <v>0</v>
      </c>
      <c r="I166" s="374">
        <f t="shared" si="2"/>
        <v>0</v>
      </c>
      <c r="J166" s="374">
        <f t="shared" si="2"/>
        <v>0</v>
      </c>
      <c r="K166" s="374">
        <f t="shared" si="2"/>
        <v>0</v>
      </c>
      <c r="L166" s="374">
        <f t="shared" si="2"/>
        <v>0</v>
      </c>
      <c r="M166" s="374">
        <f t="shared" si="2"/>
        <v>0</v>
      </c>
      <c r="N166" s="374">
        <f t="shared" si="2"/>
        <v>0</v>
      </c>
      <c r="O166" s="374">
        <f t="shared" si="2"/>
        <v>0</v>
      </c>
      <c r="P166" s="374">
        <f t="shared" si="2"/>
        <v>0</v>
      </c>
      <c r="Q166" s="374">
        <f t="shared" si="2"/>
        <v>0</v>
      </c>
      <c r="R166" s="374">
        <f t="shared" si="2"/>
        <v>0</v>
      </c>
      <c r="S166" s="374">
        <f t="shared" si="2"/>
        <v>0</v>
      </c>
      <c r="T166" s="374">
        <f t="shared" si="2"/>
        <v>0</v>
      </c>
      <c r="U166" s="374">
        <f t="shared" si="2"/>
        <v>0</v>
      </c>
      <c r="V166" s="374">
        <f t="shared" si="2"/>
        <v>0</v>
      </c>
      <c r="W166" s="374">
        <f t="shared" si="2"/>
        <v>0</v>
      </c>
      <c r="X166" s="374">
        <f t="shared" si="2"/>
        <v>0</v>
      </c>
      <c r="Y166" s="374">
        <f t="shared" si="2"/>
        <v>0</v>
      </c>
      <c r="Z166" s="374">
        <f t="shared" si="2"/>
        <v>0</v>
      </c>
      <c r="AA166" s="374">
        <f t="shared" si="2"/>
        <v>0</v>
      </c>
      <c r="AB166" s="374">
        <f t="shared" si="2"/>
        <v>0</v>
      </c>
      <c r="AC166" s="374">
        <f t="shared" si="2"/>
        <v>0</v>
      </c>
      <c r="AD166" s="374">
        <f t="shared" si="2"/>
        <v>0</v>
      </c>
      <c r="AE166" s="374">
        <f t="shared" si="2"/>
        <v>0</v>
      </c>
      <c r="AF166" s="374">
        <f t="shared" si="2"/>
        <v>0</v>
      </c>
      <c r="AG166" s="374">
        <f t="shared" si="2"/>
        <v>0</v>
      </c>
      <c r="AH166" s="374">
        <f t="shared" si="2"/>
        <v>0</v>
      </c>
      <c r="AI166" s="374">
        <f t="shared" si="2"/>
        <v>0</v>
      </c>
      <c r="AJ166" s="374">
        <f t="shared" si="2"/>
        <v>0</v>
      </c>
      <c r="AK166" s="374">
        <f t="shared" si="2"/>
        <v>0</v>
      </c>
      <c r="AL166" s="374">
        <f t="shared" si="2"/>
        <v>0</v>
      </c>
      <c r="AM166" s="374">
        <f t="shared" si="2"/>
        <v>0</v>
      </c>
      <c r="AN166" s="374">
        <f t="shared" si="2"/>
        <v>0</v>
      </c>
      <c r="AO166" s="374">
        <f t="shared" si="2"/>
        <v>0</v>
      </c>
      <c r="AP166" s="374">
        <f t="shared" si="2"/>
        <v>0</v>
      </c>
      <c r="AQ166" s="374">
        <f t="shared" si="2"/>
        <v>0</v>
      </c>
      <c r="AR166" s="125"/>
      <c r="AS166" s="125"/>
      <c r="AT166" s="125"/>
      <c r="AU166" s="125"/>
      <c r="AV166" s="125"/>
      <c r="AW166" s="125"/>
      <c r="AX166" s="125"/>
      <c r="AY166" s="125"/>
      <c r="AZ166" s="125"/>
      <c r="BA166" s="125"/>
      <c r="BB166" s="125"/>
      <c r="BC166" s="125"/>
      <c r="BD166" s="125"/>
      <c r="BE166" s="125"/>
      <c r="BF166" s="125"/>
      <c r="BG166" s="125"/>
      <c r="BH166" s="125"/>
      <c r="BI166" s="125"/>
      <c r="BJ166" s="125"/>
      <c r="BK166" s="125"/>
      <c r="BL166" s="125"/>
      <c r="BM166" s="125"/>
      <c r="BN166" s="125"/>
      <c r="BO166" s="125"/>
      <c r="BP166" s="125"/>
      <c r="BQ166" s="125"/>
      <c r="BR166" s="125"/>
      <c r="BS166" s="125"/>
      <c r="BT166" s="125"/>
      <c r="BU166" s="125"/>
      <c r="BV166" s="125"/>
      <c r="BW166" s="125"/>
      <c r="BX166" s="125"/>
      <c r="BY166" s="125"/>
      <c r="BZ166" s="125"/>
      <c r="CA166" s="125"/>
      <c r="CB166" s="125"/>
      <c r="CC166" s="125"/>
      <c r="CD166" s="125"/>
      <c r="CE166" s="125"/>
      <c r="CF166" s="125"/>
      <c r="CG166" s="125"/>
      <c r="CH166" s="125"/>
      <c r="CI166" s="125"/>
      <c r="CJ166" s="125"/>
      <c r="CK166" s="125"/>
      <c r="CL166" s="125"/>
      <c r="CM166" s="125"/>
      <c r="CN166" s="125"/>
      <c r="CO166" s="125"/>
      <c r="CP166" s="125"/>
      <c r="CQ166" s="125"/>
      <c r="CR166" s="125"/>
      <c r="CS166" s="125"/>
      <c r="CT166" s="125"/>
      <c r="CU166" s="125"/>
      <c r="CV166" s="125"/>
      <c r="CW166" s="125"/>
      <c r="CX166" s="125"/>
      <c r="CY166" s="125"/>
    </row>
    <row r="167" spans="1:103" s="122" customFormat="1" x14ac:dyDescent="0.2">
      <c r="A167" s="4"/>
      <c r="B167" s="382" t="s">
        <v>287</v>
      </c>
      <c r="C167" s="386"/>
      <c r="D167" s="383"/>
      <c r="E167" s="370"/>
      <c r="F167" s="370"/>
      <c r="G167" s="370"/>
      <c r="H167" s="370"/>
      <c r="I167" s="370"/>
      <c r="J167" s="370"/>
      <c r="K167" s="370"/>
      <c r="L167" s="370"/>
      <c r="M167" s="370"/>
      <c r="N167" s="370"/>
      <c r="O167" s="370"/>
      <c r="P167" s="370"/>
      <c r="Q167" s="370"/>
      <c r="R167" s="370"/>
      <c r="S167" s="370"/>
      <c r="T167" s="370"/>
      <c r="U167" s="370"/>
      <c r="V167" s="370"/>
      <c r="W167" s="370"/>
      <c r="X167" s="370"/>
      <c r="Y167" s="370"/>
      <c r="Z167" s="370"/>
      <c r="AA167" s="370"/>
      <c r="AB167" s="370"/>
      <c r="AC167" s="370"/>
      <c r="AD167" s="370"/>
      <c r="AE167" s="370"/>
      <c r="AF167" s="370"/>
      <c r="AG167" s="370"/>
      <c r="AH167" s="370"/>
      <c r="AI167" s="370"/>
      <c r="AJ167" s="370"/>
      <c r="AK167" s="370"/>
      <c r="AL167" s="370"/>
      <c r="AM167" s="370"/>
      <c r="AN167" s="370"/>
      <c r="AO167" s="370"/>
      <c r="AP167" s="370"/>
      <c r="AQ167" s="370"/>
      <c r="AR167" s="125"/>
      <c r="AS167" s="125"/>
      <c r="AT167" s="125"/>
      <c r="AU167" s="125"/>
      <c r="AV167" s="125"/>
      <c r="AW167" s="125"/>
      <c r="AX167" s="125"/>
      <c r="AY167" s="125"/>
      <c r="AZ167" s="125"/>
      <c r="BA167" s="125"/>
      <c r="BB167" s="125"/>
      <c r="BC167" s="125"/>
      <c r="BD167" s="125"/>
      <c r="BE167" s="125"/>
      <c r="BF167" s="125"/>
      <c r="BG167" s="125"/>
      <c r="BH167" s="125"/>
      <c r="BI167" s="125"/>
      <c r="BJ167" s="125"/>
      <c r="BK167" s="125"/>
      <c r="BL167" s="125"/>
      <c r="BM167" s="125"/>
      <c r="BN167" s="125"/>
      <c r="BO167" s="125"/>
      <c r="BP167" s="125"/>
      <c r="BQ167" s="125"/>
      <c r="BR167" s="125"/>
      <c r="BS167" s="125"/>
      <c r="BT167" s="125"/>
      <c r="BU167" s="125"/>
      <c r="BV167" s="125"/>
      <c r="BW167" s="125"/>
      <c r="BX167" s="125"/>
      <c r="BY167" s="125"/>
      <c r="BZ167" s="125"/>
      <c r="CA167" s="125"/>
      <c r="CB167" s="125"/>
      <c r="CC167" s="125"/>
      <c r="CD167" s="125"/>
      <c r="CE167" s="125"/>
      <c r="CF167" s="125"/>
      <c r="CG167" s="125"/>
      <c r="CH167" s="125"/>
      <c r="CI167" s="125"/>
      <c r="CJ167" s="125"/>
      <c r="CK167" s="125"/>
      <c r="CL167" s="125"/>
      <c r="CM167" s="125"/>
      <c r="CN167" s="125"/>
      <c r="CO167" s="125"/>
      <c r="CP167" s="125"/>
      <c r="CQ167" s="125"/>
      <c r="CR167" s="125"/>
      <c r="CS167" s="125"/>
      <c r="CT167" s="125"/>
      <c r="CU167" s="125"/>
      <c r="CV167" s="125"/>
      <c r="CW167" s="125"/>
      <c r="CX167" s="125"/>
      <c r="CY167" s="125"/>
    </row>
    <row r="168" spans="1:103" s="122" customFormat="1" x14ac:dyDescent="0.2">
      <c r="A168" s="4"/>
      <c r="B168" s="382" t="s">
        <v>288</v>
      </c>
      <c r="C168" s="299"/>
      <c r="D168" s="384">
        <f>D166*D167</f>
        <v>0</v>
      </c>
      <c r="E168" s="337">
        <f t="shared" ref="E168:AQ168" si="3">E166*E167</f>
        <v>0</v>
      </c>
      <c r="F168" s="337">
        <f t="shared" si="3"/>
        <v>0</v>
      </c>
      <c r="G168" s="337">
        <f t="shared" si="3"/>
        <v>0</v>
      </c>
      <c r="H168" s="337">
        <f t="shared" si="3"/>
        <v>0</v>
      </c>
      <c r="I168" s="337">
        <f t="shared" si="3"/>
        <v>0</v>
      </c>
      <c r="J168" s="337">
        <f t="shared" si="3"/>
        <v>0</v>
      </c>
      <c r="K168" s="337">
        <f t="shared" si="3"/>
        <v>0</v>
      </c>
      <c r="L168" s="337">
        <f t="shared" si="3"/>
        <v>0</v>
      </c>
      <c r="M168" s="337">
        <f t="shared" si="3"/>
        <v>0</v>
      </c>
      <c r="N168" s="337">
        <f t="shared" si="3"/>
        <v>0</v>
      </c>
      <c r="O168" s="337">
        <f t="shared" si="3"/>
        <v>0</v>
      </c>
      <c r="P168" s="337">
        <f t="shared" si="3"/>
        <v>0</v>
      </c>
      <c r="Q168" s="337">
        <f t="shared" si="3"/>
        <v>0</v>
      </c>
      <c r="R168" s="337">
        <f t="shared" si="3"/>
        <v>0</v>
      </c>
      <c r="S168" s="337">
        <f t="shared" si="3"/>
        <v>0</v>
      </c>
      <c r="T168" s="337">
        <f t="shared" si="3"/>
        <v>0</v>
      </c>
      <c r="U168" s="337">
        <f t="shared" si="3"/>
        <v>0</v>
      </c>
      <c r="V168" s="337">
        <f t="shared" si="3"/>
        <v>0</v>
      </c>
      <c r="W168" s="337">
        <f t="shared" si="3"/>
        <v>0</v>
      </c>
      <c r="X168" s="337">
        <f t="shared" si="3"/>
        <v>0</v>
      </c>
      <c r="Y168" s="337">
        <f t="shared" si="3"/>
        <v>0</v>
      </c>
      <c r="Z168" s="337">
        <f t="shared" si="3"/>
        <v>0</v>
      </c>
      <c r="AA168" s="337">
        <f t="shared" si="3"/>
        <v>0</v>
      </c>
      <c r="AB168" s="337">
        <f t="shared" si="3"/>
        <v>0</v>
      </c>
      <c r="AC168" s="337">
        <f t="shared" si="3"/>
        <v>0</v>
      </c>
      <c r="AD168" s="337">
        <f t="shared" si="3"/>
        <v>0</v>
      </c>
      <c r="AE168" s="337">
        <f t="shared" si="3"/>
        <v>0</v>
      </c>
      <c r="AF168" s="337">
        <f t="shared" si="3"/>
        <v>0</v>
      </c>
      <c r="AG168" s="337">
        <f t="shared" si="3"/>
        <v>0</v>
      </c>
      <c r="AH168" s="337">
        <f t="shared" si="3"/>
        <v>0</v>
      </c>
      <c r="AI168" s="337">
        <f t="shared" si="3"/>
        <v>0</v>
      </c>
      <c r="AJ168" s="337">
        <f t="shared" si="3"/>
        <v>0</v>
      </c>
      <c r="AK168" s="337">
        <f t="shared" si="3"/>
        <v>0</v>
      </c>
      <c r="AL168" s="337">
        <f t="shared" si="3"/>
        <v>0</v>
      </c>
      <c r="AM168" s="337">
        <f t="shared" si="3"/>
        <v>0</v>
      </c>
      <c r="AN168" s="337">
        <f t="shared" si="3"/>
        <v>0</v>
      </c>
      <c r="AO168" s="337">
        <f t="shared" si="3"/>
        <v>0</v>
      </c>
      <c r="AP168" s="337">
        <f t="shared" si="3"/>
        <v>0</v>
      </c>
      <c r="AQ168" s="337">
        <f t="shared" si="3"/>
        <v>0</v>
      </c>
      <c r="AR168" s="125"/>
      <c r="AS168" s="125"/>
      <c r="AT168" s="125"/>
      <c r="AU168" s="125"/>
      <c r="AV168" s="125"/>
      <c r="AW168" s="125"/>
      <c r="AX168" s="125"/>
      <c r="AY168" s="125"/>
      <c r="AZ168" s="125"/>
      <c r="BA168" s="125"/>
      <c r="BB168" s="125"/>
      <c r="BC168" s="125"/>
      <c r="BD168" s="125"/>
      <c r="BE168" s="125"/>
      <c r="BF168" s="125"/>
      <c r="BG168" s="125"/>
      <c r="BH168" s="125"/>
      <c r="BI168" s="125"/>
      <c r="BJ168" s="125"/>
      <c r="BK168" s="125"/>
      <c r="BL168" s="125"/>
      <c r="BM168" s="125"/>
      <c r="BN168" s="125"/>
      <c r="BO168" s="125"/>
      <c r="BP168" s="125"/>
      <c r="BQ168" s="125"/>
      <c r="BR168" s="125"/>
      <c r="BS168" s="125"/>
      <c r="BT168" s="125"/>
      <c r="BU168" s="125"/>
      <c r="BV168" s="125"/>
      <c r="BW168" s="125"/>
      <c r="BX168" s="125"/>
      <c r="BY168" s="125"/>
      <c r="BZ168" s="125"/>
      <c r="CA168" s="125"/>
      <c r="CB168" s="125"/>
      <c r="CC168" s="125"/>
      <c r="CD168" s="125"/>
      <c r="CE168" s="125"/>
      <c r="CF168" s="125"/>
      <c r="CG168" s="125"/>
      <c r="CH168" s="125"/>
      <c r="CI168" s="125"/>
      <c r="CJ168" s="125"/>
      <c r="CK168" s="125"/>
      <c r="CL168" s="125"/>
      <c r="CM168" s="125"/>
      <c r="CN168" s="125"/>
      <c r="CO168" s="125"/>
      <c r="CP168" s="125"/>
      <c r="CQ168" s="125"/>
      <c r="CR168" s="125"/>
      <c r="CS168" s="125"/>
      <c r="CT168" s="125"/>
      <c r="CU168" s="125"/>
      <c r="CV168" s="125"/>
      <c r="CW168" s="125"/>
      <c r="CX168" s="125"/>
      <c r="CY168" s="125"/>
    </row>
    <row r="169" spans="1:103" s="122" customFormat="1" x14ac:dyDescent="0.2">
      <c r="A169" s="4"/>
      <c r="B169" s="368" t="s">
        <v>296</v>
      </c>
      <c r="C169" s="38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c r="AA169" s="159"/>
      <c r="AB169" s="159"/>
      <c r="AC169" s="159"/>
      <c r="AD169" s="159"/>
      <c r="AE169" s="159"/>
      <c r="AF169" s="159"/>
      <c r="AG169" s="159"/>
      <c r="AH169" s="159"/>
      <c r="AI169" s="159"/>
      <c r="AJ169" s="159"/>
      <c r="AK169" s="159"/>
      <c r="AL169" s="159"/>
      <c r="AM169" s="159"/>
      <c r="AN169" s="159"/>
      <c r="AO169" s="159"/>
      <c r="AP169" s="159"/>
      <c r="AQ169" s="377"/>
      <c r="AR169" s="125"/>
      <c r="AS169" s="125"/>
      <c r="AT169" s="125"/>
      <c r="AU169" s="125"/>
      <c r="AV169" s="125"/>
      <c r="AW169" s="125"/>
      <c r="AX169" s="125"/>
      <c r="AY169" s="125"/>
      <c r="AZ169" s="125"/>
      <c r="BA169" s="125"/>
      <c r="BB169" s="125"/>
      <c r="BC169" s="125"/>
      <c r="BD169" s="125"/>
      <c r="BE169" s="125"/>
      <c r="BF169" s="125"/>
      <c r="BG169" s="125"/>
      <c r="BH169" s="125"/>
      <c r="BI169" s="125"/>
      <c r="BJ169" s="125"/>
      <c r="BK169" s="125"/>
      <c r="BL169" s="125"/>
      <c r="BM169" s="125"/>
      <c r="BN169" s="125"/>
      <c r="BO169" s="125"/>
      <c r="BP169" s="125"/>
      <c r="BQ169" s="125"/>
      <c r="BR169" s="125"/>
      <c r="BS169" s="125"/>
      <c r="BT169" s="125"/>
      <c r="BU169" s="125"/>
      <c r="BV169" s="125"/>
      <c r="BW169" s="125"/>
      <c r="BX169" s="125"/>
      <c r="BY169" s="125"/>
      <c r="BZ169" s="125"/>
      <c r="CA169" s="125"/>
      <c r="CB169" s="125"/>
      <c r="CC169" s="125"/>
      <c r="CD169" s="125"/>
      <c r="CE169" s="125"/>
      <c r="CF169" s="125"/>
      <c r="CG169" s="125"/>
      <c r="CH169" s="125"/>
      <c r="CI169" s="125"/>
      <c r="CJ169" s="125"/>
      <c r="CK169" s="125"/>
      <c r="CL169" s="125"/>
      <c r="CM169" s="125"/>
      <c r="CN169" s="125"/>
      <c r="CO169" s="125"/>
      <c r="CP169" s="125"/>
      <c r="CQ169" s="125"/>
      <c r="CR169" s="125"/>
      <c r="CS169" s="125"/>
      <c r="CT169" s="125"/>
      <c r="CU169" s="125"/>
      <c r="CV169" s="125"/>
      <c r="CW169" s="125"/>
      <c r="CX169" s="125"/>
      <c r="CY169" s="125"/>
    </row>
    <row r="170" spans="1:103" s="122" customFormat="1" x14ac:dyDescent="0.2">
      <c r="A170" s="4"/>
      <c r="B170" s="382" t="s">
        <v>297</v>
      </c>
      <c r="C170" s="392"/>
      <c r="D170" s="345"/>
      <c r="E170" s="345"/>
      <c r="F170" s="345"/>
      <c r="G170" s="345"/>
      <c r="H170" s="345"/>
      <c r="I170" s="345"/>
      <c r="J170" s="345"/>
      <c r="K170" s="345"/>
      <c r="L170" s="345"/>
      <c r="M170" s="345"/>
      <c r="N170" s="345"/>
      <c r="O170" s="345"/>
      <c r="P170" s="345"/>
      <c r="Q170" s="345"/>
      <c r="R170" s="345"/>
      <c r="S170" s="345"/>
      <c r="T170" s="345"/>
      <c r="U170" s="345"/>
      <c r="V170" s="345"/>
      <c r="W170" s="345"/>
      <c r="X170" s="345"/>
      <c r="Y170" s="345"/>
      <c r="Z170" s="345"/>
      <c r="AA170" s="345"/>
      <c r="AB170" s="345"/>
      <c r="AC170" s="345"/>
      <c r="AD170" s="345"/>
      <c r="AE170" s="345"/>
      <c r="AF170" s="345"/>
      <c r="AG170" s="345"/>
      <c r="AH170" s="345"/>
      <c r="AI170" s="345"/>
      <c r="AJ170" s="345"/>
      <c r="AK170" s="345"/>
      <c r="AL170" s="345"/>
      <c r="AM170" s="345"/>
      <c r="AN170" s="345"/>
      <c r="AO170" s="345"/>
      <c r="AP170" s="345"/>
      <c r="AQ170" s="345"/>
      <c r="AR170" s="125"/>
      <c r="AS170" s="125"/>
      <c r="AT170" s="125"/>
      <c r="AU170" s="125"/>
      <c r="AV170" s="125"/>
      <c r="AW170" s="125"/>
      <c r="AX170" s="125"/>
      <c r="AY170" s="125"/>
      <c r="AZ170" s="125"/>
      <c r="BA170" s="125"/>
      <c r="BB170" s="125"/>
      <c r="BC170" s="125"/>
      <c r="BD170" s="125"/>
      <c r="BE170" s="125"/>
      <c r="BF170" s="125"/>
      <c r="BG170" s="125"/>
      <c r="BH170" s="125"/>
      <c r="BI170" s="125"/>
      <c r="BJ170" s="125"/>
      <c r="BK170" s="125"/>
      <c r="BL170" s="125"/>
      <c r="BM170" s="125"/>
      <c r="BN170" s="125"/>
      <c r="BO170" s="125"/>
      <c r="BP170" s="125"/>
      <c r="BQ170" s="125"/>
      <c r="BR170" s="125"/>
      <c r="BS170" s="125"/>
      <c r="BT170" s="125"/>
      <c r="BU170" s="125"/>
      <c r="BV170" s="125"/>
      <c r="BW170" s="125"/>
      <c r="BX170" s="125"/>
      <c r="BY170" s="125"/>
      <c r="BZ170" s="125"/>
      <c r="CA170" s="125"/>
      <c r="CB170" s="125"/>
      <c r="CC170" s="125"/>
      <c r="CD170" s="125"/>
      <c r="CE170" s="125"/>
      <c r="CF170" s="125"/>
      <c r="CG170" s="125"/>
      <c r="CH170" s="125"/>
      <c r="CI170" s="125"/>
      <c r="CJ170" s="125"/>
      <c r="CK170" s="125"/>
      <c r="CL170" s="125"/>
      <c r="CM170" s="125"/>
      <c r="CN170" s="125"/>
      <c r="CO170" s="125"/>
      <c r="CP170" s="125"/>
      <c r="CQ170" s="125"/>
      <c r="CR170" s="125"/>
      <c r="CS170" s="125"/>
      <c r="CT170" s="125"/>
      <c r="CU170" s="125"/>
      <c r="CV170" s="125"/>
      <c r="CW170" s="125"/>
      <c r="CX170" s="125"/>
      <c r="CY170" s="125"/>
    </row>
    <row r="171" spans="1:103" x14ac:dyDescent="0.2">
      <c r="B171" s="368" t="s">
        <v>263</v>
      </c>
      <c r="D171" s="9"/>
      <c r="E171" s="9"/>
      <c r="F171" s="9"/>
      <c r="G171" s="9"/>
      <c r="H171" s="9"/>
      <c r="I171" s="9"/>
      <c r="J171" s="9"/>
      <c r="K171" s="9"/>
      <c r="L171" s="9"/>
      <c r="M171" s="9"/>
      <c r="AQ171" s="390"/>
    </row>
    <row r="172" spans="1:103" x14ac:dyDescent="0.2">
      <c r="B172" s="369" t="s">
        <v>290</v>
      </c>
      <c r="C172" s="345"/>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5"/>
    </row>
    <row r="173" spans="1:103" x14ac:dyDescent="0.2">
      <c r="B173" s="369" t="s">
        <v>291</v>
      </c>
      <c r="C173" s="349"/>
      <c r="D173" s="349"/>
      <c r="E173" s="349"/>
      <c r="F173" s="349"/>
      <c r="G173" s="349"/>
      <c r="H173" s="349"/>
      <c r="I173" s="349"/>
      <c r="J173" s="349"/>
      <c r="K173" s="349"/>
      <c r="L173" s="349"/>
      <c r="M173" s="349"/>
      <c r="N173" s="349"/>
      <c r="O173" s="349"/>
      <c r="P173" s="349"/>
      <c r="Q173" s="349"/>
      <c r="R173" s="349"/>
      <c r="S173" s="349"/>
      <c r="T173" s="349"/>
      <c r="U173" s="349"/>
      <c r="V173" s="349"/>
      <c r="W173" s="349"/>
      <c r="X173" s="349"/>
      <c r="Y173" s="349"/>
      <c r="Z173" s="349"/>
      <c r="AA173" s="349"/>
      <c r="AB173" s="349"/>
      <c r="AC173" s="349"/>
      <c r="AD173" s="349"/>
      <c r="AE173" s="349"/>
      <c r="AF173" s="349"/>
      <c r="AG173" s="349"/>
      <c r="AH173" s="349"/>
      <c r="AI173" s="349"/>
      <c r="AJ173" s="349"/>
      <c r="AK173" s="349"/>
      <c r="AL173" s="349"/>
      <c r="AM173" s="349"/>
      <c r="AN173" s="349"/>
      <c r="AO173" s="349"/>
      <c r="AP173" s="349"/>
      <c r="AQ173" s="349"/>
    </row>
    <row r="174" spans="1:103" x14ac:dyDescent="0.2">
      <c r="B174" s="369" t="s">
        <v>292</v>
      </c>
      <c r="C174" s="349"/>
      <c r="D174" s="349"/>
      <c r="E174" s="349"/>
      <c r="F174" s="349"/>
      <c r="G174" s="349"/>
      <c r="H174" s="349"/>
      <c r="I174" s="349"/>
      <c r="J174" s="349"/>
      <c r="K174" s="349"/>
      <c r="L174" s="349"/>
      <c r="M174" s="349"/>
      <c r="N174" s="349"/>
      <c r="O174" s="349"/>
      <c r="P174" s="349"/>
      <c r="Q174" s="349"/>
      <c r="R174" s="349"/>
      <c r="S174" s="349"/>
      <c r="T174" s="349"/>
      <c r="U174" s="349"/>
      <c r="V174" s="349"/>
      <c r="W174" s="349"/>
      <c r="X174" s="349"/>
      <c r="Y174" s="349"/>
      <c r="Z174" s="349"/>
      <c r="AA174" s="349"/>
      <c r="AB174" s="349"/>
      <c r="AC174" s="349"/>
      <c r="AD174" s="349"/>
      <c r="AE174" s="349"/>
      <c r="AF174" s="349"/>
      <c r="AG174" s="349"/>
      <c r="AH174" s="349"/>
      <c r="AI174" s="349"/>
      <c r="AJ174" s="349"/>
      <c r="AK174" s="349"/>
      <c r="AL174" s="349"/>
      <c r="AM174" s="349"/>
      <c r="AN174" s="349"/>
      <c r="AO174" s="349"/>
      <c r="AP174" s="349"/>
      <c r="AQ174" s="349"/>
    </row>
    <row r="175" spans="1:103" x14ac:dyDescent="0.2">
      <c r="B175" s="368" t="s">
        <v>299</v>
      </c>
      <c r="D175" s="9"/>
      <c r="E175" s="9"/>
      <c r="F175" s="9"/>
      <c r="G175" s="9"/>
      <c r="H175" s="9"/>
      <c r="I175" s="9"/>
      <c r="J175" s="9"/>
      <c r="K175" s="9"/>
      <c r="L175" s="9"/>
      <c r="M175" s="9"/>
      <c r="AQ175" s="44"/>
    </row>
    <row r="176" spans="1:103" x14ac:dyDescent="0.2">
      <c r="B176" s="369" t="s">
        <v>300</v>
      </c>
      <c r="C176" s="391"/>
      <c r="D176" s="391"/>
      <c r="E176" s="391"/>
      <c r="F176" s="391"/>
      <c r="G176" s="391"/>
      <c r="H176" s="391"/>
      <c r="I176" s="391"/>
      <c r="J176" s="391"/>
      <c r="K176" s="391"/>
      <c r="L176" s="391"/>
      <c r="M176" s="391"/>
      <c r="N176" s="391"/>
      <c r="O176" s="391"/>
      <c r="P176" s="391"/>
      <c r="Q176" s="391"/>
      <c r="R176" s="391"/>
      <c r="S176" s="391"/>
      <c r="T176" s="391"/>
      <c r="U176" s="391"/>
      <c r="V176" s="391"/>
      <c r="W176" s="391"/>
      <c r="X176" s="391"/>
      <c r="Y176" s="391"/>
      <c r="Z176" s="391"/>
      <c r="AA176" s="391"/>
      <c r="AB176" s="391"/>
      <c r="AC176" s="391"/>
      <c r="AD176" s="391"/>
      <c r="AE176" s="391"/>
      <c r="AF176" s="391"/>
      <c r="AG176" s="391"/>
      <c r="AH176" s="391"/>
      <c r="AI176" s="391"/>
      <c r="AJ176" s="391"/>
      <c r="AK176" s="391"/>
      <c r="AL176" s="391"/>
      <c r="AM176" s="391"/>
      <c r="AN176" s="391"/>
      <c r="AO176" s="391"/>
      <c r="AP176" s="391"/>
      <c r="AQ176" s="391"/>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sheetData>
  <mergeCells count="1">
    <mergeCell ref="E96:F96"/>
  </mergeCells>
  <dataValidations xWindow="485" yWindow="427" count="8">
    <dataValidation type="list" allowBlank="1" showInputMessage="1" showErrorMessage="1" sqref="H128:H129 E98:F99 E101:F102 E120:H123 F125:G129 E115:H118 E110:H113 D132:G138"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3" xr:uid="{00000000-0002-0000-0000-000002000000}">
      <formula1>$B$132:$B$138</formula1>
    </dataValidation>
    <dataValidation allowBlank="1" showInputMessage="1" showErrorMessage="1" sqref="W9 AH9 G47:J47" xr:uid="{00000000-0002-0000-0000-000003000000}"/>
    <dataValidation allowBlank="1" sqref="C52" xr:uid="{00000000-0002-0000-0000-000004000000}"/>
    <dataValidation errorTitle="Salvage Value" error="This is a calculated value shown for reference -- it should match the value in SAM. It is not used in the single owner workbook calculations." sqref="C61" xr:uid="{00000000-0002-0000-0000-000005000000}"/>
    <dataValidation type="custom" showErrorMessage="1" errorTitle="Target Year Error" error="Please enter a target year less than or equal to the analysis period." sqref="C35" xr:uid="{00000000-0002-0000-0000-000006000000}">
      <formula1>C35&lt;=C45</formula1>
    </dataValidation>
    <dataValidation type="list" allowBlank="1" showInputMessage="1" errorTitle="Federal Depreciation Treatment" sqref="C92" xr:uid="{00000000-0002-0000-0000-000007000000}">
      <formula1>$B$132:$B$138</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717"/>
  <sheetViews>
    <sheetView tabSelected="1" zoomScale="90" zoomScaleNormal="90" workbookViewId="0">
      <pane xSplit="1" ySplit="2" topLeftCell="B97" activePane="bottomRight" state="frozen"/>
      <selection pane="topRight" activeCell="B1" sqref="B1"/>
      <selection pane="bottomLeft" activeCell="A3" sqref="A3"/>
      <selection pane="bottomRight" activeCell="B133" sqref="B133"/>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2" t="s">
        <v>319</v>
      </c>
    </row>
    <row r="2" spans="1:42" x14ac:dyDescent="0.2">
      <c r="A2" s="109"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202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251</v>
      </c>
      <c r="B5" s="271">
        <f t="array" ref="B5:AP5">Inputs!C143:AQ143</f>
        <v>0</v>
      </c>
      <c r="C5" s="193">
        <v>0</v>
      </c>
      <c r="D5" s="193">
        <v>0</v>
      </c>
      <c r="E5" s="193">
        <v>0</v>
      </c>
      <c r="F5" s="193">
        <v>0</v>
      </c>
      <c r="G5" s="193">
        <v>0</v>
      </c>
      <c r="H5" s="193">
        <v>0</v>
      </c>
      <c r="I5" s="193">
        <v>0</v>
      </c>
      <c r="J5" s="193">
        <v>0</v>
      </c>
      <c r="K5" s="193">
        <v>0</v>
      </c>
      <c r="L5" s="193">
        <v>0</v>
      </c>
      <c r="M5" s="193">
        <v>0</v>
      </c>
      <c r="N5" s="193">
        <v>0</v>
      </c>
      <c r="O5" s="193">
        <v>0</v>
      </c>
      <c r="P5" s="193">
        <v>0</v>
      </c>
      <c r="Q5" s="193">
        <v>0</v>
      </c>
      <c r="R5" s="193">
        <v>0</v>
      </c>
      <c r="S5" s="193">
        <v>0</v>
      </c>
      <c r="T5" s="193">
        <v>0</v>
      </c>
      <c r="U5" s="193">
        <v>0</v>
      </c>
      <c r="V5" s="193">
        <v>0</v>
      </c>
      <c r="W5" s="193">
        <v>0</v>
      </c>
      <c r="X5" s="193">
        <v>0</v>
      </c>
      <c r="Y5" s="193">
        <v>0</v>
      </c>
      <c r="Z5" s="193">
        <v>0</v>
      </c>
      <c r="AA5" s="193">
        <v>0</v>
      </c>
      <c r="AB5" s="193">
        <v>0</v>
      </c>
      <c r="AC5" s="193">
        <v>0</v>
      </c>
      <c r="AD5" s="193">
        <v>0</v>
      </c>
      <c r="AE5" s="193">
        <v>0</v>
      </c>
      <c r="AF5" s="193">
        <v>0</v>
      </c>
      <c r="AG5" s="193">
        <v>0</v>
      </c>
      <c r="AH5" s="193">
        <v>0</v>
      </c>
      <c r="AI5" s="193">
        <v>0</v>
      </c>
      <c r="AJ5" s="193">
        <v>0</v>
      </c>
      <c r="AK5" s="193">
        <v>0</v>
      </c>
      <c r="AL5" s="193">
        <v>0</v>
      </c>
      <c r="AM5" s="193">
        <v>0</v>
      </c>
      <c r="AN5" s="193">
        <v>0</v>
      </c>
      <c r="AO5" s="193">
        <v>0</v>
      </c>
      <c r="AP5" s="193">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74</v>
      </c>
      <c r="B7" s="8"/>
      <c r="C7" s="282"/>
      <c r="D7" s="282"/>
      <c r="E7" s="282"/>
      <c r="F7" s="282"/>
      <c r="G7" s="282"/>
      <c r="H7" s="282"/>
      <c r="I7" s="282"/>
      <c r="J7" s="283"/>
      <c r="K7" s="283"/>
      <c r="L7" s="283"/>
      <c r="M7" s="283"/>
      <c r="N7" s="283"/>
      <c r="O7" s="283"/>
      <c r="P7" s="283"/>
      <c r="Q7" s="283"/>
      <c r="R7" s="283"/>
      <c r="S7" s="283"/>
      <c r="T7" s="283"/>
      <c r="U7" s="283"/>
      <c r="V7" s="283"/>
      <c r="W7" s="283"/>
      <c r="X7" s="283"/>
      <c r="Y7" s="283"/>
      <c r="Z7" s="283"/>
      <c r="AA7" s="283"/>
      <c r="AB7" s="283"/>
      <c r="AC7" s="283"/>
      <c r="AD7" s="283"/>
      <c r="AE7" s="283"/>
      <c r="AF7" s="283"/>
      <c r="AG7" s="283"/>
      <c r="AH7" s="283"/>
      <c r="AI7" s="283"/>
      <c r="AJ7" s="283"/>
      <c r="AK7" s="283"/>
      <c r="AL7" s="283"/>
      <c r="AM7" s="283"/>
      <c r="AN7" s="283"/>
      <c r="AO7" s="283"/>
      <c r="AP7" s="283"/>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304</v>
      </c>
      <c r="C10" s="193">
        <f>C5</f>
        <v>0</v>
      </c>
      <c r="D10" s="193">
        <f t="shared" ref="D10:AP10" si="1">D5</f>
        <v>0</v>
      </c>
      <c r="E10" s="193">
        <f t="shared" si="1"/>
        <v>0</v>
      </c>
      <c r="F10" s="193">
        <f t="shared" si="1"/>
        <v>0</v>
      </c>
      <c r="G10" s="193">
        <f t="shared" si="1"/>
        <v>0</v>
      </c>
      <c r="H10" s="193">
        <f t="shared" si="1"/>
        <v>0</v>
      </c>
      <c r="I10" s="193">
        <f t="shared" si="1"/>
        <v>0</v>
      </c>
      <c r="J10" s="193">
        <f t="shared" si="1"/>
        <v>0</v>
      </c>
      <c r="K10" s="193">
        <f t="shared" si="1"/>
        <v>0</v>
      </c>
      <c r="L10" s="193">
        <f t="shared" si="1"/>
        <v>0</v>
      </c>
      <c r="M10" s="193">
        <f t="shared" si="1"/>
        <v>0</v>
      </c>
      <c r="N10" s="193">
        <f t="shared" si="1"/>
        <v>0</v>
      </c>
      <c r="O10" s="193">
        <f t="shared" si="1"/>
        <v>0</v>
      </c>
      <c r="P10" s="193">
        <f t="shared" si="1"/>
        <v>0</v>
      </c>
      <c r="Q10" s="193">
        <f t="shared" si="1"/>
        <v>0</v>
      </c>
      <c r="R10" s="193">
        <f t="shared" si="1"/>
        <v>0</v>
      </c>
      <c r="S10" s="193">
        <f t="shared" si="1"/>
        <v>0</v>
      </c>
      <c r="T10" s="193">
        <f t="shared" si="1"/>
        <v>0</v>
      </c>
      <c r="U10" s="193">
        <f t="shared" si="1"/>
        <v>0</v>
      </c>
      <c r="V10" s="193">
        <f t="shared" si="1"/>
        <v>0</v>
      </c>
      <c r="W10" s="193">
        <f t="shared" si="1"/>
        <v>0</v>
      </c>
      <c r="X10" s="193">
        <f t="shared" si="1"/>
        <v>0</v>
      </c>
      <c r="Y10" s="193">
        <f t="shared" si="1"/>
        <v>0</v>
      </c>
      <c r="Z10" s="193">
        <f t="shared" si="1"/>
        <v>0</v>
      </c>
      <c r="AA10" s="193">
        <f t="shared" si="1"/>
        <v>0</v>
      </c>
      <c r="AB10" s="193">
        <f t="shared" si="1"/>
        <v>0</v>
      </c>
      <c r="AC10" s="193">
        <f t="shared" si="1"/>
        <v>0</v>
      </c>
      <c r="AD10" s="193">
        <f t="shared" si="1"/>
        <v>0</v>
      </c>
      <c r="AE10" s="193">
        <f t="shared" si="1"/>
        <v>0</v>
      </c>
      <c r="AF10" s="193">
        <f t="shared" si="1"/>
        <v>0</v>
      </c>
      <c r="AG10" s="193">
        <f t="shared" si="1"/>
        <v>0</v>
      </c>
      <c r="AH10" s="193">
        <f t="shared" si="1"/>
        <v>0</v>
      </c>
      <c r="AI10" s="193">
        <f t="shared" si="1"/>
        <v>0</v>
      </c>
      <c r="AJ10" s="193">
        <f t="shared" si="1"/>
        <v>0</v>
      </c>
      <c r="AK10" s="193">
        <f t="shared" si="1"/>
        <v>0</v>
      </c>
      <c r="AL10" s="193">
        <f t="shared" si="1"/>
        <v>0</v>
      </c>
      <c r="AM10" s="193">
        <f t="shared" si="1"/>
        <v>0</v>
      </c>
      <c r="AN10" s="193">
        <f t="shared" si="1"/>
        <v>0</v>
      </c>
      <c r="AO10" s="193">
        <f t="shared" si="1"/>
        <v>0</v>
      </c>
      <c r="AP10" s="193">
        <f t="shared" si="1"/>
        <v>0</v>
      </c>
    </row>
    <row r="11" spans="1:42" x14ac:dyDescent="0.2">
      <c r="A11" s="27" t="s">
        <v>10</v>
      </c>
      <c r="B11" s="4">
        <f t="array" ref="B11:AP11">Inputs!C144:AQ144</f>
        <v>0</v>
      </c>
      <c r="C11" s="197">
        <v>0</v>
      </c>
      <c r="D11" s="197">
        <v>0</v>
      </c>
      <c r="E11" s="197">
        <v>0</v>
      </c>
      <c r="F11" s="197">
        <v>0</v>
      </c>
      <c r="G11" s="197">
        <v>0</v>
      </c>
      <c r="H11" s="197">
        <v>0</v>
      </c>
      <c r="I11" s="197">
        <v>0</v>
      </c>
      <c r="J11" s="197">
        <v>0</v>
      </c>
      <c r="K11" s="197">
        <v>0</v>
      </c>
      <c r="L11" s="197">
        <v>0</v>
      </c>
      <c r="M11" s="197">
        <v>0</v>
      </c>
      <c r="N11" s="197">
        <v>0</v>
      </c>
      <c r="O11" s="197">
        <v>0</v>
      </c>
      <c r="P11" s="197">
        <v>0</v>
      </c>
      <c r="Q11" s="197">
        <v>0</v>
      </c>
      <c r="R11" s="197">
        <v>0</v>
      </c>
      <c r="S11" s="197">
        <v>0</v>
      </c>
      <c r="T11" s="197">
        <v>0</v>
      </c>
      <c r="U11" s="197">
        <v>0</v>
      </c>
      <c r="V11" s="197">
        <v>0</v>
      </c>
      <c r="W11" s="197">
        <v>0</v>
      </c>
      <c r="X11" s="197">
        <v>0</v>
      </c>
      <c r="Y11" s="197">
        <v>0</v>
      </c>
      <c r="Z11" s="197">
        <v>0</v>
      </c>
      <c r="AA11" s="197">
        <v>0</v>
      </c>
      <c r="AB11" s="197">
        <v>0</v>
      </c>
      <c r="AC11" s="197">
        <v>0</v>
      </c>
      <c r="AD11" s="197">
        <v>0</v>
      </c>
      <c r="AE11" s="197">
        <v>0</v>
      </c>
      <c r="AF11" s="197">
        <v>0</v>
      </c>
      <c r="AG11" s="197">
        <v>0</v>
      </c>
      <c r="AH11" s="197">
        <v>0</v>
      </c>
      <c r="AI11" s="197">
        <v>0</v>
      </c>
      <c r="AJ11" s="197">
        <v>0</v>
      </c>
      <c r="AK11" s="197">
        <v>0</v>
      </c>
      <c r="AL11" s="197">
        <v>0</v>
      </c>
      <c r="AM11" s="197">
        <v>0</v>
      </c>
      <c r="AN11" s="197">
        <v>0</v>
      </c>
      <c r="AO11" s="197">
        <v>0</v>
      </c>
      <c r="AP11" s="197">
        <v>0</v>
      </c>
    </row>
    <row r="12" spans="1:42" x14ac:dyDescent="0.2">
      <c r="A12" s="27" t="s">
        <v>306</v>
      </c>
      <c r="B12" s="193">
        <f t="array" ref="B12:AP12">Inputs!C145:AQ145</f>
        <v>0</v>
      </c>
      <c r="C12" s="194">
        <v>0</v>
      </c>
      <c r="D12" s="194">
        <v>0</v>
      </c>
      <c r="E12" s="194">
        <v>0</v>
      </c>
      <c r="F12" s="194">
        <v>0</v>
      </c>
      <c r="G12" s="194">
        <v>0</v>
      </c>
      <c r="H12" s="194">
        <v>0</v>
      </c>
      <c r="I12" s="194">
        <v>0</v>
      </c>
      <c r="J12" s="194">
        <v>0</v>
      </c>
      <c r="K12" s="194">
        <v>0</v>
      </c>
      <c r="L12" s="194">
        <v>0</v>
      </c>
      <c r="M12" s="194">
        <v>0</v>
      </c>
      <c r="N12" s="194">
        <v>0</v>
      </c>
      <c r="O12" s="194">
        <v>0</v>
      </c>
      <c r="P12" s="194">
        <v>0</v>
      </c>
      <c r="Q12" s="194">
        <v>0</v>
      </c>
      <c r="R12" s="194">
        <v>0</v>
      </c>
      <c r="S12" s="194">
        <v>0</v>
      </c>
      <c r="T12" s="194">
        <v>0</v>
      </c>
      <c r="U12" s="194">
        <v>0</v>
      </c>
      <c r="V12" s="194">
        <v>0</v>
      </c>
      <c r="W12" s="194">
        <v>0</v>
      </c>
      <c r="X12" s="194">
        <v>0</v>
      </c>
      <c r="Y12" s="194">
        <v>0</v>
      </c>
      <c r="Z12" s="194">
        <v>0</v>
      </c>
      <c r="AA12" s="194">
        <v>0</v>
      </c>
      <c r="AB12" s="194">
        <v>0</v>
      </c>
      <c r="AC12" s="194">
        <v>0</v>
      </c>
      <c r="AD12" s="194">
        <v>0</v>
      </c>
      <c r="AE12" s="194">
        <v>0</v>
      </c>
      <c r="AF12" s="194">
        <v>0</v>
      </c>
      <c r="AG12" s="194">
        <v>0</v>
      </c>
      <c r="AH12" s="194">
        <v>0</v>
      </c>
      <c r="AI12" s="194">
        <v>0</v>
      </c>
      <c r="AJ12" s="194">
        <v>0</v>
      </c>
      <c r="AK12" s="194">
        <v>0</v>
      </c>
      <c r="AL12" s="194">
        <v>0</v>
      </c>
      <c r="AM12" s="194">
        <v>0</v>
      </c>
      <c r="AN12" s="194">
        <v>0</v>
      </c>
      <c r="AO12" s="194">
        <v>0</v>
      </c>
      <c r="AP12" s="194">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3">
        <f>C584</f>
        <v>0</v>
      </c>
      <c r="D14" s="367">
        <f t="shared" ref="D14:AP14" si="2">D584</f>
        <v>0</v>
      </c>
      <c r="E14" s="367">
        <f t="shared" si="2"/>
        <v>0</v>
      </c>
      <c r="F14" s="367">
        <f t="shared" si="2"/>
        <v>0</v>
      </c>
      <c r="G14" s="367">
        <f t="shared" si="2"/>
        <v>0</v>
      </c>
      <c r="H14" s="367">
        <f t="shared" si="2"/>
        <v>0</v>
      </c>
      <c r="I14" s="367">
        <f t="shared" si="2"/>
        <v>0</v>
      </c>
      <c r="J14" s="367">
        <f t="shared" si="2"/>
        <v>0</v>
      </c>
      <c r="K14" s="367">
        <f t="shared" si="2"/>
        <v>0</v>
      </c>
      <c r="L14" s="367">
        <f t="shared" si="2"/>
        <v>0</v>
      </c>
      <c r="M14" s="367">
        <f t="shared" si="2"/>
        <v>0</v>
      </c>
      <c r="N14" s="367">
        <f t="shared" si="2"/>
        <v>0</v>
      </c>
      <c r="O14" s="367">
        <f t="shared" si="2"/>
        <v>0</v>
      </c>
      <c r="P14" s="367">
        <f t="shared" si="2"/>
        <v>0</v>
      </c>
      <c r="Q14" s="367">
        <f t="shared" si="2"/>
        <v>0</v>
      </c>
      <c r="R14" s="367">
        <f t="shared" si="2"/>
        <v>0</v>
      </c>
      <c r="S14" s="367">
        <f t="shared" si="2"/>
        <v>0</v>
      </c>
      <c r="T14" s="367">
        <f t="shared" si="2"/>
        <v>0</v>
      </c>
      <c r="U14" s="367">
        <f t="shared" si="2"/>
        <v>0</v>
      </c>
      <c r="V14" s="367">
        <f t="shared" si="2"/>
        <v>0</v>
      </c>
      <c r="W14" s="367">
        <f t="shared" si="2"/>
        <v>0</v>
      </c>
      <c r="X14" s="367">
        <f t="shared" si="2"/>
        <v>0</v>
      </c>
      <c r="Y14" s="367">
        <f t="shared" si="2"/>
        <v>0</v>
      </c>
      <c r="Z14" s="367">
        <f t="shared" si="2"/>
        <v>0</v>
      </c>
      <c r="AA14" s="367">
        <f t="shared" si="2"/>
        <v>0</v>
      </c>
      <c r="AB14" s="367">
        <f t="shared" si="2"/>
        <v>0</v>
      </c>
      <c r="AC14" s="367">
        <f t="shared" si="2"/>
        <v>0</v>
      </c>
      <c r="AD14" s="367">
        <f t="shared" si="2"/>
        <v>0</v>
      </c>
      <c r="AE14" s="367">
        <f t="shared" si="2"/>
        <v>0</v>
      </c>
      <c r="AF14" s="367">
        <f t="shared" si="2"/>
        <v>0</v>
      </c>
      <c r="AG14" s="367">
        <f t="shared" si="2"/>
        <v>0</v>
      </c>
      <c r="AH14" s="367">
        <f t="shared" si="2"/>
        <v>0</v>
      </c>
      <c r="AI14" s="367">
        <f t="shared" si="2"/>
        <v>0</v>
      </c>
      <c r="AJ14" s="367">
        <f t="shared" si="2"/>
        <v>0</v>
      </c>
      <c r="AK14" s="367">
        <f t="shared" si="2"/>
        <v>0</v>
      </c>
      <c r="AL14" s="367">
        <f t="shared" si="2"/>
        <v>0</v>
      </c>
      <c r="AM14" s="367">
        <f t="shared" si="2"/>
        <v>0</v>
      </c>
      <c r="AN14" s="367">
        <f t="shared" si="2"/>
        <v>0</v>
      </c>
      <c r="AO14" s="367">
        <f t="shared" si="2"/>
        <v>0</v>
      </c>
      <c r="AP14" s="367">
        <f t="shared" si="2"/>
        <v>0</v>
      </c>
    </row>
    <row r="15" spans="1:42" x14ac:dyDescent="0.2">
      <c r="A15" s="27" t="s">
        <v>5</v>
      </c>
      <c r="C15" s="193">
        <f>C588</f>
        <v>0</v>
      </c>
      <c r="D15" s="367">
        <f t="shared" ref="D15:AP15" si="3">D588</f>
        <v>0</v>
      </c>
      <c r="E15" s="367">
        <f t="shared" si="3"/>
        <v>0</v>
      </c>
      <c r="F15" s="367">
        <f t="shared" si="3"/>
        <v>0</v>
      </c>
      <c r="G15" s="367">
        <f t="shared" si="3"/>
        <v>0</v>
      </c>
      <c r="H15" s="367">
        <f t="shared" si="3"/>
        <v>0</v>
      </c>
      <c r="I15" s="367">
        <f t="shared" si="3"/>
        <v>0</v>
      </c>
      <c r="J15" s="367">
        <f t="shared" si="3"/>
        <v>0</v>
      </c>
      <c r="K15" s="367">
        <f t="shared" si="3"/>
        <v>0</v>
      </c>
      <c r="L15" s="367">
        <f t="shared" si="3"/>
        <v>0</v>
      </c>
      <c r="M15" s="367">
        <f t="shared" si="3"/>
        <v>0</v>
      </c>
      <c r="N15" s="367">
        <f t="shared" si="3"/>
        <v>0</v>
      </c>
      <c r="O15" s="367">
        <f t="shared" si="3"/>
        <v>0</v>
      </c>
      <c r="P15" s="367">
        <f t="shared" si="3"/>
        <v>0</v>
      </c>
      <c r="Q15" s="367">
        <f t="shared" si="3"/>
        <v>0</v>
      </c>
      <c r="R15" s="367">
        <f t="shared" si="3"/>
        <v>0</v>
      </c>
      <c r="S15" s="367">
        <f t="shared" si="3"/>
        <v>0</v>
      </c>
      <c r="T15" s="367">
        <f t="shared" si="3"/>
        <v>0</v>
      </c>
      <c r="U15" s="367">
        <f t="shared" si="3"/>
        <v>0</v>
      </c>
      <c r="V15" s="367">
        <f t="shared" si="3"/>
        <v>0</v>
      </c>
      <c r="W15" s="367">
        <f t="shared" si="3"/>
        <v>0</v>
      </c>
      <c r="X15" s="367">
        <f t="shared" si="3"/>
        <v>0</v>
      </c>
      <c r="Y15" s="367">
        <f t="shared" si="3"/>
        <v>0</v>
      </c>
      <c r="Z15" s="367">
        <f t="shared" si="3"/>
        <v>0</v>
      </c>
      <c r="AA15" s="367">
        <f t="shared" si="3"/>
        <v>0</v>
      </c>
      <c r="AB15" s="367">
        <f t="shared" si="3"/>
        <v>0</v>
      </c>
      <c r="AC15" s="367">
        <f t="shared" si="3"/>
        <v>0</v>
      </c>
      <c r="AD15" s="367">
        <f t="shared" si="3"/>
        <v>0</v>
      </c>
      <c r="AE15" s="367">
        <f t="shared" si="3"/>
        <v>0</v>
      </c>
      <c r="AF15" s="367">
        <f t="shared" si="3"/>
        <v>0</v>
      </c>
      <c r="AG15" s="367">
        <f t="shared" si="3"/>
        <v>0</v>
      </c>
      <c r="AH15" s="367">
        <f t="shared" si="3"/>
        <v>0</v>
      </c>
      <c r="AI15" s="367">
        <f t="shared" si="3"/>
        <v>0</v>
      </c>
      <c r="AJ15" s="367">
        <f t="shared" si="3"/>
        <v>0</v>
      </c>
      <c r="AK15" s="367">
        <f t="shared" si="3"/>
        <v>0</v>
      </c>
      <c r="AL15" s="367">
        <f t="shared" si="3"/>
        <v>0</v>
      </c>
      <c r="AM15" s="367">
        <f t="shared" si="3"/>
        <v>0</v>
      </c>
      <c r="AN15" s="367">
        <f t="shared" si="3"/>
        <v>0</v>
      </c>
      <c r="AO15" s="367">
        <f t="shared" si="3"/>
        <v>0</v>
      </c>
      <c r="AP15" s="367">
        <f t="shared" si="3"/>
        <v>0</v>
      </c>
    </row>
    <row r="16" spans="1:42" x14ac:dyDescent="0.2">
      <c r="A16" s="27" t="s">
        <v>169</v>
      </c>
      <c r="C16" s="193">
        <f>C592</f>
        <v>0</v>
      </c>
      <c r="D16" s="367">
        <f t="shared" ref="D16:AP16" si="4">D592</f>
        <v>0</v>
      </c>
      <c r="E16" s="367">
        <f t="shared" si="4"/>
        <v>0</v>
      </c>
      <c r="F16" s="367">
        <f t="shared" si="4"/>
        <v>0</v>
      </c>
      <c r="G16" s="367">
        <f t="shared" si="4"/>
        <v>0</v>
      </c>
      <c r="H16" s="367">
        <f t="shared" si="4"/>
        <v>0</v>
      </c>
      <c r="I16" s="367">
        <f t="shared" si="4"/>
        <v>0</v>
      </c>
      <c r="J16" s="367">
        <f t="shared" si="4"/>
        <v>0</v>
      </c>
      <c r="K16" s="367">
        <f t="shared" si="4"/>
        <v>0</v>
      </c>
      <c r="L16" s="367">
        <f t="shared" si="4"/>
        <v>0</v>
      </c>
      <c r="M16" s="367">
        <f t="shared" si="4"/>
        <v>0</v>
      </c>
      <c r="N16" s="367">
        <f t="shared" si="4"/>
        <v>0</v>
      </c>
      <c r="O16" s="367">
        <f t="shared" si="4"/>
        <v>0</v>
      </c>
      <c r="P16" s="367">
        <f t="shared" si="4"/>
        <v>0</v>
      </c>
      <c r="Q16" s="367">
        <f t="shared" si="4"/>
        <v>0</v>
      </c>
      <c r="R16" s="367">
        <f t="shared" si="4"/>
        <v>0</v>
      </c>
      <c r="S16" s="367">
        <f t="shared" si="4"/>
        <v>0</v>
      </c>
      <c r="T16" s="367">
        <f t="shared" si="4"/>
        <v>0</v>
      </c>
      <c r="U16" s="367">
        <f t="shared" si="4"/>
        <v>0</v>
      </c>
      <c r="V16" s="367">
        <f t="shared" si="4"/>
        <v>0</v>
      </c>
      <c r="W16" s="367">
        <f t="shared" si="4"/>
        <v>0</v>
      </c>
      <c r="X16" s="367">
        <f t="shared" si="4"/>
        <v>0</v>
      </c>
      <c r="Y16" s="367">
        <f t="shared" si="4"/>
        <v>0</v>
      </c>
      <c r="Z16" s="367">
        <f t="shared" si="4"/>
        <v>0</v>
      </c>
      <c r="AA16" s="367">
        <f t="shared" si="4"/>
        <v>0</v>
      </c>
      <c r="AB16" s="367">
        <f t="shared" si="4"/>
        <v>0</v>
      </c>
      <c r="AC16" s="367">
        <f t="shared" si="4"/>
        <v>0</v>
      </c>
      <c r="AD16" s="367">
        <f t="shared" si="4"/>
        <v>0</v>
      </c>
      <c r="AE16" s="367">
        <f t="shared" si="4"/>
        <v>0</v>
      </c>
      <c r="AF16" s="367">
        <f t="shared" si="4"/>
        <v>0</v>
      </c>
      <c r="AG16" s="367">
        <f t="shared" si="4"/>
        <v>0</v>
      </c>
      <c r="AH16" s="367">
        <f t="shared" si="4"/>
        <v>0</v>
      </c>
      <c r="AI16" s="367">
        <f t="shared" si="4"/>
        <v>0</v>
      </c>
      <c r="AJ16" s="367">
        <f t="shared" si="4"/>
        <v>0</v>
      </c>
      <c r="AK16" s="367">
        <f t="shared" si="4"/>
        <v>0</v>
      </c>
      <c r="AL16" s="367">
        <f t="shared" si="4"/>
        <v>0</v>
      </c>
      <c r="AM16" s="367">
        <f t="shared" si="4"/>
        <v>0</v>
      </c>
      <c r="AN16" s="367">
        <f t="shared" si="4"/>
        <v>0</v>
      </c>
      <c r="AO16" s="367">
        <f t="shared" si="4"/>
        <v>0</v>
      </c>
      <c r="AP16" s="367">
        <f t="shared" si="4"/>
        <v>0</v>
      </c>
    </row>
    <row r="17" spans="1:42" x14ac:dyDescent="0.2">
      <c r="A17" s="27" t="s">
        <v>170</v>
      </c>
      <c r="C17" s="194">
        <f>C596</f>
        <v>0</v>
      </c>
      <c r="D17" s="194">
        <f t="shared" ref="D17:AP17" si="5">D596</f>
        <v>0</v>
      </c>
      <c r="E17" s="194">
        <f t="shared" si="5"/>
        <v>0</v>
      </c>
      <c r="F17" s="194">
        <f t="shared" si="5"/>
        <v>0</v>
      </c>
      <c r="G17" s="194">
        <f t="shared" si="5"/>
        <v>0</v>
      </c>
      <c r="H17" s="194">
        <f t="shared" si="5"/>
        <v>0</v>
      </c>
      <c r="I17" s="194">
        <f t="shared" si="5"/>
        <v>0</v>
      </c>
      <c r="J17" s="194">
        <f t="shared" si="5"/>
        <v>0</v>
      </c>
      <c r="K17" s="194">
        <f t="shared" si="5"/>
        <v>0</v>
      </c>
      <c r="L17" s="194">
        <f t="shared" si="5"/>
        <v>0</v>
      </c>
      <c r="M17" s="194">
        <f t="shared" si="5"/>
        <v>0</v>
      </c>
      <c r="N17" s="194">
        <f t="shared" si="5"/>
        <v>0</v>
      </c>
      <c r="O17" s="194">
        <f t="shared" si="5"/>
        <v>0</v>
      </c>
      <c r="P17" s="194">
        <f t="shared" si="5"/>
        <v>0</v>
      </c>
      <c r="Q17" s="194">
        <f t="shared" si="5"/>
        <v>0</v>
      </c>
      <c r="R17" s="194">
        <f t="shared" si="5"/>
        <v>0</v>
      </c>
      <c r="S17" s="194">
        <f t="shared" si="5"/>
        <v>0</v>
      </c>
      <c r="T17" s="194">
        <f t="shared" si="5"/>
        <v>0</v>
      </c>
      <c r="U17" s="194">
        <f t="shared" si="5"/>
        <v>0</v>
      </c>
      <c r="V17" s="194">
        <f t="shared" si="5"/>
        <v>0</v>
      </c>
      <c r="W17" s="194">
        <f t="shared" si="5"/>
        <v>0</v>
      </c>
      <c r="X17" s="194">
        <f t="shared" si="5"/>
        <v>0</v>
      </c>
      <c r="Y17" s="194">
        <f t="shared" si="5"/>
        <v>0</v>
      </c>
      <c r="Z17" s="194">
        <f t="shared" si="5"/>
        <v>0</v>
      </c>
      <c r="AA17" s="194">
        <f t="shared" si="5"/>
        <v>0</v>
      </c>
      <c r="AB17" s="194">
        <f t="shared" si="5"/>
        <v>0</v>
      </c>
      <c r="AC17" s="194">
        <f t="shared" si="5"/>
        <v>0</v>
      </c>
      <c r="AD17" s="194">
        <f t="shared" si="5"/>
        <v>0</v>
      </c>
      <c r="AE17" s="194">
        <f t="shared" si="5"/>
        <v>0</v>
      </c>
      <c r="AF17" s="194">
        <f t="shared" si="5"/>
        <v>0</v>
      </c>
      <c r="AG17" s="194">
        <f t="shared" si="5"/>
        <v>0</v>
      </c>
      <c r="AH17" s="194">
        <f t="shared" si="5"/>
        <v>0</v>
      </c>
      <c r="AI17" s="194">
        <f t="shared" si="5"/>
        <v>0</v>
      </c>
      <c r="AJ17" s="194">
        <f t="shared" si="5"/>
        <v>0</v>
      </c>
      <c r="AK17" s="194">
        <f t="shared" si="5"/>
        <v>0</v>
      </c>
      <c r="AL17" s="194">
        <f t="shared" si="5"/>
        <v>0</v>
      </c>
      <c r="AM17" s="194">
        <f t="shared" si="5"/>
        <v>0</v>
      </c>
      <c r="AN17" s="194">
        <f t="shared" si="5"/>
        <v>0</v>
      </c>
      <c r="AO17" s="194">
        <f t="shared" si="5"/>
        <v>0</v>
      </c>
      <c r="AP17" s="194">
        <f t="shared" si="5"/>
        <v>0</v>
      </c>
    </row>
    <row r="18" spans="1:42" x14ac:dyDescent="0.2">
      <c r="A18" s="27" t="s">
        <v>23</v>
      </c>
      <c r="C18" s="193">
        <f>SUM(C14:C17)</f>
        <v>0</v>
      </c>
      <c r="D18" s="193">
        <f t="shared" ref="D18:AP18" si="6">SUM(D14:D17)</f>
        <v>0</v>
      </c>
      <c r="E18" s="193">
        <f t="shared" si="6"/>
        <v>0</v>
      </c>
      <c r="F18" s="193">
        <f t="shared" si="6"/>
        <v>0</v>
      </c>
      <c r="G18" s="193">
        <f t="shared" si="6"/>
        <v>0</v>
      </c>
      <c r="H18" s="193">
        <f t="shared" si="6"/>
        <v>0</v>
      </c>
      <c r="I18" s="193">
        <f t="shared" si="6"/>
        <v>0</v>
      </c>
      <c r="J18" s="193">
        <f t="shared" si="6"/>
        <v>0</v>
      </c>
      <c r="K18" s="193">
        <f t="shared" si="6"/>
        <v>0</v>
      </c>
      <c r="L18" s="193">
        <f t="shared" si="6"/>
        <v>0</v>
      </c>
      <c r="M18" s="193">
        <f t="shared" si="6"/>
        <v>0</v>
      </c>
      <c r="N18" s="193">
        <f t="shared" si="6"/>
        <v>0</v>
      </c>
      <c r="O18" s="193">
        <f t="shared" si="6"/>
        <v>0</v>
      </c>
      <c r="P18" s="193">
        <f t="shared" si="6"/>
        <v>0</v>
      </c>
      <c r="Q18" s="193">
        <f t="shared" si="6"/>
        <v>0</v>
      </c>
      <c r="R18" s="193">
        <f t="shared" si="6"/>
        <v>0</v>
      </c>
      <c r="S18" s="193">
        <f t="shared" si="6"/>
        <v>0</v>
      </c>
      <c r="T18" s="193">
        <f t="shared" si="6"/>
        <v>0</v>
      </c>
      <c r="U18" s="193">
        <f t="shared" si="6"/>
        <v>0</v>
      </c>
      <c r="V18" s="193">
        <f t="shared" si="6"/>
        <v>0</v>
      </c>
      <c r="W18" s="193">
        <f t="shared" si="6"/>
        <v>0</v>
      </c>
      <c r="X18" s="193">
        <f t="shared" si="6"/>
        <v>0</v>
      </c>
      <c r="Y18" s="193">
        <f t="shared" si="6"/>
        <v>0</v>
      </c>
      <c r="Z18" s="193">
        <f t="shared" si="6"/>
        <v>0</v>
      </c>
      <c r="AA18" s="193">
        <f t="shared" si="6"/>
        <v>0</v>
      </c>
      <c r="AB18" s="193">
        <f t="shared" si="6"/>
        <v>0</v>
      </c>
      <c r="AC18" s="193">
        <f t="shared" si="6"/>
        <v>0</v>
      </c>
      <c r="AD18" s="193">
        <f t="shared" si="6"/>
        <v>0</v>
      </c>
      <c r="AE18" s="193">
        <f t="shared" si="6"/>
        <v>0</v>
      </c>
      <c r="AF18" s="193">
        <f t="shared" si="6"/>
        <v>0</v>
      </c>
      <c r="AG18" s="193">
        <f t="shared" si="6"/>
        <v>0</v>
      </c>
      <c r="AH18" s="193">
        <f t="shared" si="6"/>
        <v>0</v>
      </c>
      <c r="AI18" s="193">
        <f t="shared" si="6"/>
        <v>0</v>
      </c>
      <c r="AJ18" s="193">
        <f t="shared" si="6"/>
        <v>0</v>
      </c>
      <c r="AK18" s="193">
        <f t="shared" si="6"/>
        <v>0</v>
      </c>
      <c r="AL18" s="193">
        <f t="shared" si="6"/>
        <v>0</v>
      </c>
      <c r="AM18" s="193">
        <f t="shared" si="6"/>
        <v>0</v>
      </c>
      <c r="AN18" s="193">
        <f t="shared" si="6"/>
        <v>0</v>
      </c>
      <c r="AO18" s="193">
        <f t="shared" si="6"/>
        <v>0</v>
      </c>
      <c r="AP18" s="193">
        <f t="shared" si="6"/>
        <v>0</v>
      </c>
    </row>
    <row r="19" spans="1:42" x14ac:dyDescent="0.2">
      <c r="A19" s="23" t="s">
        <v>305</v>
      </c>
      <c r="C19" s="188">
        <f>IF(C2=analysis_period,total_installed_cost*salvage_percentage/100,0)</f>
        <v>0</v>
      </c>
      <c r="D19" s="188">
        <f t="shared" ref="D19:AP19" si="7">IF(D2=analysis_period,total_installed_cost*salvage_percentage/100,0)</f>
        <v>0</v>
      </c>
      <c r="E19" s="188">
        <f t="shared" si="7"/>
        <v>0</v>
      </c>
      <c r="F19" s="188">
        <f t="shared" si="7"/>
        <v>0</v>
      </c>
      <c r="G19" s="188">
        <f t="shared" si="7"/>
        <v>0</v>
      </c>
      <c r="H19" s="188">
        <f t="shared" si="7"/>
        <v>0</v>
      </c>
      <c r="I19" s="188">
        <f t="shared" si="7"/>
        <v>0</v>
      </c>
      <c r="J19" s="188">
        <f t="shared" si="7"/>
        <v>0</v>
      </c>
      <c r="K19" s="188">
        <f t="shared" si="7"/>
        <v>0</v>
      </c>
      <c r="L19" s="188">
        <f t="shared" si="7"/>
        <v>0</v>
      </c>
      <c r="M19" s="188">
        <f t="shared" si="7"/>
        <v>0</v>
      </c>
      <c r="N19" s="188">
        <f t="shared" si="7"/>
        <v>0</v>
      </c>
      <c r="O19" s="188">
        <f t="shared" si="7"/>
        <v>0</v>
      </c>
      <c r="P19" s="188">
        <f t="shared" si="7"/>
        <v>0</v>
      </c>
      <c r="Q19" s="188">
        <f t="shared" si="7"/>
        <v>0</v>
      </c>
      <c r="R19" s="188">
        <f t="shared" si="7"/>
        <v>0</v>
      </c>
      <c r="S19" s="188">
        <f t="shared" si="7"/>
        <v>0</v>
      </c>
      <c r="T19" s="188">
        <f t="shared" si="7"/>
        <v>0</v>
      </c>
      <c r="U19" s="188">
        <f t="shared" si="7"/>
        <v>0</v>
      </c>
      <c r="V19" s="188">
        <f t="shared" si="7"/>
        <v>0</v>
      </c>
      <c r="W19" s="188">
        <f t="shared" si="7"/>
        <v>0</v>
      </c>
      <c r="X19" s="188">
        <f t="shared" si="7"/>
        <v>0</v>
      </c>
      <c r="Y19" s="188">
        <f t="shared" si="7"/>
        <v>0</v>
      </c>
      <c r="Z19" s="188">
        <f t="shared" si="7"/>
        <v>0</v>
      </c>
      <c r="AA19" s="188">
        <f t="shared" si="7"/>
        <v>0</v>
      </c>
      <c r="AB19" s="188">
        <f t="shared" si="7"/>
        <v>0</v>
      </c>
      <c r="AC19" s="188">
        <f t="shared" si="7"/>
        <v>0</v>
      </c>
      <c r="AD19" s="188">
        <f t="shared" si="7"/>
        <v>0</v>
      </c>
      <c r="AE19" s="188">
        <f t="shared" si="7"/>
        <v>0</v>
      </c>
      <c r="AF19" s="188">
        <f t="shared" si="7"/>
        <v>0</v>
      </c>
      <c r="AG19" s="188">
        <f t="shared" si="7"/>
        <v>0</v>
      </c>
      <c r="AH19" s="188">
        <f t="shared" si="7"/>
        <v>0</v>
      </c>
      <c r="AI19" s="188">
        <f t="shared" si="7"/>
        <v>0</v>
      </c>
      <c r="AJ19" s="188">
        <f t="shared" si="7"/>
        <v>0</v>
      </c>
      <c r="AK19" s="188">
        <f t="shared" si="7"/>
        <v>0</v>
      </c>
      <c r="AL19" s="188">
        <f t="shared" si="7"/>
        <v>0</v>
      </c>
      <c r="AM19" s="188">
        <f t="shared" si="7"/>
        <v>0</v>
      </c>
      <c r="AN19" s="188">
        <f t="shared" si="7"/>
        <v>0</v>
      </c>
      <c r="AO19" s="188">
        <f t="shared" si="7"/>
        <v>0</v>
      </c>
      <c r="AP19" s="188">
        <f t="shared" si="7"/>
        <v>0</v>
      </c>
    </row>
    <row r="20" spans="1:42" x14ac:dyDescent="0.2">
      <c r="A20" s="274" t="s">
        <v>73</v>
      </c>
      <c r="B20" s="43"/>
      <c r="C20" s="201">
        <f t="shared" ref="C20:AP20" si="8">IF(C2&lt;=analysis_period,C12+C18+C19,0)</f>
        <v>0</v>
      </c>
      <c r="D20" s="201">
        <f t="shared" si="8"/>
        <v>0</v>
      </c>
      <c r="E20" s="201">
        <f t="shared" si="8"/>
        <v>0</v>
      </c>
      <c r="F20" s="201">
        <f t="shared" si="8"/>
        <v>0</v>
      </c>
      <c r="G20" s="201">
        <f t="shared" si="8"/>
        <v>0</v>
      </c>
      <c r="H20" s="201">
        <f t="shared" si="8"/>
        <v>0</v>
      </c>
      <c r="I20" s="201">
        <f t="shared" si="8"/>
        <v>0</v>
      </c>
      <c r="J20" s="201">
        <f t="shared" si="8"/>
        <v>0</v>
      </c>
      <c r="K20" s="201">
        <f t="shared" si="8"/>
        <v>0</v>
      </c>
      <c r="L20" s="201">
        <f t="shared" si="8"/>
        <v>0</v>
      </c>
      <c r="M20" s="201">
        <f t="shared" si="8"/>
        <v>0</v>
      </c>
      <c r="N20" s="201">
        <f t="shared" si="8"/>
        <v>0</v>
      </c>
      <c r="O20" s="201">
        <f t="shared" si="8"/>
        <v>0</v>
      </c>
      <c r="P20" s="201">
        <f t="shared" si="8"/>
        <v>0</v>
      </c>
      <c r="Q20" s="201">
        <f t="shared" si="8"/>
        <v>0</v>
      </c>
      <c r="R20" s="201">
        <f t="shared" si="8"/>
        <v>0</v>
      </c>
      <c r="S20" s="201">
        <f t="shared" si="8"/>
        <v>0</v>
      </c>
      <c r="T20" s="201">
        <f t="shared" si="8"/>
        <v>0</v>
      </c>
      <c r="U20" s="201">
        <f t="shared" si="8"/>
        <v>0</v>
      </c>
      <c r="V20" s="201">
        <f t="shared" si="8"/>
        <v>0</v>
      </c>
      <c r="W20" s="201">
        <f t="shared" si="8"/>
        <v>0</v>
      </c>
      <c r="X20" s="201">
        <f t="shared" si="8"/>
        <v>0</v>
      </c>
      <c r="Y20" s="201">
        <f t="shared" si="8"/>
        <v>0</v>
      </c>
      <c r="Z20" s="201">
        <f t="shared" si="8"/>
        <v>0</v>
      </c>
      <c r="AA20" s="201">
        <f t="shared" si="8"/>
        <v>0</v>
      </c>
      <c r="AB20" s="201">
        <f t="shared" si="8"/>
        <v>0</v>
      </c>
      <c r="AC20" s="201">
        <f t="shared" si="8"/>
        <v>0</v>
      </c>
      <c r="AD20" s="201">
        <f t="shared" si="8"/>
        <v>0</v>
      </c>
      <c r="AE20" s="201">
        <f t="shared" si="8"/>
        <v>0</v>
      </c>
      <c r="AF20" s="201">
        <f t="shared" si="8"/>
        <v>0</v>
      </c>
      <c r="AG20" s="201">
        <f t="shared" si="8"/>
        <v>0</v>
      </c>
      <c r="AH20" s="201">
        <f t="shared" si="8"/>
        <v>0</v>
      </c>
      <c r="AI20" s="201">
        <f t="shared" si="8"/>
        <v>0</v>
      </c>
      <c r="AJ20" s="201">
        <f t="shared" si="8"/>
        <v>0</v>
      </c>
      <c r="AK20" s="201">
        <f t="shared" si="8"/>
        <v>0</v>
      </c>
      <c r="AL20" s="201">
        <f t="shared" si="8"/>
        <v>0</v>
      </c>
      <c r="AM20" s="201">
        <f t="shared" si="8"/>
        <v>0</v>
      </c>
      <c r="AN20" s="201">
        <f t="shared" si="8"/>
        <v>0</v>
      </c>
      <c r="AO20" s="201">
        <f t="shared" si="8"/>
        <v>0</v>
      </c>
      <c r="AP20" s="201">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107</v>
      </c>
      <c r="C22" s="193">
        <f t="shared" ref="C22:AP22" si="9">IF(C2&lt;=analysis_period,PropertyTaxAssessedValue*(1-prop_tax_assessed_decline/100)^(C2-1),0)</f>
        <v>0</v>
      </c>
      <c r="D22" s="367">
        <f t="shared" si="9"/>
        <v>0</v>
      </c>
      <c r="E22" s="367">
        <f t="shared" si="9"/>
        <v>0</v>
      </c>
      <c r="F22" s="367">
        <f t="shared" si="9"/>
        <v>0</v>
      </c>
      <c r="G22" s="367">
        <f t="shared" si="9"/>
        <v>0</v>
      </c>
      <c r="H22" s="367">
        <f t="shared" si="9"/>
        <v>0</v>
      </c>
      <c r="I22" s="367">
        <f t="shared" si="9"/>
        <v>0</v>
      </c>
      <c r="J22" s="367">
        <f t="shared" si="9"/>
        <v>0</v>
      </c>
      <c r="K22" s="367">
        <f t="shared" si="9"/>
        <v>0</v>
      </c>
      <c r="L22" s="367">
        <f t="shared" si="9"/>
        <v>0</v>
      </c>
      <c r="M22" s="367">
        <f t="shared" si="9"/>
        <v>0</v>
      </c>
      <c r="N22" s="367">
        <f t="shared" si="9"/>
        <v>0</v>
      </c>
      <c r="O22" s="367">
        <f t="shared" si="9"/>
        <v>0</v>
      </c>
      <c r="P22" s="367">
        <f t="shared" si="9"/>
        <v>0</v>
      </c>
      <c r="Q22" s="367">
        <f t="shared" si="9"/>
        <v>0</v>
      </c>
      <c r="R22" s="367">
        <f t="shared" si="9"/>
        <v>0</v>
      </c>
      <c r="S22" s="367">
        <f t="shared" si="9"/>
        <v>0</v>
      </c>
      <c r="T22" s="367">
        <f t="shared" si="9"/>
        <v>0</v>
      </c>
      <c r="U22" s="367">
        <f t="shared" si="9"/>
        <v>0</v>
      </c>
      <c r="V22" s="367">
        <f t="shared" si="9"/>
        <v>0</v>
      </c>
      <c r="W22" s="367">
        <f t="shared" si="9"/>
        <v>0</v>
      </c>
      <c r="X22" s="367">
        <f t="shared" si="9"/>
        <v>0</v>
      </c>
      <c r="Y22" s="367">
        <f t="shared" si="9"/>
        <v>0</v>
      </c>
      <c r="Z22" s="367">
        <f t="shared" si="9"/>
        <v>0</v>
      </c>
      <c r="AA22" s="367">
        <f t="shared" si="9"/>
        <v>0</v>
      </c>
      <c r="AB22" s="367">
        <f t="shared" si="9"/>
        <v>0</v>
      </c>
      <c r="AC22" s="367">
        <f t="shared" si="9"/>
        <v>0</v>
      </c>
      <c r="AD22" s="367">
        <f t="shared" si="9"/>
        <v>0</v>
      </c>
      <c r="AE22" s="367">
        <f t="shared" si="9"/>
        <v>0</v>
      </c>
      <c r="AF22" s="367">
        <f t="shared" si="9"/>
        <v>0</v>
      </c>
      <c r="AG22" s="367">
        <f t="shared" si="9"/>
        <v>0</v>
      </c>
      <c r="AH22" s="367">
        <f t="shared" si="9"/>
        <v>0</v>
      </c>
      <c r="AI22" s="367">
        <f t="shared" si="9"/>
        <v>0</v>
      </c>
      <c r="AJ22" s="367">
        <f t="shared" si="9"/>
        <v>0</v>
      </c>
      <c r="AK22" s="367">
        <f t="shared" si="9"/>
        <v>0</v>
      </c>
      <c r="AL22" s="367">
        <f t="shared" si="9"/>
        <v>0</v>
      </c>
      <c r="AM22" s="367">
        <f t="shared" si="9"/>
        <v>0</v>
      </c>
      <c r="AN22" s="367">
        <f t="shared" si="9"/>
        <v>0</v>
      </c>
      <c r="AO22" s="367">
        <f t="shared" si="9"/>
        <v>0</v>
      </c>
      <c r="AP22" s="367">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241</v>
      </c>
      <c r="C24" s="20"/>
      <c r="D24" s="28"/>
      <c r="E24" s="28"/>
      <c r="F24" s="28"/>
      <c r="G24" s="28"/>
      <c r="H24" s="28"/>
      <c r="I24" s="28"/>
      <c r="J24" s="28"/>
      <c r="K24" s="28"/>
      <c r="L24" s="28"/>
      <c r="M24" s="28"/>
      <c r="N24" s="28"/>
      <c r="O24" s="28"/>
      <c r="P24" s="28"/>
      <c r="Q24" s="28"/>
      <c r="R24" s="28"/>
      <c r="S24" s="28"/>
    </row>
    <row r="25" spans="1:42" x14ac:dyDescent="0.2">
      <c r="A25" s="4" t="s">
        <v>217</v>
      </c>
      <c r="C25" s="20"/>
      <c r="D25" s="28"/>
      <c r="E25" s="28"/>
      <c r="F25" s="28"/>
      <c r="G25" s="28"/>
      <c r="H25" s="28"/>
      <c r="I25" s="28"/>
      <c r="J25" s="28"/>
      <c r="K25" s="28"/>
      <c r="L25" s="28"/>
      <c r="M25" s="28"/>
      <c r="N25" s="28"/>
      <c r="O25" s="28"/>
      <c r="P25" s="28"/>
      <c r="Q25" s="28"/>
      <c r="R25" s="28"/>
      <c r="S25" s="28"/>
    </row>
    <row r="26" spans="1:42" x14ac:dyDescent="0.2">
      <c r="A26" s="116" t="s">
        <v>218</v>
      </c>
      <c r="C26" s="193">
        <f>IF(C$2&lt;=analysis_period,IF(om_fixed="n/a",Inputs!D147,om_fixed*(1+inflation_rate/100+om_fixed_escal/100)^B$2),0)</f>
        <v>0</v>
      </c>
      <c r="D26" s="193">
        <f>IF(D$2&lt;=analysis_period,IF(om_fixed="n/a",Inputs!E147,om_fixed*(1+inflation_rate/100+om_fixed_escal/100)^C$2),0)</f>
        <v>0</v>
      </c>
      <c r="E26" s="193">
        <f>IF(E$2&lt;=analysis_period,IF(om_fixed="n/a",Inputs!F147,om_fixed*(1+inflation_rate/100+om_fixed_escal/100)^D$2),0)</f>
        <v>0</v>
      </c>
      <c r="F26" s="193">
        <f>IF(F$2&lt;=analysis_period,IF(om_fixed="n/a",Inputs!G147,om_fixed*(1+inflation_rate/100+om_fixed_escal/100)^E$2),0)</f>
        <v>0</v>
      </c>
      <c r="G26" s="193">
        <f>IF(G$2&lt;=analysis_period,IF(om_fixed="n/a",Inputs!H147,om_fixed*(1+inflation_rate/100+om_fixed_escal/100)^F$2),0)</f>
        <v>0</v>
      </c>
      <c r="H26" s="193">
        <f>IF(H$2&lt;=analysis_period,IF(om_fixed="n/a",Inputs!I147,om_fixed*(1+inflation_rate/100+om_fixed_escal/100)^G$2),0)</f>
        <v>0</v>
      </c>
      <c r="I26" s="193">
        <f>IF(I$2&lt;=analysis_period,IF(om_fixed="n/a",Inputs!J147,om_fixed*(1+inflation_rate/100+om_fixed_escal/100)^H$2),0)</f>
        <v>0</v>
      </c>
      <c r="J26" s="193">
        <f>IF(J$2&lt;=analysis_period,IF(om_fixed="n/a",Inputs!K147,om_fixed*(1+inflation_rate/100+om_fixed_escal/100)^I$2),0)</f>
        <v>0</v>
      </c>
      <c r="K26" s="193">
        <f>IF(K$2&lt;=analysis_period,IF(om_fixed="n/a",Inputs!L147,om_fixed*(1+inflation_rate/100+om_fixed_escal/100)^J$2),0)</f>
        <v>0</v>
      </c>
      <c r="L26" s="193">
        <f>IF(L$2&lt;=analysis_period,IF(om_fixed="n/a",Inputs!M147,om_fixed*(1+inflation_rate/100+om_fixed_escal/100)^K$2),0)</f>
        <v>0</v>
      </c>
      <c r="M26" s="193">
        <f>IF(M$2&lt;=analysis_period,IF(om_fixed="n/a",Inputs!N147,om_fixed*(1+inflation_rate/100+om_fixed_escal/100)^L$2),0)</f>
        <v>0</v>
      </c>
      <c r="N26" s="193">
        <f>IF(N$2&lt;=analysis_period,IF(om_fixed="n/a",Inputs!O147,om_fixed*(1+inflation_rate/100+om_fixed_escal/100)^M$2),0)</f>
        <v>0</v>
      </c>
      <c r="O26" s="193">
        <f>IF(O$2&lt;=analysis_period,IF(om_fixed="n/a",Inputs!P147,om_fixed*(1+inflation_rate/100+om_fixed_escal/100)^N$2),0)</f>
        <v>0</v>
      </c>
      <c r="P26" s="193">
        <f>IF(P$2&lt;=analysis_period,IF(om_fixed="n/a",Inputs!Q147,om_fixed*(1+inflation_rate/100+om_fixed_escal/100)^O$2),0)</f>
        <v>0</v>
      </c>
      <c r="Q26" s="193">
        <f>IF(Q$2&lt;=analysis_period,IF(om_fixed="n/a",Inputs!R147,om_fixed*(1+inflation_rate/100+om_fixed_escal/100)^P$2),0)</f>
        <v>0</v>
      </c>
      <c r="R26" s="193">
        <f>IF(R$2&lt;=analysis_period,IF(om_fixed="n/a",Inputs!S147,om_fixed*(1+inflation_rate/100+om_fixed_escal/100)^Q$2),0)</f>
        <v>0</v>
      </c>
      <c r="S26" s="193">
        <f>IF(S$2&lt;=analysis_period,IF(om_fixed="n/a",Inputs!T147,om_fixed*(1+inflation_rate/100+om_fixed_escal/100)^R$2),0)</f>
        <v>0</v>
      </c>
      <c r="T26" s="193">
        <f>IF(T$2&lt;=analysis_period,IF(om_fixed="n/a",Inputs!U147,om_fixed*(1+inflation_rate/100+om_fixed_escal/100)^S$2),0)</f>
        <v>0</v>
      </c>
      <c r="U26" s="193">
        <f>IF(U$2&lt;=analysis_period,IF(om_fixed="n/a",Inputs!V147,om_fixed*(1+inflation_rate/100+om_fixed_escal/100)^T$2),0)</f>
        <v>0</v>
      </c>
      <c r="V26" s="193">
        <f>IF(V$2&lt;=analysis_period,IF(om_fixed="n/a",Inputs!W147,om_fixed*(1+inflation_rate/100+om_fixed_escal/100)^U$2),0)</f>
        <v>0</v>
      </c>
      <c r="W26" s="193">
        <f>IF(W$2&lt;=analysis_period,IF(om_fixed="n/a",Inputs!X147,om_fixed*(1+inflation_rate/100+om_fixed_escal/100)^V$2),0)</f>
        <v>0</v>
      </c>
      <c r="X26" s="193">
        <f>IF(X$2&lt;=analysis_period,IF(om_fixed="n/a",Inputs!Y147,om_fixed*(1+inflation_rate/100+om_fixed_escal/100)^W$2),0)</f>
        <v>0</v>
      </c>
      <c r="Y26" s="193">
        <f>IF(Y$2&lt;=analysis_period,IF(om_fixed="n/a",Inputs!Z147,om_fixed*(1+inflation_rate/100+om_fixed_escal/100)^X$2),0)</f>
        <v>0</v>
      </c>
      <c r="Z26" s="193">
        <f>IF(Z$2&lt;=analysis_period,IF(om_fixed="n/a",Inputs!AA147,om_fixed*(1+inflation_rate/100+om_fixed_escal/100)^Y$2),0)</f>
        <v>0</v>
      </c>
      <c r="AA26" s="193">
        <f>IF(AA$2&lt;=analysis_period,IF(om_fixed="n/a",Inputs!AB147,om_fixed*(1+inflation_rate/100+om_fixed_escal/100)^Z$2),0)</f>
        <v>0</v>
      </c>
      <c r="AB26" s="193">
        <f>IF(AB$2&lt;=analysis_period,IF(om_fixed="n/a",Inputs!AC147,om_fixed*(1+inflation_rate/100+om_fixed_escal/100)^AA$2),0)</f>
        <v>0</v>
      </c>
      <c r="AC26" s="193">
        <f>IF(AC$2&lt;=analysis_period,IF(om_fixed="n/a",Inputs!AD147,om_fixed*(1+inflation_rate/100+om_fixed_escal/100)^AB$2),0)</f>
        <v>0</v>
      </c>
      <c r="AD26" s="193">
        <f>IF(AD$2&lt;=analysis_period,IF(om_fixed="n/a",Inputs!AE147,om_fixed*(1+inflation_rate/100+om_fixed_escal/100)^AC$2),0)</f>
        <v>0</v>
      </c>
      <c r="AE26" s="193">
        <f>IF(AE$2&lt;=analysis_period,IF(om_fixed="n/a",Inputs!AF147,om_fixed*(1+inflation_rate/100+om_fixed_escal/100)^AD$2),0)</f>
        <v>0</v>
      </c>
      <c r="AF26" s="193">
        <f>IF(AF$2&lt;=analysis_period,IF(om_fixed="n/a",Inputs!AG147,om_fixed*(1+inflation_rate/100+om_fixed_escal/100)^AE$2),0)</f>
        <v>0</v>
      </c>
      <c r="AG26" s="193">
        <f>IF(AG$2&lt;=analysis_period,IF(om_fixed="n/a",Inputs!AH147,om_fixed*(1+inflation_rate/100+om_fixed_escal/100)^AF$2),0)</f>
        <v>0</v>
      </c>
      <c r="AH26" s="193">
        <f>IF(AH$2&lt;=analysis_period,IF(om_fixed="n/a",Inputs!AI147,om_fixed*(1+inflation_rate/100+om_fixed_escal/100)^AG$2),0)</f>
        <v>0</v>
      </c>
      <c r="AI26" s="193">
        <f>IF(AI$2&lt;=analysis_period,IF(om_fixed="n/a",Inputs!AJ147,om_fixed*(1+inflation_rate/100+om_fixed_escal/100)^AH$2),0)</f>
        <v>0</v>
      </c>
      <c r="AJ26" s="193">
        <f>IF(AJ$2&lt;=analysis_period,IF(om_fixed="n/a",Inputs!AK147,om_fixed*(1+inflation_rate/100+om_fixed_escal/100)^AI$2),0)</f>
        <v>0</v>
      </c>
      <c r="AK26" s="193">
        <f>IF(AK$2&lt;=analysis_period,IF(om_fixed="n/a",Inputs!AL147,om_fixed*(1+inflation_rate/100+om_fixed_escal/100)^AJ$2),0)</f>
        <v>0</v>
      </c>
      <c r="AL26" s="193">
        <f>IF(AL$2&lt;=analysis_period,IF(om_fixed="n/a",Inputs!AM147,om_fixed*(1+inflation_rate/100+om_fixed_escal/100)^AK$2),0)</f>
        <v>0</v>
      </c>
      <c r="AM26" s="193">
        <f>IF(AM$2&lt;=analysis_period,IF(om_fixed="n/a",Inputs!AN147,om_fixed*(1+inflation_rate/100+om_fixed_escal/100)^AL$2),0)</f>
        <v>0</v>
      </c>
      <c r="AN26" s="193">
        <f>IF(AN$2&lt;=analysis_period,IF(om_fixed="n/a",Inputs!AO147,om_fixed*(1+inflation_rate/100+om_fixed_escal/100)^AM$2),0)</f>
        <v>0</v>
      </c>
      <c r="AO26" s="193">
        <f>IF(AO$2&lt;=analysis_period,IF(om_fixed="n/a",Inputs!AP147,om_fixed*(1+inflation_rate/100+om_fixed_escal/100)^AN$2),0)</f>
        <v>0</v>
      </c>
      <c r="AP26" s="193">
        <f>IF(AP$2&lt;=analysis_period,IF(om_fixed="n/a",Inputs!AQ147,om_fixed*(1+inflation_rate/100+om_fixed_escal/100)^AO$2),0)</f>
        <v>0</v>
      </c>
    </row>
    <row r="27" spans="1:42" x14ac:dyDescent="0.2">
      <c r="A27" s="116" t="s">
        <v>219</v>
      </c>
    </row>
    <row r="28" spans="1:42" x14ac:dyDescent="0.2">
      <c r="A28" s="118" t="s">
        <v>11</v>
      </c>
      <c r="C28" s="199">
        <f t="shared" ref="C28:AP28" si="10">IF(C$2&lt;=analysis_period,system_capacity,0)</f>
        <v>0</v>
      </c>
      <c r="D28" s="199">
        <f t="shared" si="10"/>
        <v>0</v>
      </c>
      <c r="E28" s="199">
        <f t="shared" si="10"/>
        <v>0</v>
      </c>
      <c r="F28" s="199">
        <f t="shared" si="10"/>
        <v>0</v>
      </c>
      <c r="G28" s="199">
        <f t="shared" si="10"/>
        <v>0</v>
      </c>
      <c r="H28" s="199">
        <f t="shared" si="10"/>
        <v>0</v>
      </c>
      <c r="I28" s="199">
        <f t="shared" si="10"/>
        <v>0</v>
      </c>
      <c r="J28" s="199">
        <f t="shared" si="10"/>
        <v>0</v>
      </c>
      <c r="K28" s="199">
        <f t="shared" si="10"/>
        <v>0</v>
      </c>
      <c r="L28" s="199">
        <f t="shared" si="10"/>
        <v>0</v>
      </c>
      <c r="M28" s="199">
        <f t="shared" si="10"/>
        <v>0</v>
      </c>
      <c r="N28" s="199">
        <f t="shared" si="10"/>
        <v>0</v>
      </c>
      <c r="O28" s="199">
        <f t="shared" si="10"/>
        <v>0</v>
      </c>
      <c r="P28" s="199">
        <f t="shared" si="10"/>
        <v>0</v>
      </c>
      <c r="Q28" s="199">
        <f t="shared" si="10"/>
        <v>0</v>
      </c>
      <c r="R28" s="199">
        <f t="shared" si="10"/>
        <v>0</v>
      </c>
      <c r="S28" s="199">
        <f t="shared" si="10"/>
        <v>0</v>
      </c>
      <c r="T28" s="199">
        <f t="shared" si="10"/>
        <v>0</v>
      </c>
      <c r="U28" s="199">
        <f t="shared" si="10"/>
        <v>0</v>
      </c>
      <c r="V28" s="199">
        <f t="shared" si="10"/>
        <v>0</v>
      </c>
      <c r="W28" s="199">
        <f t="shared" si="10"/>
        <v>0</v>
      </c>
      <c r="X28" s="199">
        <f t="shared" si="10"/>
        <v>0</v>
      </c>
      <c r="Y28" s="199">
        <f t="shared" si="10"/>
        <v>0</v>
      </c>
      <c r="Z28" s="199">
        <f t="shared" si="10"/>
        <v>0</v>
      </c>
      <c r="AA28" s="199">
        <f t="shared" si="10"/>
        <v>0</v>
      </c>
      <c r="AB28" s="199">
        <f t="shared" si="10"/>
        <v>0</v>
      </c>
      <c r="AC28" s="199">
        <f t="shared" si="10"/>
        <v>0</v>
      </c>
      <c r="AD28" s="199">
        <f t="shared" si="10"/>
        <v>0</v>
      </c>
      <c r="AE28" s="199">
        <f t="shared" si="10"/>
        <v>0</v>
      </c>
      <c r="AF28" s="199">
        <f t="shared" si="10"/>
        <v>0</v>
      </c>
      <c r="AG28" s="199">
        <f t="shared" si="10"/>
        <v>0</v>
      </c>
      <c r="AH28" s="199">
        <f t="shared" si="10"/>
        <v>0</v>
      </c>
      <c r="AI28" s="199">
        <f t="shared" si="10"/>
        <v>0</v>
      </c>
      <c r="AJ28" s="199">
        <f t="shared" si="10"/>
        <v>0</v>
      </c>
      <c r="AK28" s="199">
        <f t="shared" si="10"/>
        <v>0</v>
      </c>
      <c r="AL28" s="199">
        <f t="shared" si="10"/>
        <v>0</v>
      </c>
      <c r="AM28" s="199">
        <f t="shared" si="10"/>
        <v>0</v>
      </c>
      <c r="AN28" s="199">
        <f t="shared" si="10"/>
        <v>0</v>
      </c>
      <c r="AO28" s="199">
        <f t="shared" si="10"/>
        <v>0</v>
      </c>
      <c r="AP28" s="199">
        <f t="shared" si="10"/>
        <v>0</v>
      </c>
    </row>
    <row r="29" spans="1:42" x14ac:dyDescent="0.2">
      <c r="A29" s="118" t="s">
        <v>12</v>
      </c>
      <c r="C29" s="197">
        <f>IF(C$2&lt;=analysis_period,IF(om_capacity="n/a",Inputs!D148,om_capacity*(1+inflation_rate/100+om_capacity_escal/100)^B$2),0)</f>
        <v>0</v>
      </c>
      <c r="D29" s="197">
        <f>IF(D$2&lt;=analysis_period,IF(om_capacity="n/a",Inputs!E148,om_capacity*(1+inflation_rate/100+om_capacity_escal/100)^C$2),0)</f>
        <v>0</v>
      </c>
      <c r="E29" s="197">
        <f>IF(E$2&lt;=analysis_period,IF(om_capacity="n/a",Inputs!F148,om_capacity*(1+inflation_rate/100+om_capacity_escal/100)^D$2),0)</f>
        <v>0</v>
      </c>
      <c r="F29" s="197">
        <f>IF(F$2&lt;=analysis_period,IF(om_capacity="n/a",Inputs!G148,om_capacity*(1+inflation_rate/100+om_capacity_escal/100)^E$2),0)</f>
        <v>0</v>
      </c>
      <c r="G29" s="197">
        <f>IF(G$2&lt;=analysis_period,IF(om_capacity="n/a",Inputs!H148,om_capacity*(1+inflation_rate/100+om_capacity_escal/100)^F$2),0)</f>
        <v>0</v>
      </c>
      <c r="H29" s="197">
        <f>IF(H$2&lt;=analysis_period,IF(om_capacity="n/a",Inputs!I148,om_capacity*(1+inflation_rate/100+om_capacity_escal/100)^G$2),0)</f>
        <v>0</v>
      </c>
      <c r="I29" s="197">
        <f>IF(I$2&lt;=analysis_period,IF(om_capacity="n/a",Inputs!J148,om_capacity*(1+inflation_rate/100+om_capacity_escal/100)^H$2),0)</f>
        <v>0</v>
      </c>
      <c r="J29" s="197">
        <f>IF(J$2&lt;=analysis_period,IF(om_capacity="n/a",Inputs!K148,om_capacity*(1+inflation_rate/100+om_capacity_escal/100)^I$2),0)</f>
        <v>0</v>
      </c>
      <c r="K29" s="197">
        <f>IF(K$2&lt;=analysis_period,IF(om_capacity="n/a",Inputs!L148,om_capacity*(1+inflation_rate/100+om_capacity_escal/100)^J$2),0)</f>
        <v>0</v>
      </c>
      <c r="L29" s="197">
        <f>IF(L$2&lt;=analysis_period,IF(om_capacity="n/a",Inputs!M148,om_capacity*(1+inflation_rate/100+om_capacity_escal/100)^K$2),0)</f>
        <v>0</v>
      </c>
      <c r="M29" s="197">
        <f>IF(M$2&lt;=analysis_period,IF(om_capacity="n/a",Inputs!N148,om_capacity*(1+inflation_rate/100+om_capacity_escal/100)^L$2),0)</f>
        <v>0</v>
      </c>
      <c r="N29" s="197">
        <f>IF(N$2&lt;=analysis_period,IF(om_capacity="n/a",Inputs!O148,om_capacity*(1+inflation_rate/100+om_capacity_escal/100)^M$2),0)</f>
        <v>0</v>
      </c>
      <c r="O29" s="197">
        <f>IF(O$2&lt;=analysis_period,IF(om_capacity="n/a",Inputs!P148,om_capacity*(1+inflation_rate/100+om_capacity_escal/100)^N$2),0)</f>
        <v>0</v>
      </c>
      <c r="P29" s="197">
        <f>IF(P$2&lt;=analysis_period,IF(om_capacity="n/a",Inputs!Q148,om_capacity*(1+inflation_rate/100+om_capacity_escal/100)^O$2),0)</f>
        <v>0</v>
      </c>
      <c r="Q29" s="197">
        <f>IF(Q$2&lt;=analysis_period,IF(om_capacity="n/a",Inputs!R148,om_capacity*(1+inflation_rate/100+om_capacity_escal/100)^P$2),0)</f>
        <v>0</v>
      </c>
      <c r="R29" s="197">
        <f>IF(R$2&lt;=analysis_period,IF(om_capacity="n/a",Inputs!S148,om_capacity*(1+inflation_rate/100+om_capacity_escal/100)^Q$2),0)</f>
        <v>0</v>
      </c>
      <c r="S29" s="197">
        <f>IF(S$2&lt;=analysis_period,IF(om_capacity="n/a",Inputs!T148,om_capacity*(1+inflation_rate/100+om_capacity_escal/100)^R$2),0)</f>
        <v>0</v>
      </c>
      <c r="T29" s="197">
        <f>IF(T$2&lt;=analysis_period,IF(om_capacity="n/a",Inputs!U148,om_capacity*(1+inflation_rate/100+om_capacity_escal/100)^S$2),0)</f>
        <v>0</v>
      </c>
      <c r="U29" s="197">
        <f>IF(U$2&lt;=analysis_period,IF(om_capacity="n/a",Inputs!V148,om_capacity*(1+inflation_rate/100+om_capacity_escal/100)^T$2),0)</f>
        <v>0</v>
      </c>
      <c r="V29" s="197">
        <f>IF(V$2&lt;=analysis_period,IF(om_capacity="n/a",Inputs!W148,om_capacity*(1+inflation_rate/100+om_capacity_escal/100)^U$2),0)</f>
        <v>0</v>
      </c>
      <c r="W29" s="197">
        <f>IF(W$2&lt;=analysis_period,IF(om_capacity="n/a",Inputs!X148,om_capacity*(1+inflation_rate/100+om_capacity_escal/100)^V$2),0)</f>
        <v>0</v>
      </c>
      <c r="X29" s="197">
        <f>IF(X$2&lt;=analysis_period,IF(om_capacity="n/a",Inputs!Y148,om_capacity*(1+inflation_rate/100+om_capacity_escal/100)^W$2),0)</f>
        <v>0</v>
      </c>
      <c r="Y29" s="197">
        <f>IF(Y$2&lt;=analysis_period,IF(om_capacity="n/a",Inputs!Z148,om_capacity*(1+inflation_rate/100+om_capacity_escal/100)^X$2),0)</f>
        <v>0</v>
      </c>
      <c r="Z29" s="197">
        <f>IF(Z$2&lt;=analysis_period,IF(om_capacity="n/a",Inputs!AA148,om_capacity*(1+inflation_rate/100+om_capacity_escal/100)^Y$2),0)</f>
        <v>0</v>
      </c>
      <c r="AA29" s="197">
        <f>IF(AA$2&lt;=analysis_period,IF(om_capacity="n/a",Inputs!AB148,om_capacity*(1+inflation_rate/100+om_capacity_escal/100)^Z$2),0)</f>
        <v>0</v>
      </c>
      <c r="AB29" s="197">
        <f>IF(AB$2&lt;=analysis_period,IF(om_capacity="n/a",Inputs!AC148,om_capacity*(1+inflation_rate/100+om_capacity_escal/100)^AA$2),0)</f>
        <v>0</v>
      </c>
      <c r="AC29" s="197">
        <f>IF(AC$2&lt;=analysis_period,IF(om_capacity="n/a",Inputs!AD148,om_capacity*(1+inflation_rate/100+om_capacity_escal/100)^AB$2),0)</f>
        <v>0</v>
      </c>
      <c r="AD29" s="197">
        <f>IF(AD$2&lt;=analysis_period,IF(om_capacity="n/a",Inputs!AE148,om_capacity*(1+inflation_rate/100+om_capacity_escal/100)^AC$2),0)</f>
        <v>0</v>
      </c>
      <c r="AE29" s="197">
        <f>IF(AE$2&lt;=analysis_period,IF(om_capacity="n/a",Inputs!AF148,om_capacity*(1+inflation_rate/100+om_capacity_escal/100)^AD$2),0)</f>
        <v>0</v>
      </c>
      <c r="AF29" s="197">
        <f>IF(AF$2&lt;=analysis_period,IF(om_capacity="n/a",Inputs!AG148,om_capacity*(1+inflation_rate/100+om_capacity_escal/100)^AE$2),0)</f>
        <v>0</v>
      </c>
      <c r="AG29" s="197">
        <f>IF(AG$2&lt;=analysis_period,IF(om_capacity="n/a",Inputs!AH148,om_capacity*(1+inflation_rate/100+om_capacity_escal/100)^AF$2),0)</f>
        <v>0</v>
      </c>
      <c r="AH29" s="197">
        <f>IF(AH$2&lt;=analysis_period,IF(om_capacity="n/a",Inputs!AI148,om_capacity*(1+inflation_rate/100+om_capacity_escal/100)^AG$2),0)</f>
        <v>0</v>
      </c>
      <c r="AI29" s="197">
        <f>IF(AI$2&lt;=analysis_period,IF(om_capacity="n/a",Inputs!AJ148,om_capacity*(1+inflation_rate/100+om_capacity_escal/100)^AH$2),0)</f>
        <v>0</v>
      </c>
      <c r="AJ29" s="197">
        <f>IF(AJ$2&lt;=analysis_period,IF(om_capacity="n/a",Inputs!AK148,om_capacity*(1+inflation_rate/100+om_capacity_escal/100)^AI$2),0)</f>
        <v>0</v>
      </c>
      <c r="AK29" s="197">
        <f>IF(AK$2&lt;=analysis_period,IF(om_capacity="n/a",Inputs!AL148,om_capacity*(1+inflation_rate/100+om_capacity_escal/100)^AJ$2),0)</f>
        <v>0</v>
      </c>
      <c r="AL29" s="197">
        <f>IF(AL$2&lt;=analysis_period,IF(om_capacity="n/a",Inputs!AM148,om_capacity*(1+inflation_rate/100+om_capacity_escal/100)^AK$2),0)</f>
        <v>0</v>
      </c>
      <c r="AM29" s="197">
        <f>IF(AM$2&lt;=analysis_period,IF(om_capacity="n/a",Inputs!AN148,om_capacity*(1+inflation_rate/100+om_capacity_escal/100)^AL$2),0)</f>
        <v>0</v>
      </c>
      <c r="AN29" s="197">
        <f>IF(AN$2&lt;=analysis_period,IF(om_capacity="n/a",Inputs!AO148,om_capacity*(1+inflation_rate/100+om_capacity_escal/100)^AM$2),0)</f>
        <v>0</v>
      </c>
      <c r="AO29" s="197">
        <f>IF(AO$2&lt;=analysis_period,IF(om_capacity="n/a",Inputs!AP148,om_capacity*(1+inflation_rate/100+om_capacity_escal/100)^AN$2),0)</f>
        <v>0</v>
      </c>
      <c r="AP29" s="197">
        <f>IF(AP$2&lt;=analysis_period,IF(om_capacity="n/a",Inputs!AQ148,om_capacity*(1+inflation_rate/100+om_capacity_escal/100)^AO$2),0)</f>
        <v>0</v>
      </c>
    </row>
    <row r="30" spans="1:42" x14ac:dyDescent="0.2">
      <c r="A30" s="118" t="s">
        <v>109</v>
      </c>
      <c r="C30" s="193">
        <f>C28*C29</f>
        <v>0</v>
      </c>
      <c r="D30" s="193">
        <f t="shared" ref="D30:AP30" si="11">D28*D29</f>
        <v>0</v>
      </c>
      <c r="E30" s="193">
        <f t="shared" si="11"/>
        <v>0</v>
      </c>
      <c r="F30" s="193">
        <f t="shared" si="11"/>
        <v>0</v>
      </c>
      <c r="G30" s="193">
        <f t="shared" si="11"/>
        <v>0</v>
      </c>
      <c r="H30" s="193">
        <f t="shared" si="11"/>
        <v>0</v>
      </c>
      <c r="I30" s="193">
        <f t="shared" si="11"/>
        <v>0</v>
      </c>
      <c r="J30" s="193">
        <f t="shared" si="11"/>
        <v>0</v>
      </c>
      <c r="K30" s="193">
        <f t="shared" si="11"/>
        <v>0</v>
      </c>
      <c r="L30" s="193">
        <f t="shared" si="11"/>
        <v>0</v>
      </c>
      <c r="M30" s="193">
        <f t="shared" si="11"/>
        <v>0</v>
      </c>
      <c r="N30" s="193">
        <f t="shared" si="11"/>
        <v>0</v>
      </c>
      <c r="O30" s="193">
        <f t="shared" si="11"/>
        <v>0</v>
      </c>
      <c r="P30" s="193">
        <f t="shared" si="11"/>
        <v>0</v>
      </c>
      <c r="Q30" s="193">
        <f t="shared" si="11"/>
        <v>0</v>
      </c>
      <c r="R30" s="193">
        <f t="shared" si="11"/>
        <v>0</v>
      </c>
      <c r="S30" s="193">
        <f t="shared" si="11"/>
        <v>0</v>
      </c>
      <c r="T30" s="193">
        <f t="shared" si="11"/>
        <v>0</v>
      </c>
      <c r="U30" s="193">
        <f t="shared" si="11"/>
        <v>0</v>
      </c>
      <c r="V30" s="193">
        <f t="shared" si="11"/>
        <v>0</v>
      </c>
      <c r="W30" s="193">
        <f t="shared" si="11"/>
        <v>0</v>
      </c>
      <c r="X30" s="193">
        <f t="shared" si="11"/>
        <v>0</v>
      </c>
      <c r="Y30" s="193">
        <f t="shared" si="11"/>
        <v>0</v>
      </c>
      <c r="Z30" s="193">
        <f t="shared" si="11"/>
        <v>0</v>
      </c>
      <c r="AA30" s="193">
        <f t="shared" si="11"/>
        <v>0</v>
      </c>
      <c r="AB30" s="193">
        <f t="shared" si="11"/>
        <v>0</v>
      </c>
      <c r="AC30" s="193">
        <f t="shared" si="11"/>
        <v>0</v>
      </c>
      <c r="AD30" s="193">
        <f t="shared" si="11"/>
        <v>0</v>
      </c>
      <c r="AE30" s="193">
        <f t="shared" si="11"/>
        <v>0</v>
      </c>
      <c r="AF30" s="193">
        <f t="shared" si="11"/>
        <v>0</v>
      </c>
      <c r="AG30" s="193">
        <f t="shared" si="11"/>
        <v>0</v>
      </c>
      <c r="AH30" s="193">
        <f t="shared" si="11"/>
        <v>0</v>
      </c>
      <c r="AI30" s="193">
        <f t="shared" si="11"/>
        <v>0</v>
      </c>
      <c r="AJ30" s="193">
        <f t="shared" si="11"/>
        <v>0</v>
      </c>
      <c r="AK30" s="193">
        <f t="shared" si="11"/>
        <v>0</v>
      </c>
      <c r="AL30" s="193">
        <f t="shared" si="11"/>
        <v>0</v>
      </c>
      <c r="AM30" s="193">
        <f t="shared" si="11"/>
        <v>0</v>
      </c>
      <c r="AN30" s="193">
        <f t="shared" si="11"/>
        <v>0</v>
      </c>
      <c r="AO30" s="193">
        <f t="shared" si="11"/>
        <v>0</v>
      </c>
      <c r="AP30" s="193">
        <f t="shared" si="11"/>
        <v>0</v>
      </c>
    </row>
    <row r="31" spans="1:42" x14ac:dyDescent="0.2">
      <c r="A31" s="116" t="s">
        <v>220</v>
      </c>
    </row>
    <row r="32" spans="1:42" x14ac:dyDescent="0.2">
      <c r="A32" s="118" t="s">
        <v>14</v>
      </c>
      <c r="C32" s="193">
        <f>C5/1000</f>
        <v>0</v>
      </c>
      <c r="D32" s="193">
        <f t="shared" ref="D32:AP32" si="12">D5/1000</f>
        <v>0</v>
      </c>
      <c r="E32" s="193">
        <f t="shared" si="12"/>
        <v>0</v>
      </c>
      <c r="F32" s="193">
        <f t="shared" si="12"/>
        <v>0</v>
      </c>
      <c r="G32" s="193">
        <f t="shared" si="12"/>
        <v>0</v>
      </c>
      <c r="H32" s="193">
        <f t="shared" si="12"/>
        <v>0</v>
      </c>
      <c r="I32" s="193">
        <f t="shared" si="12"/>
        <v>0</v>
      </c>
      <c r="J32" s="193">
        <f t="shared" si="12"/>
        <v>0</v>
      </c>
      <c r="K32" s="193">
        <f t="shared" si="12"/>
        <v>0</v>
      </c>
      <c r="L32" s="193">
        <f t="shared" si="12"/>
        <v>0</v>
      </c>
      <c r="M32" s="193">
        <f t="shared" si="12"/>
        <v>0</v>
      </c>
      <c r="N32" s="193">
        <f t="shared" si="12"/>
        <v>0</v>
      </c>
      <c r="O32" s="193">
        <f t="shared" si="12"/>
        <v>0</v>
      </c>
      <c r="P32" s="193">
        <f t="shared" si="12"/>
        <v>0</v>
      </c>
      <c r="Q32" s="193">
        <f t="shared" si="12"/>
        <v>0</v>
      </c>
      <c r="R32" s="193">
        <f t="shared" si="12"/>
        <v>0</v>
      </c>
      <c r="S32" s="193">
        <f t="shared" si="12"/>
        <v>0</v>
      </c>
      <c r="T32" s="193">
        <f t="shared" si="12"/>
        <v>0</v>
      </c>
      <c r="U32" s="193">
        <f t="shared" si="12"/>
        <v>0</v>
      </c>
      <c r="V32" s="193">
        <f t="shared" si="12"/>
        <v>0</v>
      </c>
      <c r="W32" s="193">
        <f t="shared" si="12"/>
        <v>0</v>
      </c>
      <c r="X32" s="193">
        <f t="shared" si="12"/>
        <v>0</v>
      </c>
      <c r="Y32" s="193">
        <f t="shared" si="12"/>
        <v>0</v>
      </c>
      <c r="Z32" s="193">
        <f t="shared" si="12"/>
        <v>0</v>
      </c>
      <c r="AA32" s="193">
        <f t="shared" si="12"/>
        <v>0</v>
      </c>
      <c r="AB32" s="193">
        <f t="shared" si="12"/>
        <v>0</v>
      </c>
      <c r="AC32" s="193">
        <f t="shared" si="12"/>
        <v>0</v>
      </c>
      <c r="AD32" s="193">
        <f t="shared" si="12"/>
        <v>0</v>
      </c>
      <c r="AE32" s="193">
        <f t="shared" si="12"/>
        <v>0</v>
      </c>
      <c r="AF32" s="193">
        <f t="shared" si="12"/>
        <v>0</v>
      </c>
      <c r="AG32" s="193">
        <f t="shared" si="12"/>
        <v>0</v>
      </c>
      <c r="AH32" s="193">
        <f t="shared" si="12"/>
        <v>0</v>
      </c>
      <c r="AI32" s="193">
        <f t="shared" si="12"/>
        <v>0</v>
      </c>
      <c r="AJ32" s="193">
        <f t="shared" si="12"/>
        <v>0</v>
      </c>
      <c r="AK32" s="193">
        <f t="shared" si="12"/>
        <v>0</v>
      </c>
      <c r="AL32" s="193">
        <f t="shared" si="12"/>
        <v>0</v>
      </c>
      <c r="AM32" s="193">
        <f t="shared" si="12"/>
        <v>0</v>
      </c>
      <c r="AN32" s="193">
        <f t="shared" si="12"/>
        <v>0</v>
      </c>
      <c r="AO32" s="193">
        <f t="shared" si="12"/>
        <v>0</v>
      </c>
      <c r="AP32" s="193">
        <f t="shared" si="12"/>
        <v>0</v>
      </c>
    </row>
    <row r="33" spans="1:42" x14ac:dyDescent="0.2">
      <c r="A33" s="118" t="s">
        <v>15</v>
      </c>
      <c r="C33" s="197">
        <f>IF(C$2&lt;=analysis_period,IF(om_production="n/a",Inputs!D149,om_production*(1+inflation_rate/100+om_production_escal/100)^B$2),0)</f>
        <v>0</v>
      </c>
      <c r="D33" s="197">
        <f>IF(D$2&lt;=analysis_period,IF(om_production="n/a",Inputs!E149,om_production*(1+inflation_rate/100+om_production_escal/100)^C$2),0)</f>
        <v>0</v>
      </c>
      <c r="E33" s="197">
        <f>IF(E$2&lt;=analysis_period,IF(om_production="n/a",Inputs!F149,om_production*(1+inflation_rate/100+om_production_escal/100)^D$2),0)</f>
        <v>0</v>
      </c>
      <c r="F33" s="197">
        <f>IF(F$2&lt;=analysis_period,IF(om_production="n/a",Inputs!G149,om_production*(1+inflation_rate/100+om_production_escal/100)^E$2),0)</f>
        <v>0</v>
      </c>
      <c r="G33" s="197">
        <f>IF(G$2&lt;=analysis_period,IF(om_production="n/a",Inputs!H149,om_production*(1+inflation_rate/100+om_production_escal/100)^F$2),0)</f>
        <v>0</v>
      </c>
      <c r="H33" s="197">
        <f>IF(H$2&lt;=analysis_period,IF(om_production="n/a",Inputs!I149,om_production*(1+inflation_rate/100+om_production_escal/100)^G$2),0)</f>
        <v>0</v>
      </c>
      <c r="I33" s="197">
        <f>IF(I$2&lt;=analysis_period,IF(om_production="n/a",Inputs!J149,om_production*(1+inflation_rate/100+om_production_escal/100)^H$2),0)</f>
        <v>0</v>
      </c>
      <c r="J33" s="197">
        <f>IF(J$2&lt;=analysis_period,IF(om_production="n/a",Inputs!K149,om_production*(1+inflation_rate/100+om_production_escal/100)^I$2),0)</f>
        <v>0</v>
      </c>
      <c r="K33" s="197">
        <f>IF(K$2&lt;=analysis_period,IF(om_production="n/a",Inputs!L149,om_production*(1+inflation_rate/100+om_production_escal/100)^J$2),0)</f>
        <v>0</v>
      </c>
      <c r="L33" s="197">
        <f>IF(L$2&lt;=analysis_period,IF(om_production="n/a",Inputs!M149,om_production*(1+inflation_rate/100+om_production_escal/100)^K$2),0)</f>
        <v>0</v>
      </c>
      <c r="M33" s="197">
        <f>IF(M$2&lt;=analysis_period,IF(om_production="n/a",Inputs!N149,om_production*(1+inflation_rate/100+om_production_escal/100)^L$2),0)</f>
        <v>0</v>
      </c>
      <c r="N33" s="197">
        <f>IF(N$2&lt;=analysis_period,IF(om_production="n/a",Inputs!O149,om_production*(1+inflation_rate/100+om_production_escal/100)^M$2),0)</f>
        <v>0</v>
      </c>
      <c r="O33" s="197">
        <f>IF(O$2&lt;=analysis_period,IF(om_production="n/a",Inputs!P149,om_production*(1+inflation_rate/100+om_production_escal/100)^N$2),0)</f>
        <v>0</v>
      </c>
      <c r="P33" s="197">
        <f>IF(P$2&lt;=analysis_period,IF(om_production="n/a",Inputs!Q149,om_production*(1+inflation_rate/100+om_production_escal/100)^O$2),0)</f>
        <v>0</v>
      </c>
      <c r="Q33" s="197">
        <f>IF(Q$2&lt;=analysis_period,IF(om_production="n/a",Inputs!R149,om_production*(1+inflation_rate/100+om_production_escal/100)^P$2),0)</f>
        <v>0</v>
      </c>
      <c r="R33" s="197">
        <f>IF(R$2&lt;=analysis_period,IF(om_production="n/a",Inputs!S149,om_production*(1+inflation_rate/100+om_production_escal/100)^Q$2),0)</f>
        <v>0</v>
      </c>
      <c r="S33" s="197">
        <f>IF(S$2&lt;=analysis_period,IF(om_production="n/a",Inputs!T149,om_production*(1+inflation_rate/100+om_production_escal/100)^R$2),0)</f>
        <v>0</v>
      </c>
      <c r="T33" s="197">
        <f>IF(T$2&lt;=analysis_period,IF(om_production="n/a",Inputs!U149,om_production*(1+inflation_rate/100+om_production_escal/100)^S$2),0)</f>
        <v>0</v>
      </c>
      <c r="U33" s="197">
        <f>IF(U$2&lt;=analysis_period,IF(om_production="n/a",Inputs!V149,om_production*(1+inflation_rate/100+om_production_escal/100)^T$2),0)</f>
        <v>0</v>
      </c>
      <c r="V33" s="197">
        <f>IF(V$2&lt;=analysis_period,IF(om_production="n/a",Inputs!W149,om_production*(1+inflation_rate/100+om_production_escal/100)^U$2),0)</f>
        <v>0</v>
      </c>
      <c r="W33" s="197">
        <f>IF(W$2&lt;=analysis_period,IF(om_production="n/a",Inputs!X149,om_production*(1+inflation_rate/100+om_production_escal/100)^V$2),0)</f>
        <v>0</v>
      </c>
      <c r="X33" s="197">
        <f>IF(X$2&lt;=analysis_period,IF(om_production="n/a",Inputs!Y149,om_production*(1+inflation_rate/100+om_production_escal/100)^W$2),0)</f>
        <v>0</v>
      </c>
      <c r="Y33" s="197">
        <f>IF(Y$2&lt;=analysis_period,IF(om_production="n/a",Inputs!Z149,om_production*(1+inflation_rate/100+om_production_escal/100)^X$2),0)</f>
        <v>0</v>
      </c>
      <c r="Z33" s="197">
        <f>IF(Z$2&lt;=analysis_period,IF(om_production="n/a",Inputs!AA149,om_production*(1+inflation_rate/100+om_production_escal/100)^Y$2),0)</f>
        <v>0</v>
      </c>
      <c r="AA33" s="197">
        <f>IF(AA$2&lt;=analysis_period,IF(om_production="n/a",Inputs!AB149,om_production*(1+inflation_rate/100+om_production_escal/100)^Z$2),0)</f>
        <v>0</v>
      </c>
      <c r="AB33" s="197">
        <f>IF(AB$2&lt;=analysis_period,IF(om_production="n/a",Inputs!AC149,om_production*(1+inflation_rate/100+om_production_escal/100)^AA$2),0)</f>
        <v>0</v>
      </c>
      <c r="AC33" s="197">
        <f>IF(AC$2&lt;=analysis_period,IF(om_production="n/a",Inputs!AD149,om_production*(1+inflation_rate/100+om_production_escal/100)^AB$2),0)</f>
        <v>0</v>
      </c>
      <c r="AD33" s="197">
        <f>IF(AD$2&lt;=analysis_period,IF(om_production="n/a",Inputs!AE149,om_production*(1+inflation_rate/100+om_production_escal/100)^AC$2),0)</f>
        <v>0</v>
      </c>
      <c r="AE33" s="197">
        <f>IF(AE$2&lt;=analysis_period,IF(om_production="n/a",Inputs!AF149,om_production*(1+inflation_rate/100+om_production_escal/100)^AD$2),0)</f>
        <v>0</v>
      </c>
      <c r="AF33" s="197">
        <f>IF(AF$2&lt;=analysis_period,IF(om_production="n/a",Inputs!AG149,om_production*(1+inflation_rate/100+om_production_escal/100)^AE$2),0)</f>
        <v>0</v>
      </c>
      <c r="AG33" s="197">
        <f>IF(AG$2&lt;=analysis_period,IF(om_production="n/a",Inputs!AH149,om_production*(1+inflation_rate/100+om_production_escal/100)^AF$2),0)</f>
        <v>0</v>
      </c>
      <c r="AH33" s="197">
        <f>IF(AH$2&lt;=analysis_period,IF(om_production="n/a",Inputs!AI149,om_production*(1+inflation_rate/100+om_production_escal/100)^AG$2),0)</f>
        <v>0</v>
      </c>
      <c r="AI33" s="197">
        <f>IF(AI$2&lt;=analysis_period,IF(om_production="n/a",Inputs!AJ149,om_production*(1+inflation_rate/100+om_production_escal/100)^AH$2),0)</f>
        <v>0</v>
      </c>
      <c r="AJ33" s="197">
        <f>IF(AJ$2&lt;=analysis_period,IF(om_production="n/a",Inputs!AK149,om_production*(1+inflation_rate/100+om_production_escal/100)^AI$2),0)</f>
        <v>0</v>
      </c>
      <c r="AK33" s="197">
        <f>IF(AK$2&lt;=analysis_period,IF(om_production="n/a",Inputs!AL149,om_production*(1+inflation_rate/100+om_production_escal/100)^AJ$2),0)</f>
        <v>0</v>
      </c>
      <c r="AL33" s="197">
        <f>IF(AL$2&lt;=analysis_period,IF(om_production="n/a",Inputs!AM149,om_production*(1+inflation_rate/100+om_production_escal/100)^AK$2),0)</f>
        <v>0</v>
      </c>
      <c r="AM33" s="197">
        <f>IF(AM$2&lt;=analysis_period,IF(om_production="n/a",Inputs!AN149,om_production*(1+inflation_rate/100+om_production_escal/100)^AL$2),0)</f>
        <v>0</v>
      </c>
      <c r="AN33" s="197">
        <f>IF(AN$2&lt;=analysis_period,IF(om_production="n/a",Inputs!AO149,om_production*(1+inflation_rate/100+om_production_escal/100)^AM$2),0)</f>
        <v>0</v>
      </c>
      <c r="AO33" s="197">
        <f>IF(AO$2&lt;=analysis_period,IF(om_production="n/a",Inputs!AP149,om_production*(1+inflation_rate/100+om_production_escal/100)^AN$2),0)</f>
        <v>0</v>
      </c>
      <c r="AP33" s="197">
        <f>IF(AP$2&lt;=analysis_period,IF(om_production="n/a",Inputs!AQ149,om_production*(1+inflation_rate/100+om_production_escal/100)^AO$2),0)</f>
        <v>0</v>
      </c>
    </row>
    <row r="34" spans="1:42" x14ac:dyDescent="0.2">
      <c r="A34" s="118" t="s">
        <v>108</v>
      </c>
      <c r="C34" s="200">
        <f>C32*C33</f>
        <v>0</v>
      </c>
      <c r="D34" s="200">
        <f t="shared" ref="D34:AP34" si="13">D32*D33</f>
        <v>0</v>
      </c>
      <c r="E34" s="200">
        <f t="shared" si="13"/>
        <v>0</v>
      </c>
      <c r="F34" s="200">
        <f t="shared" si="13"/>
        <v>0</v>
      </c>
      <c r="G34" s="200">
        <f t="shared" si="13"/>
        <v>0</v>
      </c>
      <c r="H34" s="200">
        <f t="shared" si="13"/>
        <v>0</v>
      </c>
      <c r="I34" s="200">
        <f t="shared" si="13"/>
        <v>0</v>
      </c>
      <c r="J34" s="200">
        <f t="shared" si="13"/>
        <v>0</v>
      </c>
      <c r="K34" s="200">
        <f t="shared" si="13"/>
        <v>0</v>
      </c>
      <c r="L34" s="200">
        <f t="shared" si="13"/>
        <v>0</v>
      </c>
      <c r="M34" s="200">
        <f t="shared" si="13"/>
        <v>0</v>
      </c>
      <c r="N34" s="200">
        <f t="shared" si="13"/>
        <v>0</v>
      </c>
      <c r="O34" s="200">
        <f t="shared" si="13"/>
        <v>0</v>
      </c>
      <c r="P34" s="200">
        <f t="shared" si="13"/>
        <v>0</v>
      </c>
      <c r="Q34" s="200">
        <f t="shared" si="13"/>
        <v>0</v>
      </c>
      <c r="R34" s="200">
        <f t="shared" si="13"/>
        <v>0</v>
      </c>
      <c r="S34" s="200">
        <f t="shared" si="13"/>
        <v>0</v>
      </c>
      <c r="T34" s="200">
        <f t="shared" si="13"/>
        <v>0</v>
      </c>
      <c r="U34" s="200">
        <f t="shared" si="13"/>
        <v>0</v>
      </c>
      <c r="V34" s="200">
        <f t="shared" si="13"/>
        <v>0</v>
      </c>
      <c r="W34" s="200">
        <f t="shared" si="13"/>
        <v>0</v>
      </c>
      <c r="X34" s="200">
        <f t="shared" si="13"/>
        <v>0</v>
      </c>
      <c r="Y34" s="200">
        <f t="shared" si="13"/>
        <v>0</v>
      </c>
      <c r="Z34" s="200">
        <f t="shared" si="13"/>
        <v>0</v>
      </c>
      <c r="AA34" s="200">
        <f t="shared" si="13"/>
        <v>0</v>
      </c>
      <c r="AB34" s="200">
        <f t="shared" si="13"/>
        <v>0</v>
      </c>
      <c r="AC34" s="200">
        <f t="shared" si="13"/>
        <v>0</v>
      </c>
      <c r="AD34" s="200">
        <f t="shared" si="13"/>
        <v>0</v>
      </c>
      <c r="AE34" s="200">
        <f t="shared" si="13"/>
        <v>0</v>
      </c>
      <c r="AF34" s="200">
        <f t="shared" si="13"/>
        <v>0</v>
      </c>
      <c r="AG34" s="200">
        <f t="shared" si="13"/>
        <v>0</v>
      </c>
      <c r="AH34" s="200">
        <f t="shared" si="13"/>
        <v>0</v>
      </c>
      <c r="AI34" s="200">
        <f t="shared" si="13"/>
        <v>0</v>
      </c>
      <c r="AJ34" s="200">
        <f t="shared" si="13"/>
        <v>0</v>
      </c>
      <c r="AK34" s="200">
        <f t="shared" si="13"/>
        <v>0</v>
      </c>
      <c r="AL34" s="200">
        <f t="shared" si="13"/>
        <v>0</v>
      </c>
      <c r="AM34" s="200">
        <f t="shared" si="13"/>
        <v>0</v>
      </c>
      <c r="AN34" s="200">
        <f t="shared" si="13"/>
        <v>0</v>
      </c>
      <c r="AO34" s="200">
        <f t="shared" si="13"/>
        <v>0</v>
      </c>
      <c r="AP34" s="200">
        <f t="shared" si="13"/>
        <v>0</v>
      </c>
    </row>
    <row r="35" spans="1:42" x14ac:dyDescent="0.2">
      <c r="A35" s="116" t="s">
        <v>294</v>
      </c>
      <c r="C35" s="366">
        <f t="array" ref="C35:AP35">Inputs!D168:AQ168</f>
        <v>0</v>
      </c>
      <c r="D35" s="366">
        <v>0</v>
      </c>
      <c r="E35" s="366">
        <v>0</v>
      </c>
      <c r="F35" s="366">
        <v>0</v>
      </c>
      <c r="G35" s="366">
        <v>0</v>
      </c>
      <c r="H35" s="366">
        <v>0</v>
      </c>
      <c r="I35" s="366">
        <v>0</v>
      </c>
      <c r="J35" s="366">
        <v>0</v>
      </c>
      <c r="K35" s="366">
        <v>0</v>
      </c>
      <c r="L35" s="366">
        <v>0</v>
      </c>
      <c r="M35" s="366">
        <v>0</v>
      </c>
      <c r="N35" s="366">
        <v>0</v>
      </c>
      <c r="O35" s="366">
        <v>0</v>
      </c>
      <c r="P35" s="366">
        <v>0</v>
      </c>
      <c r="Q35" s="366">
        <v>0</v>
      </c>
      <c r="R35" s="366">
        <v>0</v>
      </c>
      <c r="S35" s="366">
        <v>0</v>
      </c>
      <c r="T35" s="366">
        <v>0</v>
      </c>
      <c r="U35" s="366">
        <v>0</v>
      </c>
      <c r="V35" s="366">
        <v>0</v>
      </c>
      <c r="W35" s="366">
        <v>0</v>
      </c>
      <c r="X35" s="366">
        <v>0</v>
      </c>
      <c r="Y35" s="366">
        <v>0</v>
      </c>
      <c r="Z35" s="366">
        <v>0</v>
      </c>
      <c r="AA35" s="366">
        <v>0</v>
      </c>
      <c r="AB35" s="366">
        <v>0</v>
      </c>
      <c r="AC35" s="366">
        <v>0</v>
      </c>
      <c r="AD35" s="366">
        <v>0</v>
      </c>
      <c r="AE35" s="366">
        <v>0</v>
      </c>
      <c r="AF35" s="366">
        <v>0</v>
      </c>
      <c r="AG35" s="366">
        <v>0</v>
      </c>
      <c r="AH35" s="366">
        <v>0</v>
      </c>
      <c r="AI35" s="366">
        <v>0</v>
      </c>
      <c r="AJ35" s="366">
        <v>0</v>
      </c>
      <c r="AK35" s="366">
        <v>0</v>
      </c>
      <c r="AL35" s="366">
        <v>0</v>
      </c>
      <c r="AM35" s="366">
        <v>0</v>
      </c>
      <c r="AN35" s="366">
        <v>0</v>
      </c>
      <c r="AO35" s="366">
        <v>0</v>
      </c>
      <c r="AP35" s="366">
        <v>0</v>
      </c>
    </row>
    <row r="36" spans="1:42" x14ac:dyDescent="0.2">
      <c r="A36" s="116" t="s">
        <v>295</v>
      </c>
      <c r="C36" s="366">
        <f t="array" ref="C36:AP36">Inputs!D170:AQ170</f>
        <v>0</v>
      </c>
      <c r="D36" s="366">
        <v>0</v>
      </c>
      <c r="E36" s="366">
        <v>0</v>
      </c>
      <c r="F36" s="366">
        <v>0</v>
      </c>
      <c r="G36" s="366">
        <v>0</v>
      </c>
      <c r="H36" s="366">
        <v>0</v>
      </c>
      <c r="I36" s="366">
        <v>0</v>
      </c>
      <c r="J36" s="366">
        <v>0</v>
      </c>
      <c r="K36" s="366">
        <v>0</v>
      </c>
      <c r="L36" s="366">
        <v>0</v>
      </c>
      <c r="M36" s="366">
        <v>0</v>
      </c>
      <c r="N36" s="366">
        <v>0</v>
      </c>
      <c r="O36" s="366">
        <v>0</v>
      </c>
      <c r="P36" s="366">
        <v>0</v>
      </c>
      <c r="Q36" s="366">
        <v>0</v>
      </c>
      <c r="R36" s="366">
        <v>0</v>
      </c>
      <c r="S36" s="366">
        <v>0</v>
      </c>
      <c r="T36" s="366">
        <v>0</v>
      </c>
      <c r="U36" s="366">
        <v>0</v>
      </c>
      <c r="V36" s="366">
        <v>0</v>
      </c>
      <c r="W36" s="366">
        <v>0</v>
      </c>
      <c r="X36" s="366">
        <v>0</v>
      </c>
      <c r="Y36" s="366">
        <v>0</v>
      </c>
      <c r="Z36" s="366">
        <v>0</v>
      </c>
      <c r="AA36" s="366">
        <v>0</v>
      </c>
      <c r="AB36" s="366">
        <v>0</v>
      </c>
      <c r="AC36" s="366">
        <v>0</v>
      </c>
      <c r="AD36" s="366">
        <v>0</v>
      </c>
      <c r="AE36" s="366">
        <v>0</v>
      </c>
      <c r="AF36" s="366">
        <v>0</v>
      </c>
      <c r="AG36" s="366">
        <v>0</v>
      </c>
      <c r="AH36" s="366">
        <v>0</v>
      </c>
      <c r="AI36" s="366">
        <v>0</v>
      </c>
      <c r="AJ36" s="366">
        <v>0</v>
      </c>
      <c r="AK36" s="366">
        <v>0</v>
      </c>
      <c r="AL36" s="366">
        <v>0</v>
      </c>
      <c r="AM36" s="366">
        <v>0</v>
      </c>
      <c r="AN36" s="366">
        <v>0</v>
      </c>
      <c r="AO36" s="366">
        <v>0</v>
      </c>
      <c r="AP36" s="366">
        <v>0</v>
      </c>
    </row>
    <row r="37" spans="1:42" x14ac:dyDescent="0.2">
      <c r="A37" s="116" t="s">
        <v>221</v>
      </c>
      <c r="C37" s="188">
        <f t="shared" ref="C37:AP37" si="14">IF(C2&lt;=analysis_period,om_fuel_cost*annual_fuel_usage/1000*system_heat_rate*(1+om_fuel_cost_escal/100+inflation_rate/100)^B2,0)</f>
        <v>0</v>
      </c>
      <c r="D37" s="366">
        <f t="shared" si="14"/>
        <v>0</v>
      </c>
      <c r="E37" s="366">
        <f t="shared" si="14"/>
        <v>0</v>
      </c>
      <c r="F37" s="366">
        <f t="shared" si="14"/>
        <v>0</v>
      </c>
      <c r="G37" s="366">
        <f t="shared" si="14"/>
        <v>0</v>
      </c>
      <c r="H37" s="366">
        <f t="shared" si="14"/>
        <v>0</v>
      </c>
      <c r="I37" s="366">
        <f t="shared" si="14"/>
        <v>0</v>
      </c>
      <c r="J37" s="366">
        <f t="shared" si="14"/>
        <v>0</v>
      </c>
      <c r="K37" s="366">
        <f t="shared" si="14"/>
        <v>0</v>
      </c>
      <c r="L37" s="366">
        <f t="shared" si="14"/>
        <v>0</v>
      </c>
      <c r="M37" s="366">
        <f t="shared" si="14"/>
        <v>0</v>
      </c>
      <c r="N37" s="366">
        <f t="shared" si="14"/>
        <v>0</v>
      </c>
      <c r="O37" s="366">
        <f t="shared" si="14"/>
        <v>0</v>
      </c>
      <c r="P37" s="366">
        <f t="shared" si="14"/>
        <v>0</v>
      </c>
      <c r="Q37" s="366">
        <f t="shared" si="14"/>
        <v>0</v>
      </c>
      <c r="R37" s="366">
        <f t="shared" si="14"/>
        <v>0</v>
      </c>
      <c r="S37" s="366">
        <f t="shared" si="14"/>
        <v>0</v>
      </c>
      <c r="T37" s="366">
        <f t="shared" si="14"/>
        <v>0</v>
      </c>
      <c r="U37" s="366">
        <f t="shared" si="14"/>
        <v>0</v>
      </c>
      <c r="V37" s="366">
        <f t="shared" si="14"/>
        <v>0</v>
      </c>
      <c r="W37" s="366">
        <f t="shared" si="14"/>
        <v>0</v>
      </c>
      <c r="X37" s="366">
        <f t="shared" si="14"/>
        <v>0</v>
      </c>
      <c r="Y37" s="366">
        <f t="shared" si="14"/>
        <v>0</v>
      </c>
      <c r="Z37" s="366">
        <f t="shared" si="14"/>
        <v>0</v>
      </c>
      <c r="AA37" s="366">
        <f t="shared" si="14"/>
        <v>0</v>
      </c>
      <c r="AB37" s="366">
        <f t="shared" si="14"/>
        <v>0</v>
      </c>
      <c r="AC37" s="366">
        <f t="shared" si="14"/>
        <v>0</v>
      </c>
      <c r="AD37" s="366">
        <f t="shared" si="14"/>
        <v>0</v>
      </c>
      <c r="AE37" s="366">
        <f t="shared" si="14"/>
        <v>0</v>
      </c>
      <c r="AF37" s="366">
        <f t="shared" si="14"/>
        <v>0</v>
      </c>
      <c r="AG37" s="366">
        <f t="shared" si="14"/>
        <v>0</v>
      </c>
      <c r="AH37" s="366">
        <f t="shared" si="14"/>
        <v>0</v>
      </c>
      <c r="AI37" s="366">
        <f t="shared" si="14"/>
        <v>0</v>
      </c>
      <c r="AJ37" s="366">
        <f t="shared" si="14"/>
        <v>0</v>
      </c>
      <c r="AK37" s="366">
        <f t="shared" si="14"/>
        <v>0</v>
      </c>
      <c r="AL37" s="366">
        <f t="shared" si="14"/>
        <v>0</v>
      </c>
      <c r="AM37" s="366">
        <f t="shared" si="14"/>
        <v>0</v>
      </c>
      <c r="AN37" s="366">
        <f t="shared" si="14"/>
        <v>0</v>
      </c>
      <c r="AO37" s="366">
        <f t="shared" si="14"/>
        <v>0</v>
      </c>
      <c r="AP37" s="366">
        <f t="shared" si="14"/>
        <v>0</v>
      </c>
    </row>
    <row r="38" spans="1:42" x14ac:dyDescent="0.2">
      <c r="A38" s="116" t="s">
        <v>222</v>
      </c>
      <c r="C38" s="188">
        <f t="shared" ref="C38:AP38" si="15">IF(C2&lt;=analysis_period,om_opt_fuel_1_cost*om_opt_fuel_1_usage*(1+om_opt_fuel_1_cost_escal/100+inflation_rate/100)^B2,0)</f>
        <v>0</v>
      </c>
      <c r="D38" s="366">
        <f t="shared" si="15"/>
        <v>0</v>
      </c>
      <c r="E38" s="366">
        <f t="shared" si="15"/>
        <v>0</v>
      </c>
      <c r="F38" s="366">
        <f t="shared" si="15"/>
        <v>0</v>
      </c>
      <c r="G38" s="366">
        <f t="shared" si="15"/>
        <v>0</v>
      </c>
      <c r="H38" s="366">
        <f t="shared" si="15"/>
        <v>0</v>
      </c>
      <c r="I38" s="366">
        <f t="shared" si="15"/>
        <v>0</v>
      </c>
      <c r="J38" s="366">
        <f t="shared" si="15"/>
        <v>0</v>
      </c>
      <c r="K38" s="366">
        <f t="shared" si="15"/>
        <v>0</v>
      </c>
      <c r="L38" s="366">
        <f t="shared" si="15"/>
        <v>0</v>
      </c>
      <c r="M38" s="366">
        <f t="shared" si="15"/>
        <v>0</v>
      </c>
      <c r="N38" s="366">
        <f t="shared" si="15"/>
        <v>0</v>
      </c>
      <c r="O38" s="366">
        <f t="shared" si="15"/>
        <v>0</v>
      </c>
      <c r="P38" s="366">
        <f t="shared" si="15"/>
        <v>0</v>
      </c>
      <c r="Q38" s="366">
        <f t="shared" si="15"/>
        <v>0</v>
      </c>
      <c r="R38" s="366">
        <f t="shared" si="15"/>
        <v>0</v>
      </c>
      <c r="S38" s="366">
        <f t="shared" si="15"/>
        <v>0</v>
      </c>
      <c r="T38" s="366">
        <f t="shared" si="15"/>
        <v>0</v>
      </c>
      <c r="U38" s="366">
        <f t="shared" si="15"/>
        <v>0</v>
      </c>
      <c r="V38" s="366">
        <f t="shared" si="15"/>
        <v>0</v>
      </c>
      <c r="W38" s="366">
        <f t="shared" si="15"/>
        <v>0</v>
      </c>
      <c r="X38" s="366">
        <f t="shared" si="15"/>
        <v>0</v>
      </c>
      <c r="Y38" s="366">
        <f t="shared" si="15"/>
        <v>0</v>
      </c>
      <c r="Z38" s="366">
        <f t="shared" si="15"/>
        <v>0</v>
      </c>
      <c r="AA38" s="366">
        <f t="shared" si="15"/>
        <v>0</v>
      </c>
      <c r="AB38" s="366">
        <f t="shared" si="15"/>
        <v>0</v>
      </c>
      <c r="AC38" s="366">
        <f t="shared" si="15"/>
        <v>0</v>
      </c>
      <c r="AD38" s="366">
        <f t="shared" si="15"/>
        <v>0</v>
      </c>
      <c r="AE38" s="366">
        <f t="shared" si="15"/>
        <v>0</v>
      </c>
      <c r="AF38" s="366">
        <f t="shared" si="15"/>
        <v>0</v>
      </c>
      <c r="AG38" s="366">
        <f t="shared" si="15"/>
        <v>0</v>
      </c>
      <c r="AH38" s="366">
        <f t="shared" si="15"/>
        <v>0</v>
      </c>
      <c r="AI38" s="366">
        <f t="shared" si="15"/>
        <v>0</v>
      </c>
      <c r="AJ38" s="366">
        <f t="shared" si="15"/>
        <v>0</v>
      </c>
      <c r="AK38" s="366">
        <f t="shared" si="15"/>
        <v>0</v>
      </c>
      <c r="AL38" s="366">
        <f t="shared" si="15"/>
        <v>0</v>
      </c>
      <c r="AM38" s="366">
        <f t="shared" si="15"/>
        <v>0</v>
      </c>
      <c r="AN38" s="366">
        <f t="shared" si="15"/>
        <v>0</v>
      </c>
      <c r="AO38" s="366">
        <f t="shared" si="15"/>
        <v>0</v>
      </c>
      <c r="AP38" s="366">
        <f t="shared" si="15"/>
        <v>0</v>
      </c>
    </row>
    <row r="39" spans="1:42" x14ac:dyDescent="0.2">
      <c r="A39" s="116" t="s">
        <v>223</v>
      </c>
      <c r="C39" s="188">
        <f t="shared" ref="C39:AP39" si="16">IF(C2&lt;=analysis_period,om_opt_fuel_2_cost*om_opt_fuel_2_usage*(1+om_opt_fuel_2_cost_escal/100+inflation_rate/100)^B2,0)</f>
        <v>0</v>
      </c>
      <c r="D39" s="366">
        <f t="shared" si="16"/>
        <v>0</v>
      </c>
      <c r="E39" s="366">
        <f t="shared" si="16"/>
        <v>0</v>
      </c>
      <c r="F39" s="366">
        <f t="shared" si="16"/>
        <v>0</v>
      </c>
      <c r="G39" s="366">
        <f t="shared" si="16"/>
        <v>0</v>
      </c>
      <c r="H39" s="366">
        <f t="shared" si="16"/>
        <v>0</v>
      </c>
      <c r="I39" s="366">
        <f t="shared" si="16"/>
        <v>0</v>
      </c>
      <c r="J39" s="366">
        <f t="shared" si="16"/>
        <v>0</v>
      </c>
      <c r="K39" s="366">
        <f t="shared" si="16"/>
        <v>0</v>
      </c>
      <c r="L39" s="366">
        <f t="shared" si="16"/>
        <v>0</v>
      </c>
      <c r="M39" s="366">
        <f t="shared" si="16"/>
        <v>0</v>
      </c>
      <c r="N39" s="366">
        <f t="shared" si="16"/>
        <v>0</v>
      </c>
      <c r="O39" s="366">
        <f t="shared" si="16"/>
        <v>0</v>
      </c>
      <c r="P39" s="366">
        <f t="shared" si="16"/>
        <v>0</v>
      </c>
      <c r="Q39" s="366">
        <f t="shared" si="16"/>
        <v>0</v>
      </c>
      <c r="R39" s="366">
        <f t="shared" si="16"/>
        <v>0</v>
      </c>
      <c r="S39" s="366">
        <f t="shared" si="16"/>
        <v>0</v>
      </c>
      <c r="T39" s="366">
        <f t="shared" si="16"/>
        <v>0</v>
      </c>
      <c r="U39" s="366">
        <f t="shared" si="16"/>
        <v>0</v>
      </c>
      <c r="V39" s="366">
        <f t="shared" si="16"/>
        <v>0</v>
      </c>
      <c r="W39" s="366">
        <f t="shared" si="16"/>
        <v>0</v>
      </c>
      <c r="X39" s="366">
        <f t="shared" si="16"/>
        <v>0</v>
      </c>
      <c r="Y39" s="366">
        <f t="shared" si="16"/>
        <v>0</v>
      </c>
      <c r="Z39" s="366">
        <f t="shared" si="16"/>
        <v>0</v>
      </c>
      <c r="AA39" s="366">
        <f t="shared" si="16"/>
        <v>0</v>
      </c>
      <c r="AB39" s="366">
        <f t="shared" si="16"/>
        <v>0</v>
      </c>
      <c r="AC39" s="366">
        <f t="shared" si="16"/>
        <v>0</v>
      </c>
      <c r="AD39" s="366">
        <f t="shared" si="16"/>
        <v>0</v>
      </c>
      <c r="AE39" s="366">
        <f t="shared" si="16"/>
        <v>0</v>
      </c>
      <c r="AF39" s="366">
        <f t="shared" si="16"/>
        <v>0</v>
      </c>
      <c r="AG39" s="366">
        <f t="shared" si="16"/>
        <v>0</v>
      </c>
      <c r="AH39" s="366">
        <f t="shared" si="16"/>
        <v>0</v>
      </c>
      <c r="AI39" s="366">
        <f t="shared" si="16"/>
        <v>0</v>
      </c>
      <c r="AJ39" s="366">
        <f t="shared" si="16"/>
        <v>0</v>
      </c>
      <c r="AK39" s="366">
        <f t="shared" si="16"/>
        <v>0</v>
      </c>
      <c r="AL39" s="366">
        <f t="shared" si="16"/>
        <v>0</v>
      </c>
      <c r="AM39" s="366">
        <f t="shared" si="16"/>
        <v>0</v>
      </c>
      <c r="AN39" s="366">
        <f t="shared" si="16"/>
        <v>0</v>
      </c>
      <c r="AO39" s="366">
        <f t="shared" si="16"/>
        <v>0</v>
      </c>
      <c r="AP39" s="366">
        <f t="shared" si="16"/>
        <v>0</v>
      </c>
    </row>
    <row r="40" spans="1:42" x14ac:dyDescent="0.2">
      <c r="A40" s="23" t="s">
        <v>0</v>
      </c>
      <c r="C40" s="193">
        <f>C22*property_tax_rate/100</f>
        <v>0</v>
      </c>
      <c r="D40" s="193">
        <f t="shared" ref="D40:AP40" si="17">D22*property_tax_rate/100</f>
        <v>0</v>
      </c>
      <c r="E40" s="193">
        <f t="shared" si="17"/>
        <v>0</v>
      </c>
      <c r="F40" s="193">
        <f t="shared" si="17"/>
        <v>0</v>
      </c>
      <c r="G40" s="193">
        <f t="shared" si="17"/>
        <v>0</v>
      </c>
      <c r="H40" s="193">
        <f t="shared" si="17"/>
        <v>0</v>
      </c>
      <c r="I40" s="193">
        <f t="shared" si="17"/>
        <v>0</v>
      </c>
      <c r="J40" s="193">
        <f t="shared" si="17"/>
        <v>0</v>
      </c>
      <c r="K40" s="193">
        <f t="shared" si="17"/>
        <v>0</v>
      </c>
      <c r="L40" s="193">
        <f t="shared" si="17"/>
        <v>0</v>
      </c>
      <c r="M40" s="193">
        <f t="shared" si="17"/>
        <v>0</v>
      </c>
      <c r="N40" s="193">
        <f t="shared" si="17"/>
        <v>0</v>
      </c>
      <c r="O40" s="193">
        <f t="shared" si="17"/>
        <v>0</v>
      </c>
      <c r="P40" s="193">
        <f t="shared" si="17"/>
        <v>0</v>
      </c>
      <c r="Q40" s="193">
        <f t="shared" si="17"/>
        <v>0</v>
      </c>
      <c r="R40" s="193">
        <f t="shared" si="17"/>
        <v>0</v>
      </c>
      <c r="S40" s="193">
        <f t="shared" si="17"/>
        <v>0</v>
      </c>
      <c r="T40" s="193">
        <f t="shared" si="17"/>
        <v>0</v>
      </c>
      <c r="U40" s="193">
        <f t="shared" si="17"/>
        <v>0</v>
      </c>
      <c r="V40" s="193">
        <f t="shared" si="17"/>
        <v>0</v>
      </c>
      <c r="W40" s="193">
        <f t="shared" si="17"/>
        <v>0</v>
      </c>
      <c r="X40" s="193">
        <f t="shared" si="17"/>
        <v>0</v>
      </c>
      <c r="Y40" s="193">
        <f t="shared" si="17"/>
        <v>0</v>
      </c>
      <c r="Z40" s="193">
        <f t="shared" si="17"/>
        <v>0</v>
      </c>
      <c r="AA40" s="193">
        <f t="shared" si="17"/>
        <v>0</v>
      </c>
      <c r="AB40" s="193">
        <f t="shared" si="17"/>
        <v>0</v>
      </c>
      <c r="AC40" s="193">
        <f t="shared" si="17"/>
        <v>0</v>
      </c>
      <c r="AD40" s="193">
        <f t="shared" si="17"/>
        <v>0</v>
      </c>
      <c r="AE40" s="193">
        <f t="shared" si="17"/>
        <v>0</v>
      </c>
      <c r="AF40" s="193">
        <f t="shared" si="17"/>
        <v>0</v>
      </c>
      <c r="AG40" s="193">
        <f t="shared" si="17"/>
        <v>0</v>
      </c>
      <c r="AH40" s="193">
        <f t="shared" si="17"/>
        <v>0</v>
      </c>
      <c r="AI40" s="193">
        <f t="shared" si="17"/>
        <v>0</v>
      </c>
      <c r="AJ40" s="193">
        <f t="shared" si="17"/>
        <v>0</v>
      </c>
      <c r="AK40" s="193">
        <f t="shared" si="17"/>
        <v>0</v>
      </c>
      <c r="AL40" s="193">
        <f t="shared" si="17"/>
        <v>0</v>
      </c>
      <c r="AM40" s="193">
        <f t="shared" si="17"/>
        <v>0</v>
      </c>
      <c r="AN40" s="193">
        <f t="shared" si="17"/>
        <v>0</v>
      </c>
      <c r="AO40" s="193">
        <f t="shared" si="17"/>
        <v>0</v>
      </c>
      <c r="AP40" s="193">
        <f t="shared" si="17"/>
        <v>0</v>
      </c>
    </row>
    <row r="41" spans="1:42" x14ac:dyDescent="0.2">
      <c r="A41" s="364" t="s">
        <v>320</v>
      </c>
      <c r="C41" s="367">
        <f>IF(C2&lt;=analysis_period,DeveloperMargin*(1+sponsor_operating_margin_escalation/100)^'Cash Flow'!B2,0)</f>
        <v>0</v>
      </c>
      <c r="D41" s="367">
        <f>IF(D2&lt;=analysis_period,DeveloperMargin*(1+sponsor_operating_margin_escalation/100)^'Cash Flow'!C2,0)</f>
        <v>0</v>
      </c>
      <c r="E41" s="367">
        <f>IF(E2&lt;=analysis_period,DeveloperMargin*(1+sponsor_operating_margin_escalation/100)^'Cash Flow'!D2,0)</f>
        <v>0</v>
      </c>
      <c r="F41" s="367">
        <f>IF(F2&lt;=analysis_period,DeveloperMargin*(1+sponsor_operating_margin_escalation/100)^'Cash Flow'!E2,0)</f>
        <v>0</v>
      </c>
      <c r="G41" s="367">
        <f>IF(G2&lt;=analysis_period,DeveloperMargin*(1+sponsor_operating_margin_escalation/100)^'Cash Flow'!F2,0)</f>
        <v>0</v>
      </c>
      <c r="H41" s="367">
        <f>IF(H2&lt;=analysis_period,DeveloperMargin*(1+sponsor_operating_margin_escalation/100)^'Cash Flow'!G2,0)</f>
        <v>0</v>
      </c>
      <c r="I41" s="367">
        <f>IF(I2&lt;=analysis_period,DeveloperMargin*(1+sponsor_operating_margin_escalation/100)^'Cash Flow'!H2,0)</f>
        <v>0</v>
      </c>
      <c r="J41" s="367">
        <f>IF(J2&lt;=analysis_period,DeveloperMargin*(1+sponsor_operating_margin_escalation/100)^'Cash Flow'!I2,0)</f>
        <v>0</v>
      </c>
      <c r="K41" s="367">
        <f>IF(K2&lt;=analysis_period,DeveloperMargin*(1+sponsor_operating_margin_escalation/100)^'Cash Flow'!J2,0)</f>
        <v>0</v>
      </c>
      <c r="L41" s="367">
        <f>IF(L2&lt;=analysis_period,DeveloperMargin*(1+sponsor_operating_margin_escalation/100)^'Cash Flow'!K2,0)</f>
        <v>0</v>
      </c>
      <c r="M41" s="367">
        <f>IF(M2&lt;=analysis_period,DeveloperMargin*(1+sponsor_operating_margin_escalation/100)^'Cash Flow'!L2,0)</f>
        <v>0</v>
      </c>
      <c r="N41" s="367">
        <f>IF(N2&lt;=analysis_period,DeveloperMargin*(1+sponsor_operating_margin_escalation/100)^'Cash Flow'!M2,0)</f>
        <v>0</v>
      </c>
      <c r="O41" s="367">
        <f>IF(O2&lt;=analysis_period,DeveloperMargin*(1+sponsor_operating_margin_escalation/100)^'Cash Flow'!N2,0)</f>
        <v>0</v>
      </c>
      <c r="P41" s="367">
        <f>IF(P2&lt;=analysis_period,DeveloperMargin*(1+sponsor_operating_margin_escalation/100)^'Cash Flow'!O2,0)</f>
        <v>0</v>
      </c>
      <c r="Q41" s="367">
        <f>IF(Q2&lt;=analysis_period,DeveloperMargin*(1+sponsor_operating_margin_escalation/100)^'Cash Flow'!P2,0)</f>
        <v>0</v>
      </c>
      <c r="R41" s="367">
        <f>IF(R2&lt;=analysis_period,DeveloperMargin*(1+sponsor_operating_margin_escalation/100)^'Cash Flow'!Q2,0)</f>
        <v>0</v>
      </c>
      <c r="S41" s="367">
        <f>IF(S2&lt;=analysis_period,DeveloperMargin*(1+sponsor_operating_margin_escalation/100)^'Cash Flow'!R2,0)</f>
        <v>0</v>
      </c>
      <c r="T41" s="367">
        <f>IF(T2&lt;=analysis_period,DeveloperMargin*(1+sponsor_operating_margin_escalation/100)^'Cash Flow'!S2,0)</f>
        <v>0</v>
      </c>
      <c r="U41" s="367">
        <f>IF(U2&lt;=analysis_period,DeveloperMargin*(1+sponsor_operating_margin_escalation/100)^'Cash Flow'!T2,0)</f>
        <v>0</v>
      </c>
      <c r="V41" s="367">
        <f>IF(V2&lt;=analysis_period,DeveloperMargin*(1+sponsor_operating_margin_escalation/100)^'Cash Flow'!U2,0)</f>
        <v>0</v>
      </c>
      <c r="W41" s="367">
        <f>IF(W2&lt;=analysis_period,DeveloperMargin*(1+sponsor_operating_margin_escalation/100)^'Cash Flow'!V2,0)</f>
        <v>0</v>
      </c>
      <c r="X41" s="367">
        <f>IF(X2&lt;=analysis_period,DeveloperMargin*(1+sponsor_operating_margin_escalation/100)^'Cash Flow'!W2,0)</f>
        <v>0</v>
      </c>
      <c r="Y41" s="367">
        <f>IF(Y2&lt;=analysis_period,DeveloperMargin*(1+sponsor_operating_margin_escalation/100)^'Cash Flow'!X2,0)</f>
        <v>0</v>
      </c>
      <c r="Z41" s="367">
        <f>IF(Z2&lt;=analysis_period,DeveloperMargin*(1+sponsor_operating_margin_escalation/100)^'Cash Flow'!Y2,0)</f>
        <v>0</v>
      </c>
      <c r="AA41" s="367">
        <f>IF(AA2&lt;=analysis_period,DeveloperMargin*(1+sponsor_operating_margin_escalation/100)^'Cash Flow'!Z2,0)</f>
        <v>0</v>
      </c>
      <c r="AB41" s="367">
        <f>IF(AB2&lt;=analysis_period,DeveloperMargin*(1+sponsor_operating_margin_escalation/100)^'Cash Flow'!AA2,0)</f>
        <v>0</v>
      </c>
      <c r="AC41" s="367">
        <f>IF(AC2&lt;=analysis_period,DeveloperMargin*(1+sponsor_operating_margin_escalation/100)^'Cash Flow'!AB2,0)</f>
        <v>0</v>
      </c>
      <c r="AD41" s="367">
        <f>IF(AD2&lt;=analysis_period,DeveloperMargin*(1+sponsor_operating_margin_escalation/100)^'Cash Flow'!AC2,0)</f>
        <v>0</v>
      </c>
      <c r="AE41" s="367">
        <f>IF(AE2&lt;=analysis_period,DeveloperMargin*(1+sponsor_operating_margin_escalation/100)^'Cash Flow'!AD2,0)</f>
        <v>0</v>
      </c>
      <c r="AF41" s="367">
        <f>IF(AF2&lt;=analysis_period,DeveloperMargin*(1+sponsor_operating_margin_escalation/100)^'Cash Flow'!AE2,0)</f>
        <v>0</v>
      </c>
      <c r="AG41" s="367">
        <f>IF(AG2&lt;=analysis_period,DeveloperMargin*(1+sponsor_operating_margin_escalation/100)^'Cash Flow'!AF2,0)</f>
        <v>0</v>
      </c>
      <c r="AH41" s="367">
        <f>IF(AH2&lt;=analysis_period,DeveloperMargin*(1+sponsor_operating_margin_escalation/100)^'Cash Flow'!AG2,0)</f>
        <v>0</v>
      </c>
      <c r="AI41" s="367">
        <f>IF(AI2&lt;=analysis_period,DeveloperMargin*(1+sponsor_operating_margin_escalation/100)^'Cash Flow'!AH2,0)</f>
        <v>0</v>
      </c>
      <c r="AJ41" s="367">
        <f>IF(AJ2&lt;=analysis_period,DeveloperMargin*(1+sponsor_operating_margin_escalation/100)^'Cash Flow'!AI2,0)</f>
        <v>0</v>
      </c>
      <c r="AK41" s="367">
        <f>IF(AK2&lt;=analysis_period,DeveloperMargin*(1+sponsor_operating_margin_escalation/100)^'Cash Flow'!AJ2,0)</f>
        <v>0</v>
      </c>
      <c r="AL41" s="367">
        <f>IF(AL2&lt;=analysis_period,DeveloperMargin*(1+sponsor_operating_margin_escalation/100)^'Cash Flow'!AK2,0)</f>
        <v>0</v>
      </c>
      <c r="AM41" s="367">
        <f>IF(AM2&lt;=analysis_period,DeveloperMargin*(1+sponsor_operating_margin_escalation/100)^'Cash Flow'!AL2,0)</f>
        <v>0</v>
      </c>
      <c r="AN41" s="367">
        <f>IF(AN2&lt;=analysis_period,DeveloperMargin*(1+sponsor_operating_margin_escalation/100)^'Cash Flow'!AM2,0)</f>
        <v>0</v>
      </c>
      <c r="AO41" s="367">
        <f>IF(AO2&lt;=analysis_period,DeveloperMargin*(1+sponsor_operating_margin_escalation/100)^'Cash Flow'!AN2,0)</f>
        <v>0</v>
      </c>
      <c r="AP41" s="367">
        <f>IF(AP2&lt;=analysis_period,DeveloperMargin*(1+sponsor_operating_margin_escalation/100)^'Cash Flow'!AO2,0)</f>
        <v>0</v>
      </c>
    </row>
    <row r="42" spans="1:42" x14ac:dyDescent="0.2">
      <c r="A42" s="23" t="s">
        <v>32</v>
      </c>
      <c r="C42" s="188">
        <f t="shared" ref="C42:AP42" si="18">IF(C$2&lt;=analysis_period,total_installed_cost*insurance_rate/100*(1+inflation_rate/100)^B$2,0)</f>
        <v>0</v>
      </c>
      <c r="D42" s="188">
        <f t="shared" si="18"/>
        <v>0</v>
      </c>
      <c r="E42" s="188">
        <f t="shared" si="18"/>
        <v>0</v>
      </c>
      <c r="F42" s="188">
        <f t="shared" si="18"/>
        <v>0</v>
      </c>
      <c r="G42" s="188">
        <f t="shared" si="18"/>
        <v>0</v>
      </c>
      <c r="H42" s="188">
        <f t="shared" si="18"/>
        <v>0</v>
      </c>
      <c r="I42" s="188">
        <f t="shared" si="18"/>
        <v>0</v>
      </c>
      <c r="J42" s="188">
        <f t="shared" si="18"/>
        <v>0</v>
      </c>
      <c r="K42" s="188">
        <f t="shared" si="18"/>
        <v>0</v>
      </c>
      <c r="L42" s="188">
        <f t="shared" si="18"/>
        <v>0</v>
      </c>
      <c r="M42" s="188">
        <f t="shared" si="18"/>
        <v>0</v>
      </c>
      <c r="N42" s="188">
        <f t="shared" si="18"/>
        <v>0</v>
      </c>
      <c r="O42" s="188">
        <f t="shared" si="18"/>
        <v>0</v>
      </c>
      <c r="P42" s="188">
        <f t="shared" si="18"/>
        <v>0</v>
      </c>
      <c r="Q42" s="188">
        <f t="shared" si="18"/>
        <v>0</v>
      </c>
      <c r="R42" s="188">
        <f t="shared" si="18"/>
        <v>0</v>
      </c>
      <c r="S42" s="188">
        <f t="shared" si="18"/>
        <v>0</v>
      </c>
      <c r="T42" s="188">
        <f t="shared" si="18"/>
        <v>0</v>
      </c>
      <c r="U42" s="188">
        <f t="shared" si="18"/>
        <v>0</v>
      </c>
      <c r="V42" s="188">
        <f t="shared" si="18"/>
        <v>0</v>
      </c>
      <c r="W42" s="188">
        <f t="shared" si="18"/>
        <v>0</v>
      </c>
      <c r="X42" s="188">
        <f t="shared" si="18"/>
        <v>0</v>
      </c>
      <c r="Y42" s="188">
        <f t="shared" si="18"/>
        <v>0</v>
      </c>
      <c r="Z42" s="188">
        <f t="shared" si="18"/>
        <v>0</v>
      </c>
      <c r="AA42" s="188">
        <f t="shared" si="18"/>
        <v>0</v>
      </c>
      <c r="AB42" s="188">
        <f t="shared" si="18"/>
        <v>0</v>
      </c>
      <c r="AC42" s="188">
        <f t="shared" si="18"/>
        <v>0</v>
      </c>
      <c r="AD42" s="188">
        <f t="shared" si="18"/>
        <v>0</v>
      </c>
      <c r="AE42" s="188">
        <f t="shared" si="18"/>
        <v>0</v>
      </c>
      <c r="AF42" s="188">
        <f t="shared" si="18"/>
        <v>0</v>
      </c>
      <c r="AG42" s="188">
        <f t="shared" si="18"/>
        <v>0</v>
      </c>
      <c r="AH42" s="188">
        <f t="shared" si="18"/>
        <v>0</v>
      </c>
      <c r="AI42" s="188">
        <f t="shared" si="18"/>
        <v>0</v>
      </c>
      <c r="AJ42" s="188">
        <f t="shared" si="18"/>
        <v>0</v>
      </c>
      <c r="AK42" s="188">
        <f t="shared" si="18"/>
        <v>0</v>
      </c>
      <c r="AL42" s="188">
        <f t="shared" si="18"/>
        <v>0</v>
      </c>
      <c r="AM42" s="188">
        <f t="shared" si="18"/>
        <v>0</v>
      </c>
      <c r="AN42" s="188">
        <f t="shared" si="18"/>
        <v>0</v>
      </c>
      <c r="AO42" s="188">
        <f t="shared" si="18"/>
        <v>0</v>
      </c>
      <c r="AP42" s="188">
        <f t="shared" si="18"/>
        <v>0</v>
      </c>
    </row>
    <row r="43" spans="1:42" x14ac:dyDescent="0.2">
      <c r="A43" s="43" t="s">
        <v>19</v>
      </c>
      <c r="B43" s="43"/>
      <c r="C43" s="201">
        <f>C26+C30+C34+SUM(C35:C42)</f>
        <v>0</v>
      </c>
      <c r="D43" s="201">
        <f>D26+D30+D34+SUM(D35:D42)</f>
        <v>0</v>
      </c>
      <c r="E43" s="201">
        <f t="shared" ref="E43:AP43" si="19">E26+E30+E34+SUM(E35:E42)</f>
        <v>0</v>
      </c>
      <c r="F43" s="201">
        <f t="shared" si="19"/>
        <v>0</v>
      </c>
      <c r="G43" s="201">
        <f t="shared" si="19"/>
        <v>0</v>
      </c>
      <c r="H43" s="201">
        <f t="shared" si="19"/>
        <v>0</v>
      </c>
      <c r="I43" s="201">
        <f t="shared" si="19"/>
        <v>0</v>
      </c>
      <c r="J43" s="201">
        <f t="shared" si="19"/>
        <v>0</v>
      </c>
      <c r="K43" s="201">
        <f t="shared" si="19"/>
        <v>0</v>
      </c>
      <c r="L43" s="201">
        <f t="shared" si="19"/>
        <v>0</v>
      </c>
      <c r="M43" s="201">
        <f t="shared" si="19"/>
        <v>0</v>
      </c>
      <c r="N43" s="201">
        <f t="shared" si="19"/>
        <v>0</v>
      </c>
      <c r="O43" s="201">
        <f t="shared" si="19"/>
        <v>0</v>
      </c>
      <c r="P43" s="201">
        <f t="shared" si="19"/>
        <v>0</v>
      </c>
      <c r="Q43" s="201">
        <f t="shared" si="19"/>
        <v>0</v>
      </c>
      <c r="R43" s="201">
        <f t="shared" si="19"/>
        <v>0</v>
      </c>
      <c r="S43" s="201">
        <f t="shared" si="19"/>
        <v>0</v>
      </c>
      <c r="T43" s="201">
        <f t="shared" si="19"/>
        <v>0</v>
      </c>
      <c r="U43" s="201">
        <f t="shared" si="19"/>
        <v>0</v>
      </c>
      <c r="V43" s="201">
        <f t="shared" si="19"/>
        <v>0</v>
      </c>
      <c r="W43" s="201">
        <f t="shared" si="19"/>
        <v>0</v>
      </c>
      <c r="X43" s="201">
        <f t="shared" si="19"/>
        <v>0</v>
      </c>
      <c r="Y43" s="201">
        <f t="shared" si="19"/>
        <v>0</v>
      </c>
      <c r="Z43" s="201">
        <f t="shared" si="19"/>
        <v>0</v>
      </c>
      <c r="AA43" s="201">
        <f t="shared" si="19"/>
        <v>0</v>
      </c>
      <c r="AB43" s="201">
        <f t="shared" si="19"/>
        <v>0</v>
      </c>
      <c r="AC43" s="201">
        <f t="shared" si="19"/>
        <v>0</v>
      </c>
      <c r="AD43" s="201">
        <f t="shared" si="19"/>
        <v>0</v>
      </c>
      <c r="AE43" s="201">
        <f t="shared" si="19"/>
        <v>0</v>
      </c>
      <c r="AF43" s="201">
        <f t="shared" si="19"/>
        <v>0</v>
      </c>
      <c r="AG43" s="201">
        <f t="shared" si="19"/>
        <v>0</v>
      </c>
      <c r="AH43" s="201">
        <f t="shared" si="19"/>
        <v>0</v>
      </c>
      <c r="AI43" s="201">
        <f t="shared" si="19"/>
        <v>0</v>
      </c>
      <c r="AJ43" s="201">
        <f t="shared" si="19"/>
        <v>0</v>
      </c>
      <c r="AK43" s="201">
        <f t="shared" si="19"/>
        <v>0</v>
      </c>
      <c r="AL43" s="201">
        <f t="shared" si="19"/>
        <v>0</v>
      </c>
      <c r="AM43" s="201">
        <f t="shared" si="19"/>
        <v>0</v>
      </c>
      <c r="AN43" s="201">
        <f t="shared" si="19"/>
        <v>0</v>
      </c>
      <c r="AO43" s="201">
        <f t="shared" si="19"/>
        <v>0</v>
      </c>
      <c r="AP43" s="201">
        <f t="shared" si="19"/>
        <v>0</v>
      </c>
    </row>
    <row r="45" spans="1:42" x14ac:dyDescent="0.2">
      <c r="A45" s="275" t="s">
        <v>321</v>
      </c>
      <c r="B45" s="43"/>
      <c r="C45" s="201">
        <f>C20-C43</f>
        <v>0</v>
      </c>
      <c r="D45" s="201">
        <f t="shared" ref="D45:AP45" si="20">D20-D43</f>
        <v>0</v>
      </c>
      <c r="E45" s="201">
        <f t="shared" si="20"/>
        <v>0</v>
      </c>
      <c r="F45" s="201">
        <f t="shared" si="20"/>
        <v>0</v>
      </c>
      <c r="G45" s="201">
        <f t="shared" si="20"/>
        <v>0</v>
      </c>
      <c r="H45" s="201">
        <f t="shared" si="20"/>
        <v>0</v>
      </c>
      <c r="I45" s="201">
        <f t="shared" si="20"/>
        <v>0</v>
      </c>
      <c r="J45" s="201">
        <f t="shared" si="20"/>
        <v>0</v>
      </c>
      <c r="K45" s="201">
        <f t="shared" si="20"/>
        <v>0</v>
      </c>
      <c r="L45" s="201">
        <f t="shared" si="20"/>
        <v>0</v>
      </c>
      <c r="M45" s="201">
        <f t="shared" si="20"/>
        <v>0</v>
      </c>
      <c r="N45" s="201">
        <f t="shared" si="20"/>
        <v>0</v>
      </c>
      <c r="O45" s="201">
        <f t="shared" si="20"/>
        <v>0</v>
      </c>
      <c r="P45" s="201">
        <f t="shared" si="20"/>
        <v>0</v>
      </c>
      <c r="Q45" s="201">
        <f t="shared" si="20"/>
        <v>0</v>
      </c>
      <c r="R45" s="201">
        <f t="shared" si="20"/>
        <v>0</v>
      </c>
      <c r="S45" s="201">
        <f t="shared" si="20"/>
        <v>0</v>
      </c>
      <c r="T45" s="201">
        <f t="shared" si="20"/>
        <v>0</v>
      </c>
      <c r="U45" s="201">
        <f t="shared" si="20"/>
        <v>0</v>
      </c>
      <c r="V45" s="201">
        <f t="shared" si="20"/>
        <v>0</v>
      </c>
      <c r="W45" s="201">
        <f t="shared" si="20"/>
        <v>0</v>
      </c>
      <c r="X45" s="201">
        <f t="shared" si="20"/>
        <v>0</v>
      </c>
      <c r="Y45" s="201">
        <f t="shared" si="20"/>
        <v>0</v>
      </c>
      <c r="Z45" s="201">
        <f t="shared" si="20"/>
        <v>0</v>
      </c>
      <c r="AA45" s="201">
        <f t="shared" si="20"/>
        <v>0</v>
      </c>
      <c r="AB45" s="201">
        <f t="shared" si="20"/>
        <v>0</v>
      </c>
      <c r="AC45" s="201">
        <f t="shared" si="20"/>
        <v>0</v>
      </c>
      <c r="AD45" s="201">
        <f t="shared" si="20"/>
        <v>0</v>
      </c>
      <c r="AE45" s="201">
        <f t="shared" si="20"/>
        <v>0</v>
      </c>
      <c r="AF45" s="201">
        <f t="shared" si="20"/>
        <v>0</v>
      </c>
      <c r="AG45" s="201">
        <f t="shared" si="20"/>
        <v>0</v>
      </c>
      <c r="AH45" s="201">
        <f t="shared" si="20"/>
        <v>0</v>
      </c>
      <c r="AI45" s="201">
        <f t="shared" si="20"/>
        <v>0</v>
      </c>
      <c r="AJ45" s="201">
        <f t="shared" si="20"/>
        <v>0</v>
      </c>
      <c r="AK45" s="201">
        <f t="shared" si="20"/>
        <v>0</v>
      </c>
      <c r="AL45" s="201">
        <f t="shared" si="20"/>
        <v>0</v>
      </c>
      <c r="AM45" s="201">
        <f t="shared" si="20"/>
        <v>0</v>
      </c>
      <c r="AN45" s="201">
        <f t="shared" si="20"/>
        <v>0</v>
      </c>
      <c r="AO45" s="201">
        <f t="shared" si="20"/>
        <v>0</v>
      </c>
      <c r="AP45" s="201">
        <f t="shared" si="20"/>
        <v>0</v>
      </c>
    </row>
    <row r="46" spans="1:42" x14ac:dyDescent="0.2">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x14ac:dyDescent="0.2">
      <c r="A47" s="109" t="s">
        <v>322</v>
      </c>
      <c r="B47" s="8"/>
      <c r="C47" s="283"/>
      <c r="D47" s="283"/>
      <c r="E47" s="283"/>
      <c r="F47" s="283"/>
      <c r="G47" s="283"/>
      <c r="H47" s="283"/>
      <c r="I47" s="283"/>
      <c r="J47" s="283"/>
      <c r="K47" s="283"/>
      <c r="L47" s="283"/>
      <c r="M47" s="283"/>
      <c r="N47" s="283"/>
      <c r="O47" s="283"/>
      <c r="P47" s="283"/>
      <c r="Q47" s="283"/>
      <c r="R47" s="283"/>
      <c r="S47" s="283"/>
      <c r="T47" s="283"/>
      <c r="U47" s="283"/>
      <c r="V47" s="283"/>
      <c r="W47" s="283"/>
      <c r="X47" s="283"/>
      <c r="Y47" s="283"/>
      <c r="Z47" s="283"/>
      <c r="AA47" s="283"/>
      <c r="AB47" s="283"/>
      <c r="AC47" s="283"/>
      <c r="AD47" s="283"/>
      <c r="AE47" s="283"/>
      <c r="AF47" s="283"/>
      <c r="AG47" s="283"/>
      <c r="AH47" s="283"/>
      <c r="AI47" s="283"/>
      <c r="AJ47" s="283"/>
      <c r="AK47" s="283"/>
      <c r="AL47" s="283"/>
      <c r="AM47" s="283"/>
      <c r="AN47" s="283"/>
      <c r="AO47" s="283"/>
      <c r="AP47" s="283"/>
    </row>
    <row r="48" spans="1:42" x14ac:dyDescent="0.2">
      <c r="A48" s="25" t="s">
        <v>242</v>
      </c>
      <c r="B48" s="20"/>
      <c r="C48" s="20"/>
      <c r="D48" s="20"/>
      <c r="E48" s="20"/>
      <c r="F48" s="20"/>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row>
    <row r="49" spans="1:42" x14ac:dyDescent="0.2">
      <c r="A49" s="23" t="s">
        <v>323</v>
      </c>
      <c r="B49" s="193"/>
      <c r="C49" s="193">
        <f>C45</f>
        <v>0</v>
      </c>
      <c r="D49" s="193">
        <f t="shared" ref="D49:AP49" si="21">D45</f>
        <v>0</v>
      </c>
      <c r="E49" s="193">
        <f t="shared" si="21"/>
        <v>0</v>
      </c>
      <c r="F49" s="193">
        <f t="shared" si="21"/>
        <v>0</v>
      </c>
      <c r="G49" s="193">
        <f t="shared" si="21"/>
        <v>0</v>
      </c>
      <c r="H49" s="193">
        <f t="shared" si="21"/>
        <v>0</v>
      </c>
      <c r="I49" s="193">
        <f t="shared" si="21"/>
        <v>0</v>
      </c>
      <c r="J49" s="193">
        <f t="shared" si="21"/>
        <v>0</v>
      </c>
      <c r="K49" s="193">
        <f t="shared" si="21"/>
        <v>0</v>
      </c>
      <c r="L49" s="193">
        <f t="shared" si="21"/>
        <v>0</v>
      </c>
      <c r="M49" s="193">
        <f t="shared" si="21"/>
        <v>0</v>
      </c>
      <c r="N49" s="193">
        <f t="shared" si="21"/>
        <v>0</v>
      </c>
      <c r="O49" s="193">
        <f t="shared" si="21"/>
        <v>0</v>
      </c>
      <c r="P49" s="193">
        <f t="shared" si="21"/>
        <v>0</v>
      </c>
      <c r="Q49" s="193">
        <f t="shared" si="21"/>
        <v>0</v>
      </c>
      <c r="R49" s="193">
        <f t="shared" si="21"/>
        <v>0</v>
      </c>
      <c r="S49" s="193">
        <f t="shared" si="21"/>
        <v>0</v>
      </c>
      <c r="T49" s="193">
        <f t="shared" si="21"/>
        <v>0</v>
      </c>
      <c r="U49" s="193">
        <f t="shared" si="21"/>
        <v>0</v>
      </c>
      <c r="V49" s="193">
        <f t="shared" si="21"/>
        <v>0</v>
      </c>
      <c r="W49" s="193">
        <f t="shared" si="21"/>
        <v>0</v>
      </c>
      <c r="X49" s="193">
        <f t="shared" si="21"/>
        <v>0</v>
      </c>
      <c r="Y49" s="193">
        <f t="shared" si="21"/>
        <v>0</v>
      </c>
      <c r="Z49" s="193">
        <f t="shared" si="21"/>
        <v>0</v>
      </c>
      <c r="AA49" s="193">
        <f t="shared" si="21"/>
        <v>0</v>
      </c>
      <c r="AB49" s="193">
        <f t="shared" si="21"/>
        <v>0</v>
      </c>
      <c r="AC49" s="193">
        <f t="shared" si="21"/>
        <v>0</v>
      </c>
      <c r="AD49" s="193">
        <f t="shared" si="21"/>
        <v>0</v>
      </c>
      <c r="AE49" s="193">
        <f t="shared" si="21"/>
        <v>0</v>
      </c>
      <c r="AF49" s="193">
        <f t="shared" si="21"/>
        <v>0</v>
      </c>
      <c r="AG49" s="193">
        <f t="shared" si="21"/>
        <v>0</v>
      </c>
      <c r="AH49" s="193">
        <f t="shared" si="21"/>
        <v>0</v>
      </c>
      <c r="AI49" s="193">
        <f t="shared" si="21"/>
        <v>0</v>
      </c>
      <c r="AJ49" s="193">
        <f t="shared" si="21"/>
        <v>0</v>
      </c>
      <c r="AK49" s="193">
        <f t="shared" si="21"/>
        <v>0</v>
      </c>
      <c r="AL49" s="193">
        <f t="shared" si="21"/>
        <v>0</v>
      </c>
      <c r="AM49" s="193">
        <f t="shared" si="21"/>
        <v>0</v>
      </c>
      <c r="AN49" s="193">
        <f t="shared" si="21"/>
        <v>0</v>
      </c>
      <c r="AO49" s="193">
        <f t="shared" si="21"/>
        <v>0</v>
      </c>
      <c r="AP49" s="193">
        <f t="shared" si="21"/>
        <v>0</v>
      </c>
    </row>
    <row r="50" spans="1:42" x14ac:dyDescent="0.2">
      <c r="A50" s="23" t="s">
        <v>252</v>
      </c>
      <c r="B50" s="193">
        <v>0</v>
      </c>
      <c r="C50" s="193">
        <f t="shared" ref="C50:AP50" si="22">C717</f>
        <v>0</v>
      </c>
      <c r="D50" s="193">
        <f t="shared" si="22"/>
        <v>0</v>
      </c>
      <c r="E50" s="193">
        <f t="shared" si="22"/>
        <v>0</v>
      </c>
      <c r="F50" s="193">
        <f t="shared" si="22"/>
        <v>0</v>
      </c>
      <c r="G50" s="193">
        <f t="shared" si="22"/>
        <v>0</v>
      </c>
      <c r="H50" s="193">
        <f t="shared" si="22"/>
        <v>0</v>
      </c>
      <c r="I50" s="193">
        <f t="shared" si="22"/>
        <v>0</v>
      </c>
      <c r="J50" s="193">
        <f t="shared" si="22"/>
        <v>0</v>
      </c>
      <c r="K50" s="193">
        <f t="shared" si="22"/>
        <v>0</v>
      </c>
      <c r="L50" s="193">
        <f t="shared" si="22"/>
        <v>0</v>
      </c>
      <c r="M50" s="193">
        <f t="shared" si="22"/>
        <v>0</v>
      </c>
      <c r="N50" s="193">
        <f t="shared" si="22"/>
        <v>0</v>
      </c>
      <c r="O50" s="193">
        <f t="shared" si="22"/>
        <v>0</v>
      </c>
      <c r="P50" s="193">
        <f t="shared" si="22"/>
        <v>0</v>
      </c>
      <c r="Q50" s="193">
        <f t="shared" si="22"/>
        <v>0</v>
      </c>
      <c r="R50" s="193">
        <f t="shared" si="22"/>
        <v>0</v>
      </c>
      <c r="S50" s="193">
        <f t="shared" si="22"/>
        <v>0</v>
      </c>
      <c r="T50" s="193">
        <f t="shared" si="22"/>
        <v>0</v>
      </c>
      <c r="U50" s="193">
        <f t="shared" si="22"/>
        <v>0</v>
      </c>
      <c r="V50" s="193">
        <f t="shared" si="22"/>
        <v>0</v>
      </c>
      <c r="W50" s="193">
        <f t="shared" si="22"/>
        <v>0</v>
      </c>
      <c r="X50" s="193">
        <f t="shared" si="22"/>
        <v>0</v>
      </c>
      <c r="Y50" s="193">
        <f t="shared" si="22"/>
        <v>0</v>
      </c>
      <c r="Z50" s="193">
        <f t="shared" si="22"/>
        <v>0</v>
      </c>
      <c r="AA50" s="193">
        <f t="shared" si="22"/>
        <v>0</v>
      </c>
      <c r="AB50" s="193">
        <f t="shared" si="22"/>
        <v>0</v>
      </c>
      <c r="AC50" s="193">
        <f t="shared" si="22"/>
        <v>0</v>
      </c>
      <c r="AD50" s="193">
        <f t="shared" si="22"/>
        <v>0</v>
      </c>
      <c r="AE50" s="193">
        <f t="shared" si="22"/>
        <v>0</v>
      </c>
      <c r="AF50" s="193">
        <f t="shared" si="22"/>
        <v>0</v>
      </c>
      <c r="AG50" s="193">
        <f t="shared" si="22"/>
        <v>0</v>
      </c>
      <c r="AH50" s="193">
        <f t="shared" si="22"/>
        <v>0</v>
      </c>
      <c r="AI50" s="193">
        <f t="shared" si="22"/>
        <v>0</v>
      </c>
      <c r="AJ50" s="193">
        <f t="shared" si="22"/>
        <v>0</v>
      </c>
      <c r="AK50" s="193">
        <f t="shared" si="22"/>
        <v>0</v>
      </c>
      <c r="AL50" s="193">
        <f t="shared" si="22"/>
        <v>0</v>
      </c>
      <c r="AM50" s="193">
        <f t="shared" si="22"/>
        <v>0</v>
      </c>
      <c r="AN50" s="193">
        <f t="shared" si="22"/>
        <v>0</v>
      </c>
      <c r="AO50" s="193">
        <f t="shared" si="22"/>
        <v>0</v>
      </c>
      <c r="AP50" s="193">
        <f t="shared" si="22"/>
        <v>0</v>
      </c>
    </row>
    <row r="51" spans="1:42" x14ac:dyDescent="0.2">
      <c r="A51" s="274" t="s">
        <v>13</v>
      </c>
      <c r="B51" s="201">
        <f>SUM(B49:B50)</f>
        <v>0</v>
      </c>
      <c r="C51" s="201">
        <f t="shared" ref="C51:AP51" si="23">SUM(C49:C50)</f>
        <v>0</v>
      </c>
      <c r="D51" s="201">
        <f t="shared" si="23"/>
        <v>0</v>
      </c>
      <c r="E51" s="201">
        <f t="shared" si="23"/>
        <v>0</v>
      </c>
      <c r="F51" s="201">
        <f t="shared" si="23"/>
        <v>0</v>
      </c>
      <c r="G51" s="201">
        <f t="shared" si="23"/>
        <v>0</v>
      </c>
      <c r="H51" s="201">
        <f t="shared" si="23"/>
        <v>0</v>
      </c>
      <c r="I51" s="201">
        <f t="shared" si="23"/>
        <v>0</v>
      </c>
      <c r="J51" s="201">
        <f t="shared" si="23"/>
        <v>0</v>
      </c>
      <c r="K51" s="201">
        <f t="shared" si="23"/>
        <v>0</v>
      </c>
      <c r="L51" s="201">
        <f t="shared" si="23"/>
        <v>0</v>
      </c>
      <c r="M51" s="201">
        <f t="shared" si="23"/>
        <v>0</v>
      </c>
      <c r="N51" s="201">
        <f t="shared" si="23"/>
        <v>0</v>
      </c>
      <c r="O51" s="201">
        <f t="shared" si="23"/>
        <v>0</v>
      </c>
      <c r="P51" s="201">
        <f t="shared" si="23"/>
        <v>0</v>
      </c>
      <c r="Q51" s="201">
        <f t="shared" si="23"/>
        <v>0</v>
      </c>
      <c r="R51" s="201">
        <f t="shared" si="23"/>
        <v>0</v>
      </c>
      <c r="S51" s="201">
        <f t="shared" si="23"/>
        <v>0</v>
      </c>
      <c r="T51" s="201">
        <f t="shared" si="23"/>
        <v>0</v>
      </c>
      <c r="U51" s="201">
        <f t="shared" si="23"/>
        <v>0</v>
      </c>
      <c r="V51" s="201">
        <f t="shared" si="23"/>
        <v>0</v>
      </c>
      <c r="W51" s="201">
        <f t="shared" si="23"/>
        <v>0</v>
      </c>
      <c r="X51" s="201">
        <f t="shared" si="23"/>
        <v>0</v>
      </c>
      <c r="Y51" s="201">
        <f t="shared" si="23"/>
        <v>0</v>
      </c>
      <c r="Z51" s="201">
        <f t="shared" si="23"/>
        <v>0</v>
      </c>
      <c r="AA51" s="201">
        <f t="shared" si="23"/>
        <v>0</v>
      </c>
      <c r="AB51" s="201">
        <f t="shared" si="23"/>
        <v>0</v>
      </c>
      <c r="AC51" s="201">
        <f t="shared" si="23"/>
        <v>0</v>
      </c>
      <c r="AD51" s="201">
        <f t="shared" si="23"/>
        <v>0</v>
      </c>
      <c r="AE51" s="201">
        <f t="shared" si="23"/>
        <v>0</v>
      </c>
      <c r="AF51" s="201">
        <f t="shared" si="23"/>
        <v>0</v>
      </c>
      <c r="AG51" s="201">
        <f t="shared" si="23"/>
        <v>0</v>
      </c>
      <c r="AH51" s="201">
        <f t="shared" si="23"/>
        <v>0</v>
      </c>
      <c r="AI51" s="201">
        <f t="shared" si="23"/>
        <v>0</v>
      </c>
      <c r="AJ51" s="201">
        <f t="shared" si="23"/>
        <v>0</v>
      </c>
      <c r="AK51" s="201">
        <f t="shared" si="23"/>
        <v>0</v>
      </c>
      <c r="AL51" s="201">
        <f t="shared" si="23"/>
        <v>0</v>
      </c>
      <c r="AM51" s="201">
        <f t="shared" si="23"/>
        <v>0</v>
      </c>
      <c r="AN51" s="201">
        <f t="shared" si="23"/>
        <v>0</v>
      </c>
      <c r="AO51" s="201">
        <f t="shared" si="23"/>
        <v>0</v>
      </c>
      <c r="AP51" s="201">
        <f t="shared" si="23"/>
        <v>0</v>
      </c>
    </row>
    <row r="52" spans="1:42" x14ac:dyDescent="0.2">
      <c r="A52" s="23"/>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row>
    <row r="53" spans="1:42" x14ac:dyDescent="0.2">
      <c r="A53" s="25" t="s">
        <v>60</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row>
    <row r="54" spans="1:42" x14ac:dyDescent="0.2">
      <c r="A54" s="4" t="s">
        <v>176</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row>
    <row r="55" spans="1:42" x14ac:dyDescent="0.2">
      <c r="A55" s="27" t="s">
        <v>177</v>
      </c>
      <c r="B55" s="188">
        <f>-total_installed_cost</f>
        <v>0</v>
      </c>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row>
    <row r="56" spans="1:42" x14ac:dyDescent="0.2">
      <c r="A56" s="27" t="s">
        <v>250</v>
      </c>
      <c r="B56" s="188">
        <f>-cost_other_financing</f>
        <v>0</v>
      </c>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row>
    <row r="57" spans="1:42" x14ac:dyDescent="0.2">
      <c r="A57" s="365" t="s">
        <v>325</v>
      </c>
      <c r="B57" s="366">
        <f>cost_equity_closing</f>
        <v>0</v>
      </c>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
      <c r="A58" s="27" t="s">
        <v>178</v>
      </c>
      <c r="B58" s="188">
        <f>-Inputs!I80</f>
        <v>0</v>
      </c>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7" t="s">
        <v>326</v>
      </c>
      <c r="B59" s="194">
        <f>cost_other_financing</f>
        <v>0</v>
      </c>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27" t="s">
        <v>324</v>
      </c>
      <c r="B60" s="193">
        <f>SUM(B55:B59)</f>
        <v>0</v>
      </c>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c r="AD60" s="193"/>
      <c r="AE60" s="193"/>
      <c r="AF60" s="193"/>
      <c r="AG60" s="193"/>
      <c r="AH60" s="193"/>
      <c r="AI60" s="193"/>
      <c r="AJ60" s="193"/>
      <c r="AK60" s="193"/>
      <c r="AL60" s="193"/>
      <c r="AM60" s="193"/>
      <c r="AN60" s="193"/>
      <c r="AO60" s="193"/>
      <c r="AP60" s="193"/>
    </row>
    <row r="61" spans="1:42" x14ac:dyDescent="0.2">
      <c r="A61" s="23" t="s">
        <v>179</v>
      </c>
      <c r="B61" s="193"/>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262</v>
      </c>
      <c r="B62" s="193">
        <f t="shared" ref="B62:AP62" si="24">-B603-B604</f>
        <v>0</v>
      </c>
      <c r="C62" s="193">
        <f t="shared" si="24"/>
        <v>0</v>
      </c>
      <c r="D62" s="193">
        <f t="shared" si="24"/>
        <v>0</v>
      </c>
      <c r="E62" s="193">
        <f t="shared" si="24"/>
        <v>0</v>
      </c>
      <c r="F62" s="193">
        <f t="shared" si="24"/>
        <v>0</v>
      </c>
      <c r="G62" s="193">
        <f t="shared" si="24"/>
        <v>0</v>
      </c>
      <c r="H62" s="193">
        <f t="shared" si="24"/>
        <v>0</v>
      </c>
      <c r="I62" s="193">
        <f t="shared" si="24"/>
        <v>0</v>
      </c>
      <c r="J62" s="193">
        <f t="shared" si="24"/>
        <v>0</v>
      </c>
      <c r="K62" s="193">
        <f t="shared" si="24"/>
        <v>0</v>
      </c>
      <c r="L62" s="193">
        <f t="shared" si="24"/>
        <v>0</v>
      </c>
      <c r="M62" s="193">
        <f t="shared" si="24"/>
        <v>0</v>
      </c>
      <c r="N62" s="193">
        <f t="shared" si="24"/>
        <v>0</v>
      </c>
      <c r="O62" s="193">
        <f t="shared" si="24"/>
        <v>0</v>
      </c>
      <c r="P62" s="193">
        <f t="shared" si="24"/>
        <v>0</v>
      </c>
      <c r="Q62" s="193">
        <f t="shared" si="24"/>
        <v>0</v>
      </c>
      <c r="R62" s="193">
        <f t="shared" si="24"/>
        <v>0</v>
      </c>
      <c r="S62" s="193">
        <f t="shared" si="24"/>
        <v>0</v>
      </c>
      <c r="T62" s="193">
        <f t="shared" si="24"/>
        <v>0</v>
      </c>
      <c r="U62" s="193">
        <f t="shared" si="24"/>
        <v>0</v>
      </c>
      <c r="V62" s="193">
        <f t="shared" si="24"/>
        <v>0</v>
      </c>
      <c r="W62" s="193">
        <f t="shared" si="24"/>
        <v>0</v>
      </c>
      <c r="X62" s="193">
        <f t="shared" si="24"/>
        <v>0</v>
      </c>
      <c r="Y62" s="193">
        <f t="shared" si="24"/>
        <v>0</v>
      </c>
      <c r="Z62" s="193">
        <f t="shared" si="24"/>
        <v>0</v>
      </c>
      <c r="AA62" s="193">
        <f t="shared" si="24"/>
        <v>0</v>
      </c>
      <c r="AB62" s="193">
        <f t="shared" si="24"/>
        <v>0</v>
      </c>
      <c r="AC62" s="193">
        <f t="shared" si="24"/>
        <v>0</v>
      </c>
      <c r="AD62" s="193">
        <f t="shared" si="24"/>
        <v>0</v>
      </c>
      <c r="AE62" s="193">
        <f t="shared" si="24"/>
        <v>0</v>
      </c>
      <c r="AF62" s="193">
        <f t="shared" si="24"/>
        <v>0</v>
      </c>
      <c r="AG62" s="193">
        <f t="shared" si="24"/>
        <v>0</v>
      </c>
      <c r="AH62" s="193">
        <f t="shared" si="24"/>
        <v>0</v>
      </c>
      <c r="AI62" s="193">
        <f t="shared" si="24"/>
        <v>0</v>
      </c>
      <c r="AJ62" s="193">
        <f t="shared" si="24"/>
        <v>0</v>
      </c>
      <c r="AK62" s="193">
        <f t="shared" si="24"/>
        <v>0</v>
      </c>
      <c r="AL62" s="193">
        <f t="shared" si="24"/>
        <v>0</v>
      </c>
      <c r="AM62" s="193">
        <f t="shared" si="24"/>
        <v>0</v>
      </c>
      <c r="AN62" s="193">
        <f t="shared" si="24"/>
        <v>0</v>
      </c>
      <c r="AO62" s="193">
        <f t="shared" si="24"/>
        <v>0</v>
      </c>
      <c r="AP62" s="193">
        <f t="shared" si="24"/>
        <v>0</v>
      </c>
    </row>
    <row r="63" spans="1:42" x14ac:dyDescent="0.2">
      <c r="A63" s="365" t="s">
        <v>327</v>
      </c>
      <c r="B63" s="367">
        <f>-B609-B610</f>
        <v>0</v>
      </c>
      <c r="C63" s="367">
        <f t="shared" ref="C63:AP63" si="25">-C609-C610</f>
        <v>0</v>
      </c>
      <c r="D63" s="367">
        <f t="shared" si="25"/>
        <v>0</v>
      </c>
      <c r="E63" s="367">
        <f t="shared" si="25"/>
        <v>0</v>
      </c>
      <c r="F63" s="367">
        <f t="shared" si="25"/>
        <v>0</v>
      </c>
      <c r="G63" s="367">
        <f t="shared" si="25"/>
        <v>0</v>
      </c>
      <c r="H63" s="367">
        <f t="shared" si="25"/>
        <v>0</v>
      </c>
      <c r="I63" s="367">
        <f t="shared" si="25"/>
        <v>0</v>
      </c>
      <c r="J63" s="367">
        <f t="shared" si="25"/>
        <v>0</v>
      </c>
      <c r="K63" s="367">
        <f t="shared" si="25"/>
        <v>0</v>
      </c>
      <c r="L63" s="367">
        <f t="shared" si="25"/>
        <v>0</v>
      </c>
      <c r="M63" s="367">
        <f t="shared" si="25"/>
        <v>0</v>
      </c>
      <c r="N63" s="367">
        <f t="shared" si="25"/>
        <v>0</v>
      </c>
      <c r="O63" s="367">
        <f t="shared" si="25"/>
        <v>0</v>
      </c>
      <c r="P63" s="367">
        <f t="shared" si="25"/>
        <v>0</v>
      </c>
      <c r="Q63" s="367">
        <f t="shared" si="25"/>
        <v>0</v>
      </c>
      <c r="R63" s="367">
        <f t="shared" si="25"/>
        <v>0</v>
      </c>
      <c r="S63" s="367">
        <f t="shared" si="25"/>
        <v>0</v>
      </c>
      <c r="T63" s="367">
        <f t="shared" si="25"/>
        <v>0</v>
      </c>
      <c r="U63" s="367">
        <f t="shared" si="25"/>
        <v>0</v>
      </c>
      <c r="V63" s="367">
        <f t="shared" si="25"/>
        <v>0</v>
      </c>
      <c r="W63" s="367">
        <f t="shared" si="25"/>
        <v>0</v>
      </c>
      <c r="X63" s="367">
        <f t="shared" si="25"/>
        <v>0</v>
      </c>
      <c r="Y63" s="367">
        <f t="shared" si="25"/>
        <v>0</v>
      </c>
      <c r="Z63" s="367">
        <f t="shared" si="25"/>
        <v>0</v>
      </c>
      <c r="AA63" s="367">
        <f t="shared" si="25"/>
        <v>0</v>
      </c>
      <c r="AB63" s="367">
        <f t="shared" si="25"/>
        <v>0</v>
      </c>
      <c r="AC63" s="367">
        <f t="shared" si="25"/>
        <v>0</v>
      </c>
      <c r="AD63" s="367">
        <f t="shared" si="25"/>
        <v>0</v>
      </c>
      <c r="AE63" s="367">
        <f t="shared" si="25"/>
        <v>0</v>
      </c>
      <c r="AF63" s="367">
        <f t="shared" si="25"/>
        <v>0</v>
      </c>
      <c r="AG63" s="367">
        <f t="shared" si="25"/>
        <v>0</v>
      </c>
      <c r="AH63" s="367">
        <f t="shared" si="25"/>
        <v>0</v>
      </c>
      <c r="AI63" s="367">
        <f t="shared" si="25"/>
        <v>0</v>
      </c>
      <c r="AJ63" s="367">
        <f t="shared" si="25"/>
        <v>0</v>
      </c>
      <c r="AK63" s="367">
        <f t="shared" si="25"/>
        <v>0</v>
      </c>
      <c r="AL63" s="367">
        <f t="shared" si="25"/>
        <v>0</v>
      </c>
      <c r="AM63" s="367">
        <f t="shared" si="25"/>
        <v>0</v>
      </c>
      <c r="AN63" s="367">
        <f t="shared" si="25"/>
        <v>0</v>
      </c>
      <c r="AO63" s="367">
        <f t="shared" si="25"/>
        <v>0</v>
      </c>
      <c r="AP63" s="367">
        <f t="shared" si="25"/>
        <v>0</v>
      </c>
    </row>
    <row r="64" spans="1:42" x14ac:dyDescent="0.2">
      <c r="A64" s="365" t="s">
        <v>274</v>
      </c>
      <c r="B64" s="367">
        <f>-B615-B616</f>
        <v>0</v>
      </c>
      <c r="C64" s="367">
        <f t="shared" ref="C64:AP64" si="26">-C615-C616</f>
        <v>0</v>
      </c>
      <c r="D64" s="367">
        <f t="shared" si="26"/>
        <v>0</v>
      </c>
      <c r="E64" s="367">
        <f t="shared" si="26"/>
        <v>0</v>
      </c>
      <c r="F64" s="367">
        <f t="shared" si="26"/>
        <v>0</v>
      </c>
      <c r="G64" s="367">
        <f t="shared" si="26"/>
        <v>0</v>
      </c>
      <c r="H64" s="367">
        <f t="shared" si="26"/>
        <v>0</v>
      </c>
      <c r="I64" s="367">
        <f t="shared" si="26"/>
        <v>0</v>
      </c>
      <c r="J64" s="367">
        <f t="shared" si="26"/>
        <v>0</v>
      </c>
      <c r="K64" s="367">
        <f t="shared" si="26"/>
        <v>0</v>
      </c>
      <c r="L64" s="367">
        <f t="shared" si="26"/>
        <v>0</v>
      </c>
      <c r="M64" s="367">
        <f t="shared" si="26"/>
        <v>0</v>
      </c>
      <c r="N64" s="367">
        <f t="shared" si="26"/>
        <v>0</v>
      </c>
      <c r="O64" s="367">
        <f t="shared" si="26"/>
        <v>0</v>
      </c>
      <c r="P64" s="367">
        <f t="shared" si="26"/>
        <v>0</v>
      </c>
      <c r="Q64" s="367">
        <f t="shared" si="26"/>
        <v>0</v>
      </c>
      <c r="R64" s="367">
        <f t="shared" si="26"/>
        <v>0</v>
      </c>
      <c r="S64" s="367">
        <f t="shared" si="26"/>
        <v>0</v>
      </c>
      <c r="T64" s="367">
        <f t="shared" si="26"/>
        <v>0</v>
      </c>
      <c r="U64" s="367">
        <f t="shared" si="26"/>
        <v>0</v>
      </c>
      <c r="V64" s="367">
        <f t="shared" si="26"/>
        <v>0</v>
      </c>
      <c r="W64" s="367">
        <f t="shared" si="26"/>
        <v>0</v>
      </c>
      <c r="X64" s="367">
        <f t="shared" si="26"/>
        <v>0</v>
      </c>
      <c r="Y64" s="367">
        <f t="shared" si="26"/>
        <v>0</v>
      </c>
      <c r="Z64" s="367">
        <f t="shared" si="26"/>
        <v>0</v>
      </c>
      <c r="AA64" s="367">
        <f t="shared" si="26"/>
        <v>0</v>
      </c>
      <c r="AB64" s="367">
        <f t="shared" si="26"/>
        <v>0</v>
      </c>
      <c r="AC64" s="367">
        <f t="shared" si="26"/>
        <v>0</v>
      </c>
      <c r="AD64" s="367">
        <f t="shared" si="26"/>
        <v>0</v>
      </c>
      <c r="AE64" s="367">
        <f t="shared" si="26"/>
        <v>0</v>
      </c>
      <c r="AF64" s="367">
        <f t="shared" si="26"/>
        <v>0</v>
      </c>
      <c r="AG64" s="367">
        <f t="shared" si="26"/>
        <v>0</v>
      </c>
      <c r="AH64" s="367">
        <f t="shared" si="26"/>
        <v>0</v>
      </c>
      <c r="AI64" s="367">
        <f t="shared" si="26"/>
        <v>0</v>
      </c>
      <c r="AJ64" s="367">
        <f t="shared" si="26"/>
        <v>0</v>
      </c>
      <c r="AK64" s="367">
        <f t="shared" si="26"/>
        <v>0</v>
      </c>
      <c r="AL64" s="367">
        <f t="shared" si="26"/>
        <v>0</v>
      </c>
      <c r="AM64" s="367">
        <f t="shared" si="26"/>
        <v>0</v>
      </c>
      <c r="AN64" s="367">
        <f t="shared" si="26"/>
        <v>0</v>
      </c>
      <c r="AO64" s="367">
        <f t="shared" si="26"/>
        <v>0</v>
      </c>
      <c r="AP64" s="367">
        <f t="shared" si="26"/>
        <v>0</v>
      </c>
    </row>
    <row r="65" spans="1:42" x14ac:dyDescent="0.2">
      <c r="A65" s="27" t="s">
        <v>275</v>
      </c>
      <c r="B65" s="188">
        <f>-B621-B622</f>
        <v>0</v>
      </c>
      <c r="C65" s="188">
        <f t="shared" ref="C65:AP65" si="27">-C621-C622</f>
        <v>0</v>
      </c>
      <c r="D65" s="188">
        <f t="shared" si="27"/>
        <v>0</v>
      </c>
      <c r="E65" s="188">
        <f t="shared" si="27"/>
        <v>0</v>
      </c>
      <c r="F65" s="188">
        <f t="shared" si="27"/>
        <v>0</v>
      </c>
      <c r="G65" s="188">
        <f t="shared" si="27"/>
        <v>0</v>
      </c>
      <c r="H65" s="188">
        <f t="shared" si="27"/>
        <v>0</v>
      </c>
      <c r="I65" s="188">
        <f t="shared" si="27"/>
        <v>0</v>
      </c>
      <c r="J65" s="188">
        <f t="shared" si="27"/>
        <v>0</v>
      </c>
      <c r="K65" s="188">
        <f t="shared" si="27"/>
        <v>0</v>
      </c>
      <c r="L65" s="188">
        <f t="shared" si="27"/>
        <v>0</v>
      </c>
      <c r="M65" s="188">
        <f t="shared" si="27"/>
        <v>0</v>
      </c>
      <c r="N65" s="188">
        <f t="shared" si="27"/>
        <v>0</v>
      </c>
      <c r="O65" s="188">
        <f t="shared" si="27"/>
        <v>0</v>
      </c>
      <c r="P65" s="188">
        <f t="shared" si="27"/>
        <v>0</v>
      </c>
      <c r="Q65" s="188">
        <f t="shared" si="27"/>
        <v>0</v>
      </c>
      <c r="R65" s="188">
        <f t="shared" si="27"/>
        <v>0</v>
      </c>
      <c r="S65" s="188">
        <f t="shared" si="27"/>
        <v>0</v>
      </c>
      <c r="T65" s="188">
        <f t="shared" si="27"/>
        <v>0</v>
      </c>
      <c r="U65" s="188">
        <f t="shared" si="27"/>
        <v>0</v>
      </c>
      <c r="V65" s="188">
        <f t="shared" si="27"/>
        <v>0</v>
      </c>
      <c r="W65" s="188">
        <f t="shared" si="27"/>
        <v>0</v>
      </c>
      <c r="X65" s="188">
        <f t="shared" si="27"/>
        <v>0</v>
      </c>
      <c r="Y65" s="188">
        <f t="shared" si="27"/>
        <v>0</v>
      </c>
      <c r="Z65" s="188">
        <f t="shared" si="27"/>
        <v>0</v>
      </c>
      <c r="AA65" s="188">
        <f t="shared" si="27"/>
        <v>0</v>
      </c>
      <c r="AB65" s="188">
        <f t="shared" si="27"/>
        <v>0</v>
      </c>
      <c r="AC65" s="188">
        <f t="shared" si="27"/>
        <v>0</v>
      </c>
      <c r="AD65" s="188">
        <f t="shared" si="27"/>
        <v>0</v>
      </c>
      <c r="AE65" s="188">
        <f t="shared" si="27"/>
        <v>0</v>
      </c>
      <c r="AF65" s="188">
        <f t="shared" si="27"/>
        <v>0</v>
      </c>
      <c r="AG65" s="188">
        <f t="shared" si="27"/>
        <v>0</v>
      </c>
      <c r="AH65" s="188">
        <f t="shared" si="27"/>
        <v>0</v>
      </c>
      <c r="AI65" s="188">
        <f t="shared" si="27"/>
        <v>0</v>
      </c>
      <c r="AJ65" s="188">
        <f t="shared" si="27"/>
        <v>0</v>
      </c>
      <c r="AK65" s="188">
        <f t="shared" si="27"/>
        <v>0</v>
      </c>
      <c r="AL65" s="188">
        <f t="shared" si="27"/>
        <v>0</v>
      </c>
      <c r="AM65" s="188">
        <f t="shared" si="27"/>
        <v>0</v>
      </c>
      <c r="AN65" s="188">
        <f t="shared" si="27"/>
        <v>0</v>
      </c>
      <c r="AO65" s="188">
        <f t="shared" si="27"/>
        <v>0</v>
      </c>
      <c r="AP65" s="188">
        <f t="shared" si="27"/>
        <v>0</v>
      </c>
    </row>
    <row r="66" spans="1:42" x14ac:dyDescent="0.2">
      <c r="A66" s="27" t="s">
        <v>276</v>
      </c>
      <c r="B66" s="188">
        <f>-B653-B654</f>
        <v>0</v>
      </c>
      <c r="C66" s="188">
        <f t="shared" ref="C66:AP66" si="28">-C653-C654</f>
        <v>0</v>
      </c>
      <c r="D66" s="188">
        <f t="shared" si="28"/>
        <v>0</v>
      </c>
      <c r="E66" s="188">
        <f t="shared" si="28"/>
        <v>0</v>
      </c>
      <c r="F66" s="188">
        <f t="shared" si="28"/>
        <v>0</v>
      </c>
      <c r="G66" s="188">
        <f t="shared" si="28"/>
        <v>0</v>
      </c>
      <c r="H66" s="188">
        <f t="shared" si="28"/>
        <v>0</v>
      </c>
      <c r="I66" s="188">
        <f t="shared" si="28"/>
        <v>0</v>
      </c>
      <c r="J66" s="188">
        <f t="shared" si="28"/>
        <v>0</v>
      </c>
      <c r="K66" s="188">
        <f t="shared" si="28"/>
        <v>0</v>
      </c>
      <c r="L66" s="188">
        <f t="shared" si="28"/>
        <v>0</v>
      </c>
      <c r="M66" s="188">
        <f t="shared" si="28"/>
        <v>0</v>
      </c>
      <c r="N66" s="188">
        <f t="shared" si="28"/>
        <v>0</v>
      </c>
      <c r="O66" s="188">
        <f t="shared" si="28"/>
        <v>0</v>
      </c>
      <c r="P66" s="188">
        <f t="shared" si="28"/>
        <v>0</v>
      </c>
      <c r="Q66" s="188">
        <f t="shared" si="28"/>
        <v>0</v>
      </c>
      <c r="R66" s="188">
        <f t="shared" si="28"/>
        <v>0</v>
      </c>
      <c r="S66" s="188">
        <f t="shared" si="28"/>
        <v>0</v>
      </c>
      <c r="T66" s="188">
        <f t="shared" si="28"/>
        <v>0</v>
      </c>
      <c r="U66" s="188">
        <f t="shared" si="28"/>
        <v>0</v>
      </c>
      <c r="V66" s="188">
        <f t="shared" si="28"/>
        <v>0</v>
      </c>
      <c r="W66" s="188">
        <f t="shared" si="28"/>
        <v>0</v>
      </c>
      <c r="X66" s="188">
        <f t="shared" si="28"/>
        <v>0</v>
      </c>
      <c r="Y66" s="188">
        <f t="shared" si="28"/>
        <v>0</v>
      </c>
      <c r="Z66" s="188">
        <f t="shared" si="28"/>
        <v>0</v>
      </c>
      <c r="AA66" s="188">
        <f t="shared" si="28"/>
        <v>0</v>
      </c>
      <c r="AB66" s="188">
        <f t="shared" si="28"/>
        <v>0</v>
      </c>
      <c r="AC66" s="188">
        <f t="shared" si="28"/>
        <v>0</v>
      </c>
      <c r="AD66" s="188">
        <f t="shared" si="28"/>
        <v>0</v>
      </c>
      <c r="AE66" s="188">
        <f t="shared" si="28"/>
        <v>0</v>
      </c>
      <c r="AF66" s="188">
        <f t="shared" si="28"/>
        <v>0</v>
      </c>
      <c r="AG66" s="188">
        <f t="shared" si="28"/>
        <v>0</v>
      </c>
      <c r="AH66" s="188">
        <f t="shared" si="28"/>
        <v>0</v>
      </c>
      <c r="AI66" s="188">
        <f t="shared" si="28"/>
        <v>0</v>
      </c>
      <c r="AJ66" s="188">
        <f t="shared" si="28"/>
        <v>0</v>
      </c>
      <c r="AK66" s="188">
        <f t="shared" si="28"/>
        <v>0</v>
      </c>
      <c r="AL66" s="188">
        <f t="shared" si="28"/>
        <v>0</v>
      </c>
      <c r="AM66" s="188">
        <f t="shared" si="28"/>
        <v>0</v>
      </c>
      <c r="AN66" s="188">
        <f t="shared" si="28"/>
        <v>0</v>
      </c>
      <c r="AO66" s="188">
        <f t="shared" si="28"/>
        <v>0</v>
      </c>
      <c r="AP66" s="188">
        <f t="shared" si="28"/>
        <v>0</v>
      </c>
    </row>
    <row r="67" spans="1:42" x14ac:dyDescent="0.2">
      <c r="A67" s="27" t="s">
        <v>277</v>
      </c>
      <c r="B67" s="194">
        <f>-B685-B686</f>
        <v>0</v>
      </c>
      <c r="C67" s="194">
        <f t="shared" ref="C67:AP67" si="29">-C685-C686</f>
        <v>0</v>
      </c>
      <c r="D67" s="194">
        <f t="shared" si="29"/>
        <v>0</v>
      </c>
      <c r="E67" s="194">
        <f t="shared" si="29"/>
        <v>0</v>
      </c>
      <c r="F67" s="194">
        <f t="shared" si="29"/>
        <v>0</v>
      </c>
      <c r="G67" s="194">
        <f t="shared" si="29"/>
        <v>0</v>
      </c>
      <c r="H67" s="194">
        <f t="shared" si="29"/>
        <v>0</v>
      </c>
      <c r="I67" s="194">
        <f t="shared" si="29"/>
        <v>0</v>
      </c>
      <c r="J67" s="194">
        <f t="shared" si="29"/>
        <v>0</v>
      </c>
      <c r="K67" s="194">
        <f t="shared" si="29"/>
        <v>0</v>
      </c>
      <c r="L67" s="194">
        <f t="shared" si="29"/>
        <v>0</v>
      </c>
      <c r="M67" s="194">
        <f t="shared" si="29"/>
        <v>0</v>
      </c>
      <c r="N67" s="194">
        <f t="shared" si="29"/>
        <v>0</v>
      </c>
      <c r="O67" s="194">
        <f t="shared" si="29"/>
        <v>0</v>
      </c>
      <c r="P67" s="194">
        <f t="shared" si="29"/>
        <v>0</v>
      </c>
      <c r="Q67" s="194">
        <f t="shared" si="29"/>
        <v>0</v>
      </c>
      <c r="R67" s="194">
        <f t="shared" si="29"/>
        <v>0</v>
      </c>
      <c r="S67" s="194">
        <f t="shared" si="29"/>
        <v>0</v>
      </c>
      <c r="T67" s="194">
        <f t="shared" si="29"/>
        <v>0</v>
      </c>
      <c r="U67" s="194">
        <f t="shared" si="29"/>
        <v>0</v>
      </c>
      <c r="V67" s="194">
        <f t="shared" si="29"/>
        <v>0</v>
      </c>
      <c r="W67" s="194">
        <f t="shared" si="29"/>
        <v>0</v>
      </c>
      <c r="X67" s="194">
        <f t="shared" si="29"/>
        <v>0</v>
      </c>
      <c r="Y67" s="194">
        <f t="shared" si="29"/>
        <v>0</v>
      </c>
      <c r="Z67" s="194">
        <f t="shared" si="29"/>
        <v>0</v>
      </c>
      <c r="AA67" s="194">
        <f t="shared" si="29"/>
        <v>0</v>
      </c>
      <c r="AB67" s="194">
        <f t="shared" si="29"/>
        <v>0</v>
      </c>
      <c r="AC67" s="194">
        <f t="shared" si="29"/>
        <v>0</v>
      </c>
      <c r="AD67" s="194">
        <f t="shared" si="29"/>
        <v>0</v>
      </c>
      <c r="AE67" s="194">
        <f t="shared" si="29"/>
        <v>0</v>
      </c>
      <c r="AF67" s="194">
        <f t="shared" si="29"/>
        <v>0</v>
      </c>
      <c r="AG67" s="194">
        <f t="shared" si="29"/>
        <v>0</v>
      </c>
      <c r="AH67" s="194">
        <f t="shared" si="29"/>
        <v>0</v>
      </c>
      <c r="AI67" s="194">
        <f t="shared" si="29"/>
        <v>0</v>
      </c>
      <c r="AJ67" s="194">
        <f t="shared" si="29"/>
        <v>0</v>
      </c>
      <c r="AK67" s="194">
        <f t="shared" si="29"/>
        <v>0</v>
      </c>
      <c r="AL67" s="194">
        <f t="shared" si="29"/>
        <v>0</v>
      </c>
      <c r="AM67" s="194">
        <f t="shared" si="29"/>
        <v>0</v>
      </c>
      <c r="AN67" s="194">
        <f t="shared" si="29"/>
        <v>0</v>
      </c>
      <c r="AO67" s="194">
        <f t="shared" si="29"/>
        <v>0</v>
      </c>
      <c r="AP67" s="194">
        <f t="shared" si="29"/>
        <v>0</v>
      </c>
    </row>
    <row r="68" spans="1:42" x14ac:dyDescent="0.2">
      <c r="A68" s="27" t="s">
        <v>13</v>
      </c>
      <c r="B68" s="193">
        <f>SUM(B62:B67)</f>
        <v>0</v>
      </c>
      <c r="C68" s="367">
        <f t="shared" ref="C68:AP68" si="30">SUM(C62:C67)</f>
        <v>0</v>
      </c>
      <c r="D68" s="367">
        <f t="shared" si="30"/>
        <v>0</v>
      </c>
      <c r="E68" s="367">
        <f t="shared" si="30"/>
        <v>0</v>
      </c>
      <c r="F68" s="367">
        <f t="shared" si="30"/>
        <v>0</v>
      </c>
      <c r="G68" s="367">
        <f t="shared" si="30"/>
        <v>0</v>
      </c>
      <c r="H68" s="367">
        <f t="shared" si="30"/>
        <v>0</v>
      </c>
      <c r="I68" s="367">
        <f t="shared" si="30"/>
        <v>0</v>
      </c>
      <c r="J68" s="367">
        <f t="shared" si="30"/>
        <v>0</v>
      </c>
      <c r="K68" s="367">
        <f t="shared" si="30"/>
        <v>0</v>
      </c>
      <c r="L68" s="367">
        <f t="shared" si="30"/>
        <v>0</v>
      </c>
      <c r="M68" s="367">
        <f t="shared" si="30"/>
        <v>0</v>
      </c>
      <c r="N68" s="367">
        <f t="shared" si="30"/>
        <v>0</v>
      </c>
      <c r="O68" s="367">
        <f t="shared" si="30"/>
        <v>0</v>
      </c>
      <c r="P68" s="367">
        <f t="shared" si="30"/>
        <v>0</v>
      </c>
      <c r="Q68" s="367">
        <f t="shared" si="30"/>
        <v>0</v>
      </c>
      <c r="R68" s="367">
        <f t="shared" si="30"/>
        <v>0</v>
      </c>
      <c r="S68" s="367">
        <f t="shared" si="30"/>
        <v>0</v>
      </c>
      <c r="T68" s="367">
        <f t="shared" si="30"/>
        <v>0</v>
      </c>
      <c r="U68" s="367">
        <f t="shared" si="30"/>
        <v>0</v>
      </c>
      <c r="V68" s="367">
        <f t="shared" si="30"/>
        <v>0</v>
      </c>
      <c r="W68" s="367">
        <f t="shared" si="30"/>
        <v>0</v>
      </c>
      <c r="X68" s="367">
        <f t="shared" si="30"/>
        <v>0</v>
      </c>
      <c r="Y68" s="367">
        <f t="shared" si="30"/>
        <v>0</v>
      </c>
      <c r="Z68" s="367">
        <f t="shared" si="30"/>
        <v>0</v>
      </c>
      <c r="AA68" s="367">
        <f t="shared" si="30"/>
        <v>0</v>
      </c>
      <c r="AB68" s="367">
        <f t="shared" si="30"/>
        <v>0</v>
      </c>
      <c r="AC68" s="367">
        <f t="shared" si="30"/>
        <v>0</v>
      </c>
      <c r="AD68" s="367">
        <f t="shared" si="30"/>
        <v>0</v>
      </c>
      <c r="AE68" s="367">
        <f t="shared" si="30"/>
        <v>0</v>
      </c>
      <c r="AF68" s="367">
        <f t="shared" si="30"/>
        <v>0</v>
      </c>
      <c r="AG68" s="367">
        <f t="shared" si="30"/>
        <v>0</v>
      </c>
      <c r="AH68" s="367">
        <f t="shared" si="30"/>
        <v>0</v>
      </c>
      <c r="AI68" s="367">
        <f t="shared" si="30"/>
        <v>0</v>
      </c>
      <c r="AJ68" s="367">
        <f t="shared" si="30"/>
        <v>0</v>
      </c>
      <c r="AK68" s="367">
        <f t="shared" si="30"/>
        <v>0</v>
      </c>
      <c r="AL68" s="367">
        <f t="shared" si="30"/>
        <v>0</v>
      </c>
      <c r="AM68" s="367">
        <f t="shared" si="30"/>
        <v>0</v>
      </c>
      <c r="AN68" s="367">
        <f t="shared" si="30"/>
        <v>0</v>
      </c>
      <c r="AO68" s="367">
        <f t="shared" si="30"/>
        <v>0</v>
      </c>
      <c r="AP68" s="367">
        <f t="shared" si="30"/>
        <v>0</v>
      </c>
    </row>
    <row r="69" spans="1:42" x14ac:dyDescent="0.2">
      <c r="A69" s="23" t="s">
        <v>243</v>
      </c>
    </row>
    <row r="70" spans="1:42" x14ac:dyDescent="0.2">
      <c r="A70" s="27" t="s">
        <v>278</v>
      </c>
      <c r="B70" s="188">
        <f>B622</f>
        <v>0</v>
      </c>
      <c r="C70" s="188">
        <f t="shared" ref="C70:AP70" si="31">C622</f>
        <v>0</v>
      </c>
      <c r="D70" s="188">
        <f t="shared" si="31"/>
        <v>0</v>
      </c>
      <c r="E70" s="188">
        <f t="shared" si="31"/>
        <v>0</v>
      </c>
      <c r="F70" s="188">
        <f t="shared" si="31"/>
        <v>0</v>
      </c>
      <c r="G70" s="188">
        <f t="shared" si="31"/>
        <v>0</v>
      </c>
      <c r="H70" s="188">
        <f t="shared" si="31"/>
        <v>0</v>
      </c>
      <c r="I70" s="188">
        <f t="shared" si="31"/>
        <v>0</v>
      </c>
      <c r="J70" s="188">
        <f t="shared" si="31"/>
        <v>0</v>
      </c>
      <c r="K70" s="188">
        <f t="shared" si="31"/>
        <v>0</v>
      </c>
      <c r="L70" s="188">
        <f t="shared" si="31"/>
        <v>0</v>
      </c>
      <c r="M70" s="188">
        <f t="shared" si="31"/>
        <v>0</v>
      </c>
      <c r="N70" s="188">
        <f t="shared" si="31"/>
        <v>0</v>
      </c>
      <c r="O70" s="188">
        <f t="shared" si="31"/>
        <v>0</v>
      </c>
      <c r="P70" s="188">
        <f t="shared" si="31"/>
        <v>0</v>
      </c>
      <c r="Q70" s="188">
        <f t="shared" si="31"/>
        <v>0</v>
      </c>
      <c r="R70" s="188">
        <f t="shared" si="31"/>
        <v>0</v>
      </c>
      <c r="S70" s="188">
        <f t="shared" si="31"/>
        <v>0</v>
      </c>
      <c r="T70" s="188">
        <f t="shared" si="31"/>
        <v>0</v>
      </c>
      <c r="U70" s="188">
        <f t="shared" si="31"/>
        <v>0</v>
      </c>
      <c r="V70" s="188">
        <f t="shared" si="31"/>
        <v>0</v>
      </c>
      <c r="W70" s="188">
        <f t="shared" si="31"/>
        <v>0</v>
      </c>
      <c r="X70" s="188">
        <f t="shared" si="31"/>
        <v>0</v>
      </c>
      <c r="Y70" s="188">
        <f t="shared" si="31"/>
        <v>0</v>
      </c>
      <c r="Z70" s="188">
        <f t="shared" si="31"/>
        <v>0</v>
      </c>
      <c r="AA70" s="188">
        <f t="shared" si="31"/>
        <v>0</v>
      </c>
      <c r="AB70" s="188">
        <f t="shared" si="31"/>
        <v>0</v>
      </c>
      <c r="AC70" s="188">
        <f t="shared" si="31"/>
        <v>0</v>
      </c>
      <c r="AD70" s="188">
        <f t="shared" si="31"/>
        <v>0</v>
      </c>
      <c r="AE70" s="188">
        <f t="shared" si="31"/>
        <v>0</v>
      </c>
      <c r="AF70" s="188">
        <f t="shared" si="31"/>
        <v>0</v>
      </c>
      <c r="AG70" s="188">
        <f t="shared" si="31"/>
        <v>0</v>
      </c>
      <c r="AH70" s="188">
        <f t="shared" si="31"/>
        <v>0</v>
      </c>
      <c r="AI70" s="188">
        <f t="shared" si="31"/>
        <v>0</v>
      </c>
      <c r="AJ70" s="188">
        <f t="shared" si="31"/>
        <v>0</v>
      </c>
      <c r="AK70" s="188">
        <f t="shared" si="31"/>
        <v>0</v>
      </c>
      <c r="AL70" s="188">
        <f t="shared" si="31"/>
        <v>0</v>
      </c>
      <c r="AM70" s="188">
        <f t="shared" si="31"/>
        <v>0</v>
      </c>
      <c r="AN70" s="188">
        <f t="shared" si="31"/>
        <v>0</v>
      </c>
      <c r="AO70" s="188">
        <f t="shared" si="31"/>
        <v>0</v>
      </c>
      <c r="AP70" s="188">
        <f t="shared" si="31"/>
        <v>0</v>
      </c>
    </row>
    <row r="71" spans="1:42" x14ac:dyDescent="0.2">
      <c r="A71" s="27" t="s">
        <v>279</v>
      </c>
      <c r="B71" s="188">
        <f>B654</f>
        <v>0</v>
      </c>
      <c r="C71" s="188">
        <f t="shared" ref="C71:AP71" si="32">C654</f>
        <v>0</v>
      </c>
      <c r="D71" s="188">
        <f t="shared" si="32"/>
        <v>0</v>
      </c>
      <c r="E71" s="188">
        <f t="shared" si="32"/>
        <v>0</v>
      </c>
      <c r="F71" s="188">
        <f t="shared" si="32"/>
        <v>0</v>
      </c>
      <c r="G71" s="188">
        <f t="shared" si="32"/>
        <v>0</v>
      </c>
      <c r="H71" s="188">
        <f t="shared" si="32"/>
        <v>0</v>
      </c>
      <c r="I71" s="188">
        <f t="shared" si="32"/>
        <v>0</v>
      </c>
      <c r="J71" s="188">
        <f t="shared" si="32"/>
        <v>0</v>
      </c>
      <c r="K71" s="188">
        <f t="shared" si="32"/>
        <v>0</v>
      </c>
      <c r="L71" s="188">
        <f t="shared" si="32"/>
        <v>0</v>
      </c>
      <c r="M71" s="188">
        <f t="shared" si="32"/>
        <v>0</v>
      </c>
      <c r="N71" s="188">
        <f t="shared" si="32"/>
        <v>0</v>
      </c>
      <c r="O71" s="188">
        <f t="shared" si="32"/>
        <v>0</v>
      </c>
      <c r="P71" s="188">
        <f t="shared" si="32"/>
        <v>0</v>
      </c>
      <c r="Q71" s="188">
        <f t="shared" si="32"/>
        <v>0</v>
      </c>
      <c r="R71" s="188">
        <f t="shared" si="32"/>
        <v>0</v>
      </c>
      <c r="S71" s="188">
        <f t="shared" si="32"/>
        <v>0</v>
      </c>
      <c r="T71" s="188">
        <f t="shared" si="32"/>
        <v>0</v>
      </c>
      <c r="U71" s="188">
        <f t="shared" si="32"/>
        <v>0</v>
      </c>
      <c r="V71" s="188">
        <f t="shared" si="32"/>
        <v>0</v>
      </c>
      <c r="W71" s="188">
        <f t="shared" si="32"/>
        <v>0</v>
      </c>
      <c r="X71" s="188">
        <f t="shared" si="32"/>
        <v>0</v>
      </c>
      <c r="Y71" s="188">
        <f t="shared" si="32"/>
        <v>0</v>
      </c>
      <c r="Z71" s="188">
        <f t="shared" si="32"/>
        <v>0</v>
      </c>
      <c r="AA71" s="188">
        <f t="shared" si="32"/>
        <v>0</v>
      </c>
      <c r="AB71" s="188">
        <f t="shared" si="32"/>
        <v>0</v>
      </c>
      <c r="AC71" s="188">
        <f t="shared" si="32"/>
        <v>0</v>
      </c>
      <c r="AD71" s="188">
        <f t="shared" si="32"/>
        <v>0</v>
      </c>
      <c r="AE71" s="188">
        <f t="shared" si="32"/>
        <v>0</v>
      </c>
      <c r="AF71" s="188">
        <f t="shared" si="32"/>
        <v>0</v>
      </c>
      <c r="AG71" s="188">
        <f t="shared" si="32"/>
        <v>0</v>
      </c>
      <c r="AH71" s="188">
        <f t="shared" si="32"/>
        <v>0</v>
      </c>
      <c r="AI71" s="188">
        <f t="shared" si="32"/>
        <v>0</v>
      </c>
      <c r="AJ71" s="188">
        <f t="shared" si="32"/>
        <v>0</v>
      </c>
      <c r="AK71" s="188">
        <f t="shared" si="32"/>
        <v>0</v>
      </c>
      <c r="AL71" s="188">
        <f t="shared" si="32"/>
        <v>0</v>
      </c>
      <c r="AM71" s="188">
        <f t="shared" si="32"/>
        <v>0</v>
      </c>
      <c r="AN71" s="188">
        <f t="shared" si="32"/>
        <v>0</v>
      </c>
      <c r="AO71" s="188">
        <f t="shared" si="32"/>
        <v>0</v>
      </c>
      <c r="AP71" s="188">
        <f t="shared" si="32"/>
        <v>0</v>
      </c>
    </row>
    <row r="72" spans="1:42" x14ac:dyDescent="0.2">
      <c r="A72" s="27" t="s">
        <v>280</v>
      </c>
      <c r="B72" s="194">
        <f>B686</f>
        <v>0</v>
      </c>
      <c r="C72" s="194">
        <f t="shared" ref="C72:AP72" si="33">C686</f>
        <v>0</v>
      </c>
      <c r="D72" s="194">
        <f t="shared" si="33"/>
        <v>0</v>
      </c>
      <c r="E72" s="194">
        <f t="shared" si="33"/>
        <v>0</v>
      </c>
      <c r="F72" s="194">
        <f t="shared" si="33"/>
        <v>0</v>
      </c>
      <c r="G72" s="194">
        <f t="shared" si="33"/>
        <v>0</v>
      </c>
      <c r="H72" s="194">
        <f t="shared" si="33"/>
        <v>0</v>
      </c>
      <c r="I72" s="194">
        <f t="shared" si="33"/>
        <v>0</v>
      </c>
      <c r="J72" s="194">
        <f t="shared" si="33"/>
        <v>0</v>
      </c>
      <c r="K72" s="194">
        <f t="shared" si="33"/>
        <v>0</v>
      </c>
      <c r="L72" s="194">
        <f t="shared" si="33"/>
        <v>0</v>
      </c>
      <c r="M72" s="194">
        <f t="shared" si="33"/>
        <v>0</v>
      </c>
      <c r="N72" s="194">
        <f t="shared" si="33"/>
        <v>0</v>
      </c>
      <c r="O72" s="194">
        <f t="shared" si="33"/>
        <v>0</v>
      </c>
      <c r="P72" s="194">
        <f t="shared" si="33"/>
        <v>0</v>
      </c>
      <c r="Q72" s="194">
        <f t="shared" si="33"/>
        <v>0</v>
      </c>
      <c r="R72" s="194">
        <f t="shared" si="33"/>
        <v>0</v>
      </c>
      <c r="S72" s="194">
        <f t="shared" si="33"/>
        <v>0</v>
      </c>
      <c r="T72" s="194">
        <f t="shared" si="33"/>
        <v>0</v>
      </c>
      <c r="U72" s="194">
        <f t="shared" si="33"/>
        <v>0</v>
      </c>
      <c r="V72" s="194">
        <f t="shared" si="33"/>
        <v>0</v>
      </c>
      <c r="W72" s="194">
        <f t="shared" si="33"/>
        <v>0</v>
      </c>
      <c r="X72" s="194">
        <f t="shared" si="33"/>
        <v>0</v>
      </c>
      <c r="Y72" s="194">
        <f t="shared" si="33"/>
        <v>0</v>
      </c>
      <c r="Z72" s="194">
        <f t="shared" si="33"/>
        <v>0</v>
      </c>
      <c r="AA72" s="194">
        <f t="shared" si="33"/>
        <v>0</v>
      </c>
      <c r="AB72" s="194">
        <f t="shared" si="33"/>
        <v>0</v>
      </c>
      <c r="AC72" s="194">
        <f t="shared" si="33"/>
        <v>0</v>
      </c>
      <c r="AD72" s="194">
        <f t="shared" si="33"/>
        <v>0</v>
      </c>
      <c r="AE72" s="194">
        <f t="shared" si="33"/>
        <v>0</v>
      </c>
      <c r="AF72" s="194">
        <f t="shared" si="33"/>
        <v>0</v>
      </c>
      <c r="AG72" s="194">
        <f t="shared" si="33"/>
        <v>0</v>
      </c>
      <c r="AH72" s="194">
        <f t="shared" si="33"/>
        <v>0</v>
      </c>
      <c r="AI72" s="194">
        <f t="shared" si="33"/>
        <v>0</v>
      </c>
      <c r="AJ72" s="194">
        <f t="shared" si="33"/>
        <v>0</v>
      </c>
      <c r="AK72" s="194">
        <f t="shared" si="33"/>
        <v>0</v>
      </c>
      <c r="AL72" s="194">
        <f t="shared" si="33"/>
        <v>0</v>
      </c>
      <c r="AM72" s="194">
        <f t="shared" si="33"/>
        <v>0</v>
      </c>
      <c r="AN72" s="194">
        <f t="shared" si="33"/>
        <v>0</v>
      </c>
      <c r="AO72" s="194">
        <f t="shared" si="33"/>
        <v>0</v>
      </c>
      <c r="AP72" s="194">
        <f t="shared" si="33"/>
        <v>0</v>
      </c>
    </row>
    <row r="73" spans="1:42" x14ac:dyDescent="0.2">
      <c r="A73" s="27" t="s">
        <v>13</v>
      </c>
      <c r="B73" s="273">
        <f>SUM(B70:B72)</f>
        <v>0</v>
      </c>
      <c r="C73" s="273">
        <f t="shared" ref="C73:AP73" si="34">SUM(C70:C72)</f>
        <v>0</v>
      </c>
      <c r="D73" s="273">
        <f t="shared" si="34"/>
        <v>0</v>
      </c>
      <c r="E73" s="273">
        <f t="shared" si="34"/>
        <v>0</v>
      </c>
      <c r="F73" s="273">
        <f t="shared" si="34"/>
        <v>0</v>
      </c>
      <c r="G73" s="273">
        <f t="shared" si="34"/>
        <v>0</v>
      </c>
      <c r="H73" s="273">
        <f t="shared" si="34"/>
        <v>0</v>
      </c>
      <c r="I73" s="273">
        <f t="shared" si="34"/>
        <v>0</v>
      </c>
      <c r="J73" s="273">
        <f t="shared" si="34"/>
        <v>0</v>
      </c>
      <c r="K73" s="273">
        <f t="shared" si="34"/>
        <v>0</v>
      </c>
      <c r="L73" s="273">
        <f t="shared" si="34"/>
        <v>0</v>
      </c>
      <c r="M73" s="273">
        <f t="shared" si="34"/>
        <v>0</v>
      </c>
      <c r="N73" s="273">
        <f t="shared" si="34"/>
        <v>0</v>
      </c>
      <c r="O73" s="273">
        <f t="shared" si="34"/>
        <v>0</v>
      </c>
      <c r="P73" s="273">
        <f t="shared" si="34"/>
        <v>0</v>
      </c>
      <c r="Q73" s="273">
        <f t="shared" si="34"/>
        <v>0</v>
      </c>
      <c r="R73" s="273">
        <f t="shared" si="34"/>
        <v>0</v>
      </c>
      <c r="S73" s="273">
        <f t="shared" si="34"/>
        <v>0</v>
      </c>
      <c r="T73" s="273">
        <f t="shared" si="34"/>
        <v>0</v>
      </c>
      <c r="U73" s="273">
        <f t="shared" si="34"/>
        <v>0</v>
      </c>
      <c r="V73" s="273">
        <f t="shared" si="34"/>
        <v>0</v>
      </c>
      <c r="W73" s="273">
        <f t="shared" si="34"/>
        <v>0</v>
      </c>
      <c r="X73" s="273">
        <f t="shared" si="34"/>
        <v>0</v>
      </c>
      <c r="Y73" s="273">
        <f t="shared" si="34"/>
        <v>0</v>
      </c>
      <c r="Z73" s="273">
        <f t="shared" si="34"/>
        <v>0</v>
      </c>
      <c r="AA73" s="273">
        <f t="shared" si="34"/>
        <v>0</v>
      </c>
      <c r="AB73" s="273">
        <f t="shared" si="34"/>
        <v>0</v>
      </c>
      <c r="AC73" s="273">
        <f t="shared" si="34"/>
        <v>0</v>
      </c>
      <c r="AD73" s="273">
        <f t="shared" si="34"/>
        <v>0</v>
      </c>
      <c r="AE73" s="273">
        <f t="shared" si="34"/>
        <v>0</v>
      </c>
      <c r="AF73" s="273">
        <f t="shared" si="34"/>
        <v>0</v>
      </c>
      <c r="AG73" s="273">
        <f t="shared" si="34"/>
        <v>0</v>
      </c>
      <c r="AH73" s="273">
        <f t="shared" si="34"/>
        <v>0</v>
      </c>
      <c r="AI73" s="273">
        <f t="shared" si="34"/>
        <v>0</v>
      </c>
      <c r="AJ73" s="273">
        <f t="shared" si="34"/>
        <v>0</v>
      </c>
      <c r="AK73" s="273">
        <f t="shared" si="34"/>
        <v>0</v>
      </c>
      <c r="AL73" s="273">
        <f t="shared" si="34"/>
        <v>0</v>
      </c>
      <c r="AM73" s="273">
        <f t="shared" si="34"/>
        <v>0</v>
      </c>
      <c r="AN73" s="273">
        <f t="shared" si="34"/>
        <v>0</v>
      </c>
      <c r="AO73" s="273">
        <f t="shared" si="34"/>
        <v>0</v>
      </c>
      <c r="AP73" s="273">
        <f t="shared" si="34"/>
        <v>0</v>
      </c>
    </row>
    <row r="74" spans="1:42" x14ac:dyDescent="0.2">
      <c r="A74" s="274" t="s">
        <v>13</v>
      </c>
      <c r="B74" s="201">
        <f t="shared" ref="B74:AP74" si="35">B60+B68+B73</f>
        <v>0</v>
      </c>
      <c r="C74" s="201">
        <f t="shared" si="35"/>
        <v>0</v>
      </c>
      <c r="D74" s="201">
        <f t="shared" si="35"/>
        <v>0</v>
      </c>
      <c r="E74" s="201">
        <f t="shared" si="35"/>
        <v>0</v>
      </c>
      <c r="F74" s="201">
        <f t="shared" si="35"/>
        <v>0</v>
      </c>
      <c r="G74" s="201">
        <f t="shared" si="35"/>
        <v>0</v>
      </c>
      <c r="H74" s="201">
        <f t="shared" si="35"/>
        <v>0</v>
      </c>
      <c r="I74" s="201">
        <f t="shared" si="35"/>
        <v>0</v>
      </c>
      <c r="J74" s="201">
        <f t="shared" si="35"/>
        <v>0</v>
      </c>
      <c r="K74" s="201">
        <f t="shared" si="35"/>
        <v>0</v>
      </c>
      <c r="L74" s="201">
        <f t="shared" si="35"/>
        <v>0</v>
      </c>
      <c r="M74" s="201">
        <f t="shared" si="35"/>
        <v>0</v>
      </c>
      <c r="N74" s="201">
        <f t="shared" si="35"/>
        <v>0</v>
      </c>
      <c r="O74" s="201">
        <f t="shared" si="35"/>
        <v>0</v>
      </c>
      <c r="P74" s="201">
        <f t="shared" si="35"/>
        <v>0</v>
      </c>
      <c r="Q74" s="201">
        <f t="shared" si="35"/>
        <v>0</v>
      </c>
      <c r="R74" s="201">
        <f t="shared" si="35"/>
        <v>0</v>
      </c>
      <c r="S74" s="201">
        <f t="shared" si="35"/>
        <v>0</v>
      </c>
      <c r="T74" s="201">
        <f t="shared" si="35"/>
        <v>0</v>
      </c>
      <c r="U74" s="201">
        <f t="shared" si="35"/>
        <v>0</v>
      </c>
      <c r="V74" s="201">
        <f t="shared" si="35"/>
        <v>0</v>
      </c>
      <c r="W74" s="201">
        <f t="shared" si="35"/>
        <v>0</v>
      </c>
      <c r="X74" s="201">
        <f t="shared" si="35"/>
        <v>0</v>
      </c>
      <c r="Y74" s="201">
        <f t="shared" si="35"/>
        <v>0</v>
      </c>
      <c r="Z74" s="201">
        <f t="shared" si="35"/>
        <v>0</v>
      </c>
      <c r="AA74" s="201">
        <f t="shared" si="35"/>
        <v>0</v>
      </c>
      <c r="AB74" s="201">
        <f t="shared" si="35"/>
        <v>0</v>
      </c>
      <c r="AC74" s="201">
        <f t="shared" si="35"/>
        <v>0</v>
      </c>
      <c r="AD74" s="201">
        <f t="shared" si="35"/>
        <v>0</v>
      </c>
      <c r="AE74" s="201">
        <f t="shared" si="35"/>
        <v>0</v>
      </c>
      <c r="AF74" s="201">
        <f t="shared" si="35"/>
        <v>0</v>
      </c>
      <c r="AG74" s="201">
        <f t="shared" si="35"/>
        <v>0</v>
      </c>
      <c r="AH74" s="201">
        <f t="shared" si="35"/>
        <v>0</v>
      </c>
      <c r="AI74" s="201">
        <f t="shared" si="35"/>
        <v>0</v>
      </c>
      <c r="AJ74" s="201">
        <f t="shared" si="35"/>
        <v>0</v>
      </c>
      <c r="AK74" s="201">
        <f t="shared" si="35"/>
        <v>0</v>
      </c>
      <c r="AL74" s="201">
        <f t="shared" si="35"/>
        <v>0</v>
      </c>
      <c r="AM74" s="201">
        <f t="shared" si="35"/>
        <v>0</v>
      </c>
      <c r="AN74" s="201">
        <f t="shared" si="35"/>
        <v>0</v>
      </c>
      <c r="AO74" s="201">
        <f t="shared" si="35"/>
        <v>0</v>
      </c>
      <c r="AP74" s="201">
        <f t="shared" si="35"/>
        <v>0</v>
      </c>
    </row>
    <row r="75" spans="1:42" x14ac:dyDescent="0.2">
      <c r="A75" s="23"/>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5" t="s">
        <v>61</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364" t="s">
        <v>329</v>
      </c>
      <c r="B77" s="366">
        <f>B609</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364" t="s">
        <v>330</v>
      </c>
      <c r="B78" s="194">
        <f>B603</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3" t="s">
        <v>328</v>
      </c>
      <c r="B79" s="366">
        <f>SUM(B77:B78)</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4" t="s">
        <v>13</v>
      </c>
      <c r="B80" s="201">
        <f>B79</f>
        <v>0</v>
      </c>
      <c r="C80" s="201">
        <f t="shared" ref="C80:AP80" si="36">C79</f>
        <v>0</v>
      </c>
      <c r="D80" s="201">
        <f t="shared" si="36"/>
        <v>0</v>
      </c>
      <c r="E80" s="201">
        <f t="shared" si="36"/>
        <v>0</v>
      </c>
      <c r="F80" s="201">
        <f t="shared" si="36"/>
        <v>0</v>
      </c>
      <c r="G80" s="201">
        <f t="shared" si="36"/>
        <v>0</v>
      </c>
      <c r="H80" s="201">
        <f t="shared" si="36"/>
        <v>0</v>
      </c>
      <c r="I80" s="201">
        <f t="shared" si="36"/>
        <v>0</v>
      </c>
      <c r="J80" s="201">
        <f t="shared" si="36"/>
        <v>0</v>
      </c>
      <c r="K80" s="201">
        <f t="shared" si="36"/>
        <v>0</v>
      </c>
      <c r="L80" s="201">
        <f t="shared" si="36"/>
        <v>0</v>
      </c>
      <c r="M80" s="201">
        <f t="shared" si="36"/>
        <v>0</v>
      </c>
      <c r="N80" s="201">
        <f t="shared" si="36"/>
        <v>0</v>
      </c>
      <c r="O80" s="201">
        <f t="shared" si="36"/>
        <v>0</v>
      </c>
      <c r="P80" s="201">
        <f t="shared" si="36"/>
        <v>0</v>
      </c>
      <c r="Q80" s="201">
        <f t="shared" si="36"/>
        <v>0</v>
      </c>
      <c r="R80" s="201">
        <f t="shared" si="36"/>
        <v>0</v>
      </c>
      <c r="S80" s="201">
        <f t="shared" si="36"/>
        <v>0</v>
      </c>
      <c r="T80" s="201">
        <f t="shared" si="36"/>
        <v>0</v>
      </c>
      <c r="U80" s="201">
        <f t="shared" si="36"/>
        <v>0</v>
      </c>
      <c r="V80" s="201">
        <f t="shared" si="36"/>
        <v>0</v>
      </c>
      <c r="W80" s="201">
        <f t="shared" si="36"/>
        <v>0</v>
      </c>
      <c r="X80" s="201">
        <f t="shared" si="36"/>
        <v>0</v>
      </c>
      <c r="Y80" s="201">
        <f t="shared" si="36"/>
        <v>0</v>
      </c>
      <c r="Z80" s="201">
        <f t="shared" si="36"/>
        <v>0</v>
      </c>
      <c r="AA80" s="201">
        <f t="shared" si="36"/>
        <v>0</v>
      </c>
      <c r="AB80" s="201">
        <f t="shared" si="36"/>
        <v>0</v>
      </c>
      <c r="AC80" s="201">
        <f t="shared" si="36"/>
        <v>0</v>
      </c>
      <c r="AD80" s="201">
        <f t="shared" si="36"/>
        <v>0</v>
      </c>
      <c r="AE80" s="201">
        <f t="shared" si="36"/>
        <v>0</v>
      </c>
      <c r="AF80" s="201">
        <f t="shared" si="36"/>
        <v>0</v>
      </c>
      <c r="AG80" s="201">
        <f t="shared" si="36"/>
        <v>0</v>
      </c>
      <c r="AH80" s="201">
        <f t="shared" si="36"/>
        <v>0</v>
      </c>
      <c r="AI80" s="201">
        <f t="shared" si="36"/>
        <v>0</v>
      </c>
      <c r="AJ80" s="201">
        <f t="shared" si="36"/>
        <v>0</v>
      </c>
      <c r="AK80" s="201">
        <f t="shared" si="36"/>
        <v>0</v>
      </c>
      <c r="AL80" s="201">
        <f t="shared" si="36"/>
        <v>0</v>
      </c>
      <c r="AM80" s="201">
        <f t="shared" si="36"/>
        <v>0</v>
      </c>
      <c r="AN80" s="201">
        <f t="shared" si="36"/>
        <v>0</v>
      </c>
      <c r="AO80" s="201">
        <f t="shared" si="36"/>
        <v>0</v>
      </c>
      <c r="AP80" s="201">
        <f t="shared" si="36"/>
        <v>0</v>
      </c>
    </row>
    <row r="81" spans="1:42" x14ac:dyDescent="0.2">
      <c r="A81" s="364"/>
      <c r="B81" s="366"/>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06" t="s">
        <v>331</v>
      </c>
      <c r="B82" s="366">
        <f>B51+B74+B80</f>
        <v>0</v>
      </c>
      <c r="C82" s="366">
        <f t="shared" ref="C82:AP82" si="37">C51+C74+C80</f>
        <v>0</v>
      </c>
      <c r="D82" s="366">
        <f t="shared" si="37"/>
        <v>0</v>
      </c>
      <c r="E82" s="366">
        <f t="shared" si="37"/>
        <v>0</v>
      </c>
      <c r="F82" s="366">
        <f t="shared" si="37"/>
        <v>0</v>
      </c>
      <c r="G82" s="366">
        <f t="shared" si="37"/>
        <v>0</v>
      </c>
      <c r="H82" s="366">
        <f t="shared" si="37"/>
        <v>0</v>
      </c>
      <c r="I82" s="366">
        <f t="shared" si="37"/>
        <v>0</v>
      </c>
      <c r="J82" s="366">
        <f t="shared" si="37"/>
        <v>0</v>
      </c>
      <c r="K82" s="366">
        <f t="shared" si="37"/>
        <v>0</v>
      </c>
      <c r="L82" s="366">
        <f t="shared" si="37"/>
        <v>0</v>
      </c>
      <c r="M82" s="366">
        <f t="shared" si="37"/>
        <v>0</v>
      </c>
      <c r="N82" s="366">
        <f t="shared" si="37"/>
        <v>0</v>
      </c>
      <c r="O82" s="366">
        <f t="shared" si="37"/>
        <v>0</v>
      </c>
      <c r="P82" s="366">
        <f t="shared" si="37"/>
        <v>0</v>
      </c>
      <c r="Q82" s="366">
        <f t="shared" si="37"/>
        <v>0</v>
      </c>
      <c r="R82" s="366">
        <f t="shared" si="37"/>
        <v>0</v>
      </c>
      <c r="S82" s="366">
        <f t="shared" si="37"/>
        <v>0</v>
      </c>
      <c r="T82" s="366">
        <f t="shared" si="37"/>
        <v>0</v>
      </c>
      <c r="U82" s="366">
        <f t="shared" si="37"/>
        <v>0</v>
      </c>
      <c r="V82" s="366">
        <f t="shared" si="37"/>
        <v>0</v>
      </c>
      <c r="W82" s="366">
        <f t="shared" si="37"/>
        <v>0</v>
      </c>
      <c r="X82" s="366">
        <f t="shared" si="37"/>
        <v>0</v>
      </c>
      <c r="Y82" s="366">
        <f t="shared" si="37"/>
        <v>0</v>
      </c>
      <c r="Z82" s="366">
        <f t="shared" si="37"/>
        <v>0</v>
      </c>
      <c r="AA82" s="366">
        <f t="shared" si="37"/>
        <v>0</v>
      </c>
      <c r="AB82" s="366">
        <f t="shared" si="37"/>
        <v>0</v>
      </c>
      <c r="AC82" s="366">
        <f t="shared" si="37"/>
        <v>0</v>
      </c>
      <c r="AD82" s="366">
        <f t="shared" si="37"/>
        <v>0</v>
      </c>
      <c r="AE82" s="366">
        <f t="shared" si="37"/>
        <v>0</v>
      </c>
      <c r="AF82" s="366">
        <f t="shared" si="37"/>
        <v>0</v>
      </c>
      <c r="AG82" s="366">
        <f t="shared" si="37"/>
        <v>0</v>
      </c>
      <c r="AH82" s="366">
        <f t="shared" si="37"/>
        <v>0</v>
      </c>
      <c r="AI82" s="366">
        <f t="shared" si="37"/>
        <v>0</v>
      </c>
      <c r="AJ82" s="366">
        <f t="shared" si="37"/>
        <v>0</v>
      </c>
      <c r="AK82" s="366">
        <f t="shared" si="37"/>
        <v>0</v>
      </c>
      <c r="AL82" s="366">
        <f t="shared" si="37"/>
        <v>0</v>
      </c>
      <c r="AM82" s="366">
        <f t="shared" si="37"/>
        <v>0</v>
      </c>
      <c r="AN82" s="366">
        <f t="shared" si="37"/>
        <v>0</v>
      </c>
      <c r="AO82" s="366">
        <f t="shared" si="37"/>
        <v>0</v>
      </c>
      <c r="AP82" s="366">
        <f t="shared" si="37"/>
        <v>0</v>
      </c>
    </row>
    <row r="83" spans="1:42" x14ac:dyDescent="0.2">
      <c r="A83" s="408" t="s">
        <v>332</v>
      </c>
      <c r="B83" s="194">
        <v>0</v>
      </c>
      <c r="C83" s="194">
        <f>C73+C604+C610+C622+C654+C686</f>
        <v>0</v>
      </c>
      <c r="D83" s="194">
        <f>D73+D604+D610+D622+D654+D686</f>
        <v>0</v>
      </c>
      <c r="E83" s="194">
        <f>E73+E604+E610+E622+E654+E686</f>
        <v>0</v>
      </c>
      <c r="F83" s="194">
        <f>F73+F604+F610+F622+F654+F686</f>
        <v>0</v>
      </c>
      <c r="G83" s="194">
        <f>G73+G604+G610+G622+G654+G686</f>
        <v>0</v>
      </c>
      <c r="H83" s="194">
        <f>H73+H604+H610+H622+H654+H686</f>
        <v>0</v>
      </c>
      <c r="I83" s="194">
        <f>I73+I604+I610+I622+I654+I686</f>
        <v>0</v>
      </c>
      <c r="J83" s="194">
        <f>J73+J604+J610+J622+J654+J686</f>
        <v>0</v>
      </c>
      <c r="K83" s="194">
        <f>K73+K604+K610+K622+K654+K686</f>
        <v>0</v>
      </c>
      <c r="L83" s="194">
        <f>L73+L604+L610+L622+L654+L686</f>
        <v>0</v>
      </c>
      <c r="M83" s="194">
        <f>M73+M604+M610+M622+M654+M686</f>
        <v>0</v>
      </c>
      <c r="N83" s="194">
        <f>N73+N604+N610+N622+N654+N686</f>
        <v>0</v>
      </c>
      <c r="O83" s="194">
        <f>O73+O604+O610+O622+O654+O686</f>
        <v>0</v>
      </c>
      <c r="P83" s="194">
        <f>P73+P604+P610+P622+P654+P686</f>
        <v>0</v>
      </c>
      <c r="Q83" s="194">
        <f>Q73+Q604+Q610+Q622+Q654+Q686</f>
        <v>0</v>
      </c>
      <c r="R83" s="194">
        <f>R73+R604+R610+R622+R654+R686</f>
        <v>0</v>
      </c>
      <c r="S83" s="194">
        <f>S73+S604+S610+S622+S654+S686</f>
        <v>0</v>
      </c>
      <c r="T83" s="194">
        <f>T73+T604+T610+T622+T654+T686</f>
        <v>0</v>
      </c>
      <c r="U83" s="194">
        <f>U73+U604+U610+U622+U654+U686</f>
        <v>0</v>
      </c>
      <c r="V83" s="194">
        <f>V73+V604+V610+V622+V654+V686</f>
        <v>0</v>
      </c>
      <c r="W83" s="194">
        <f>W73+W604+W610+W622+W654+W686</f>
        <v>0</v>
      </c>
      <c r="X83" s="194">
        <f>X73+X604+X610+X622+X654+X686</f>
        <v>0</v>
      </c>
      <c r="Y83" s="194">
        <f>Y73+Y604+Y610+Y622+Y654+Y686</f>
        <v>0</v>
      </c>
      <c r="Z83" s="194">
        <f>Z73+Z604+Z610+Z622+Z654+Z686</f>
        <v>0</v>
      </c>
      <c r="AA83" s="194">
        <f>AA73+AA604+AA610+AA622+AA654+AA686</f>
        <v>0</v>
      </c>
      <c r="AB83" s="194">
        <f>AB73+AB604+AB610+AB622+AB654+AB686</f>
        <v>0</v>
      </c>
      <c r="AC83" s="194">
        <f>AC73+AC604+AC610+AC622+AC654+AC686</f>
        <v>0</v>
      </c>
      <c r="AD83" s="194">
        <f>AD73+AD604+AD610+AD622+AD654+AD686</f>
        <v>0</v>
      </c>
      <c r="AE83" s="194">
        <f>AE73+AE604+AE610+AE622+AE654+AE686</f>
        <v>0</v>
      </c>
      <c r="AF83" s="194">
        <f>AF73+AF604+AF610+AF622+AF654+AF686</f>
        <v>0</v>
      </c>
      <c r="AG83" s="194">
        <f>AG73+AG604+AG610+AG622+AG654+AG686</f>
        <v>0</v>
      </c>
      <c r="AH83" s="194">
        <f>AH73+AH604+AH610+AH622+AH654+AH686</f>
        <v>0</v>
      </c>
      <c r="AI83" s="194">
        <f>AI73+AI604+AI610+AI622+AI654+AI686</f>
        <v>0</v>
      </c>
      <c r="AJ83" s="194">
        <f>AJ73+AJ604+AJ610+AJ622+AJ654+AJ686</f>
        <v>0</v>
      </c>
      <c r="AK83" s="194">
        <f>AK73+AK604+AK610+AK622+AK654+AK686</f>
        <v>0</v>
      </c>
      <c r="AL83" s="194">
        <f>AL73+AL604+AL610+AL622+AL654+AL686</f>
        <v>0</v>
      </c>
      <c r="AM83" s="194">
        <f>AM73+AM604+AM610+AM622+AM654+AM686</f>
        <v>0</v>
      </c>
      <c r="AN83" s="194">
        <f>AN73+AN604+AN610+AN622+AN654+AN686</f>
        <v>0</v>
      </c>
      <c r="AO83" s="194">
        <f>AO73+AO604+AO610+AO622+AO654+AO686</f>
        <v>0</v>
      </c>
      <c r="AP83" s="194">
        <f>AP73+AP604+AP610+AP622+AP654+AP686</f>
        <v>0</v>
      </c>
    </row>
    <row r="84" spans="1:42" x14ac:dyDescent="0.2">
      <c r="A84" s="407" t="s">
        <v>333</v>
      </c>
      <c r="B84" s="194">
        <f>SUM(B82:B83)</f>
        <v>0</v>
      </c>
      <c r="C84" s="194">
        <f t="shared" ref="C84:AP84" si="38">SUM(C82:C83)</f>
        <v>0</v>
      </c>
      <c r="D84" s="194">
        <f t="shared" si="38"/>
        <v>0</v>
      </c>
      <c r="E84" s="194">
        <f t="shared" si="38"/>
        <v>0</v>
      </c>
      <c r="F84" s="194">
        <f t="shared" si="38"/>
        <v>0</v>
      </c>
      <c r="G84" s="194">
        <f t="shared" si="38"/>
        <v>0</v>
      </c>
      <c r="H84" s="194">
        <f t="shared" si="38"/>
        <v>0</v>
      </c>
      <c r="I84" s="194">
        <f t="shared" si="38"/>
        <v>0</v>
      </c>
      <c r="J84" s="194">
        <f t="shared" si="38"/>
        <v>0</v>
      </c>
      <c r="K84" s="194">
        <f t="shared" si="38"/>
        <v>0</v>
      </c>
      <c r="L84" s="194">
        <f t="shared" si="38"/>
        <v>0</v>
      </c>
      <c r="M84" s="194">
        <f t="shared" si="38"/>
        <v>0</v>
      </c>
      <c r="N84" s="194">
        <f t="shared" si="38"/>
        <v>0</v>
      </c>
      <c r="O84" s="194">
        <f t="shared" si="38"/>
        <v>0</v>
      </c>
      <c r="P84" s="194">
        <f t="shared" si="38"/>
        <v>0</v>
      </c>
      <c r="Q84" s="194">
        <f t="shared" si="38"/>
        <v>0</v>
      </c>
      <c r="R84" s="194">
        <f t="shared" si="38"/>
        <v>0</v>
      </c>
      <c r="S84" s="194">
        <f t="shared" si="38"/>
        <v>0</v>
      </c>
      <c r="T84" s="194">
        <f t="shared" si="38"/>
        <v>0</v>
      </c>
      <c r="U84" s="194">
        <f t="shared" si="38"/>
        <v>0</v>
      </c>
      <c r="V84" s="194">
        <f t="shared" si="38"/>
        <v>0</v>
      </c>
      <c r="W84" s="194">
        <f t="shared" si="38"/>
        <v>0</v>
      </c>
      <c r="X84" s="194">
        <f t="shared" si="38"/>
        <v>0</v>
      </c>
      <c r="Y84" s="194">
        <f t="shared" si="38"/>
        <v>0</v>
      </c>
      <c r="Z84" s="194">
        <f t="shared" si="38"/>
        <v>0</v>
      </c>
      <c r="AA84" s="194">
        <f t="shared" si="38"/>
        <v>0</v>
      </c>
      <c r="AB84" s="194">
        <f t="shared" si="38"/>
        <v>0</v>
      </c>
      <c r="AC84" s="194">
        <f t="shared" si="38"/>
        <v>0</v>
      </c>
      <c r="AD84" s="194">
        <f t="shared" si="38"/>
        <v>0</v>
      </c>
      <c r="AE84" s="194">
        <f t="shared" si="38"/>
        <v>0</v>
      </c>
      <c r="AF84" s="194">
        <f t="shared" si="38"/>
        <v>0</v>
      </c>
      <c r="AG84" s="194">
        <f t="shared" si="38"/>
        <v>0</v>
      </c>
      <c r="AH84" s="194">
        <f t="shared" si="38"/>
        <v>0</v>
      </c>
      <c r="AI84" s="194">
        <f t="shared" si="38"/>
        <v>0</v>
      </c>
      <c r="AJ84" s="194">
        <f t="shared" si="38"/>
        <v>0</v>
      </c>
      <c r="AK84" s="194">
        <f t="shared" si="38"/>
        <v>0</v>
      </c>
      <c r="AL84" s="194">
        <f t="shared" si="38"/>
        <v>0</v>
      </c>
      <c r="AM84" s="194">
        <f t="shared" si="38"/>
        <v>0</v>
      </c>
      <c r="AN84" s="194">
        <f t="shared" si="38"/>
        <v>0</v>
      </c>
      <c r="AO84" s="194">
        <f t="shared" si="38"/>
        <v>0</v>
      </c>
      <c r="AP84" s="194">
        <f t="shared" si="38"/>
        <v>0</v>
      </c>
    </row>
    <row r="85" spans="1:42" x14ac:dyDescent="0.2">
      <c r="A85" s="405"/>
      <c r="B85" s="366"/>
      <c r="C85" s="366"/>
      <c r="D85" s="366"/>
      <c r="E85" s="366"/>
      <c r="F85" s="366"/>
      <c r="G85" s="366"/>
      <c r="H85" s="366"/>
      <c r="I85" s="366"/>
      <c r="J85" s="366"/>
      <c r="K85" s="366"/>
      <c r="L85" s="366"/>
      <c r="M85" s="366"/>
      <c r="N85" s="366"/>
      <c r="O85" s="366"/>
      <c r="P85" s="366"/>
      <c r="Q85" s="366"/>
      <c r="R85" s="366"/>
      <c r="S85" s="366"/>
      <c r="T85" s="366"/>
      <c r="U85" s="366"/>
      <c r="V85" s="366"/>
      <c r="W85" s="366"/>
      <c r="X85" s="366"/>
      <c r="Y85" s="366"/>
      <c r="Z85" s="366"/>
      <c r="AA85" s="366"/>
      <c r="AB85" s="366"/>
      <c r="AC85" s="366"/>
      <c r="AD85" s="366"/>
      <c r="AE85" s="366"/>
      <c r="AF85" s="366"/>
      <c r="AG85" s="366"/>
      <c r="AH85" s="366"/>
      <c r="AI85" s="366"/>
      <c r="AJ85" s="366"/>
      <c r="AK85" s="366"/>
      <c r="AL85" s="366"/>
      <c r="AM85" s="366"/>
      <c r="AN85" s="366"/>
      <c r="AO85" s="366"/>
      <c r="AP85" s="366"/>
    </row>
    <row r="86" spans="1:42" x14ac:dyDescent="0.2">
      <c r="A86" s="109" t="s">
        <v>337</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row>
    <row r="87" spans="1:42" x14ac:dyDescent="0.2">
      <c r="A87" s="25" t="s">
        <v>334</v>
      </c>
      <c r="B87" s="366"/>
      <c r="C87" s="366"/>
      <c r="D87" s="366"/>
      <c r="E87" s="366"/>
      <c r="F87" s="366"/>
      <c r="G87" s="366"/>
      <c r="H87" s="366"/>
      <c r="I87" s="366"/>
      <c r="J87" s="366"/>
      <c r="K87" s="366"/>
      <c r="L87" s="366"/>
      <c r="M87" s="366"/>
      <c r="N87" s="366"/>
      <c r="O87" s="366"/>
      <c r="P87" s="366"/>
      <c r="Q87" s="366"/>
      <c r="R87" s="366"/>
      <c r="S87" s="366"/>
      <c r="T87" s="366"/>
      <c r="U87" s="366"/>
      <c r="V87" s="366"/>
      <c r="W87" s="366"/>
      <c r="X87" s="366"/>
      <c r="Y87" s="366"/>
      <c r="Z87" s="366"/>
      <c r="AA87" s="366"/>
      <c r="AB87" s="366"/>
      <c r="AC87" s="366"/>
      <c r="AD87" s="366"/>
      <c r="AE87" s="366"/>
      <c r="AF87" s="366"/>
      <c r="AG87" s="366"/>
      <c r="AH87" s="366"/>
      <c r="AI87" s="366"/>
      <c r="AJ87" s="366"/>
      <c r="AK87" s="366"/>
      <c r="AL87" s="366"/>
      <c r="AM87" s="366"/>
      <c r="AN87" s="366"/>
      <c r="AO87" s="366"/>
      <c r="AP87" s="366"/>
    </row>
    <row r="88" spans="1:42" x14ac:dyDescent="0.2">
      <c r="A88" s="4" t="s">
        <v>338</v>
      </c>
      <c r="B88" s="366">
        <f>B84</f>
        <v>0</v>
      </c>
      <c r="C88" s="366">
        <f t="shared" ref="C88:AP88" si="39">C84</f>
        <v>0</v>
      </c>
      <c r="D88" s="366">
        <f t="shared" si="39"/>
        <v>0</v>
      </c>
      <c r="E88" s="366">
        <f t="shared" si="39"/>
        <v>0</v>
      </c>
      <c r="F88" s="366">
        <f t="shared" si="39"/>
        <v>0</v>
      </c>
      <c r="G88" s="366">
        <f t="shared" si="39"/>
        <v>0</v>
      </c>
      <c r="H88" s="366">
        <f t="shared" si="39"/>
        <v>0</v>
      </c>
      <c r="I88" s="366">
        <f t="shared" si="39"/>
        <v>0</v>
      </c>
      <c r="J88" s="366">
        <f t="shared" si="39"/>
        <v>0</v>
      </c>
      <c r="K88" s="366">
        <f t="shared" si="39"/>
        <v>0</v>
      </c>
      <c r="L88" s="366">
        <f t="shared" si="39"/>
        <v>0</v>
      </c>
      <c r="M88" s="366">
        <f t="shared" si="39"/>
        <v>0</v>
      </c>
      <c r="N88" s="366">
        <f t="shared" si="39"/>
        <v>0</v>
      </c>
      <c r="O88" s="366">
        <f t="shared" si="39"/>
        <v>0</v>
      </c>
      <c r="P88" s="366">
        <f t="shared" si="39"/>
        <v>0</v>
      </c>
      <c r="Q88" s="366">
        <f t="shared" si="39"/>
        <v>0</v>
      </c>
      <c r="R88" s="366">
        <f t="shared" si="39"/>
        <v>0</v>
      </c>
      <c r="S88" s="366">
        <f t="shared" si="39"/>
        <v>0</v>
      </c>
      <c r="T88" s="366">
        <f t="shared" si="39"/>
        <v>0</v>
      </c>
      <c r="U88" s="366">
        <f t="shared" si="39"/>
        <v>0</v>
      </c>
      <c r="V88" s="366">
        <f t="shared" si="39"/>
        <v>0</v>
      </c>
      <c r="W88" s="366">
        <f t="shared" si="39"/>
        <v>0</v>
      </c>
      <c r="X88" s="366">
        <f t="shared" si="39"/>
        <v>0</v>
      </c>
      <c r="Y88" s="366">
        <f t="shared" si="39"/>
        <v>0</v>
      </c>
      <c r="Z88" s="366">
        <f t="shared" si="39"/>
        <v>0</v>
      </c>
      <c r="AA88" s="366">
        <f t="shared" si="39"/>
        <v>0</v>
      </c>
      <c r="AB88" s="366">
        <f t="shared" si="39"/>
        <v>0</v>
      </c>
      <c r="AC88" s="366">
        <f t="shared" si="39"/>
        <v>0</v>
      </c>
      <c r="AD88" s="366">
        <f t="shared" si="39"/>
        <v>0</v>
      </c>
      <c r="AE88" s="366">
        <f t="shared" si="39"/>
        <v>0</v>
      </c>
      <c r="AF88" s="366">
        <f t="shared" si="39"/>
        <v>0</v>
      </c>
      <c r="AG88" s="366">
        <f t="shared" si="39"/>
        <v>0</v>
      </c>
      <c r="AH88" s="366">
        <f t="shared" si="39"/>
        <v>0</v>
      </c>
      <c r="AI88" s="366">
        <f t="shared" si="39"/>
        <v>0</v>
      </c>
      <c r="AJ88" s="366">
        <f t="shared" si="39"/>
        <v>0</v>
      </c>
      <c r="AK88" s="366">
        <f t="shared" si="39"/>
        <v>0</v>
      </c>
      <c r="AL88" s="366">
        <f t="shared" si="39"/>
        <v>0</v>
      </c>
      <c r="AM88" s="366">
        <f t="shared" si="39"/>
        <v>0</v>
      </c>
      <c r="AN88" s="366">
        <f t="shared" si="39"/>
        <v>0</v>
      </c>
      <c r="AO88" s="366">
        <f t="shared" si="39"/>
        <v>0</v>
      </c>
      <c r="AP88" s="366">
        <f t="shared" si="39"/>
        <v>0</v>
      </c>
    </row>
    <row r="89" spans="1:42" x14ac:dyDescent="0.2">
      <c r="A89" s="43" t="s">
        <v>13</v>
      </c>
      <c r="B89" s="201">
        <f>B88</f>
        <v>0</v>
      </c>
      <c r="C89" s="201">
        <f t="shared" ref="C89:AP89" si="40">C88</f>
        <v>0</v>
      </c>
      <c r="D89" s="201">
        <f t="shared" si="40"/>
        <v>0</v>
      </c>
      <c r="E89" s="201">
        <f t="shared" si="40"/>
        <v>0</v>
      </c>
      <c r="F89" s="201">
        <f t="shared" si="40"/>
        <v>0</v>
      </c>
      <c r="G89" s="201">
        <f t="shared" si="40"/>
        <v>0</v>
      </c>
      <c r="H89" s="201">
        <f t="shared" si="40"/>
        <v>0</v>
      </c>
      <c r="I89" s="201">
        <f t="shared" si="40"/>
        <v>0</v>
      </c>
      <c r="J89" s="201">
        <f t="shared" si="40"/>
        <v>0</v>
      </c>
      <c r="K89" s="201">
        <f t="shared" si="40"/>
        <v>0</v>
      </c>
      <c r="L89" s="201">
        <f t="shared" si="40"/>
        <v>0</v>
      </c>
      <c r="M89" s="201">
        <f t="shared" si="40"/>
        <v>0</v>
      </c>
      <c r="N89" s="201">
        <f t="shared" si="40"/>
        <v>0</v>
      </c>
      <c r="O89" s="201">
        <f t="shared" si="40"/>
        <v>0</v>
      </c>
      <c r="P89" s="201">
        <f t="shared" si="40"/>
        <v>0</v>
      </c>
      <c r="Q89" s="201">
        <f t="shared" si="40"/>
        <v>0</v>
      </c>
      <c r="R89" s="201">
        <f t="shared" si="40"/>
        <v>0</v>
      </c>
      <c r="S89" s="201">
        <f t="shared" si="40"/>
        <v>0</v>
      </c>
      <c r="T89" s="201">
        <f t="shared" si="40"/>
        <v>0</v>
      </c>
      <c r="U89" s="201">
        <f t="shared" si="40"/>
        <v>0</v>
      </c>
      <c r="V89" s="201">
        <f t="shared" si="40"/>
        <v>0</v>
      </c>
      <c r="W89" s="201">
        <f t="shared" si="40"/>
        <v>0</v>
      </c>
      <c r="X89" s="201">
        <f t="shared" si="40"/>
        <v>0</v>
      </c>
      <c r="Y89" s="201">
        <f t="shared" si="40"/>
        <v>0</v>
      </c>
      <c r="Z89" s="201">
        <f t="shared" si="40"/>
        <v>0</v>
      </c>
      <c r="AA89" s="201">
        <f t="shared" si="40"/>
        <v>0</v>
      </c>
      <c r="AB89" s="201">
        <f t="shared" si="40"/>
        <v>0</v>
      </c>
      <c r="AC89" s="201">
        <f t="shared" si="40"/>
        <v>0</v>
      </c>
      <c r="AD89" s="201">
        <f t="shared" si="40"/>
        <v>0</v>
      </c>
      <c r="AE89" s="201">
        <f t="shared" si="40"/>
        <v>0</v>
      </c>
      <c r="AF89" s="201">
        <f t="shared" si="40"/>
        <v>0</v>
      </c>
      <c r="AG89" s="201">
        <f t="shared" si="40"/>
        <v>0</v>
      </c>
      <c r="AH89" s="201">
        <f t="shared" si="40"/>
        <v>0</v>
      </c>
      <c r="AI89" s="201">
        <f t="shared" si="40"/>
        <v>0</v>
      </c>
      <c r="AJ89" s="201">
        <f t="shared" si="40"/>
        <v>0</v>
      </c>
      <c r="AK89" s="201">
        <f t="shared" si="40"/>
        <v>0</v>
      </c>
      <c r="AL89" s="201">
        <f t="shared" si="40"/>
        <v>0</v>
      </c>
      <c r="AM89" s="201">
        <f t="shared" si="40"/>
        <v>0</v>
      </c>
      <c r="AN89" s="201">
        <f t="shared" si="40"/>
        <v>0</v>
      </c>
      <c r="AO89" s="201">
        <f t="shared" si="40"/>
        <v>0</v>
      </c>
      <c r="AP89" s="201">
        <f t="shared" si="40"/>
        <v>0</v>
      </c>
    </row>
    <row r="90" spans="1:42" x14ac:dyDescent="0.2">
      <c r="B90" s="366"/>
      <c r="C90" s="366"/>
      <c r="D90" s="366"/>
      <c r="E90" s="366"/>
      <c r="F90" s="366"/>
      <c r="G90" s="366"/>
      <c r="H90" s="366"/>
      <c r="I90" s="366"/>
      <c r="J90" s="366"/>
      <c r="K90" s="366"/>
      <c r="L90" s="366"/>
      <c r="M90" s="366"/>
      <c r="N90" s="366"/>
      <c r="O90" s="366"/>
      <c r="P90" s="366"/>
      <c r="Q90" s="366"/>
      <c r="R90" s="366"/>
      <c r="S90" s="366"/>
      <c r="T90" s="366"/>
      <c r="U90" s="366"/>
      <c r="V90" s="366"/>
      <c r="W90" s="366"/>
      <c r="X90" s="366"/>
      <c r="Y90" s="366"/>
      <c r="Z90" s="366"/>
      <c r="AA90" s="366"/>
      <c r="AB90" s="366"/>
      <c r="AC90" s="366"/>
      <c r="AD90" s="366"/>
      <c r="AE90" s="366"/>
      <c r="AF90" s="366"/>
      <c r="AG90" s="366"/>
      <c r="AH90" s="366"/>
      <c r="AI90" s="366"/>
      <c r="AJ90" s="366"/>
      <c r="AK90" s="366"/>
      <c r="AL90" s="366"/>
      <c r="AM90" s="366"/>
      <c r="AN90" s="366"/>
      <c r="AO90" s="366"/>
      <c r="AP90" s="366"/>
    </row>
    <row r="91" spans="1:42" x14ac:dyDescent="0.2">
      <c r="A91" s="25" t="s">
        <v>60</v>
      </c>
      <c r="B91" s="366"/>
      <c r="C91" s="366"/>
      <c r="D91" s="366"/>
      <c r="E91" s="366"/>
      <c r="F91" s="366"/>
      <c r="G91" s="366"/>
      <c r="H91" s="366"/>
      <c r="I91" s="366"/>
      <c r="J91" s="366"/>
      <c r="K91" s="366"/>
      <c r="L91" s="366"/>
      <c r="M91" s="366"/>
      <c r="N91" s="366"/>
      <c r="O91" s="366"/>
      <c r="P91" s="366"/>
      <c r="Q91" s="366"/>
      <c r="R91" s="366"/>
      <c r="S91" s="366"/>
      <c r="T91" s="366"/>
      <c r="U91" s="366"/>
      <c r="V91" s="366"/>
      <c r="W91" s="366"/>
      <c r="X91" s="366"/>
      <c r="Y91" s="366"/>
      <c r="Z91" s="366"/>
      <c r="AA91" s="366"/>
      <c r="AB91" s="366"/>
      <c r="AC91" s="366"/>
      <c r="AD91" s="366"/>
      <c r="AE91" s="366"/>
      <c r="AF91" s="366"/>
      <c r="AG91" s="366"/>
      <c r="AH91" s="366"/>
      <c r="AI91" s="366"/>
      <c r="AJ91" s="366"/>
      <c r="AK91" s="366"/>
      <c r="AL91" s="366"/>
      <c r="AM91" s="366"/>
      <c r="AN91" s="366"/>
      <c r="AO91" s="366"/>
      <c r="AP91" s="366"/>
    </row>
    <row r="92" spans="1:42" x14ac:dyDescent="0.2">
      <c r="A92" s="4" t="s">
        <v>339</v>
      </c>
      <c r="B92" s="366">
        <f>-B60</f>
        <v>0</v>
      </c>
      <c r="C92" s="366"/>
      <c r="D92" s="366"/>
      <c r="E92" s="366"/>
      <c r="F92" s="366"/>
      <c r="G92" s="366"/>
      <c r="H92" s="366"/>
      <c r="I92" s="366"/>
      <c r="J92" s="366"/>
      <c r="K92" s="366"/>
      <c r="L92" s="366"/>
      <c r="M92" s="366"/>
      <c r="N92" s="366"/>
      <c r="O92" s="366"/>
      <c r="P92" s="366"/>
      <c r="Q92" s="366"/>
      <c r="R92" s="366"/>
      <c r="S92" s="366"/>
      <c r="T92" s="366"/>
      <c r="U92" s="366"/>
      <c r="V92" s="366"/>
      <c r="W92" s="366"/>
      <c r="X92" s="366"/>
      <c r="Y92" s="366"/>
      <c r="Z92" s="366"/>
      <c r="AA92" s="366"/>
      <c r="AB92" s="366"/>
      <c r="AC92" s="366"/>
      <c r="AD92" s="366"/>
      <c r="AE92" s="366"/>
      <c r="AF92" s="366"/>
      <c r="AG92" s="366"/>
      <c r="AH92" s="366"/>
      <c r="AI92" s="366"/>
      <c r="AJ92" s="366"/>
      <c r="AK92" s="366"/>
      <c r="AL92" s="366"/>
      <c r="AM92" s="366"/>
      <c r="AN92" s="366"/>
      <c r="AO92" s="366"/>
      <c r="AP92" s="366"/>
    </row>
    <row r="93" spans="1:42" x14ac:dyDescent="0.2">
      <c r="A93" s="4" t="s">
        <v>340</v>
      </c>
      <c r="B93" s="366">
        <f>B19</f>
        <v>0</v>
      </c>
      <c r="C93" s="366">
        <f t="shared" ref="C93:AP93" si="41">C19</f>
        <v>0</v>
      </c>
      <c r="D93" s="366">
        <f t="shared" si="41"/>
        <v>0</v>
      </c>
      <c r="E93" s="366">
        <f t="shared" si="41"/>
        <v>0</v>
      </c>
      <c r="F93" s="366">
        <f t="shared" si="41"/>
        <v>0</v>
      </c>
      <c r="G93" s="366">
        <f t="shared" si="41"/>
        <v>0</v>
      </c>
      <c r="H93" s="366">
        <f t="shared" si="41"/>
        <v>0</v>
      </c>
      <c r="I93" s="366">
        <f t="shared" si="41"/>
        <v>0</v>
      </c>
      <c r="J93" s="366">
        <f t="shared" si="41"/>
        <v>0</v>
      </c>
      <c r="K93" s="366">
        <f t="shared" si="41"/>
        <v>0</v>
      </c>
      <c r="L93" s="366">
        <f t="shared" si="41"/>
        <v>0</v>
      </c>
      <c r="M93" s="366">
        <f t="shared" si="41"/>
        <v>0</v>
      </c>
      <c r="N93" s="366">
        <f t="shared" si="41"/>
        <v>0</v>
      </c>
      <c r="O93" s="366">
        <f t="shared" si="41"/>
        <v>0</v>
      </c>
      <c r="P93" s="366">
        <f t="shared" si="41"/>
        <v>0</v>
      </c>
      <c r="Q93" s="366">
        <f t="shared" si="41"/>
        <v>0</v>
      </c>
      <c r="R93" s="366">
        <f t="shared" si="41"/>
        <v>0</v>
      </c>
      <c r="S93" s="366">
        <f t="shared" si="41"/>
        <v>0</v>
      </c>
      <c r="T93" s="366">
        <f t="shared" si="41"/>
        <v>0</v>
      </c>
      <c r="U93" s="366">
        <f t="shared" si="41"/>
        <v>0</v>
      </c>
      <c r="V93" s="366">
        <f t="shared" si="41"/>
        <v>0</v>
      </c>
      <c r="W93" s="366">
        <f t="shared" si="41"/>
        <v>0</v>
      </c>
      <c r="X93" s="366">
        <f t="shared" si="41"/>
        <v>0</v>
      </c>
      <c r="Y93" s="366">
        <f t="shared" si="41"/>
        <v>0</v>
      </c>
      <c r="Z93" s="366">
        <f t="shared" si="41"/>
        <v>0</v>
      </c>
      <c r="AA93" s="366">
        <f t="shared" si="41"/>
        <v>0</v>
      </c>
      <c r="AB93" s="366">
        <f t="shared" si="41"/>
        <v>0</v>
      </c>
      <c r="AC93" s="366">
        <f t="shared" si="41"/>
        <v>0</v>
      </c>
      <c r="AD93" s="366">
        <f t="shared" si="41"/>
        <v>0</v>
      </c>
      <c r="AE93" s="366">
        <f t="shared" si="41"/>
        <v>0</v>
      </c>
      <c r="AF93" s="366">
        <f t="shared" si="41"/>
        <v>0</v>
      </c>
      <c r="AG93" s="366">
        <f t="shared" si="41"/>
        <v>0</v>
      </c>
      <c r="AH93" s="366">
        <f t="shared" si="41"/>
        <v>0</v>
      </c>
      <c r="AI93" s="366">
        <f t="shared" si="41"/>
        <v>0</v>
      </c>
      <c r="AJ93" s="366">
        <f t="shared" si="41"/>
        <v>0</v>
      </c>
      <c r="AK93" s="366">
        <f t="shared" si="41"/>
        <v>0</v>
      </c>
      <c r="AL93" s="366">
        <f t="shared" si="41"/>
        <v>0</v>
      </c>
      <c r="AM93" s="366">
        <f t="shared" si="41"/>
        <v>0</v>
      </c>
      <c r="AN93" s="366">
        <f t="shared" si="41"/>
        <v>0</v>
      </c>
      <c r="AO93" s="366">
        <f t="shared" si="41"/>
        <v>0</v>
      </c>
      <c r="AP93" s="366">
        <f t="shared" si="41"/>
        <v>0</v>
      </c>
    </row>
    <row r="94" spans="1:42" x14ac:dyDescent="0.2">
      <c r="A94" s="43" t="s">
        <v>13</v>
      </c>
      <c r="B94" s="201">
        <f>SUM(B92:B93)</f>
        <v>0</v>
      </c>
      <c r="C94" s="201">
        <f>C93</f>
        <v>0</v>
      </c>
      <c r="D94" s="201">
        <f t="shared" ref="D94:AP94" si="42">D93</f>
        <v>0</v>
      </c>
      <c r="E94" s="201">
        <f t="shared" si="42"/>
        <v>0</v>
      </c>
      <c r="F94" s="201">
        <f t="shared" si="42"/>
        <v>0</v>
      </c>
      <c r="G94" s="201">
        <f t="shared" si="42"/>
        <v>0</v>
      </c>
      <c r="H94" s="201">
        <f t="shared" si="42"/>
        <v>0</v>
      </c>
      <c r="I94" s="201">
        <f t="shared" si="42"/>
        <v>0</v>
      </c>
      <c r="J94" s="201">
        <f t="shared" si="42"/>
        <v>0</v>
      </c>
      <c r="K94" s="201">
        <f t="shared" si="42"/>
        <v>0</v>
      </c>
      <c r="L94" s="201">
        <f t="shared" si="42"/>
        <v>0</v>
      </c>
      <c r="M94" s="201">
        <f t="shared" si="42"/>
        <v>0</v>
      </c>
      <c r="N94" s="201">
        <f t="shared" si="42"/>
        <v>0</v>
      </c>
      <c r="O94" s="201">
        <f t="shared" si="42"/>
        <v>0</v>
      </c>
      <c r="P94" s="201">
        <f t="shared" si="42"/>
        <v>0</v>
      </c>
      <c r="Q94" s="201">
        <f t="shared" si="42"/>
        <v>0</v>
      </c>
      <c r="R94" s="201">
        <f t="shared" si="42"/>
        <v>0</v>
      </c>
      <c r="S94" s="201">
        <f t="shared" si="42"/>
        <v>0</v>
      </c>
      <c r="T94" s="201">
        <f t="shared" si="42"/>
        <v>0</v>
      </c>
      <c r="U94" s="201">
        <f t="shared" si="42"/>
        <v>0</v>
      </c>
      <c r="V94" s="201">
        <f t="shared" si="42"/>
        <v>0</v>
      </c>
      <c r="W94" s="201">
        <f t="shared" si="42"/>
        <v>0</v>
      </c>
      <c r="X94" s="201">
        <f t="shared" si="42"/>
        <v>0</v>
      </c>
      <c r="Y94" s="201">
        <f t="shared" si="42"/>
        <v>0</v>
      </c>
      <c r="Z94" s="201">
        <f t="shared" si="42"/>
        <v>0</v>
      </c>
      <c r="AA94" s="201">
        <f t="shared" si="42"/>
        <v>0</v>
      </c>
      <c r="AB94" s="201">
        <f t="shared" si="42"/>
        <v>0</v>
      </c>
      <c r="AC94" s="201">
        <f t="shared" si="42"/>
        <v>0</v>
      </c>
      <c r="AD94" s="201">
        <f t="shared" si="42"/>
        <v>0</v>
      </c>
      <c r="AE94" s="201">
        <f t="shared" si="42"/>
        <v>0</v>
      </c>
      <c r="AF94" s="201">
        <f t="shared" si="42"/>
        <v>0</v>
      </c>
      <c r="AG94" s="201">
        <f t="shared" si="42"/>
        <v>0</v>
      </c>
      <c r="AH94" s="201">
        <f t="shared" si="42"/>
        <v>0</v>
      </c>
      <c r="AI94" s="201">
        <f t="shared" si="42"/>
        <v>0</v>
      </c>
      <c r="AJ94" s="201">
        <f t="shared" si="42"/>
        <v>0</v>
      </c>
      <c r="AK94" s="201">
        <f t="shared" si="42"/>
        <v>0</v>
      </c>
      <c r="AL94" s="201">
        <f t="shared" si="42"/>
        <v>0</v>
      </c>
      <c r="AM94" s="201">
        <f t="shared" si="42"/>
        <v>0</v>
      </c>
      <c r="AN94" s="201">
        <f t="shared" si="42"/>
        <v>0</v>
      </c>
      <c r="AO94" s="201">
        <f t="shared" si="42"/>
        <v>0</v>
      </c>
      <c r="AP94" s="201">
        <f t="shared" si="42"/>
        <v>0</v>
      </c>
    </row>
    <row r="95" spans="1:42" x14ac:dyDescent="0.2">
      <c r="B95" s="366"/>
      <c r="C95" s="366"/>
      <c r="D95" s="366"/>
      <c r="E95" s="366"/>
      <c r="F95" s="366"/>
      <c r="G95" s="366"/>
      <c r="H95" s="366"/>
      <c r="I95" s="366"/>
      <c r="J95" s="366"/>
      <c r="K95" s="366"/>
      <c r="L95" s="366"/>
      <c r="M95" s="366"/>
      <c r="N95" s="366"/>
      <c r="O95" s="366"/>
      <c r="P95" s="366"/>
      <c r="Q95" s="366"/>
      <c r="R95" s="366"/>
      <c r="S95" s="366"/>
      <c r="T95" s="366"/>
      <c r="U95" s="366"/>
      <c r="V95" s="366"/>
      <c r="W95" s="366"/>
      <c r="X95" s="366"/>
      <c r="Y95" s="366"/>
      <c r="Z95" s="366"/>
      <c r="AA95" s="366"/>
      <c r="AB95" s="366"/>
      <c r="AC95" s="366"/>
      <c r="AD95" s="366"/>
      <c r="AE95" s="366"/>
      <c r="AF95" s="366"/>
      <c r="AG95" s="366"/>
      <c r="AH95" s="366"/>
      <c r="AI95" s="366"/>
      <c r="AJ95" s="366"/>
      <c r="AK95" s="366"/>
      <c r="AL95" s="366"/>
      <c r="AM95" s="366"/>
      <c r="AN95" s="366"/>
      <c r="AO95" s="366"/>
      <c r="AP95" s="366"/>
    </row>
    <row r="96" spans="1:42" x14ac:dyDescent="0.2">
      <c r="A96" s="25" t="s">
        <v>61</v>
      </c>
      <c r="B96" s="366"/>
      <c r="C96" s="366"/>
      <c r="D96" s="366"/>
      <c r="E96" s="366"/>
      <c r="F96" s="366"/>
      <c r="G96" s="366"/>
      <c r="H96" s="366"/>
      <c r="I96" s="366"/>
      <c r="J96" s="366"/>
      <c r="K96" s="366"/>
      <c r="L96" s="366"/>
      <c r="M96" s="366"/>
      <c r="N96" s="366"/>
      <c r="O96" s="366"/>
      <c r="P96" s="366"/>
      <c r="Q96" s="366"/>
      <c r="R96" s="366"/>
      <c r="S96" s="366"/>
      <c r="T96" s="366"/>
      <c r="U96" s="366"/>
      <c r="V96" s="366"/>
      <c r="W96" s="366"/>
      <c r="X96" s="366"/>
      <c r="Y96" s="366"/>
      <c r="Z96" s="366"/>
      <c r="AA96" s="366"/>
      <c r="AB96" s="366"/>
      <c r="AC96" s="366"/>
      <c r="AD96" s="366"/>
      <c r="AE96" s="366"/>
      <c r="AF96" s="366"/>
      <c r="AG96" s="366"/>
      <c r="AH96" s="366"/>
      <c r="AI96" s="366"/>
      <c r="AJ96" s="366"/>
      <c r="AK96" s="366"/>
      <c r="AL96" s="366"/>
      <c r="AM96" s="366"/>
      <c r="AN96" s="366"/>
      <c r="AO96" s="366"/>
      <c r="AP96" s="366"/>
    </row>
    <row r="97" spans="1:42" x14ac:dyDescent="0.2">
      <c r="A97" s="4" t="s">
        <v>205</v>
      </c>
      <c r="B97" s="366">
        <f>B60</f>
        <v>0</v>
      </c>
      <c r="C97" s="366"/>
      <c r="D97" s="366"/>
      <c r="E97" s="366"/>
      <c r="F97" s="366"/>
      <c r="G97" s="366"/>
      <c r="H97" s="366"/>
      <c r="I97" s="366"/>
      <c r="J97" s="366"/>
      <c r="K97" s="366"/>
      <c r="L97" s="366"/>
      <c r="M97" s="366"/>
      <c r="N97" s="366"/>
      <c r="O97" s="366"/>
      <c r="P97" s="366"/>
      <c r="Q97" s="366"/>
      <c r="R97" s="366"/>
      <c r="S97" s="366"/>
      <c r="T97" s="366"/>
      <c r="U97" s="366"/>
      <c r="V97" s="366"/>
      <c r="W97" s="366"/>
      <c r="X97" s="366"/>
      <c r="Y97" s="366"/>
      <c r="Z97" s="366"/>
      <c r="AA97" s="366"/>
      <c r="AB97" s="366"/>
      <c r="AC97" s="366"/>
      <c r="AD97" s="366"/>
      <c r="AE97" s="366"/>
      <c r="AF97" s="366"/>
      <c r="AG97" s="366"/>
      <c r="AH97" s="366"/>
      <c r="AI97" s="366"/>
      <c r="AJ97" s="366"/>
      <c r="AK97" s="366"/>
      <c r="AL97" s="366"/>
      <c r="AM97" s="366"/>
      <c r="AN97" s="366"/>
      <c r="AO97" s="366"/>
      <c r="AP97" s="366"/>
    </row>
    <row r="98" spans="1:42" x14ac:dyDescent="0.2">
      <c r="A98" s="4" t="s">
        <v>335</v>
      </c>
      <c r="B98" s="366">
        <f>C565+C571</f>
        <v>0</v>
      </c>
      <c r="C98" s="366"/>
      <c r="D98" s="366"/>
      <c r="E98" s="366"/>
      <c r="F98" s="366"/>
      <c r="G98" s="366"/>
      <c r="H98" s="366"/>
      <c r="I98" s="366"/>
      <c r="J98" s="366"/>
      <c r="K98" s="366"/>
      <c r="L98" s="366"/>
      <c r="M98" s="366"/>
      <c r="N98" s="366"/>
      <c r="O98" s="366"/>
      <c r="P98" s="366"/>
      <c r="Q98" s="366"/>
      <c r="R98" s="366"/>
      <c r="S98" s="366"/>
      <c r="T98" s="366"/>
      <c r="U98" s="366"/>
      <c r="V98" s="366"/>
      <c r="W98" s="366"/>
      <c r="X98" s="366"/>
      <c r="Y98" s="366"/>
      <c r="Z98" s="366"/>
      <c r="AA98" s="366"/>
      <c r="AB98" s="366"/>
      <c r="AC98" s="366"/>
      <c r="AD98" s="366"/>
      <c r="AE98" s="366"/>
      <c r="AF98" s="366"/>
      <c r="AG98" s="366"/>
      <c r="AH98" s="366"/>
      <c r="AI98" s="366"/>
      <c r="AJ98" s="366"/>
      <c r="AK98" s="366"/>
      <c r="AL98" s="366"/>
      <c r="AM98" s="366"/>
      <c r="AN98" s="366"/>
      <c r="AO98" s="366"/>
      <c r="AP98" s="366"/>
    </row>
    <row r="99" spans="1:42" x14ac:dyDescent="0.2">
      <c r="A99" s="4" t="s">
        <v>336</v>
      </c>
      <c r="B99" s="366">
        <f>C578</f>
        <v>0</v>
      </c>
      <c r="C99" s="366"/>
      <c r="D99" s="366"/>
      <c r="E99" s="366"/>
      <c r="F99" s="366"/>
      <c r="G99" s="366"/>
      <c r="H99" s="366"/>
      <c r="I99" s="366"/>
      <c r="J99" s="366"/>
      <c r="K99" s="366"/>
      <c r="L99" s="366"/>
      <c r="M99" s="366"/>
      <c r="N99" s="366"/>
      <c r="O99" s="366"/>
      <c r="P99" s="366"/>
      <c r="Q99" s="366"/>
      <c r="R99" s="366"/>
      <c r="S99" s="366"/>
      <c r="T99" s="366"/>
      <c r="U99" s="366"/>
      <c r="V99" s="366"/>
      <c r="W99" s="366"/>
      <c r="X99" s="366"/>
      <c r="Y99" s="366"/>
      <c r="Z99" s="366"/>
      <c r="AA99" s="366"/>
      <c r="AB99" s="366"/>
      <c r="AC99" s="366"/>
      <c r="AD99" s="366"/>
      <c r="AE99" s="366"/>
      <c r="AF99" s="366"/>
      <c r="AG99" s="366"/>
      <c r="AH99" s="366"/>
      <c r="AI99" s="366"/>
      <c r="AJ99" s="366"/>
      <c r="AK99" s="366"/>
      <c r="AL99" s="366"/>
      <c r="AM99" s="366"/>
      <c r="AN99" s="366"/>
      <c r="AO99" s="366"/>
      <c r="AP99" s="366"/>
    </row>
    <row r="100" spans="1:42" x14ac:dyDescent="0.2">
      <c r="A100" s="43" t="s">
        <v>13</v>
      </c>
      <c r="B100" s="201">
        <f>SUM(B97:B99)</f>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row>
    <row r="101" spans="1:42" x14ac:dyDescent="0.2">
      <c r="A101" s="43"/>
      <c r="B101" s="201"/>
      <c r="C101" s="201"/>
      <c r="D101" s="201"/>
      <c r="E101" s="201"/>
      <c r="F101" s="201"/>
      <c r="G101" s="201"/>
      <c r="H101" s="201"/>
      <c r="I101" s="201"/>
      <c r="J101" s="201"/>
      <c r="K101" s="201"/>
      <c r="L101" s="201"/>
      <c r="M101" s="201"/>
      <c r="N101" s="201"/>
      <c r="O101" s="201"/>
      <c r="P101" s="201"/>
      <c r="Q101" s="201"/>
      <c r="R101" s="201"/>
      <c r="S101" s="201"/>
      <c r="T101" s="201"/>
      <c r="U101" s="201"/>
      <c r="V101" s="201"/>
      <c r="W101" s="201"/>
      <c r="X101" s="201"/>
      <c r="Y101" s="201"/>
      <c r="Z101" s="201"/>
      <c r="AA101" s="201"/>
      <c r="AB101" s="201"/>
      <c r="AC101" s="201"/>
      <c r="AD101" s="201"/>
      <c r="AE101" s="201"/>
      <c r="AF101" s="201"/>
      <c r="AG101" s="201"/>
      <c r="AH101" s="201"/>
      <c r="AI101" s="201"/>
      <c r="AJ101" s="201"/>
      <c r="AK101" s="201"/>
      <c r="AL101" s="201"/>
      <c r="AM101" s="201"/>
      <c r="AN101" s="201"/>
      <c r="AO101" s="201"/>
      <c r="AP101" s="201"/>
    </row>
    <row r="102" spans="1:42" x14ac:dyDescent="0.2">
      <c r="A102" s="275" t="s">
        <v>341</v>
      </c>
      <c r="B102" s="201">
        <f>B89+B94+B100</f>
        <v>0</v>
      </c>
      <c r="C102" s="201">
        <f t="shared" ref="C102:AP102" si="43">C89+C94+C100</f>
        <v>0</v>
      </c>
      <c r="D102" s="201">
        <f t="shared" si="43"/>
        <v>0</v>
      </c>
      <c r="E102" s="201">
        <f t="shared" si="43"/>
        <v>0</v>
      </c>
      <c r="F102" s="201">
        <f t="shared" si="43"/>
        <v>0</v>
      </c>
      <c r="G102" s="201">
        <f t="shared" si="43"/>
        <v>0</v>
      </c>
      <c r="H102" s="201">
        <f t="shared" si="43"/>
        <v>0</v>
      </c>
      <c r="I102" s="201">
        <f t="shared" si="43"/>
        <v>0</v>
      </c>
      <c r="J102" s="201">
        <f t="shared" si="43"/>
        <v>0</v>
      </c>
      <c r="K102" s="201">
        <f t="shared" si="43"/>
        <v>0</v>
      </c>
      <c r="L102" s="201">
        <f t="shared" si="43"/>
        <v>0</v>
      </c>
      <c r="M102" s="201">
        <f t="shared" si="43"/>
        <v>0</v>
      </c>
      <c r="N102" s="201">
        <f t="shared" si="43"/>
        <v>0</v>
      </c>
      <c r="O102" s="201">
        <f t="shared" si="43"/>
        <v>0</v>
      </c>
      <c r="P102" s="201">
        <f t="shared" si="43"/>
        <v>0</v>
      </c>
      <c r="Q102" s="201">
        <f t="shared" si="43"/>
        <v>0</v>
      </c>
      <c r="R102" s="201">
        <f t="shared" si="43"/>
        <v>0</v>
      </c>
      <c r="S102" s="201">
        <f t="shared" si="43"/>
        <v>0</v>
      </c>
      <c r="T102" s="201">
        <f t="shared" si="43"/>
        <v>0</v>
      </c>
      <c r="U102" s="201">
        <f t="shared" si="43"/>
        <v>0</v>
      </c>
      <c r="V102" s="201">
        <f t="shared" si="43"/>
        <v>0</v>
      </c>
      <c r="W102" s="201">
        <f t="shared" si="43"/>
        <v>0</v>
      </c>
      <c r="X102" s="201">
        <f t="shared" si="43"/>
        <v>0</v>
      </c>
      <c r="Y102" s="201">
        <f t="shared" si="43"/>
        <v>0</v>
      </c>
      <c r="Z102" s="201">
        <f t="shared" si="43"/>
        <v>0</v>
      </c>
      <c r="AA102" s="201">
        <f t="shared" si="43"/>
        <v>0</v>
      </c>
      <c r="AB102" s="201">
        <f t="shared" si="43"/>
        <v>0</v>
      </c>
      <c r="AC102" s="201">
        <f t="shared" si="43"/>
        <v>0</v>
      </c>
      <c r="AD102" s="201">
        <f t="shared" si="43"/>
        <v>0</v>
      </c>
      <c r="AE102" s="201">
        <f t="shared" si="43"/>
        <v>0</v>
      </c>
      <c r="AF102" s="201">
        <f t="shared" si="43"/>
        <v>0</v>
      </c>
      <c r="AG102" s="201">
        <f t="shared" si="43"/>
        <v>0</v>
      </c>
      <c r="AH102" s="201">
        <f t="shared" si="43"/>
        <v>0</v>
      </c>
      <c r="AI102" s="201">
        <f t="shared" si="43"/>
        <v>0</v>
      </c>
      <c r="AJ102" s="201">
        <f t="shared" si="43"/>
        <v>0</v>
      </c>
      <c r="AK102" s="201">
        <f t="shared" si="43"/>
        <v>0</v>
      </c>
      <c r="AL102" s="201">
        <f t="shared" si="43"/>
        <v>0</v>
      </c>
      <c r="AM102" s="201">
        <f t="shared" si="43"/>
        <v>0</v>
      </c>
      <c r="AN102" s="201">
        <f t="shared" si="43"/>
        <v>0</v>
      </c>
      <c r="AO102" s="201">
        <f t="shared" si="43"/>
        <v>0</v>
      </c>
      <c r="AP102" s="201">
        <f t="shared" si="43"/>
        <v>0</v>
      </c>
    </row>
    <row r="103" spans="1:42" s="7" customFormat="1" x14ac:dyDescent="0.2">
      <c r="A103" s="406"/>
      <c r="B103" s="366"/>
      <c r="C103" s="366"/>
      <c r="D103" s="366"/>
      <c r="E103" s="366"/>
      <c r="F103" s="366"/>
      <c r="G103" s="366"/>
      <c r="H103" s="366"/>
      <c r="I103" s="366"/>
      <c r="J103" s="366"/>
      <c r="K103" s="366"/>
      <c r="L103" s="366"/>
      <c r="M103" s="366"/>
      <c r="N103" s="366"/>
      <c r="O103" s="366"/>
      <c r="P103" s="366"/>
      <c r="Q103" s="366"/>
      <c r="R103" s="366"/>
      <c r="S103" s="366"/>
      <c r="T103" s="366"/>
      <c r="U103" s="366"/>
      <c r="V103" s="366"/>
      <c r="W103" s="366"/>
      <c r="X103" s="366"/>
      <c r="Y103" s="366"/>
      <c r="Z103" s="366"/>
      <c r="AA103" s="366"/>
      <c r="AB103" s="366"/>
      <c r="AC103" s="366"/>
      <c r="AD103" s="366"/>
      <c r="AE103" s="366"/>
      <c r="AF103" s="366"/>
      <c r="AG103" s="366"/>
      <c r="AH103" s="366"/>
      <c r="AI103" s="366"/>
      <c r="AJ103" s="366"/>
      <c r="AK103" s="366"/>
      <c r="AL103" s="366"/>
      <c r="AM103" s="366"/>
      <c r="AN103" s="366"/>
      <c r="AO103" s="366"/>
      <c r="AP103" s="366"/>
    </row>
    <row r="104" spans="1:42" s="121" customFormat="1" x14ac:dyDescent="0.2">
      <c r="A104" s="109" t="s">
        <v>356</v>
      </c>
      <c r="B104" s="284"/>
      <c r="C104" s="284"/>
      <c r="D104" s="284"/>
      <c r="E104" s="284"/>
      <c r="F104" s="284"/>
      <c r="G104" s="284"/>
      <c r="H104" s="284"/>
      <c r="I104" s="284"/>
      <c r="J104" s="284"/>
      <c r="K104" s="284"/>
      <c r="L104" s="284"/>
      <c r="M104" s="284"/>
      <c r="N104" s="284"/>
      <c r="O104" s="284"/>
      <c r="P104" s="284"/>
      <c r="Q104" s="284"/>
      <c r="R104" s="284"/>
      <c r="S104" s="284"/>
      <c r="T104" s="284"/>
      <c r="U104" s="284"/>
      <c r="V104" s="284"/>
      <c r="W104" s="284"/>
      <c r="X104" s="284"/>
      <c r="Y104" s="284"/>
      <c r="Z104" s="284"/>
      <c r="AA104" s="284"/>
      <c r="AB104" s="284"/>
      <c r="AC104" s="284"/>
      <c r="AD104" s="284"/>
      <c r="AE104" s="284"/>
      <c r="AF104" s="284"/>
      <c r="AG104" s="284"/>
      <c r="AH104" s="284"/>
      <c r="AI104" s="284"/>
      <c r="AJ104" s="284"/>
      <c r="AK104" s="284"/>
      <c r="AL104" s="284"/>
      <c r="AM104" s="284"/>
      <c r="AN104" s="284"/>
      <c r="AO104" s="284"/>
      <c r="AP104" s="284"/>
    </row>
    <row r="105" spans="1:42" s="121" customFormat="1" x14ac:dyDescent="0.2">
      <c r="A105" s="29" t="s">
        <v>357</v>
      </c>
      <c r="G105" s="202"/>
      <c r="H105" s="202"/>
      <c r="I105" s="202"/>
      <c r="J105" s="202"/>
      <c r="K105" s="202"/>
      <c r="L105" s="202"/>
      <c r="M105" s="202"/>
      <c r="N105" s="202"/>
      <c r="O105" s="202"/>
      <c r="P105" s="202"/>
      <c r="Q105" s="202"/>
      <c r="R105" s="202"/>
      <c r="S105" s="202"/>
      <c r="T105" s="202"/>
      <c r="U105" s="202"/>
      <c r="V105" s="202"/>
      <c r="W105" s="202"/>
      <c r="X105" s="202"/>
      <c r="Y105" s="202"/>
      <c r="Z105" s="202"/>
      <c r="AA105" s="202"/>
      <c r="AB105" s="202"/>
      <c r="AC105" s="202"/>
      <c r="AD105" s="202"/>
      <c r="AE105" s="202"/>
      <c r="AF105" s="202"/>
      <c r="AG105" s="202"/>
      <c r="AH105" s="202"/>
      <c r="AI105" s="202"/>
      <c r="AJ105" s="202"/>
      <c r="AK105" s="202"/>
      <c r="AL105" s="202"/>
      <c r="AM105" s="202"/>
      <c r="AN105" s="202"/>
      <c r="AO105" s="202"/>
      <c r="AP105" s="202"/>
    </row>
    <row r="106" spans="1:42" x14ac:dyDescent="0.2">
      <c r="A106" s="116" t="s">
        <v>339</v>
      </c>
      <c r="B106" s="188">
        <f>B92</f>
        <v>0</v>
      </c>
      <c r="C106" s="188"/>
      <c r="D106" s="188"/>
      <c r="E106" s="188"/>
      <c r="F106" s="188"/>
      <c r="G106" s="188"/>
      <c r="H106" s="188"/>
      <c r="I106" s="188"/>
      <c r="J106" s="188"/>
      <c r="K106" s="188"/>
      <c r="L106" s="188"/>
      <c r="M106" s="188"/>
      <c r="N106" s="188"/>
      <c r="O106" s="188"/>
      <c r="P106" s="188"/>
      <c r="Q106" s="188"/>
      <c r="R106" s="188"/>
      <c r="S106" s="188"/>
      <c r="T106" s="188"/>
      <c r="U106" s="188"/>
      <c r="V106" s="188"/>
      <c r="W106" s="188"/>
      <c r="X106" s="188"/>
      <c r="Y106" s="188"/>
      <c r="Z106" s="188"/>
      <c r="AA106" s="188"/>
      <c r="AB106" s="188"/>
      <c r="AC106" s="188"/>
      <c r="AD106" s="188"/>
      <c r="AE106" s="188"/>
      <c r="AF106" s="188"/>
      <c r="AG106" s="188"/>
      <c r="AH106" s="188"/>
      <c r="AI106" s="188"/>
      <c r="AJ106" s="188"/>
      <c r="AK106" s="188"/>
      <c r="AL106" s="188"/>
      <c r="AM106" s="188"/>
      <c r="AN106" s="188"/>
      <c r="AO106" s="188"/>
      <c r="AP106" s="188"/>
    </row>
    <row r="107" spans="1:42" x14ac:dyDescent="0.2">
      <c r="A107" s="116" t="s">
        <v>335</v>
      </c>
      <c r="B107" s="366">
        <f>C565+C571</f>
        <v>0</v>
      </c>
      <c r="C107" s="366"/>
      <c r="D107" s="366"/>
      <c r="E107" s="366"/>
      <c r="F107" s="366"/>
      <c r="G107" s="366"/>
      <c r="H107" s="366"/>
      <c r="I107" s="366"/>
      <c r="J107" s="366"/>
      <c r="K107" s="366"/>
      <c r="L107" s="366"/>
      <c r="M107" s="366"/>
      <c r="N107" s="366"/>
      <c r="O107" s="366"/>
      <c r="P107" s="366"/>
      <c r="Q107" s="366"/>
      <c r="R107" s="366"/>
      <c r="S107" s="366"/>
      <c r="T107" s="366"/>
      <c r="U107" s="366"/>
      <c r="V107" s="366"/>
      <c r="W107" s="366"/>
      <c r="X107" s="366"/>
      <c r="Y107" s="366"/>
      <c r="Z107" s="366"/>
      <c r="AA107" s="366"/>
      <c r="AB107" s="366"/>
      <c r="AC107" s="366"/>
      <c r="AD107" s="366"/>
      <c r="AE107" s="366"/>
      <c r="AF107" s="366"/>
      <c r="AG107" s="366"/>
      <c r="AH107" s="366"/>
      <c r="AI107" s="366"/>
      <c r="AJ107" s="366"/>
      <c r="AK107" s="366"/>
      <c r="AL107" s="366"/>
      <c r="AM107" s="366"/>
      <c r="AN107" s="366"/>
      <c r="AO107" s="366"/>
      <c r="AP107" s="366"/>
    </row>
    <row r="108" spans="1:42" x14ac:dyDescent="0.2">
      <c r="A108" s="116" t="s">
        <v>336</v>
      </c>
      <c r="B108" s="366">
        <f>C578</f>
        <v>0</v>
      </c>
      <c r="C108" s="366"/>
      <c r="D108" s="366"/>
      <c r="E108" s="366"/>
      <c r="F108" s="366"/>
      <c r="G108" s="366"/>
      <c r="H108" s="366"/>
      <c r="I108" s="366"/>
      <c r="J108" s="366"/>
      <c r="K108" s="366"/>
      <c r="L108" s="366"/>
      <c r="M108" s="366"/>
      <c r="N108" s="366"/>
      <c r="O108" s="366"/>
      <c r="P108" s="366"/>
      <c r="Q108" s="366"/>
      <c r="R108" s="366"/>
      <c r="S108" s="366"/>
      <c r="T108" s="366"/>
      <c r="U108" s="366"/>
      <c r="V108" s="366"/>
      <c r="W108" s="366"/>
      <c r="X108" s="366"/>
      <c r="Y108" s="366"/>
      <c r="Z108" s="366"/>
      <c r="AA108" s="366"/>
      <c r="AB108" s="366"/>
      <c r="AC108" s="366"/>
      <c r="AD108" s="366"/>
      <c r="AE108" s="366"/>
      <c r="AF108" s="366"/>
      <c r="AG108" s="366"/>
      <c r="AH108" s="366"/>
      <c r="AI108" s="366"/>
      <c r="AJ108" s="366"/>
      <c r="AK108" s="366"/>
      <c r="AL108" s="366"/>
      <c r="AM108" s="366"/>
      <c r="AN108" s="366"/>
      <c r="AO108" s="366"/>
      <c r="AP108" s="366"/>
    </row>
    <row r="109" spans="1:42" x14ac:dyDescent="0.2">
      <c r="A109" s="116" t="s">
        <v>340</v>
      </c>
      <c r="B109" s="366">
        <f>B19</f>
        <v>0</v>
      </c>
      <c r="C109" s="366">
        <f t="shared" ref="C109:AP109" si="44">C19</f>
        <v>0</v>
      </c>
      <c r="D109" s="366">
        <f t="shared" si="44"/>
        <v>0</v>
      </c>
      <c r="E109" s="366">
        <f t="shared" si="44"/>
        <v>0</v>
      </c>
      <c r="F109" s="366">
        <f t="shared" si="44"/>
        <v>0</v>
      </c>
      <c r="G109" s="366">
        <f t="shared" si="44"/>
        <v>0</v>
      </c>
      <c r="H109" s="366">
        <f t="shared" si="44"/>
        <v>0</v>
      </c>
      <c r="I109" s="366">
        <f t="shared" si="44"/>
        <v>0</v>
      </c>
      <c r="J109" s="366">
        <f t="shared" si="44"/>
        <v>0</v>
      </c>
      <c r="K109" s="366">
        <f t="shared" si="44"/>
        <v>0</v>
      </c>
      <c r="L109" s="366">
        <f t="shared" si="44"/>
        <v>0</v>
      </c>
      <c r="M109" s="366">
        <f t="shared" si="44"/>
        <v>0</v>
      </c>
      <c r="N109" s="366">
        <f t="shared" si="44"/>
        <v>0</v>
      </c>
      <c r="O109" s="366">
        <f t="shared" si="44"/>
        <v>0</v>
      </c>
      <c r="P109" s="366">
        <f t="shared" si="44"/>
        <v>0</v>
      </c>
      <c r="Q109" s="366">
        <f t="shared" si="44"/>
        <v>0</v>
      </c>
      <c r="R109" s="366">
        <f t="shared" si="44"/>
        <v>0</v>
      </c>
      <c r="S109" s="366">
        <f t="shared" si="44"/>
        <v>0</v>
      </c>
      <c r="T109" s="366">
        <f t="shared" si="44"/>
        <v>0</v>
      </c>
      <c r="U109" s="366">
        <f t="shared" si="44"/>
        <v>0</v>
      </c>
      <c r="V109" s="366">
        <f t="shared" si="44"/>
        <v>0</v>
      </c>
      <c r="W109" s="366">
        <f t="shared" si="44"/>
        <v>0</v>
      </c>
      <c r="X109" s="366">
        <f t="shared" si="44"/>
        <v>0</v>
      </c>
      <c r="Y109" s="366">
        <f t="shared" si="44"/>
        <v>0</v>
      </c>
      <c r="Z109" s="366">
        <f t="shared" si="44"/>
        <v>0</v>
      </c>
      <c r="AA109" s="366">
        <f t="shared" si="44"/>
        <v>0</v>
      </c>
      <c r="AB109" s="366">
        <f t="shared" si="44"/>
        <v>0</v>
      </c>
      <c r="AC109" s="366">
        <f t="shared" si="44"/>
        <v>0</v>
      </c>
      <c r="AD109" s="366">
        <f t="shared" si="44"/>
        <v>0</v>
      </c>
      <c r="AE109" s="366">
        <f t="shared" si="44"/>
        <v>0</v>
      </c>
      <c r="AF109" s="366">
        <f t="shared" si="44"/>
        <v>0</v>
      </c>
      <c r="AG109" s="366">
        <f t="shared" si="44"/>
        <v>0</v>
      </c>
      <c r="AH109" s="366">
        <f t="shared" si="44"/>
        <v>0</v>
      </c>
      <c r="AI109" s="366">
        <f t="shared" si="44"/>
        <v>0</v>
      </c>
      <c r="AJ109" s="366">
        <f t="shared" si="44"/>
        <v>0</v>
      </c>
      <c r="AK109" s="366">
        <f t="shared" si="44"/>
        <v>0</v>
      </c>
      <c r="AL109" s="366">
        <f t="shared" si="44"/>
        <v>0</v>
      </c>
      <c r="AM109" s="366">
        <f t="shared" si="44"/>
        <v>0</v>
      </c>
      <c r="AN109" s="366">
        <f t="shared" si="44"/>
        <v>0</v>
      </c>
      <c r="AO109" s="366">
        <f t="shared" si="44"/>
        <v>0</v>
      </c>
      <c r="AP109" s="366">
        <f t="shared" si="44"/>
        <v>0</v>
      </c>
    </row>
    <row r="110" spans="1:42" x14ac:dyDescent="0.2">
      <c r="A110" s="116" t="s">
        <v>342</v>
      </c>
      <c r="B110" s="366">
        <f>B84</f>
        <v>0</v>
      </c>
      <c r="C110" s="366">
        <f t="shared" ref="C110:AP110" si="45">C84</f>
        <v>0</v>
      </c>
      <c r="D110" s="366">
        <f t="shared" si="45"/>
        <v>0</v>
      </c>
      <c r="E110" s="366">
        <f t="shared" si="45"/>
        <v>0</v>
      </c>
      <c r="F110" s="366">
        <f t="shared" si="45"/>
        <v>0</v>
      </c>
      <c r="G110" s="366">
        <f t="shared" si="45"/>
        <v>0</v>
      </c>
      <c r="H110" s="366">
        <f t="shared" si="45"/>
        <v>0</v>
      </c>
      <c r="I110" s="366">
        <f t="shared" si="45"/>
        <v>0</v>
      </c>
      <c r="J110" s="366">
        <f t="shared" si="45"/>
        <v>0</v>
      </c>
      <c r="K110" s="366">
        <f t="shared" si="45"/>
        <v>0</v>
      </c>
      <c r="L110" s="366">
        <f t="shared" si="45"/>
        <v>0</v>
      </c>
      <c r="M110" s="366">
        <f t="shared" si="45"/>
        <v>0</v>
      </c>
      <c r="N110" s="366">
        <f t="shared" si="45"/>
        <v>0</v>
      </c>
      <c r="O110" s="366">
        <f t="shared" si="45"/>
        <v>0</v>
      </c>
      <c r="P110" s="366">
        <f t="shared" si="45"/>
        <v>0</v>
      </c>
      <c r="Q110" s="366">
        <f t="shared" si="45"/>
        <v>0</v>
      </c>
      <c r="R110" s="366">
        <f t="shared" si="45"/>
        <v>0</v>
      </c>
      <c r="S110" s="366">
        <f t="shared" si="45"/>
        <v>0</v>
      </c>
      <c r="T110" s="366">
        <f t="shared" si="45"/>
        <v>0</v>
      </c>
      <c r="U110" s="366">
        <f t="shared" si="45"/>
        <v>0</v>
      </c>
      <c r="V110" s="366">
        <f t="shared" si="45"/>
        <v>0</v>
      </c>
      <c r="W110" s="366">
        <f t="shared" si="45"/>
        <v>0</v>
      </c>
      <c r="X110" s="366">
        <f t="shared" si="45"/>
        <v>0</v>
      </c>
      <c r="Y110" s="366">
        <f t="shared" si="45"/>
        <v>0</v>
      </c>
      <c r="Z110" s="366">
        <f t="shared" si="45"/>
        <v>0</v>
      </c>
      <c r="AA110" s="366">
        <f t="shared" si="45"/>
        <v>0</v>
      </c>
      <c r="AB110" s="366">
        <f t="shared" si="45"/>
        <v>0</v>
      </c>
      <c r="AC110" s="366">
        <f t="shared" si="45"/>
        <v>0</v>
      </c>
      <c r="AD110" s="366">
        <f t="shared" si="45"/>
        <v>0</v>
      </c>
      <c r="AE110" s="366">
        <f t="shared" si="45"/>
        <v>0</v>
      </c>
      <c r="AF110" s="366">
        <f t="shared" si="45"/>
        <v>0</v>
      </c>
      <c r="AG110" s="366">
        <f t="shared" si="45"/>
        <v>0</v>
      </c>
      <c r="AH110" s="366">
        <f t="shared" si="45"/>
        <v>0</v>
      </c>
      <c r="AI110" s="366">
        <f t="shared" si="45"/>
        <v>0</v>
      </c>
      <c r="AJ110" s="366">
        <f t="shared" si="45"/>
        <v>0</v>
      </c>
      <c r="AK110" s="366">
        <f t="shared" si="45"/>
        <v>0</v>
      </c>
      <c r="AL110" s="366">
        <f t="shared" si="45"/>
        <v>0</v>
      </c>
      <c r="AM110" s="366">
        <f t="shared" si="45"/>
        <v>0</v>
      </c>
      <c r="AN110" s="366">
        <f t="shared" si="45"/>
        <v>0</v>
      </c>
      <c r="AO110" s="366">
        <f t="shared" si="45"/>
        <v>0</v>
      </c>
      <c r="AP110" s="366">
        <f t="shared" si="45"/>
        <v>0</v>
      </c>
    </row>
    <row r="111" spans="1:42" x14ac:dyDescent="0.2">
      <c r="A111" s="276" t="s">
        <v>13</v>
      </c>
      <c r="B111" s="201">
        <f>SUM(B106:B110)</f>
        <v>0</v>
      </c>
      <c r="C111" s="201">
        <f>SUM(C109:C110)</f>
        <v>0</v>
      </c>
      <c r="D111" s="201">
        <f t="shared" ref="D111:AP111" si="46">SUM(D109:D110)</f>
        <v>0</v>
      </c>
      <c r="E111" s="201">
        <f t="shared" si="46"/>
        <v>0</v>
      </c>
      <c r="F111" s="201">
        <f t="shared" si="46"/>
        <v>0</v>
      </c>
      <c r="G111" s="201">
        <f t="shared" si="46"/>
        <v>0</v>
      </c>
      <c r="H111" s="201">
        <f t="shared" si="46"/>
        <v>0</v>
      </c>
      <c r="I111" s="201">
        <f t="shared" si="46"/>
        <v>0</v>
      </c>
      <c r="J111" s="201">
        <f t="shared" si="46"/>
        <v>0</v>
      </c>
      <c r="K111" s="201">
        <f t="shared" si="46"/>
        <v>0</v>
      </c>
      <c r="L111" s="201">
        <f t="shared" si="46"/>
        <v>0</v>
      </c>
      <c r="M111" s="201">
        <f t="shared" si="46"/>
        <v>0</v>
      </c>
      <c r="N111" s="201">
        <f t="shared" si="46"/>
        <v>0</v>
      </c>
      <c r="O111" s="201">
        <f t="shared" si="46"/>
        <v>0</v>
      </c>
      <c r="P111" s="201">
        <f t="shared" si="46"/>
        <v>0</v>
      </c>
      <c r="Q111" s="201">
        <f t="shared" si="46"/>
        <v>0</v>
      </c>
      <c r="R111" s="201">
        <f t="shared" si="46"/>
        <v>0</v>
      </c>
      <c r="S111" s="201">
        <f t="shared" si="46"/>
        <v>0</v>
      </c>
      <c r="T111" s="201">
        <f t="shared" si="46"/>
        <v>0</v>
      </c>
      <c r="U111" s="201">
        <f t="shared" si="46"/>
        <v>0</v>
      </c>
      <c r="V111" s="201">
        <f t="shared" si="46"/>
        <v>0</v>
      </c>
      <c r="W111" s="201">
        <f t="shared" si="46"/>
        <v>0</v>
      </c>
      <c r="X111" s="201">
        <f t="shared" si="46"/>
        <v>0</v>
      </c>
      <c r="Y111" s="201">
        <f t="shared" si="46"/>
        <v>0</v>
      </c>
      <c r="Z111" s="201">
        <f t="shared" si="46"/>
        <v>0</v>
      </c>
      <c r="AA111" s="201">
        <f t="shared" si="46"/>
        <v>0</v>
      </c>
      <c r="AB111" s="201">
        <f t="shared" si="46"/>
        <v>0</v>
      </c>
      <c r="AC111" s="201">
        <f t="shared" si="46"/>
        <v>0</v>
      </c>
      <c r="AD111" s="201">
        <f t="shared" si="46"/>
        <v>0</v>
      </c>
      <c r="AE111" s="201">
        <f t="shared" si="46"/>
        <v>0</v>
      </c>
      <c r="AF111" s="201">
        <f t="shared" si="46"/>
        <v>0</v>
      </c>
      <c r="AG111" s="201">
        <f t="shared" si="46"/>
        <v>0</v>
      </c>
      <c r="AH111" s="201">
        <f t="shared" si="46"/>
        <v>0</v>
      </c>
      <c r="AI111" s="201">
        <f t="shared" si="46"/>
        <v>0</v>
      </c>
      <c r="AJ111" s="201">
        <f t="shared" si="46"/>
        <v>0</v>
      </c>
      <c r="AK111" s="201">
        <f t="shared" si="46"/>
        <v>0</v>
      </c>
      <c r="AL111" s="201">
        <f t="shared" si="46"/>
        <v>0</v>
      </c>
      <c r="AM111" s="201">
        <f t="shared" si="46"/>
        <v>0</v>
      </c>
      <c r="AN111" s="201">
        <f t="shared" si="46"/>
        <v>0</v>
      </c>
      <c r="AO111" s="201">
        <f t="shared" si="46"/>
        <v>0</v>
      </c>
      <c r="AP111" s="201">
        <f t="shared" si="46"/>
        <v>0</v>
      </c>
    </row>
    <row r="112" spans="1:42" s="121" customFormat="1" x14ac:dyDescent="0.2">
      <c r="A112" s="23"/>
      <c r="G112" s="202"/>
      <c r="H112" s="202"/>
      <c r="I112" s="202"/>
      <c r="J112" s="202"/>
      <c r="K112" s="202"/>
      <c r="L112" s="202"/>
      <c r="M112" s="202"/>
      <c r="N112" s="202"/>
      <c r="O112" s="202"/>
      <c r="P112" s="202"/>
      <c r="Q112" s="202"/>
      <c r="R112" s="202"/>
      <c r="S112" s="202"/>
      <c r="T112" s="202"/>
      <c r="U112" s="202"/>
      <c r="V112" s="202"/>
      <c r="W112" s="202"/>
      <c r="X112" s="202"/>
      <c r="Y112" s="202"/>
      <c r="Z112" s="202"/>
      <c r="AA112" s="202"/>
      <c r="AB112" s="202"/>
      <c r="AC112" s="202"/>
      <c r="AD112" s="202"/>
      <c r="AE112" s="202"/>
      <c r="AF112" s="202"/>
      <c r="AG112" s="202"/>
      <c r="AH112" s="202"/>
      <c r="AI112" s="202"/>
      <c r="AJ112" s="202"/>
      <c r="AK112" s="202"/>
      <c r="AL112" s="202"/>
      <c r="AM112" s="202"/>
      <c r="AN112" s="202"/>
      <c r="AO112" s="202"/>
      <c r="AP112" s="202"/>
    </row>
    <row r="113" spans="1:42" s="121" customFormat="1" x14ac:dyDescent="0.2">
      <c r="A113" s="29" t="s">
        <v>358</v>
      </c>
      <c r="G113" s="202"/>
      <c r="H113" s="202"/>
      <c r="I113" s="202"/>
      <c r="J113" s="202"/>
      <c r="K113" s="202"/>
      <c r="L113" s="202"/>
      <c r="M113" s="202"/>
      <c r="N113" s="202"/>
      <c r="O113" s="202"/>
      <c r="P113" s="202"/>
      <c r="Q113" s="202"/>
      <c r="R113" s="202"/>
      <c r="S113" s="202"/>
      <c r="T113" s="202"/>
      <c r="U113" s="202"/>
      <c r="V113" s="202"/>
      <c r="W113" s="202"/>
      <c r="X113" s="202"/>
      <c r="Y113" s="202"/>
      <c r="Z113" s="202"/>
      <c r="AA113" s="202"/>
      <c r="AB113" s="202"/>
      <c r="AC113" s="202"/>
      <c r="AD113" s="202"/>
      <c r="AE113" s="202"/>
      <c r="AF113" s="202"/>
      <c r="AG113" s="202"/>
      <c r="AH113" s="202"/>
      <c r="AI113" s="202"/>
      <c r="AJ113" s="202"/>
      <c r="AK113" s="202"/>
      <c r="AL113" s="202"/>
      <c r="AM113" s="202"/>
      <c r="AN113" s="202"/>
      <c r="AO113" s="202"/>
      <c r="AP113" s="202"/>
    </row>
    <row r="114" spans="1:42" s="121" customFormat="1" x14ac:dyDescent="0.2">
      <c r="A114" s="116" t="s">
        <v>343</v>
      </c>
      <c r="B114" s="367">
        <f>B111</f>
        <v>0</v>
      </c>
      <c r="C114" s="367">
        <f t="shared" ref="C114:AP114" si="47">C111</f>
        <v>0</v>
      </c>
      <c r="D114" s="367">
        <f t="shared" si="47"/>
        <v>0</v>
      </c>
      <c r="E114" s="367">
        <f t="shared" si="47"/>
        <v>0</v>
      </c>
      <c r="F114" s="367">
        <f t="shared" si="47"/>
        <v>0</v>
      </c>
      <c r="G114" s="367">
        <f t="shared" si="47"/>
        <v>0</v>
      </c>
      <c r="H114" s="367">
        <f t="shared" si="47"/>
        <v>0</v>
      </c>
      <c r="I114" s="367">
        <f t="shared" si="47"/>
        <v>0</v>
      </c>
      <c r="J114" s="367">
        <f t="shared" si="47"/>
        <v>0</v>
      </c>
      <c r="K114" s="367">
        <f t="shared" si="47"/>
        <v>0</v>
      </c>
      <c r="L114" s="367">
        <f t="shared" si="47"/>
        <v>0</v>
      </c>
      <c r="M114" s="367">
        <f t="shared" si="47"/>
        <v>0</v>
      </c>
      <c r="N114" s="367">
        <f t="shared" si="47"/>
        <v>0</v>
      </c>
      <c r="O114" s="367">
        <f t="shared" si="47"/>
        <v>0</v>
      </c>
      <c r="P114" s="367">
        <f t="shared" si="47"/>
        <v>0</v>
      </c>
      <c r="Q114" s="367">
        <f t="shared" si="47"/>
        <v>0</v>
      </c>
      <c r="R114" s="367">
        <f t="shared" si="47"/>
        <v>0</v>
      </c>
      <c r="S114" s="367">
        <f t="shared" si="47"/>
        <v>0</v>
      </c>
      <c r="T114" s="367">
        <f t="shared" si="47"/>
        <v>0</v>
      </c>
      <c r="U114" s="367">
        <f t="shared" si="47"/>
        <v>0</v>
      </c>
      <c r="V114" s="367">
        <f t="shared" si="47"/>
        <v>0</v>
      </c>
      <c r="W114" s="367">
        <f t="shared" si="47"/>
        <v>0</v>
      </c>
      <c r="X114" s="367">
        <f t="shared" si="47"/>
        <v>0</v>
      </c>
      <c r="Y114" s="367">
        <f t="shared" si="47"/>
        <v>0</v>
      </c>
      <c r="Z114" s="367">
        <f t="shared" si="47"/>
        <v>0</v>
      </c>
      <c r="AA114" s="367">
        <f t="shared" si="47"/>
        <v>0</v>
      </c>
      <c r="AB114" s="367">
        <f t="shared" si="47"/>
        <v>0</v>
      </c>
      <c r="AC114" s="367">
        <f t="shared" si="47"/>
        <v>0</v>
      </c>
      <c r="AD114" s="367">
        <f t="shared" si="47"/>
        <v>0</v>
      </c>
      <c r="AE114" s="367">
        <f t="shared" si="47"/>
        <v>0</v>
      </c>
      <c r="AF114" s="367">
        <f t="shared" si="47"/>
        <v>0</v>
      </c>
      <c r="AG114" s="367">
        <f t="shared" si="47"/>
        <v>0</v>
      </c>
      <c r="AH114" s="367">
        <f t="shared" si="47"/>
        <v>0</v>
      </c>
      <c r="AI114" s="367">
        <f t="shared" si="47"/>
        <v>0</v>
      </c>
      <c r="AJ114" s="367">
        <f t="shared" si="47"/>
        <v>0</v>
      </c>
      <c r="AK114" s="367">
        <f t="shared" si="47"/>
        <v>0</v>
      </c>
      <c r="AL114" s="367">
        <f t="shared" si="47"/>
        <v>0</v>
      </c>
      <c r="AM114" s="367">
        <f t="shared" si="47"/>
        <v>0</v>
      </c>
      <c r="AN114" s="367">
        <f t="shared" si="47"/>
        <v>0</v>
      </c>
      <c r="AO114" s="367">
        <f t="shared" si="47"/>
        <v>0</v>
      </c>
      <c r="AP114" s="367">
        <f t="shared" si="47"/>
        <v>0</v>
      </c>
    </row>
    <row r="115" spans="1:42" s="121" customFormat="1" x14ac:dyDescent="0.2">
      <c r="A115" s="116" t="s">
        <v>2</v>
      </c>
      <c r="G115" s="202"/>
      <c r="H115" s="202"/>
      <c r="I115" s="202"/>
      <c r="J115" s="202"/>
      <c r="K115" s="202"/>
      <c r="L115" s="202"/>
      <c r="M115" s="202"/>
      <c r="N115" s="202"/>
      <c r="O115" s="202"/>
      <c r="P115" s="202"/>
      <c r="Q115" s="202"/>
      <c r="R115" s="202"/>
      <c r="S115" s="202"/>
      <c r="T115" s="202"/>
      <c r="U115" s="202"/>
      <c r="V115" s="202"/>
      <c r="W115" s="202"/>
      <c r="X115" s="202"/>
      <c r="Y115" s="202"/>
      <c r="Z115" s="202"/>
      <c r="AA115" s="202"/>
      <c r="AB115" s="202"/>
      <c r="AC115" s="202"/>
      <c r="AD115" s="202"/>
      <c r="AE115" s="202"/>
      <c r="AF115" s="202"/>
      <c r="AG115" s="202"/>
      <c r="AH115" s="202"/>
      <c r="AI115" s="202"/>
      <c r="AJ115" s="202"/>
      <c r="AK115" s="202"/>
      <c r="AL115" s="202"/>
      <c r="AM115" s="202"/>
      <c r="AN115" s="202"/>
      <c r="AO115" s="202"/>
      <c r="AP115" s="202"/>
    </row>
    <row r="116" spans="1:42" x14ac:dyDescent="0.2">
      <c r="A116" s="118" t="s">
        <v>5</v>
      </c>
      <c r="B116" s="193"/>
      <c r="C116" s="193">
        <f>I282+K282</f>
        <v>0</v>
      </c>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118" t="s">
        <v>4</v>
      </c>
      <c r="B117" s="194"/>
      <c r="C117" s="194">
        <f>I418+K418</f>
        <v>0</v>
      </c>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194"/>
      <c r="AL117" s="194"/>
      <c r="AM117" s="194"/>
      <c r="AN117" s="194"/>
      <c r="AO117" s="194"/>
      <c r="AP117" s="194"/>
    </row>
    <row r="118" spans="1:42" x14ac:dyDescent="0.2">
      <c r="A118" s="118" t="s">
        <v>13</v>
      </c>
      <c r="B118" s="193"/>
      <c r="C118" s="193">
        <f>SUM(C116:C117)</f>
        <v>0</v>
      </c>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c r="AD118" s="193"/>
      <c r="AE118" s="193"/>
      <c r="AF118" s="193"/>
      <c r="AG118" s="193"/>
      <c r="AH118" s="193"/>
      <c r="AI118" s="193"/>
      <c r="AJ118" s="193"/>
      <c r="AK118" s="193"/>
      <c r="AL118" s="193"/>
      <c r="AM118" s="193"/>
      <c r="AN118" s="193"/>
      <c r="AO118" s="193"/>
      <c r="AP118" s="193"/>
    </row>
    <row r="119" spans="1:42" s="121" customFormat="1" x14ac:dyDescent="0.2">
      <c r="A119" s="116" t="s">
        <v>6</v>
      </c>
      <c r="G119" s="202"/>
      <c r="H119" s="202"/>
      <c r="I119" s="202"/>
      <c r="J119" s="202"/>
      <c r="K119" s="202"/>
      <c r="L119" s="202"/>
      <c r="M119" s="202"/>
      <c r="N119" s="202"/>
      <c r="O119" s="202"/>
      <c r="P119" s="202"/>
      <c r="Q119" s="202"/>
      <c r="R119" s="202"/>
      <c r="S119" s="202"/>
      <c r="T119" s="202"/>
      <c r="U119" s="202"/>
      <c r="V119" s="202"/>
      <c r="W119" s="202"/>
      <c r="X119" s="202"/>
      <c r="Y119" s="202"/>
      <c r="Z119" s="202"/>
      <c r="AA119" s="202"/>
      <c r="AB119" s="202"/>
      <c r="AC119" s="202"/>
      <c r="AD119" s="202"/>
      <c r="AE119" s="202"/>
      <c r="AF119" s="202"/>
      <c r="AG119" s="202"/>
      <c r="AH119" s="202"/>
      <c r="AI119" s="202"/>
      <c r="AJ119" s="202"/>
      <c r="AK119" s="202"/>
      <c r="AL119" s="202"/>
      <c r="AM119" s="202"/>
      <c r="AN119" s="202"/>
      <c r="AO119" s="202"/>
      <c r="AP119" s="202"/>
    </row>
    <row r="120" spans="1:42" x14ac:dyDescent="0.2">
      <c r="A120" s="118" t="s">
        <v>5</v>
      </c>
      <c r="B120" s="193">
        <f>B551</f>
        <v>0</v>
      </c>
      <c r="C120" s="193">
        <f t="shared" ref="C120:AO120" si="48">C551</f>
        <v>0</v>
      </c>
      <c r="D120" s="193">
        <f t="shared" si="48"/>
        <v>0</v>
      </c>
      <c r="E120" s="193">
        <f t="shared" si="48"/>
        <v>0</v>
      </c>
      <c r="F120" s="193">
        <f t="shared" si="48"/>
        <v>0</v>
      </c>
      <c r="G120" s="193">
        <f t="shared" si="48"/>
        <v>0</v>
      </c>
      <c r="H120" s="193">
        <f t="shared" si="48"/>
        <v>0</v>
      </c>
      <c r="I120" s="193">
        <f t="shared" si="48"/>
        <v>0</v>
      </c>
      <c r="J120" s="193">
        <f t="shared" si="48"/>
        <v>0</v>
      </c>
      <c r="K120" s="193">
        <f t="shared" si="48"/>
        <v>0</v>
      </c>
      <c r="L120" s="193">
        <f t="shared" si="48"/>
        <v>0</v>
      </c>
      <c r="M120" s="193">
        <f t="shared" si="48"/>
        <v>0</v>
      </c>
      <c r="N120" s="193">
        <f t="shared" si="48"/>
        <v>0</v>
      </c>
      <c r="O120" s="193">
        <f t="shared" si="48"/>
        <v>0</v>
      </c>
      <c r="P120" s="193">
        <f t="shared" si="48"/>
        <v>0</v>
      </c>
      <c r="Q120" s="193">
        <f t="shared" si="48"/>
        <v>0</v>
      </c>
      <c r="R120" s="193">
        <f t="shared" si="48"/>
        <v>0</v>
      </c>
      <c r="S120" s="193">
        <f t="shared" si="48"/>
        <v>0</v>
      </c>
      <c r="T120" s="193">
        <f t="shared" si="48"/>
        <v>0</v>
      </c>
      <c r="U120" s="193">
        <f t="shared" si="48"/>
        <v>0</v>
      </c>
      <c r="V120" s="193">
        <f t="shared" si="48"/>
        <v>0</v>
      </c>
      <c r="W120" s="193">
        <f t="shared" si="48"/>
        <v>0</v>
      </c>
      <c r="X120" s="193">
        <f t="shared" si="48"/>
        <v>0</v>
      </c>
      <c r="Y120" s="193">
        <f t="shared" si="48"/>
        <v>0</v>
      </c>
      <c r="Z120" s="193">
        <f t="shared" si="48"/>
        <v>0</v>
      </c>
      <c r="AA120" s="193">
        <f t="shared" si="48"/>
        <v>0</v>
      </c>
      <c r="AB120" s="193">
        <f t="shared" si="48"/>
        <v>0</v>
      </c>
      <c r="AC120" s="193">
        <f t="shared" si="48"/>
        <v>0</v>
      </c>
      <c r="AD120" s="193">
        <f t="shared" si="48"/>
        <v>0</v>
      </c>
      <c r="AE120" s="193">
        <f t="shared" si="48"/>
        <v>0</v>
      </c>
      <c r="AF120" s="193">
        <f t="shared" si="48"/>
        <v>0</v>
      </c>
      <c r="AG120" s="193">
        <f t="shared" si="48"/>
        <v>0</v>
      </c>
      <c r="AH120" s="193">
        <f t="shared" si="48"/>
        <v>0</v>
      </c>
      <c r="AI120" s="193">
        <f t="shared" si="48"/>
        <v>0</v>
      </c>
      <c r="AJ120" s="193">
        <f t="shared" si="48"/>
        <v>0</v>
      </c>
      <c r="AK120" s="193">
        <f t="shared" si="48"/>
        <v>0</v>
      </c>
      <c r="AL120" s="193">
        <f t="shared" si="48"/>
        <v>0</v>
      </c>
      <c r="AM120" s="193">
        <f t="shared" si="48"/>
        <v>0</v>
      </c>
      <c r="AN120" s="193">
        <f t="shared" si="48"/>
        <v>0</v>
      </c>
      <c r="AO120" s="193">
        <f t="shared" si="48"/>
        <v>0</v>
      </c>
      <c r="AP120" s="193">
        <f>AP551</f>
        <v>0</v>
      </c>
    </row>
    <row r="121" spans="1:42" x14ac:dyDescent="0.2">
      <c r="A121" s="118" t="s">
        <v>4</v>
      </c>
      <c r="B121" s="194">
        <f>B557</f>
        <v>0</v>
      </c>
      <c r="C121" s="194">
        <f t="shared" ref="C121:AO121" si="49">C557</f>
        <v>0</v>
      </c>
      <c r="D121" s="194">
        <f t="shared" si="49"/>
        <v>0</v>
      </c>
      <c r="E121" s="194">
        <f t="shared" si="49"/>
        <v>0</v>
      </c>
      <c r="F121" s="194">
        <f t="shared" si="49"/>
        <v>0</v>
      </c>
      <c r="G121" s="194">
        <f t="shared" si="49"/>
        <v>0</v>
      </c>
      <c r="H121" s="194">
        <f t="shared" si="49"/>
        <v>0</v>
      </c>
      <c r="I121" s="194">
        <f t="shared" si="49"/>
        <v>0</v>
      </c>
      <c r="J121" s="194">
        <f t="shared" si="49"/>
        <v>0</v>
      </c>
      <c r="K121" s="194">
        <f t="shared" si="49"/>
        <v>0</v>
      </c>
      <c r="L121" s="194">
        <f t="shared" si="49"/>
        <v>0</v>
      </c>
      <c r="M121" s="194">
        <f t="shared" si="49"/>
        <v>0</v>
      </c>
      <c r="N121" s="194">
        <f t="shared" si="49"/>
        <v>0</v>
      </c>
      <c r="O121" s="194">
        <f t="shared" si="49"/>
        <v>0</v>
      </c>
      <c r="P121" s="194">
        <f t="shared" si="49"/>
        <v>0</v>
      </c>
      <c r="Q121" s="194">
        <f t="shared" si="49"/>
        <v>0</v>
      </c>
      <c r="R121" s="194">
        <f t="shared" si="49"/>
        <v>0</v>
      </c>
      <c r="S121" s="194">
        <f t="shared" si="49"/>
        <v>0</v>
      </c>
      <c r="T121" s="194">
        <f t="shared" si="49"/>
        <v>0</v>
      </c>
      <c r="U121" s="194">
        <f t="shared" si="49"/>
        <v>0</v>
      </c>
      <c r="V121" s="194">
        <f t="shared" si="49"/>
        <v>0</v>
      </c>
      <c r="W121" s="194">
        <f t="shared" si="49"/>
        <v>0</v>
      </c>
      <c r="X121" s="194">
        <f t="shared" si="49"/>
        <v>0</v>
      </c>
      <c r="Y121" s="194">
        <f t="shared" si="49"/>
        <v>0</v>
      </c>
      <c r="Z121" s="194">
        <f t="shared" si="49"/>
        <v>0</v>
      </c>
      <c r="AA121" s="194">
        <f t="shared" si="49"/>
        <v>0</v>
      </c>
      <c r="AB121" s="194">
        <f t="shared" si="49"/>
        <v>0</v>
      </c>
      <c r="AC121" s="194">
        <f t="shared" si="49"/>
        <v>0</v>
      </c>
      <c r="AD121" s="194">
        <f t="shared" si="49"/>
        <v>0</v>
      </c>
      <c r="AE121" s="194">
        <f t="shared" si="49"/>
        <v>0</v>
      </c>
      <c r="AF121" s="194">
        <f t="shared" si="49"/>
        <v>0</v>
      </c>
      <c r="AG121" s="194">
        <f t="shared" si="49"/>
        <v>0</v>
      </c>
      <c r="AH121" s="194">
        <f t="shared" si="49"/>
        <v>0</v>
      </c>
      <c r="AI121" s="194">
        <f t="shared" si="49"/>
        <v>0</v>
      </c>
      <c r="AJ121" s="194">
        <f t="shared" si="49"/>
        <v>0</v>
      </c>
      <c r="AK121" s="194">
        <f t="shared" si="49"/>
        <v>0</v>
      </c>
      <c r="AL121" s="194">
        <f t="shared" si="49"/>
        <v>0</v>
      </c>
      <c r="AM121" s="194">
        <f t="shared" si="49"/>
        <v>0</v>
      </c>
      <c r="AN121" s="194">
        <f t="shared" si="49"/>
        <v>0</v>
      </c>
      <c r="AO121" s="194">
        <f t="shared" si="49"/>
        <v>0</v>
      </c>
      <c r="AP121" s="194">
        <f>AP557</f>
        <v>0</v>
      </c>
    </row>
    <row r="122" spans="1:42" x14ac:dyDescent="0.2">
      <c r="A122" s="118" t="s">
        <v>13</v>
      </c>
      <c r="B122" s="193">
        <f>SUM(B120:B121)</f>
        <v>0</v>
      </c>
      <c r="C122" s="193">
        <f>SUM(C120:C121)</f>
        <v>0</v>
      </c>
      <c r="D122" s="193">
        <f>SUM(D120:D121)</f>
        <v>0</v>
      </c>
      <c r="E122" s="193">
        <f t="shared" ref="E122:AP122" si="50">SUM(E120:E121)</f>
        <v>0</v>
      </c>
      <c r="F122" s="193">
        <f t="shared" si="50"/>
        <v>0</v>
      </c>
      <c r="G122" s="193">
        <f t="shared" si="50"/>
        <v>0</v>
      </c>
      <c r="H122" s="193">
        <f t="shared" si="50"/>
        <v>0</v>
      </c>
      <c r="I122" s="193">
        <f t="shared" si="50"/>
        <v>0</v>
      </c>
      <c r="J122" s="193">
        <f t="shared" si="50"/>
        <v>0</v>
      </c>
      <c r="K122" s="193">
        <f t="shared" si="50"/>
        <v>0</v>
      </c>
      <c r="L122" s="193">
        <f t="shared" si="50"/>
        <v>0</v>
      </c>
      <c r="M122" s="193">
        <f t="shared" si="50"/>
        <v>0</v>
      </c>
      <c r="N122" s="193">
        <f t="shared" si="50"/>
        <v>0</v>
      </c>
      <c r="O122" s="193">
        <f t="shared" si="50"/>
        <v>0</v>
      </c>
      <c r="P122" s="193">
        <f t="shared" si="50"/>
        <v>0</v>
      </c>
      <c r="Q122" s="193">
        <f t="shared" si="50"/>
        <v>0</v>
      </c>
      <c r="R122" s="193">
        <f t="shared" si="50"/>
        <v>0</v>
      </c>
      <c r="S122" s="193">
        <f t="shared" si="50"/>
        <v>0</v>
      </c>
      <c r="T122" s="193">
        <f t="shared" si="50"/>
        <v>0</v>
      </c>
      <c r="U122" s="193">
        <f t="shared" si="50"/>
        <v>0</v>
      </c>
      <c r="V122" s="193">
        <f t="shared" si="50"/>
        <v>0</v>
      </c>
      <c r="W122" s="193">
        <f t="shared" si="50"/>
        <v>0</v>
      </c>
      <c r="X122" s="193">
        <f t="shared" si="50"/>
        <v>0</v>
      </c>
      <c r="Y122" s="193">
        <f t="shared" si="50"/>
        <v>0</v>
      </c>
      <c r="Z122" s="193">
        <f t="shared" si="50"/>
        <v>0</v>
      </c>
      <c r="AA122" s="193">
        <f t="shared" si="50"/>
        <v>0</v>
      </c>
      <c r="AB122" s="193">
        <f t="shared" si="50"/>
        <v>0</v>
      </c>
      <c r="AC122" s="193">
        <f t="shared" si="50"/>
        <v>0</v>
      </c>
      <c r="AD122" s="193">
        <f t="shared" si="50"/>
        <v>0</v>
      </c>
      <c r="AE122" s="193">
        <f t="shared" si="50"/>
        <v>0</v>
      </c>
      <c r="AF122" s="193">
        <f t="shared" si="50"/>
        <v>0</v>
      </c>
      <c r="AG122" s="193">
        <f t="shared" si="50"/>
        <v>0</v>
      </c>
      <c r="AH122" s="193">
        <f t="shared" si="50"/>
        <v>0</v>
      </c>
      <c r="AI122" s="193">
        <f t="shared" si="50"/>
        <v>0</v>
      </c>
      <c r="AJ122" s="193">
        <f t="shared" si="50"/>
        <v>0</v>
      </c>
      <c r="AK122" s="193">
        <f t="shared" si="50"/>
        <v>0</v>
      </c>
      <c r="AL122" s="193">
        <f t="shared" si="50"/>
        <v>0</v>
      </c>
      <c r="AM122" s="193">
        <f t="shared" si="50"/>
        <v>0</v>
      </c>
      <c r="AN122" s="193">
        <f t="shared" si="50"/>
        <v>0</v>
      </c>
      <c r="AO122" s="193">
        <f t="shared" si="50"/>
        <v>0</v>
      </c>
      <c r="AP122" s="193">
        <f t="shared" si="50"/>
        <v>0</v>
      </c>
    </row>
    <row r="123" spans="1:42" s="121" customFormat="1" x14ac:dyDescent="0.2">
      <c r="A123" s="116" t="s">
        <v>70</v>
      </c>
    </row>
    <row r="124" spans="1:42" x14ac:dyDescent="0.2">
      <c r="A124" s="118" t="s">
        <v>5</v>
      </c>
      <c r="B124" s="193">
        <f>B202</f>
        <v>0</v>
      </c>
      <c r="C124" s="193">
        <f>C202</f>
        <v>0</v>
      </c>
      <c r="D124" s="193">
        <f t="shared" ref="D124:AP124" si="51">D202</f>
        <v>0</v>
      </c>
      <c r="E124" s="193">
        <f t="shared" si="51"/>
        <v>0</v>
      </c>
      <c r="F124" s="193">
        <f t="shared" si="51"/>
        <v>0</v>
      </c>
      <c r="G124" s="193">
        <f t="shared" si="51"/>
        <v>0</v>
      </c>
      <c r="H124" s="193">
        <f t="shared" si="51"/>
        <v>0</v>
      </c>
      <c r="I124" s="193">
        <f t="shared" si="51"/>
        <v>0</v>
      </c>
      <c r="J124" s="193">
        <f t="shared" si="51"/>
        <v>0</v>
      </c>
      <c r="K124" s="193">
        <f t="shared" si="51"/>
        <v>0</v>
      </c>
      <c r="L124" s="193">
        <f t="shared" si="51"/>
        <v>0</v>
      </c>
      <c r="M124" s="193">
        <f t="shared" si="51"/>
        <v>0</v>
      </c>
      <c r="N124" s="193">
        <f t="shared" si="51"/>
        <v>0</v>
      </c>
      <c r="O124" s="193">
        <f t="shared" si="51"/>
        <v>0</v>
      </c>
      <c r="P124" s="193">
        <f t="shared" si="51"/>
        <v>0</v>
      </c>
      <c r="Q124" s="193">
        <f t="shared" si="51"/>
        <v>0</v>
      </c>
      <c r="R124" s="193">
        <f t="shared" si="51"/>
        <v>0</v>
      </c>
      <c r="S124" s="193">
        <f t="shared" si="51"/>
        <v>0</v>
      </c>
      <c r="T124" s="193">
        <f t="shared" si="51"/>
        <v>0</v>
      </c>
      <c r="U124" s="193">
        <f t="shared" si="51"/>
        <v>0</v>
      </c>
      <c r="V124" s="193">
        <f t="shared" si="51"/>
        <v>0</v>
      </c>
      <c r="W124" s="193">
        <f t="shared" si="51"/>
        <v>0</v>
      </c>
      <c r="X124" s="193">
        <f t="shared" si="51"/>
        <v>0</v>
      </c>
      <c r="Y124" s="193">
        <f t="shared" si="51"/>
        <v>0</v>
      </c>
      <c r="Z124" s="193">
        <f t="shared" si="51"/>
        <v>0</v>
      </c>
      <c r="AA124" s="193">
        <f t="shared" si="51"/>
        <v>0</v>
      </c>
      <c r="AB124" s="193">
        <f t="shared" si="51"/>
        <v>0</v>
      </c>
      <c r="AC124" s="193">
        <f t="shared" si="51"/>
        <v>0</v>
      </c>
      <c r="AD124" s="193">
        <f t="shared" si="51"/>
        <v>0</v>
      </c>
      <c r="AE124" s="193">
        <f t="shared" si="51"/>
        <v>0</v>
      </c>
      <c r="AF124" s="193">
        <f t="shared" si="51"/>
        <v>0</v>
      </c>
      <c r="AG124" s="193">
        <f t="shared" si="51"/>
        <v>0</v>
      </c>
      <c r="AH124" s="193">
        <f t="shared" si="51"/>
        <v>0</v>
      </c>
      <c r="AI124" s="193">
        <f t="shared" si="51"/>
        <v>0</v>
      </c>
      <c r="AJ124" s="193">
        <f t="shared" si="51"/>
        <v>0</v>
      </c>
      <c r="AK124" s="193">
        <f t="shared" si="51"/>
        <v>0</v>
      </c>
      <c r="AL124" s="193">
        <f t="shared" si="51"/>
        <v>0</v>
      </c>
      <c r="AM124" s="193">
        <f t="shared" si="51"/>
        <v>0</v>
      </c>
      <c r="AN124" s="193">
        <f t="shared" si="51"/>
        <v>0</v>
      </c>
      <c r="AO124" s="193">
        <f t="shared" si="51"/>
        <v>0</v>
      </c>
      <c r="AP124" s="193">
        <f t="shared" si="51"/>
        <v>0</v>
      </c>
    </row>
    <row r="125" spans="1:42" x14ac:dyDescent="0.2">
      <c r="A125" s="118" t="s">
        <v>4</v>
      </c>
      <c r="B125" s="188">
        <f>B233</f>
        <v>0</v>
      </c>
      <c r="C125" s="188">
        <f>C233</f>
        <v>0</v>
      </c>
      <c r="D125" s="188">
        <f t="shared" ref="D125:AP125" si="52">D233</f>
        <v>0</v>
      </c>
      <c r="E125" s="188">
        <f t="shared" si="52"/>
        <v>0</v>
      </c>
      <c r="F125" s="188">
        <f t="shared" si="52"/>
        <v>0</v>
      </c>
      <c r="G125" s="188">
        <f t="shared" si="52"/>
        <v>0</v>
      </c>
      <c r="H125" s="188">
        <f t="shared" si="52"/>
        <v>0</v>
      </c>
      <c r="I125" s="188">
        <f t="shared" si="52"/>
        <v>0</v>
      </c>
      <c r="J125" s="188">
        <f t="shared" si="52"/>
        <v>0</v>
      </c>
      <c r="K125" s="188">
        <f t="shared" si="52"/>
        <v>0</v>
      </c>
      <c r="L125" s="188">
        <f t="shared" si="52"/>
        <v>0</v>
      </c>
      <c r="M125" s="188">
        <f t="shared" si="52"/>
        <v>0</v>
      </c>
      <c r="N125" s="188">
        <f t="shared" si="52"/>
        <v>0</v>
      </c>
      <c r="O125" s="188">
        <f t="shared" si="52"/>
        <v>0</v>
      </c>
      <c r="P125" s="188">
        <f t="shared" si="52"/>
        <v>0</v>
      </c>
      <c r="Q125" s="188">
        <f t="shared" si="52"/>
        <v>0</v>
      </c>
      <c r="R125" s="188">
        <f t="shared" si="52"/>
        <v>0</v>
      </c>
      <c r="S125" s="188">
        <f t="shared" si="52"/>
        <v>0</v>
      </c>
      <c r="T125" s="188">
        <f t="shared" si="52"/>
        <v>0</v>
      </c>
      <c r="U125" s="188">
        <f t="shared" si="52"/>
        <v>0</v>
      </c>
      <c r="V125" s="188">
        <f t="shared" si="52"/>
        <v>0</v>
      </c>
      <c r="W125" s="188">
        <f t="shared" si="52"/>
        <v>0</v>
      </c>
      <c r="X125" s="188">
        <f t="shared" si="52"/>
        <v>0</v>
      </c>
      <c r="Y125" s="188">
        <f t="shared" si="52"/>
        <v>0</v>
      </c>
      <c r="Z125" s="188">
        <f t="shared" si="52"/>
        <v>0</v>
      </c>
      <c r="AA125" s="188">
        <f t="shared" si="52"/>
        <v>0</v>
      </c>
      <c r="AB125" s="188">
        <f t="shared" si="52"/>
        <v>0</v>
      </c>
      <c r="AC125" s="188">
        <f t="shared" si="52"/>
        <v>0</v>
      </c>
      <c r="AD125" s="188">
        <f t="shared" si="52"/>
        <v>0</v>
      </c>
      <c r="AE125" s="188">
        <f t="shared" si="52"/>
        <v>0</v>
      </c>
      <c r="AF125" s="188">
        <f t="shared" si="52"/>
        <v>0</v>
      </c>
      <c r="AG125" s="188">
        <f t="shared" si="52"/>
        <v>0</v>
      </c>
      <c r="AH125" s="188">
        <f t="shared" si="52"/>
        <v>0</v>
      </c>
      <c r="AI125" s="188">
        <f t="shared" si="52"/>
        <v>0</v>
      </c>
      <c r="AJ125" s="188">
        <f t="shared" si="52"/>
        <v>0</v>
      </c>
      <c r="AK125" s="188">
        <f t="shared" si="52"/>
        <v>0</v>
      </c>
      <c r="AL125" s="188">
        <f t="shared" si="52"/>
        <v>0</v>
      </c>
      <c r="AM125" s="188">
        <f t="shared" si="52"/>
        <v>0</v>
      </c>
      <c r="AN125" s="188">
        <f t="shared" si="52"/>
        <v>0</v>
      </c>
      <c r="AO125" s="188">
        <f t="shared" si="52"/>
        <v>0</v>
      </c>
      <c r="AP125" s="188">
        <f t="shared" si="52"/>
        <v>0</v>
      </c>
    </row>
    <row r="126" spans="1:42" x14ac:dyDescent="0.2">
      <c r="A126" s="118" t="s">
        <v>13</v>
      </c>
      <c r="B126" s="188">
        <f>SUM(B124:B125)</f>
        <v>0</v>
      </c>
      <c r="C126" s="188">
        <f>SUM(C124:C125)</f>
        <v>0</v>
      </c>
      <c r="D126" s="188">
        <f>SUM(D124:D125)</f>
        <v>0</v>
      </c>
      <c r="E126" s="188">
        <f t="shared" ref="E126:AP126" si="53">SUM(E124:E125)</f>
        <v>0</v>
      </c>
      <c r="F126" s="188">
        <f t="shared" si="53"/>
        <v>0</v>
      </c>
      <c r="G126" s="188">
        <f t="shared" si="53"/>
        <v>0</v>
      </c>
      <c r="H126" s="188">
        <f t="shared" si="53"/>
        <v>0</v>
      </c>
      <c r="I126" s="188">
        <f t="shared" si="53"/>
        <v>0</v>
      </c>
      <c r="J126" s="188">
        <f t="shared" si="53"/>
        <v>0</v>
      </c>
      <c r="K126" s="188">
        <f t="shared" si="53"/>
        <v>0</v>
      </c>
      <c r="L126" s="188">
        <f t="shared" si="53"/>
        <v>0</v>
      </c>
      <c r="M126" s="188">
        <f t="shared" si="53"/>
        <v>0</v>
      </c>
      <c r="N126" s="188">
        <f t="shared" si="53"/>
        <v>0</v>
      </c>
      <c r="O126" s="188">
        <f t="shared" si="53"/>
        <v>0</v>
      </c>
      <c r="P126" s="188">
        <f t="shared" si="53"/>
        <v>0</v>
      </c>
      <c r="Q126" s="188">
        <f t="shared" si="53"/>
        <v>0</v>
      </c>
      <c r="R126" s="188">
        <f t="shared" si="53"/>
        <v>0</v>
      </c>
      <c r="S126" s="188">
        <f t="shared" si="53"/>
        <v>0</v>
      </c>
      <c r="T126" s="188">
        <f t="shared" si="53"/>
        <v>0</v>
      </c>
      <c r="U126" s="188">
        <f t="shared" si="53"/>
        <v>0</v>
      </c>
      <c r="V126" s="188">
        <f t="shared" si="53"/>
        <v>0</v>
      </c>
      <c r="W126" s="188">
        <f t="shared" si="53"/>
        <v>0</v>
      </c>
      <c r="X126" s="188">
        <f t="shared" si="53"/>
        <v>0</v>
      </c>
      <c r="Y126" s="188">
        <f t="shared" si="53"/>
        <v>0</v>
      </c>
      <c r="Z126" s="188">
        <f t="shared" si="53"/>
        <v>0</v>
      </c>
      <c r="AA126" s="188">
        <f t="shared" si="53"/>
        <v>0</v>
      </c>
      <c r="AB126" s="188">
        <f t="shared" si="53"/>
        <v>0</v>
      </c>
      <c r="AC126" s="188">
        <f t="shared" si="53"/>
        <v>0</v>
      </c>
      <c r="AD126" s="188">
        <f t="shared" si="53"/>
        <v>0</v>
      </c>
      <c r="AE126" s="188">
        <f t="shared" si="53"/>
        <v>0</v>
      </c>
      <c r="AF126" s="188">
        <f t="shared" si="53"/>
        <v>0</v>
      </c>
      <c r="AG126" s="188">
        <f t="shared" si="53"/>
        <v>0</v>
      </c>
      <c r="AH126" s="188">
        <f t="shared" si="53"/>
        <v>0</v>
      </c>
      <c r="AI126" s="188">
        <f t="shared" si="53"/>
        <v>0</v>
      </c>
      <c r="AJ126" s="188">
        <f t="shared" si="53"/>
        <v>0</v>
      </c>
      <c r="AK126" s="188">
        <f t="shared" si="53"/>
        <v>0</v>
      </c>
      <c r="AL126" s="188">
        <f t="shared" si="53"/>
        <v>0</v>
      </c>
      <c r="AM126" s="188">
        <f t="shared" si="53"/>
        <v>0</v>
      </c>
      <c r="AN126" s="188">
        <f t="shared" si="53"/>
        <v>0</v>
      </c>
      <c r="AO126" s="188">
        <f t="shared" si="53"/>
        <v>0</v>
      </c>
      <c r="AP126" s="188">
        <f t="shared" si="53"/>
        <v>0</v>
      </c>
    </row>
    <row r="127" spans="1:42" x14ac:dyDescent="0.2">
      <c r="A127" s="276" t="s">
        <v>13</v>
      </c>
      <c r="B127" s="201">
        <f>B111+B118+B122+B126</f>
        <v>0</v>
      </c>
      <c r="C127" s="201">
        <f>C111+C118+C122+C126</f>
        <v>0</v>
      </c>
      <c r="D127" s="201">
        <f>D111+D118+D122+D126</f>
        <v>0</v>
      </c>
      <c r="E127" s="201">
        <f>E111+E118+E122+E126</f>
        <v>0</v>
      </c>
      <c r="F127" s="201">
        <f>F111+F118+F122+F126</f>
        <v>0</v>
      </c>
      <c r="G127" s="201">
        <f>G111+G118+G122+G126</f>
        <v>0</v>
      </c>
      <c r="H127" s="201">
        <f>H111+H118+H122+H126</f>
        <v>0</v>
      </c>
      <c r="I127" s="201">
        <f>I111+I118+I122+I126</f>
        <v>0</v>
      </c>
      <c r="J127" s="201">
        <f>J111+J118+J122+J126</f>
        <v>0</v>
      </c>
      <c r="K127" s="201">
        <f>K111+K118+K122+K126</f>
        <v>0</v>
      </c>
      <c r="L127" s="201">
        <f>L111+L118+L122+L126</f>
        <v>0</v>
      </c>
      <c r="M127" s="201">
        <f>M111+M118+M122+M126</f>
        <v>0</v>
      </c>
      <c r="N127" s="201">
        <f>N111+N118+N122+N126</f>
        <v>0</v>
      </c>
      <c r="O127" s="201">
        <f>O111+O118+O122+O126</f>
        <v>0</v>
      </c>
      <c r="P127" s="201">
        <f>P111+P118+P122+P126</f>
        <v>0</v>
      </c>
      <c r="Q127" s="201">
        <f>Q111+Q118+Q122+Q126</f>
        <v>0</v>
      </c>
      <c r="R127" s="201">
        <f>R111+R118+R122+R126</f>
        <v>0</v>
      </c>
      <c r="S127" s="201">
        <f>S111+S118+S122+S126</f>
        <v>0</v>
      </c>
      <c r="T127" s="201">
        <f>T111+T118+T122+T126</f>
        <v>0</v>
      </c>
      <c r="U127" s="201">
        <f>U111+U118+U122+U126</f>
        <v>0</v>
      </c>
      <c r="V127" s="201">
        <f>V111+V118+V122+V126</f>
        <v>0</v>
      </c>
      <c r="W127" s="201">
        <f>W111+W118+W122+W126</f>
        <v>0</v>
      </c>
      <c r="X127" s="201">
        <f>X111+X118+X122+X126</f>
        <v>0</v>
      </c>
      <c r="Y127" s="201">
        <f>Y111+Y118+Y122+Y126</f>
        <v>0</v>
      </c>
      <c r="Z127" s="201">
        <f>Z111+Z118+Z122+Z126</f>
        <v>0</v>
      </c>
      <c r="AA127" s="201">
        <f>AA111+AA118+AA122+AA126</f>
        <v>0</v>
      </c>
      <c r="AB127" s="201">
        <f>AB111+AB118+AB122+AB126</f>
        <v>0</v>
      </c>
      <c r="AC127" s="201">
        <f>AC111+AC118+AC122+AC126</f>
        <v>0</v>
      </c>
      <c r="AD127" s="201">
        <f>AD111+AD118+AD122+AD126</f>
        <v>0</v>
      </c>
      <c r="AE127" s="201">
        <f>AE111+AE118+AE122+AE126</f>
        <v>0</v>
      </c>
      <c r="AF127" s="201">
        <f>AF111+AF118+AF122+AF126</f>
        <v>0</v>
      </c>
      <c r="AG127" s="201">
        <f>AG111+AG118+AG122+AG126</f>
        <v>0</v>
      </c>
      <c r="AH127" s="201">
        <f>AH111+AH118+AH122+AH126</f>
        <v>0</v>
      </c>
      <c r="AI127" s="201">
        <f>AI111+AI118+AI122+AI126</f>
        <v>0</v>
      </c>
      <c r="AJ127" s="201">
        <f>AJ111+AJ118+AJ122+AJ126</f>
        <v>0</v>
      </c>
      <c r="AK127" s="201">
        <f>AK111+AK118+AK122+AK126</f>
        <v>0</v>
      </c>
      <c r="AL127" s="201">
        <f>AL111+AL118+AL122+AL126</f>
        <v>0</v>
      </c>
      <c r="AM127" s="201">
        <f>AM111+AM118+AM122+AM126</f>
        <v>0</v>
      </c>
      <c r="AN127" s="201">
        <f>AN111+AN118+AN122+AN126</f>
        <v>0</v>
      </c>
      <c r="AO127" s="201">
        <f>AO111+AO118+AO122+AO126</f>
        <v>0</v>
      </c>
      <c r="AP127" s="201">
        <f>AP111+AP118+AP122+AP126</f>
        <v>0</v>
      </c>
    </row>
    <row r="128" spans="1:42" x14ac:dyDescent="0.2">
      <c r="A128" s="295"/>
      <c r="B128" s="366"/>
      <c r="C128" s="366"/>
      <c r="D128" s="366"/>
      <c r="E128" s="366"/>
      <c r="F128" s="366"/>
      <c r="G128" s="366"/>
      <c r="H128" s="366"/>
      <c r="I128" s="366"/>
      <c r="J128" s="366"/>
      <c r="K128" s="366"/>
      <c r="L128" s="366"/>
      <c r="M128" s="366"/>
      <c r="N128" s="366"/>
      <c r="O128" s="366"/>
      <c r="P128" s="366"/>
      <c r="Q128" s="366"/>
      <c r="R128" s="366"/>
      <c r="S128" s="366"/>
      <c r="T128" s="366"/>
      <c r="U128" s="366"/>
      <c r="V128" s="366"/>
      <c r="W128" s="366"/>
      <c r="X128" s="366"/>
      <c r="Y128" s="366"/>
      <c r="Z128" s="366"/>
      <c r="AA128" s="366"/>
      <c r="AB128" s="366"/>
      <c r="AC128" s="366"/>
      <c r="AD128" s="366"/>
      <c r="AE128" s="366"/>
      <c r="AF128" s="366"/>
      <c r="AG128" s="366"/>
      <c r="AH128" s="366"/>
      <c r="AI128" s="366"/>
      <c r="AJ128" s="366"/>
      <c r="AK128" s="366"/>
      <c r="AL128" s="366"/>
      <c r="AM128" s="366"/>
      <c r="AN128" s="366"/>
      <c r="AO128" s="366"/>
      <c r="AP128" s="366"/>
    </row>
    <row r="129" spans="1:42" x14ac:dyDescent="0.2">
      <c r="A129" s="109" t="s">
        <v>372</v>
      </c>
      <c r="B129" s="284"/>
      <c r="C129" s="284"/>
      <c r="D129" s="284"/>
      <c r="E129" s="284"/>
      <c r="F129" s="284"/>
      <c r="G129" s="284"/>
      <c r="H129" s="284"/>
      <c r="I129" s="284"/>
      <c r="J129" s="284"/>
      <c r="K129" s="284"/>
      <c r="L129" s="284"/>
      <c r="M129" s="284"/>
      <c r="N129" s="284"/>
      <c r="O129" s="284"/>
      <c r="P129" s="284"/>
      <c r="Q129" s="284"/>
      <c r="R129" s="284"/>
      <c r="S129" s="284"/>
      <c r="T129" s="284"/>
      <c r="U129" s="284"/>
      <c r="V129" s="284"/>
      <c r="W129" s="284"/>
      <c r="X129" s="284"/>
      <c r="Y129" s="284"/>
      <c r="Z129" s="284"/>
      <c r="AA129" s="284"/>
      <c r="AB129" s="284"/>
      <c r="AC129" s="284"/>
      <c r="AD129" s="284"/>
      <c r="AE129" s="284"/>
      <c r="AF129" s="284"/>
      <c r="AG129" s="284"/>
      <c r="AH129" s="284"/>
      <c r="AI129" s="284"/>
      <c r="AJ129" s="284"/>
      <c r="AK129" s="284"/>
      <c r="AL129" s="284"/>
      <c r="AM129" s="284"/>
      <c r="AN129" s="284"/>
      <c r="AO129" s="284"/>
      <c r="AP129" s="284"/>
    </row>
    <row r="130" spans="1:42" x14ac:dyDescent="0.2">
      <c r="A130" s="29" t="s">
        <v>359</v>
      </c>
      <c r="B130" s="366"/>
      <c r="C130" s="366"/>
      <c r="D130" s="366"/>
      <c r="E130" s="366"/>
      <c r="F130" s="366"/>
      <c r="G130" s="366"/>
      <c r="H130" s="366"/>
      <c r="I130" s="366"/>
      <c r="J130" s="366"/>
      <c r="K130" s="366"/>
      <c r="L130" s="366"/>
      <c r="M130" s="366"/>
      <c r="N130" s="366"/>
      <c r="O130" s="366"/>
      <c r="P130" s="366"/>
      <c r="Q130" s="366"/>
      <c r="R130" s="366"/>
      <c r="S130" s="366"/>
      <c r="T130" s="366"/>
      <c r="U130" s="366"/>
      <c r="V130" s="366"/>
      <c r="W130" s="366"/>
      <c r="X130" s="366"/>
      <c r="Y130" s="366"/>
      <c r="Z130" s="366"/>
      <c r="AA130" s="366"/>
      <c r="AB130" s="366"/>
      <c r="AC130" s="366"/>
      <c r="AD130" s="366"/>
      <c r="AE130" s="366"/>
      <c r="AF130" s="366"/>
      <c r="AG130" s="366"/>
      <c r="AH130" s="366"/>
      <c r="AI130" s="366"/>
      <c r="AJ130" s="366"/>
      <c r="AK130" s="366"/>
      <c r="AL130" s="366"/>
      <c r="AM130" s="366"/>
      <c r="AN130" s="366"/>
      <c r="AO130" s="366"/>
      <c r="AP130" s="366"/>
    </row>
    <row r="131" spans="1:42" x14ac:dyDescent="0.2">
      <c r="A131" s="116" t="s">
        <v>328</v>
      </c>
      <c r="B131" s="366">
        <f>B79</f>
        <v>0</v>
      </c>
      <c r="C131" s="366"/>
      <c r="D131" s="366"/>
      <c r="E131" s="366"/>
      <c r="F131" s="366"/>
      <c r="G131" s="366"/>
      <c r="H131" s="366"/>
      <c r="I131" s="366"/>
      <c r="J131" s="366"/>
      <c r="K131" s="366"/>
      <c r="L131" s="366"/>
      <c r="M131" s="366"/>
      <c r="N131" s="366"/>
      <c r="O131" s="366"/>
      <c r="P131" s="366"/>
      <c r="Q131" s="366"/>
      <c r="R131" s="366"/>
      <c r="S131" s="366"/>
      <c r="T131" s="366"/>
      <c r="U131" s="366"/>
      <c r="V131" s="366"/>
      <c r="W131" s="366"/>
      <c r="X131" s="366"/>
      <c r="Y131" s="366"/>
      <c r="Z131" s="366"/>
      <c r="AA131" s="366"/>
      <c r="AB131" s="366"/>
      <c r="AC131" s="366"/>
      <c r="AD131" s="366"/>
      <c r="AE131" s="366"/>
      <c r="AF131" s="366"/>
      <c r="AG131" s="366"/>
      <c r="AH131" s="366"/>
      <c r="AI131" s="366"/>
      <c r="AJ131" s="366"/>
      <c r="AK131" s="366"/>
      <c r="AL131" s="366"/>
      <c r="AM131" s="366"/>
      <c r="AN131" s="366"/>
      <c r="AO131" s="366"/>
      <c r="AP131" s="366"/>
    </row>
    <row r="132" spans="1:42" x14ac:dyDescent="0.2">
      <c r="A132" s="116" t="s">
        <v>373</v>
      </c>
      <c r="B132" s="366" t="s">
        <v>385</v>
      </c>
      <c r="C132" s="366"/>
      <c r="D132" s="366"/>
      <c r="E132" s="366"/>
      <c r="F132" s="366"/>
      <c r="G132" s="366"/>
      <c r="H132" s="366"/>
      <c r="I132" s="366"/>
      <c r="J132" s="366"/>
      <c r="K132" s="366"/>
      <c r="L132" s="366"/>
      <c r="M132" s="366"/>
      <c r="N132" s="366"/>
      <c r="O132" s="366"/>
      <c r="P132" s="366"/>
      <c r="Q132" s="366"/>
      <c r="R132" s="366"/>
      <c r="S132" s="366"/>
      <c r="T132" s="366"/>
      <c r="U132" s="366"/>
      <c r="V132" s="366"/>
      <c r="W132" s="366"/>
      <c r="X132" s="366"/>
      <c r="Y132" s="366"/>
      <c r="Z132" s="366"/>
      <c r="AA132" s="366"/>
      <c r="AB132" s="366"/>
      <c r="AC132" s="366"/>
      <c r="AD132" s="366"/>
      <c r="AE132" s="366"/>
      <c r="AF132" s="366"/>
      <c r="AG132" s="366"/>
      <c r="AH132" s="366"/>
      <c r="AI132" s="366"/>
      <c r="AJ132" s="366"/>
      <c r="AK132" s="366"/>
      <c r="AL132" s="366"/>
      <c r="AM132" s="366"/>
      <c r="AN132" s="366"/>
      <c r="AO132" s="366"/>
      <c r="AP132" s="366"/>
    </row>
    <row r="133" spans="1:42" x14ac:dyDescent="0.2">
      <c r="A133" s="116" t="s">
        <v>374</v>
      </c>
      <c r="B133" s="366"/>
      <c r="C133" s="366"/>
      <c r="D133" s="366"/>
      <c r="E133" s="366"/>
      <c r="F133" s="366"/>
      <c r="G133" s="366"/>
      <c r="H133" s="366"/>
      <c r="I133" s="366"/>
      <c r="J133" s="366"/>
      <c r="K133" s="366"/>
      <c r="L133" s="366"/>
      <c r="M133" s="366"/>
      <c r="N133" s="366"/>
      <c r="O133" s="366"/>
      <c r="P133" s="366"/>
      <c r="Q133" s="366"/>
      <c r="R133" s="366"/>
      <c r="S133" s="366"/>
      <c r="T133" s="366"/>
      <c r="U133" s="366"/>
      <c r="V133" s="366"/>
      <c r="W133" s="366"/>
      <c r="X133" s="366"/>
      <c r="Y133" s="366"/>
      <c r="Z133" s="366"/>
      <c r="AA133" s="366"/>
      <c r="AB133" s="366"/>
      <c r="AC133" s="366"/>
      <c r="AD133" s="366"/>
      <c r="AE133" s="366"/>
      <c r="AF133" s="366"/>
      <c r="AG133" s="366"/>
      <c r="AH133" s="366"/>
      <c r="AI133" s="366"/>
      <c r="AJ133" s="366"/>
      <c r="AK133" s="366"/>
      <c r="AL133" s="366"/>
      <c r="AM133" s="366"/>
      <c r="AN133" s="366"/>
      <c r="AO133" s="366"/>
      <c r="AP133" s="366"/>
    </row>
    <row r="134" spans="1:42" x14ac:dyDescent="0.2">
      <c r="A134" s="116" t="s">
        <v>375</v>
      </c>
      <c r="B134" s="366"/>
      <c r="C134" s="366"/>
      <c r="D134" s="366"/>
      <c r="E134" s="366"/>
      <c r="F134" s="366"/>
      <c r="G134" s="366"/>
      <c r="H134" s="366"/>
      <c r="I134" s="366"/>
      <c r="J134" s="366"/>
      <c r="K134" s="366"/>
      <c r="L134" s="366"/>
      <c r="M134" s="366"/>
      <c r="N134" s="366"/>
      <c r="O134" s="366"/>
      <c r="P134" s="366"/>
      <c r="Q134" s="366"/>
      <c r="R134" s="366"/>
      <c r="S134" s="366"/>
      <c r="T134" s="366"/>
      <c r="U134" s="366"/>
      <c r="V134" s="366"/>
      <c r="W134" s="366"/>
      <c r="X134" s="366"/>
      <c r="Y134" s="366"/>
      <c r="Z134" s="366"/>
      <c r="AA134" s="366"/>
      <c r="AB134" s="366"/>
      <c r="AC134" s="366"/>
      <c r="AD134" s="366"/>
      <c r="AE134" s="366"/>
      <c r="AF134" s="366"/>
      <c r="AG134" s="366"/>
      <c r="AH134" s="366"/>
      <c r="AI134" s="366"/>
      <c r="AJ134" s="366"/>
      <c r="AK134" s="366"/>
      <c r="AL134" s="366"/>
      <c r="AM134" s="366"/>
      <c r="AN134" s="366"/>
      <c r="AO134" s="366"/>
      <c r="AP134" s="366"/>
    </row>
    <row r="135" spans="1:42" x14ac:dyDescent="0.2">
      <c r="A135" s="116" t="s">
        <v>377</v>
      </c>
      <c r="B135" s="366"/>
      <c r="C135" s="366"/>
      <c r="D135" s="366"/>
      <c r="E135" s="366"/>
      <c r="F135" s="366"/>
      <c r="G135" s="366"/>
      <c r="H135" s="366"/>
      <c r="I135" s="366"/>
      <c r="J135" s="366"/>
      <c r="K135" s="366"/>
      <c r="L135" s="366"/>
      <c r="M135" s="366"/>
      <c r="N135" s="366"/>
      <c r="O135" s="366"/>
      <c r="P135" s="366"/>
      <c r="Q135" s="366"/>
      <c r="R135" s="366"/>
      <c r="S135" s="366"/>
      <c r="T135" s="366"/>
      <c r="U135" s="366"/>
      <c r="V135" s="366"/>
      <c r="W135" s="366"/>
      <c r="X135" s="366"/>
      <c r="Y135" s="366"/>
      <c r="Z135" s="366"/>
      <c r="AA135" s="366"/>
      <c r="AB135" s="366"/>
      <c r="AC135" s="366"/>
      <c r="AD135" s="366"/>
      <c r="AE135" s="366"/>
      <c r="AF135" s="366"/>
      <c r="AG135" s="366"/>
      <c r="AH135" s="366"/>
      <c r="AI135" s="366"/>
      <c r="AJ135" s="366"/>
      <c r="AK135" s="366"/>
      <c r="AL135" s="366"/>
      <c r="AM135" s="366"/>
      <c r="AN135" s="366"/>
      <c r="AO135" s="366"/>
      <c r="AP135" s="366"/>
    </row>
    <row r="136" spans="1:42" x14ac:dyDescent="0.2">
      <c r="A136" s="116" t="s">
        <v>376</v>
      </c>
      <c r="B136" s="366"/>
      <c r="C136" s="366"/>
      <c r="D136" s="366"/>
      <c r="E136" s="366"/>
      <c r="F136" s="366"/>
      <c r="G136" s="366"/>
      <c r="H136" s="366"/>
      <c r="I136" s="366"/>
      <c r="J136" s="366"/>
      <c r="K136" s="366"/>
      <c r="L136" s="366"/>
      <c r="M136" s="366"/>
      <c r="N136" s="366"/>
      <c r="O136" s="366"/>
      <c r="P136" s="366"/>
      <c r="Q136" s="366"/>
      <c r="R136" s="366"/>
      <c r="S136" s="366"/>
      <c r="T136" s="366"/>
      <c r="U136" s="366"/>
      <c r="V136" s="366"/>
      <c r="W136" s="366"/>
      <c r="X136" s="366"/>
      <c r="Y136" s="366"/>
      <c r="Z136" s="366"/>
      <c r="AA136" s="366"/>
      <c r="AB136" s="366"/>
      <c r="AC136" s="366"/>
      <c r="AD136" s="366"/>
      <c r="AE136" s="366"/>
      <c r="AF136" s="366"/>
      <c r="AG136" s="366"/>
      <c r="AH136" s="366"/>
      <c r="AI136" s="366"/>
      <c r="AJ136" s="366"/>
      <c r="AK136" s="366"/>
      <c r="AL136" s="366"/>
      <c r="AM136" s="366"/>
      <c r="AN136" s="366"/>
      <c r="AO136" s="366"/>
      <c r="AP136" s="366"/>
    </row>
    <row r="137" spans="1:42" x14ac:dyDescent="0.2">
      <c r="A137" s="116" t="s">
        <v>378</v>
      </c>
      <c r="B137" s="366"/>
      <c r="C137" s="366"/>
      <c r="D137" s="366"/>
      <c r="E137" s="366"/>
      <c r="F137" s="366"/>
      <c r="G137" s="366"/>
      <c r="H137" s="366"/>
      <c r="I137" s="366"/>
      <c r="J137" s="366"/>
      <c r="K137" s="366"/>
      <c r="L137" s="366"/>
      <c r="M137" s="366"/>
      <c r="N137" s="366"/>
      <c r="O137" s="366"/>
      <c r="P137" s="366"/>
      <c r="Q137" s="366"/>
      <c r="R137" s="366"/>
      <c r="S137" s="366"/>
      <c r="T137" s="366"/>
      <c r="U137" s="366"/>
      <c r="V137" s="366"/>
      <c r="W137" s="366"/>
      <c r="X137" s="366"/>
      <c r="Y137" s="366"/>
      <c r="Z137" s="366"/>
      <c r="AA137" s="366"/>
      <c r="AB137" s="366"/>
      <c r="AC137" s="366"/>
      <c r="AD137" s="366"/>
      <c r="AE137" s="366"/>
      <c r="AF137" s="366"/>
      <c r="AG137" s="366"/>
      <c r="AH137" s="366"/>
      <c r="AI137" s="366"/>
      <c r="AJ137" s="366"/>
      <c r="AK137" s="366"/>
      <c r="AL137" s="366"/>
      <c r="AM137" s="366"/>
      <c r="AN137" s="366"/>
      <c r="AO137" s="366"/>
      <c r="AP137" s="366"/>
    </row>
    <row r="138" spans="1:42" x14ac:dyDescent="0.2">
      <c r="A138" s="276" t="s">
        <v>380</v>
      </c>
      <c r="B138" s="201"/>
      <c r="C138" s="201"/>
      <c r="D138" s="201"/>
      <c r="E138" s="201"/>
      <c r="F138" s="201"/>
      <c r="G138" s="201"/>
      <c r="H138" s="201"/>
      <c r="I138" s="201"/>
      <c r="J138" s="201"/>
      <c r="K138" s="201"/>
      <c r="L138" s="201"/>
      <c r="M138" s="201"/>
      <c r="N138" s="201"/>
      <c r="O138" s="201"/>
      <c r="P138" s="201"/>
      <c r="Q138" s="201"/>
      <c r="R138" s="201"/>
      <c r="S138" s="201"/>
      <c r="T138" s="201"/>
      <c r="U138" s="201"/>
      <c r="V138" s="201"/>
      <c r="W138" s="201"/>
      <c r="X138" s="201"/>
      <c r="Y138" s="201"/>
      <c r="Z138" s="201"/>
      <c r="AA138" s="201"/>
      <c r="AB138" s="201"/>
      <c r="AC138" s="201"/>
      <c r="AD138" s="201"/>
      <c r="AE138" s="201"/>
      <c r="AF138" s="201"/>
      <c r="AG138" s="201"/>
      <c r="AH138" s="201"/>
      <c r="AI138" s="201"/>
      <c r="AJ138" s="201"/>
      <c r="AK138" s="201"/>
      <c r="AL138" s="201"/>
      <c r="AM138" s="201"/>
      <c r="AN138" s="201"/>
      <c r="AO138" s="201"/>
      <c r="AP138" s="201"/>
    </row>
    <row r="139" spans="1:42" x14ac:dyDescent="0.2">
      <c r="A139" s="116"/>
      <c r="B139" s="366"/>
      <c r="C139" s="366"/>
      <c r="D139" s="366"/>
      <c r="E139" s="366"/>
      <c r="F139" s="366"/>
      <c r="G139" s="366"/>
      <c r="H139" s="366"/>
      <c r="I139" s="366"/>
      <c r="J139" s="366"/>
      <c r="K139" s="366"/>
      <c r="L139" s="366"/>
      <c r="M139" s="366"/>
      <c r="N139" s="366"/>
      <c r="O139" s="366"/>
      <c r="P139" s="366"/>
      <c r="Q139" s="366"/>
      <c r="R139" s="366"/>
      <c r="S139" s="366"/>
      <c r="T139" s="366"/>
      <c r="U139" s="366"/>
      <c r="V139" s="366"/>
      <c r="W139" s="366"/>
      <c r="X139" s="366"/>
      <c r="Y139" s="366"/>
      <c r="Z139" s="366"/>
      <c r="AA139" s="366"/>
      <c r="AB139" s="366"/>
      <c r="AC139" s="366"/>
      <c r="AD139" s="366"/>
      <c r="AE139" s="366"/>
      <c r="AF139" s="366"/>
      <c r="AG139" s="366"/>
      <c r="AH139" s="366"/>
      <c r="AI139" s="366"/>
      <c r="AJ139" s="366"/>
      <c r="AK139" s="366"/>
      <c r="AL139" s="366"/>
      <c r="AM139" s="366"/>
      <c r="AN139" s="366"/>
      <c r="AO139" s="366"/>
      <c r="AP139" s="366"/>
    </row>
    <row r="140" spans="1:42" x14ac:dyDescent="0.2">
      <c r="A140" s="29" t="s">
        <v>360</v>
      </c>
      <c r="B140" s="366"/>
      <c r="C140" s="366"/>
      <c r="D140" s="366"/>
      <c r="E140" s="366"/>
      <c r="F140" s="366"/>
      <c r="G140" s="366"/>
      <c r="H140" s="366"/>
      <c r="I140" s="366"/>
      <c r="J140" s="366"/>
      <c r="K140" s="366"/>
      <c r="L140" s="366"/>
      <c r="M140" s="366"/>
      <c r="N140" s="366"/>
      <c r="O140" s="366"/>
      <c r="P140" s="366"/>
      <c r="Q140" s="366"/>
      <c r="R140" s="366"/>
      <c r="S140" s="366"/>
      <c r="T140" s="366"/>
      <c r="U140" s="366"/>
      <c r="V140" s="366"/>
      <c r="W140" s="366"/>
      <c r="X140" s="366"/>
      <c r="Y140" s="366"/>
      <c r="Z140" s="366"/>
      <c r="AA140" s="366"/>
      <c r="AB140" s="366"/>
      <c r="AC140" s="366"/>
      <c r="AD140" s="366"/>
      <c r="AE140" s="366"/>
      <c r="AF140" s="366"/>
      <c r="AG140" s="366"/>
      <c r="AH140" s="366"/>
      <c r="AI140" s="366"/>
      <c r="AJ140" s="366"/>
      <c r="AK140" s="366"/>
      <c r="AL140" s="366"/>
      <c r="AM140" s="366"/>
      <c r="AN140" s="366"/>
      <c r="AO140" s="366"/>
      <c r="AP140" s="366"/>
    </row>
    <row r="141" spans="1:42" x14ac:dyDescent="0.2">
      <c r="A141" s="116" t="s">
        <v>343</v>
      </c>
      <c r="B141" s="366"/>
      <c r="C141" s="366"/>
      <c r="D141" s="366"/>
      <c r="E141" s="366"/>
      <c r="F141" s="366"/>
      <c r="G141" s="366"/>
      <c r="H141" s="366"/>
      <c r="I141" s="366"/>
      <c r="J141" s="366"/>
      <c r="K141" s="366"/>
      <c r="L141" s="366"/>
      <c r="M141" s="366"/>
      <c r="N141" s="366"/>
      <c r="O141" s="366"/>
      <c r="P141" s="366"/>
      <c r="Q141" s="366"/>
      <c r="R141" s="366"/>
      <c r="S141" s="366"/>
      <c r="T141" s="366"/>
      <c r="U141" s="366"/>
      <c r="V141" s="366"/>
      <c r="W141" s="366"/>
      <c r="X141" s="366"/>
      <c r="Y141" s="366"/>
      <c r="Z141" s="366"/>
      <c r="AA141" s="366"/>
      <c r="AB141" s="366"/>
      <c r="AC141" s="366"/>
      <c r="AD141" s="366"/>
      <c r="AE141" s="366"/>
      <c r="AF141" s="366"/>
      <c r="AG141" s="366"/>
      <c r="AH141" s="366"/>
      <c r="AI141" s="366"/>
      <c r="AJ141" s="366"/>
      <c r="AK141" s="366"/>
      <c r="AL141" s="366"/>
      <c r="AM141" s="366"/>
      <c r="AN141" s="366"/>
      <c r="AO141" s="366"/>
      <c r="AP141" s="366"/>
    </row>
    <row r="142" spans="1:42" x14ac:dyDescent="0.2">
      <c r="A142" s="116" t="s">
        <v>70</v>
      </c>
      <c r="B142" s="366"/>
      <c r="C142" s="366"/>
      <c r="D142" s="366"/>
      <c r="E142" s="366"/>
      <c r="F142" s="366"/>
      <c r="G142" s="366"/>
      <c r="H142" s="366"/>
      <c r="I142" s="366"/>
      <c r="J142" s="366"/>
      <c r="K142" s="366"/>
      <c r="L142" s="366"/>
      <c r="M142" s="366"/>
      <c r="N142" s="366"/>
      <c r="O142" s="366"/>
      <c r="P142" s="366"/>
      <c r="Q142" s="366"/>
      <c r="R142" s="366"/>
      <c r="S142" s="366"/>
      <c r="T142" s="366"/>
      <c r="U142" s="366"/>
      <c r="V142" s="366"/>
      <c r="W142" s="366"/>
      <c r="X142" s="366"/>
      <c r="Y142" s="366"/>
      <c r="Z142" s="366"/>
      <c r="AA142" s="366"/>
      <c r="AB142" s="366"/>
      <c r="AC142" s="366"/>
      <c r="AD142" s="366"/>
      <c r="AE142" s="366"/>
      <c r="AF142" s="366"/>
      <c r="AG142" s="366"/>
      <c r="AH142" s="366"/>
      <c r="AI142" s="366"/>
      <c r="AJ142" s="366"/>
      <c r="AK142" s="366"/>
      <c r="AL142" s="366"/>
      <c r="AM142" s="366"/>
      <c r="AN142" s="366"/>
      <c r="AO142" s="366"/>
      <c r="AP142" s="366"/>
    </row>
    <row r="143" spans="1:42" x14ac:dyDescent="0.2">
      <c r="A143" s="118" t="s">
        <v>5</v>
      </c>
      <c r="B143" s="366"/>
      <c r="C143" s="366"/>
      <c r="D143" s="366"/>
      <c r="E143" s="366"/>
      <c r="F143" s="366"/>
      <c r="G143" s="366"/>
      <c r="H143" s="366"/>
      <c r="I143" s="366"/>
      <c r="J143" s="366"/>
      <c r="K143" s="366"/>
      <c r="L143" s="366"/>
      <c r="M143" s="366"/>
      <c r="N143" s="366"/>
      <c r="O143" s="366"/>
      <c r="P143" s="366"/>
      <c r="Q143" s="366"/>
      <c r="R143" s="366"/>
      <c r="S143" s="366"/>
      <c r="T143" s="366"/>
      <c r="U143" s="366"/>
      <c r="V143" s="366"/>
      <c r="W143" s="366"/>
      <c r="X143" s="366"/>
      <c r="Y143" s="366"/>
      <c r="Z143" s="366"/>
      <c r="AA143" s="366"/>
      <c r="AB143" s="366"/>
      <c r="AC143" s="366"/>
      <c r="AD143" s="366"/>
      <c r="AE143" s="366"/>
      <c r="AF143" s="366"/>
      <c r="AG143" s="366"/>
      <c r="AH143" s="366"/>
      <c r="AI143" s="366"/>
      <c r="AJ143" s="366"/>
      <c r="AK143" s="366"/>
      <c r="AL143" s="366"/>
      <c r="AM143" s="366"/>
      <c r="AN143" s="366"/>
      <c r="AO143" s="366"/>
      <c r="AP143" s="366"/>
    </row>
    <row r="144" spans="1:42" x14ac:dyDescent="0.2">
      <c r="A144" s="118" t="s">
        <v>4</v>
      </c>
      <c r="B144" s="366"/>
      <c r="C144" s="366"/>
      <c r="D144" s="366"/>
      <c r="E144" s="366"/>
      <c r="F144" s="366"/>
      <c r="G144" s="366"/>
      <c r="H144" s="366"/>
      <c r="I144" s="366"/>
      <c r="J144" s="366"/>
      <c r="K144" s="366"/>
      <c r="L144" s="366"/>
      <c r="M144" s="366"/>
      <c r="N144" s="366"/>
      <c r="O144" s="366"/>
      <c r="P144" s="366"/>
      <c r="Q144" s="366"/>
      <c r="R144" s="366"/>
      <c r="S144" s="366"/>
      <c r="T144" s="366"/>
      <c r="U144" s="366"/>
      <c r="V144" s="366"/>
      <c r="W144" s="366"/>
      <c r="X144" s="366"/>
      <c r="Y144" s="366"/>
      <c r="Z144" s="366"/>
      <c r="AA144" s="366"/>
      <c r="AB144" s="366"/>
      <c r="AC144" s="366"/>
      <c r="AD144" s="366"/>
      <c r="AE144" s="366"/>
      <c r="AF144" s="366"/>
      <c r="AG144" s="366"/>
      <c r="AH144" s="366"/>
      <c r="AI144" s="366"/>
      <c r="AJ144" s="366"/>
      <c r="AK144" s="366"/>
      <c r="AL144" s="366"/>
      <c r="AM144" s="366"/>
      <c r="AN144" s="366"/>
      <c r="AO144" s="366"/>
      <c r="AP144" s="366"/>
    </row>
    <row r="145" spans="1:42" x14ac:dyDescent="0.2">
      <c r="A145" s="118" t="s">
        <v>13</v>
      </c>
      <c r="B145" s="366"/>
      <c r="C145" s="366"/>
      <c r="D145" s="366"/>
      <c r="E145" s="366"/>
      <c r="F145" s="366"/>
      <c r="G145" s="366"/>
      <c r="H145" s="366"/>
      <c r="I145" s="366"/>
      <c r="J145" s="366"/>
      <c r="K145" s="366"/>
      <c r="L145" s="366"/>
      <c r="M145" s="366"/>
      <c r="N145" s="366"/>
      <c r="O145" s="366"/>
      <c r="P145" s="366"/>
      <c r="Q145" s="366"/>
      <c r="R145" s="366"/>
      <c r="S145" s="366"/>
      <c r="T145" s="366"/>
      <c r="U145" s="366"/>
      <c r="V145" s="366"/>
      <c r="W145" s="366"/>
      <c r="X145" s="366"/>
      <c r="Y145" s="366"/>
      <c r="Z145" s="366"/>
      <c r="AA145" s="366"/>
      <c r="AB145" s="366"/>
      <c r="AC145" s="366"/>
      <c r="AD145" s="366"/>
      <c r="AE145" s="366"/>
      <c r="AF145" s="366"/>
      <c r="AG145" s="366"/>
      <c r="AH145" s="366"/>
      <c r="AI145" s="366"/>
      <c r="AJ145" s="366"/>
      <c r="AK145" s="366"/>
      <c r="AL145" s="366"/>
      <c r="AM145" s="366"/>
      <c r="AN145" s="366"/>
      <c r="AO145" s="366"/>
      <c r="AP145" s="366"/>
    </row>
    <row r="146" spans="1:42" x14ac:dyDescent="0.2">
      <c r="A146" s="116" t="s">
        <v>379</v>
      </c>
      <c r="B146" s="366"/>
      <c r="C146" s="366"/>
      <c r="D146" s="366"/>
      <c r="E146" s="366"/>
      <c r="F146" s="366"/>
      <c r="G146" s="366"/>
      <c r="H146" s="366"/>
      <c r="I146" s="366"/>
      <c r="J146" s="366"/>
      <c r="K146" s="366"/>
      <c r="L146" s="366"/>
      <c r="M146" s="366"/>
      <c r="N146" s="366"/>
      <c r="O146" s="366"/>
      <c r="P146" s="366"/>
      <c r="Q146" s="366"/>
      <c r="R146" s="366"/>
      <c r="S146" s="366"/>
      <c r="T146" s="366"/>
      <c r="U146" s="366"/>
      <c r="V146" s="366"/>
      <c r="W146" s="366"/>
      <c r="X146" s="366"/>
      <c r="Y146" s="366"/>
      <c r="Z146" s="366"/>
      <c r="AA146" s="366"/>
      <c r="AB146" s="366"/>
      <c r="AC146" s="366"/>
      <c r="AD146" s="366"/>
      <c r="AE146" s="366"/>
      <c r="AF146" s="366"/>
      <c r="AG146" s="366"/>
      <c r="AH146" s="366"/>
      <c r="AI146" s="366"/>
      <c r="AJ146" s="366"/>
      <c r="AK146" s="366"/>
      <c r="AL146" s="366"/>
      <c r="AM146" s="366"/>
      <c r="AN146" s="366"/>
      <c r="AO146" s="366"/>
      <c r="AP146" s="366"/>
    </row>
    <row r="147" spans="1:42" x14ac:dyDescent="0.2">
      <c r="A147" s="118" t="s">
        <v>5</v>
      </c>
      <c r="B147" s="366"/>
      <c r="C147" s="366"/>
      <c r="D147" s="366"/>
      <c r="E147" s="366"/>
      <c r="F147" s="366"/>
      <c r="G147" s="366"/>
      <c r="H147" s="366"/>
      <c r="I147" s="366"/>
      <c r="J147" s="366"/>
      <c r="K147" s="366"/>
      <c r="L147" s="366"/>
      <c r="M147" s="366"/>
      <c r="N147" s="366"/>
      <c r="O147" s="366"/>
      <c r="P147" s="366"/>
      <c r="Q147" s="366"/>
      <c r="R147" s="366"/>
      <c r="S147" s="366"/>
      <c r="T147" s="366"/>
      <c r="U147" s="366"/>
      <c r="V147" s="366"/>
      <c r="W147" s="366"/>
      <c r="X147" s="366"/>
      <c r="Y147" s="366"/>
      <c r="Z147" s="366"/>
      <c r="AA147" s="366"/>
      <c r="AB147" s="366"/>
      <c r="AC147" s="366"/>
      <c r="AD147" s="366"/>
      <c r="AE147" s="366"/>
      <c r="AF147" s="366"/>
      <c r="AG147" s="366"/>
      <c r="AH147" s="366"/>
      <c r="AI147" s="366"/>
      <c r="AJ147" s="366"/>
      <c r="AK147" s="366"/>
      <c r="AL147" s="366"/>
      <c r="AM147" s="366"/>
      <c r="AN147" s="366"/>
      <c r="AO147" s="366"/>
      <c r="AP147" s="366"/>
    </row>
    <row r="148" spans="1:42" x14ac:dyDescent="0.2">
      <c r="A148" s="118" t="s">
        <v>4</v>
      </c>
      <c r="B148" s="366"/>
      <c r="C148" s="366"/>
      <c r="D148" s="366"/>
      <c r="E148" s="366"/>
      <c r="F148" s="366"/>
      <c r="G148" s="366"/>
      <c r="H148" s="366"/>
      <c r="I148" s="366"/>
      <c r="J148" s="366"/>
      <c r="K148" s="366"/>
      <c r="L148" s="366"/>
      <c r="M148" s="366"/>
      <c r="N148" s="366"/>
      <c r="O148" s="366"/>
      <c r="P148" s="366"/>
      <c r="Q148" s="366"/>
      <c r="R148" s="366"/>
      <c r="S148" s="366"/>
      <c r="T148" s="366"/>
      <c r="U148" s="366"/>
      <c r="V148" s="366"/>
      <c r="W148" s="366"/>
      <c r="X148" s="366"/>
      <c r="Y148" s="366"/>
      <c r="Z148" s="366"/>
      <c r="AA148" s="366"/>
      <c r="AB148" s="366"/>
      <c r="AC148" s="366"/>
      <c r="AD148" s="366"/>
      <c r="AE148" s="366"/>
      <c r="AF148" s="366"/>
      <c r="AG148" s="366"/>
      <c r="AH148" s="366"/>
      <c r="AI148" s="366"/>
      <c r="AJ148" s="366"/>
      <c r="AK148" s="366"/>
      <c r="AL148" s="366"/>
      <c r="AM148" s="366"/>
      <c r="AN148" s="366"/>
      <c r="AO148" s="366"/>
      <c r="AP148" s="366"/>
    </row>
    <row r="149" spans="1:42" x14ac:dyDescent="0.2">
      <c r="A149" s="118" t="s">
        <v>13</v>
      </c>
      <c r="B149" s="366"/>
      <c r="C149" s="366"/>
      <c r="D149" s="366"/>
      <c r="E149" s="366"/>
      <c r="F149" s="366"/>
      <c r="G149" s="366"/>
      <c r="H149" s="366"/>
      <c r="I149" s="366"/>
      <c r="J149" s="366"/>
      <c r="K149" s="366"/>
      <c r="L149" s="366"/>
      <c r="M149" s="366"/>
      <c r="N149" s="366"/>
      <c r="O149" s="366"/>
      <c r="P149" s="366"/>
      <c r="Q149" s="366"/>
      <c r="R149" s="366"/>
      <c r="S149" s="366"/>
      <c r="T149" s="366"/>
      <c r="U149" s="366"/>
      <c r="V149" s="366"/>
      <c r="W149" s="366"/>
      <c r="X149" s="366"/>
      <c r="Y149" s="366"/>
      <c r="Z149" s="366"/>
      <c r="AA149" s="366"/>
      <c r="AB149" s="366"/>
      <c r="AC149" s="366"/>
      <c r="AD149" s="366"/>
      <c r="AE149" s="366"/>
      <c r="AF149" s="366"/>
      <c r="AG149" s="366"/>
      <c r="AH149" s="366"/>
      <c r="AI149" s="366"/>
      <c r="AJ149" s="366"/>
      <c r="AK149" s="366"/>
      <c r="AL149" s="366"/>
      <c r="AM149" s="366"/>
      <c r="AN149" s="366"/>
      <c r="AO149" s="366"/>
      <c r="AP149" s="366"/>
    </row>
    <row r="150" spans="1:42" x14ac:dyDescent="0.2">
      <c r="A150" s="276" t="s">
        <v>381</v>
      </c>
      <c r="B150" s="201"/>
      <c r="C150" s="201"/>
      <c r="D150" s="201"/>
      <c r="E150" s="201"/>
      <c r="F150" s="201"/>
      <c r="G150" s="201"/>
      <c r="H150" s="201"/>
      <c r="I150" s="201"/>
      <c r="J150" s="201"/>
      <c r="K150" s="201"/>
      <c r="L150" s="201"/>
      <c r="M150" s="201"/>
      <c r="N150" s="201"/>
      <c r="O150" s="201"/>
      <c r="P150" s="201"/>
      <c r="Q150" s="201"/>
      <c r="R150" s="201"/>
      <c r="S150" s="201"/>
      <c r="T150" s="201"/>
      <c r="U150" s="201"/>
      <c r="V150" s="201"/>
      <c r="W150" s="201"/>
      <c r="X150" s="201"/>
      <c r="Y150" s="201"/>
      <c r="Z150" s="201"/>
      <c r="AA150" s="201"/>
      <c r="AB150" s="201"/>
      <c r="AC150" s="201"/>
      <c r="AD150" s="201"/>
      <c r="AE150" s="201"/>
      <c r="AF150" s="201"/>
      <c r="AG150" s="201"/>
      <c r="AH150" s="201"/>
      <c r="AI150" s="201"/>
      <c r="AJ150" s="201"/>
      <c r="AK150" s="201"/>
      <c r="AL150" s="201"/>
      <c r="AM150" s="201"/>
      <c r="AN150" s="201"/>
      <c r="AO150" s="201"/>
      <c r="AP150" s="201"/>
    </row>
    <row r="151" spans="1:42" x14ac:dyDescent="0.2">
      <c r="A151" s="116"/>
      <c r="B151" s="366"/>
      <c r="C151" s="366"/>
      <c r="D151" s="366"/>
      <c r="E151" s="366"/>
      <c r="F151" s="366"/>
      <c r="G151" s="366"/>
      <c r="H151" s="366"/>
      <c r="I151" s="366"/>
      <c r="J151" s="366"/>
      <c r="K151" s="366"/>
      <c r="L151" s="366"/>
      <c r="M151" s="366"/>
      <c r="N151" s="366"/>
      <c r="O151" s="366"/>
      <c r="P151" s="366"/>
      <c r="Q151" s="366"/>
      <c r="R151" s="366"/>
      <c r="S151" s="366"/>
      <c r="T151" s="366"/>
      <c r="U151" s="366"/>
      <c r="V151" s="366"/>
      <c r="W151" s="366"/>
      <c r="X151" s="366"/>
      <c r="Y151" s="366"/>
      <c r="Z151" s="366"/>
      <c r="AA151" s="366"/>
      <c r="AB151" s="366"/>
      <c r="AC151" s="366"/>
      <c r="AD151" s="366"/>
      <c r="AE151" s="366"/>
      <c r="AF151" s="366"/>
      <c r="AG151" s="366"/>
      <c r="AH151" s="366"/>
      <c r="AI151" s="366"/>
      <c r="AJ151" s="366"/>
      <c r="AK151" s="366"/>
      <c r="AL151" s="366"/>
      <c r="AM151" s="366"/>
      <c r="AN151" s="366"/>
      <c r="AO151" s="366"/>
      <c r="AP151" s="366"/>
    </row>
    <row r="152" spans="1:42" x14ac:dyDescent="0.2">
      <c r="A152" s="116"/>
      <c r="B152" s="188"/>
      <c r="C152" s="188"/>
      <c r="D152" s="188"/>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c r="AB152" s="188"/>
      <c r="AC152" s="188"/>
      <c r="AD152" s="188"/>
      <c r="AE152" s="188"/>
      <c r="AF152" s="188"/>
      <c r="AG152" s="188"/>
      <c r="AH152" s="188"/>
      <c r="AI152" s="188"/>
      <c r="AJ152" s="188"/>
      <c r="AK152" s="188"/>
      <c r="AL152" s="188"/>
      <c r="AM152" s="188"/>
      <c r="AN152" s="188"/>
      <c r="AO152" s="188"/>
      <c r="AP152" s="188"/>
    </row>
    <row r="153" spans="1:42" x14ac:dyDescent="0.2">
      <c r="A153" s="109" t="s">
        <v>206</v>
      </c>
      <c r="B153" s="284"/>
      <c r="C153" s="284"/>
      <c r="D153" s="284"/>
      <c r="E153" s="284"/>
      <c r="F153" s="284"/>
      <c r="G153" s="284"/>
      <c r="H153" s="284"/>
      <c r="I153" s="284"/>
      <c r="J153" s="284"/>
      <c r="K153" s="284"/>
      <c r="L153" s="284"/>
      <c r="M153" s="284"/>
      <c r="N153" s="284"/>
      <c r="O153" s="284"/>
      <c r="P153" s="284"/>
      <c r="Q153" s="284"/>
      <c r="R153" s="284"/>
      <c r="S153" s="284"/>
      <c r="T153" s="284"/>
      <c r="U153" s="284"/>
      <c r="V153" s="284"/>
      <c r="W153" s="284"/>
      <c r="X153" s="284"/>
      <c r="Y153" s="284"/>
      <c r="Z153" s="284"/>
      <c r="AA153" s="284"/>
      <c r="AB153" s="284"/>
      <c r="AC153" s="284"/>
      <c r="AD153" s="284"/>
      <c r="AE153" s="284"/>
      <c r="AF153" s="284"/>
      <c r="AG153" s="284"/>
      <c r="AH153" s="284"/>
      <c r="AI153" s="284"/>
      <c r="AJ153" s="284"/>
      <c r="AK153" s="284"/>
      <c r="AL153" s="284"/>
      <c r="AM153" s="284"/>
      <c r="AN153" s="284"/>
      <c r="AO153" s="284"/>
      <c r="AP153" s="284"/>
    </row>
    <row r="154" spans="1:42" s="121" customFormat="1" x14ac:dyDescent="0.2">
      <c r="A154" s="118"/>
    </row>
    <row r="155" spans="1:42" x14ac:dyDescent="0.2">
      <c r="A155" s="116" t="s">
        <v>191</v>
      </c>
      <c r="B155" s="142">
        <f>ROUND(IF(ISERROR(IRR($B127:B127)),0,IRR($B127:B127)*100),4)</f>
        <v>0</v>
      </c>
      <c r="C155" s="142">
        <f>ROUND(IF(ISERROR(IRR($B127:C127)),0,IRR($B127:C127)*100),4)</f>
        <v>0</v>
      </c>
      <c r="D155" s="142">
        <f>ROUND(IF(ISERROR(IRR($B127:D127)),0,IRR($B127:D127)*100),4)</f>
        <v>0</v>
      </c>
      <c r="E155" s="142">
        <f>ROUND(IF(ISERROR(IRR($B127:E127)),0,IRR($B127:E127)*100),4)</f>
        <v>0</v>
      </c>
      <c r="F155" s="142">
        <f>ROUND(IF(ISERROR(IRR($B127:F127)),0,IRR($B127:F127)*100),4)</f>
        <v>0</v>
      </c>
      <c r="G155" s="142">
        <f>ROUND(IF(ISERROR(IRR($B127:G127)),0,IRR($B127:G127)*100),4)</f>
        <v>0</v>
      </c>
      <c r="H155" s="142">
        <f>ROUND(IF(ISERROR(IRR($B127:H127)),0,IRR($B127:H127)*100),4)</f>
        <v>0</v>
      </c>
      <c r="I155" s="142">
        <f>ROUND(IF(ISERROR(IRR($B127:I127)),0,IRR($B127:I127)*100),4)</f>
        <v>0</v>
      </c>
      <c r="J155" s="142">
        <f>ROUND(IF(ISERROR(IRR($B127:J127)),0,IRR($B127:J127)*100),4)</f>
        <v>0</v>
      </c>
      <c r="K155" s="142">
        <f>ROUND(IF(ISERROR(IRR($B127:K127)),0,IRR($B127:K127)*100),4)</f>
        <v>0</v>
      </c>
      <c r="L155" s="142">
        <f>ROUND(IF(ISERROR(IRR($B127:L127)),0,IRR($B127:L127)*100),4)</f>
        <v>0</v>
      </c>
      <c r="M155" s="142">
        <f>ROUND(IF(ISERROR(IRR($B127:M127)),0,IRR($B127:M127)*100),4)</f>
        <v>0</v>
      </c>
      <c r="N155" s="142">
        <f>ROUND(IF(ISERROR(IRR($B127:N127)),0,IRR($B127:N127)*100),4)</f>
        <v>0</v>
      </c>
      <c r="O155" s="142">
        <f>ROUND(IF(ISERROR(IRR($B127:O127)),0,IRR($B127:O127)*100),4)</f>
        <v>0</v>
      </c>
      <c r="P155" s="142">
        <f>ROUND(IF(ISERROR(IRR($B127:P127)),0,IRR($B127:P127)*100),4)</f>
        <v>0</v>
      </c>
      <c r="Q155" s="142">
        <f>ROUND(IF(ISERROR(IRR($B127:Q127)),0,IRR($B127:Q127)*100),4)</f>
        <v>0</v>
      </c>
      <c r="R155" s="142">
        <f>ROUND(IF(ISERROR(IRR($B127:R127)),0,IRR($B127:R127)*100),4)</f>
        <v>0</v>
      </c>
      <c r="S155" s="142">
        <f>ROUND(IF(ISERROR(IRR($B127:S127)),0,IRR($B127:S127)*100),4)</f>
        <v>0</v>
      </c>
      <c r="T155" s="142">
        <f>ROUND(IF(ISERROR(IRR($B127:T127)),0,IRR($B127:T127)*100),4)</f>
        <v>0</v>
      </c>
      <c r="U155" s="142">
        <f>ROUND(IF(ISERROR(IRR($B127:U127)),0,IRR($B127:U127)*100),4)</f>
        <v>0</v>
      </c>
      <c r="V155" s="142">
        <f>ROUND(IF(ISERROR(IRR($B127:V127)),0,IRR($B127:V127)*100),4)</f>
        <v>0</v>
      </c>
      <c r="W155" s="142">
        <f>ROUND(IF(ISERROR(IRR($B127:W127)),0,IRR($B127:W127)*100),4)</f>
        <v>0</v>
      </c>
      <c r="X155" s="142">
        <f>ROUND(IF(ISERROR(IRR($B127:X127)),0,IRR($B127:X127)*100),4)</f>
        <v>0</v>
      </c>
      <c r="Y155" s="142">
        <f>ROUND(IF(ISERROR(IRR($B127:Y127)),0,IRR($B127:Y127)*100),4)</f>
        <v>0</v>
      </c>
      <c r="Z155" s="142">
        <f>ROUND(IF(ISERROR(IRR($B127:Z127)),0,IRR($B127:Z127)*100),4)</f>
        <v>0</v>
      </c>
      <c r="AA155" s="142">
        <f>ROUND(IF(ISERROR(IRR($B127:AA127)),0,IRR($B127:AA127)*100),4)</f>
        <v>0</v>
      </c>
      <c r="AB155" s="142">
        <f>ROUND(IF(ISERROR(IRR($B127:AB127)),0,IRR($B127:AB127)*100),4)</f>
        <v>0</v>
      </c>
      <c r="AC155" s="142">
        <f>ROUND(IF(ISERROR(IRR($B127:AC127)),0,IRR($B127:AC127)*100),4)</f>
        <v>0</v>
      </c>
      <c r="AD155" s="142">
        <f>ROUND(IF(ISERROR(IRR($B127:AD127)),0,IRR($B127:AD127)*100),4)</f>
        <v>0</v>
      </c>
      <c r="AE155" s="142">
        <f>ROUND(IF(ISERROR(IRR($B127:AE127)),0,IRR($B127:AE127)*100),4)</f>
        <v>0</v>
      </c>
      <c r="AF155" s="142">
        <f>ROUND(IF(ISERROR(IRR($B127:AF127)),0,IRR($B127:AF127)*100),4)</f>
        <v>0</v>
      </c>
      <c r="AG155" s="142">
        <f>ROUND(IF(ISERROR(IRR($B127:AG127)),0,IRR($B127:AG127)*100),4)</f>
        <v>0</v>
      </c>
      <c r="AH155" s="142">
        <f>ROUND(IF(ISERROR(IRR($B127:AH127)),0,IRR($B127:AH127)*100),4)</f>
        <v>0</v>
      </c>
      <c r="AI155" s="142">
        <f>ROUND(IF(ISERROR(IRR($B127:AI127)),0,IRR($B127:AI127)*100),4)</f>
        <v>0</v>
      </c>
      <c r="AJ155" s="142">
        <f>ROUND(IF(ISERROR(IRR($B127:AJ127)),0,IRR($B127:AJ127)*100),4)</f>
        <v>0</v>
      </c>
      <c r="AK155" s="142">
        <f>ROUND(IF(ISERROR(IRR($B127:AK127)),0,IRR($B127:AK127)*100),4)</f>
        <v>0</v>
      </c>
      <c r="AL155" s="142">
        <f>ROUND(IF(ISERROR(IRR($B127:AL127)),0,IRR($B127:AL127)*100),4)</f>
        <v>0</v>
      </c>
      <c r="AM155" s="142">
        <f>ROUND(IF(ISERROR(IRR($B127:AM127)),0,IRR($B127:AM127)*100),4)</f>
        <v>0</v>
      </c>
      <c r="AN155" s="142">
        <f>ROUND(IF(ISERROR(IRR($B127:AN127)),0,IRR($B127:AN127)*100),4)</f>
        <v>0</v>
      </c>
      <c r="AO155" s="142">
        <f>ROUND(IF(ISERROR(IRR($B127:AO127)),0,IRR($B127:AO127)*100),4)</f>
        <v>0</v>
      </c>
      <c r="AP155" s="142">
        <f>ROUND(IF(ISERROR(IRR($B127:AP127)),0,IRR($B127:AP127)*100),4)</f>
        <v>0</v>
      </c>
    </row>
    <row r="156" spans="1:42" s="16" customFormat="1" x14ac:dyDescent="0.2">
      <c r="A156" s="41" t="s">
        <v>8</v>
      </c>
      <c r="B156" s="267">
        <f>MAX($B$155:B155)</f>
        <v>0</v>
      </c>
      <c r="C156" s="267">
        <f>MAX($B$155:C155)</f>
        <v>0</v>
      </c>
      <c r="D156" s="267">
        <f>MAX($B$155:D155)</f>
        <v>0</v>
      </c>
      <c r="E156" s="267">
        <f>MAX($B$155:E155)</f>
        <v>0</v>
      </c>
      <c r="F156" s="267">
        <f>MAX($B$155:F155)</f>
        <v>0</v>
      </c>
      <c r="G156" s="267">
        <f>MAX($B$155:G155)</f>
        <v>0</v>
      </c>
      <c r="H156" s="267">
        <f>MAX($B$155:H155)</f>
        <v>0</v>
      </c>
      <c r="I156" s="267">
        <f>MAX($B$155:I155)</f>
        <v>0</v>
      </c>
      <c r="J156" s="267">
        <f>MAX($B$155:J155)</f>
        <v>0</v>
      </c>
      <c r="K156" s="267">
        <f>MAX($B$155:K155)</f>
        <v>0</v>
      </c>
      <c r="L156" s="267">
        <f>MAX($B$155:L155)</f>
        <v>0</v>
      </c>
      <c r="M156" s="267">
        <f>MAX($B$155:M155)</f>
        <v>0</v>
      </c>
      <c r="N156" s="267">
        <f>MAX($B$155:N155)</f>
        <v>0</v>
      </c>
      <c r="O156" s="267">
        <f>MAX($B$155:O155)</f>
        <v>0</v>
      </c>
      <c r="P156" s="267">
        <f>MAX($B$155:P155)</f>
        <v>0</v>
      </c>
      <c r="Q156" s="267">
        <f>MAX($B$155:Q155)</f>
        <v>0</v>
      </c>
      <c r="R156" s="267">
        <f>MAX($B$155:R155)</f>
        <v>0</v>
      </c>
      <c r="S156" s="267">
        <f>MAX($B$155:S155)</f>
        <v>0</v>
      </c>
      <c r="T156" s="267">
        <f>MAX($B$155:T155)</f>
        <v>0</v>
      </c>
      <c r="U156" s="267">
        <f>MAX($B$155:U155)</f>
        <v>0</v>
      </c>
      <c r="V156" s="267">
        <f>MAX($B$155:V155)</f>
        <v>0</v>
      </c>
      <c r="W156" s="267">
        <f>MAX($B$155:W155)</f>
        <v>0</v>
      </c>
      <c r="X156" s="267">
        <f>MAX($B$155:X155)</f>
        <v>0</v>
      </c>
      <c r="Y156" s="267">
        <f>MAX($B$155:Y155)</f>
        <v>0</v>
      </c>
      <c r="Z156" s="267">
        <f>MAX($B$155:Z155)</f>
        <v>0</v>
      </c>
      <c r="AA156" s="267">
        <f>MAX($B$155:AA155)</f>
        <v>0</v>
      </c>
      <c r="AB156" s="267">
        <f>MAX($B$155:AB155)</f>
        <v>0</v>
      </c>
      <c r="AC156" s="267">
        <f>MAX($B$155:AC155)</f>
        <v>0</v>
      </c>
      <c r="AD156" s="267">
        <f>MAX($B$155:AD155)</f>
        <v>0</v>
      </c>
      <c r="AE156" s="267">
        <f>MAX($B$155:AE155)</f>
        <v>0</v>
      </c>
      <c r="AF156" s="267">
        <f>MAX($B$155:AF155)</f>
        <v>0</v>
      </c>
      <c r="AG156" s="267">
        <f>MAX($B$155:AG155)</f>
        <v>0</v>
      </c>
      <c r="AH156" s="267">
        <f>MAX($B$155:AH155)</f>
        <v>0</v>
      </c>
      <c r="AI156" s="267">
        <f>MAX($B$155:AI155)</f>
        <v>0</v>
      </c>
      <c r="AJ156" s="267">
        <f>MAX($B$155:AJ155)</f>
        <v>0</v>
      </c>
      <c r="AK156" s="267">
        <f>MAX($B$155:AK155)</f>
        <v>0</v>
      </c>
      <c r="AL156" s="267">
        <f>MAX($B$155:AL155)</f>
        <v>0</v>
      </c>
      <c r="AM156" s="267">
        <f>MAX($B$155:AM155)</f>
        <v>0</v>
      </c>
      <c r="AN156" s="267">
        <f>MAX($B$155:AN155)</f>
        <v>0</v>
      </c>
      <c r="AO156" s="267">
        <f>MAX($B$155:AO155)</f>
        <v>0</v>
      </c>
      <c r="AP156" s="267">
        <f>MAX($B$155:AP155)</f>
        <v>0</v>
      </c>
    </row>
    <row r="157" spans="1:42" x14ac:dyDescent="0.2">
      <c r="A157" s="116" t="s">
        <v>192</v>
      </c>
      <c r="B157" s="204">
        <f>SUM(C157:AP157)</f>
        <v>0</v>
      </c>
      <c r="C157" s="198">
        <f t="shared" ref="C157:AP157" si="54">IF(AND(B156&lt;IRRTarget,C156&gt;=IRRTarget),C$2,0)</f>
        <v>0</v>
      </c>
      <c r="D157" s="198">
        <f t="shared" si="54"/>
        <v>0</v>
      </c>
      <c r="E157" s="198">
        <f t="shared" si="54"/>
        <v>0</v>
      </c>
      <c r="F157" s="198">
        <f t="shared" si="54"/>
        <v>0</v>
      </c>
      <c r="G157" s="198">
        <f t="shared" si="54"/>
        <v>0</v>
      </c>
      <c r="H157" s="198">
        <f t="shared" si="54"/>
        <v>0</v>
      </c>
      <c r="I157" s="198">
        <f t="shared" si="54"/>
        <v>0</v>
      </c>
      <c r="J157" s="198">
        <f t="shared" si="54"/>
        <v>0</v>
      </c>
      <c r="K157" s="198">
        <f t="shared" si="54"/>
        <v>0</v>
      </c>
      <c r="L157" s="198">
        <f t="shared" si="54"/>
        <v>0</v>
      </c>
      <c r="M157" s="198">
        <f t="shared" si="54"/>
        <v>0</v>
      </c>
      <c r="N157" s="198">
        <f>IF(AND(M156&lt;IRRTarget,N156&gt;=IRRTarget),N$2,0)</f>
        <v>0</v>
      </c>
      <c r="O157" s="198">
        <f t="shared" si="54"/>
        <v>0</v>
      </c>
      <c r="P157" s="198">
        <f t="shared" si="54"/>
        <v>0</v>
      </c>
      <c r="Q157" s="198">
        <f t="shared" si="54"/>
        <v>0</v>
      </c>
      <c r="R157" s="198">
        <f t="shared" si="54"/>
        <v>0</v>
      </c>
      <c r="S157" s="198">
        <f t="shared" si="54"/>
        <v>0</v>
      </c>
      <c r="T157" s="198">
        <f t="shared" si="54"/>
        <v>0</v>
      </c>
      <c r="U157" s="198">
        <f t="shared" si="54"/>
        <v>0</v>
      </c>
      <c r="V157" s="198">
        <f t="shared" si="54"/>
        <v>0</v>
      </c>
      <c r="W157" s="198">
        <f t="shared" si="54"/>
        <v>0</v>
      </c>
      <c r="X157" s="198">
        <f t="shared" si="54"/>
        <v>0</v>
      </c>
      <c r="Y157" s="198">
        <f t="shared" si="54"/>
        <v>0</v>
      </c>
      <c r="Z157" s="198">
        <f t="shared" si="54"/>
        <v>0</v>
      </c>
      <c r="AA157" s="198">
        <f t="shared" si="54"/>
        <v>0</v>
      </c>
      <c r="AB157" s="198">
        <f t="shared" si="54"/>
        <v>0</v>
      </c>
      <c r="AC157" s="198">
        <f t="shared" si="54"/>
        <v>0</v>
      </c>
      <c r="AD157" s="198">
        <f t="shared" si="54"/>
        <v>0</v>
      </c>
      <c r="AE157" s="198">
        <f t="shared" si="54"/>
        <v>0</v>
      </c>
      <c r="AF157" s="198">
        <f t="shared" si="54"/>
        <v>0</v>
      </c>
      <c r="AG157" s="198">
        <f t="shared" si="54"/>
        <v>0</v>
      </c>
      <c r="AH157" s="198">
        <f t="shared" si="54"/>
        <v>0</v>
      </c>
      <c r="AI157" s="198">
        <f t="shared" si="54"/>
        <v>0</v>
      </c>
      <c r="AJ157" s="198">
        <f t="shared" si="54"/>
        <v>0</v>
      </c>
      <c r="AK157" s="198">
        <f t="shared" si="54"/>
        <v>0</v>
      </c>
      <c r="AL157" s="198">
        <f t="shared" si="54"/>
        <v>0</v>
      </c>
      <c r="AM157" s="198">
        <f t="shared" si="54"/>
        <v>0</v>
      </c>
      <c r="AN157" s="198">
        <f t="shared" si="54"/>
        <v>0</v>
      </c>
      <c r="AO157" s="198">
        <f t="shared" si="54"/>
        <v>0</v>
      </c>
      <c r="AP157" s="198">
        <f t="shared" si="54"/>
        <v>0</v>
      </c>
    </row>
    <row r="158" spans="1:42" x14ac:dyDescent="0.2">
      <c r="A158" s="116"/>
      <c r="B158" s="206"/>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c r="AA158" s="198"/>
      <c r="AB158" s="198"/>
      <c r="AC158" s="198"/>
      <c r="AD158" s="198"/>
      <c r="AE158" s="198"/>
      <c r="AF158" s="198"/>
      <c r="AG158" s="198"/>
      <c r="AH158" s="198"/>
      <c r="AI158" s="198"/>
      <c r="AJ158" s="198"/>
      <c r="AK158" s="198"/>
      <c r="AL158" s="198"/>
      <c r="AM158" s="198"/>
      <c r="AN158" s="198"/>
      <c r="AO158" s="198"/>
      <c r="AP158" s="198"/>
    </row>
    <row r="159" spans="1:42" x14ac:dyDescent="0.2">
      <c r="A159" s="116" t="s">
        <v>194</v>
      </c>
      <c r="B159" s="235">
        <f>B127+NPV(NominalDiscountRate/100,C127:AP127)</f>
        <v>0</v>
      </c>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c r="AA159" s="198"/>
      <c r="AB159" s="198"/>
      <c r="AC159" s="198"/>
      <c r="AD159" s="198"/>
      <c r="AE159" s="198"/>
      <c r="AF159" s="198"/>
      <c r="AG159" s="198"/>
      <c r="AH159" s="198"/>
      <c r="AI159" s="198"/>
      <c r="AJ159" s="198"/>
      <c r="AK159" s="198"/>
      <c r="AL159" s="198"/>
      <c r="AM159" s="198"/>
      <c r="AN159" s="198"/>
      <c r="AO159" s="198"/>
      <c r="AP159" s="198"/>
    </row>
    <row r="160" spans="1:42" s="121" customFormat="1" x14ac:dyDescent="0.2">
      <c r="A160" s="4"/>
      <c r="B160" s="202"/>
    </row>
    <row r="161" spans="1:42" s="121" customFormat="1" x14ac:dyDescent="0.2">
      <c r="A161" s="109" t="s">
        <v>195</v>
      </c>
      <c r="B161" s="284"/>
      <c r="C161" s="284"/>
      <c r="D161" s="284"/>
      <c r="E161" s="284"/>
      <c r="F161" s="284"/>
      <c r="G161" s="284"/>
      <c r="H161" s="284"/>
      <c r="I161" s="284"/>
      <c r="J161" s="284"/>
      <c r="K161" s="284"/>
      <c r="L161" s="284"/>
      <c r="M161" s="284"/>
      <c r="N161" s="284"/>
      <c r="O161" s="284"/>
      <c r="P161" s="284"/>
      <c r="Q161" s="284"/>
      <c r="R161" s="284"/>
      <c r="S161" s="284"/>
      <c r="T161" s="284"/>
      <c r="U161" s="284"/>
      <c r="V161" s="284"/>
      <c r="W161" s="284"/>
      <c r="X161" s="284"/>
      <c r="Y161" s="284"/>
      <c r="Z161" s="284"/>
      <c r="AA161" s="284"/>
      <c r="AB161" s="284"/>
      <c r="AC161" s="284"/>
      <c r="AD161" s="284"/>
      <c r="AE161" s="284"/>
      <c r="AF161" s="284"/>
      <c r="AG161" s="284"/>
      <c r="AH161" s="284"/>
      <c r="AI161" s="284"/>
      <c r="AJ161" s="284"/>
      <c r="AK161" s="284"/>
      <c r="AL161" s="284"/>
      <c r="AM161" s="284"/>
      <c r="AN161" s="284"/>
      <c r="AO161" s="284"/>
      <c r="AP161" s="284"/>
    </row>
    <row r="162" spans="1:42" x14ac:dyDescent="0.2">
      <c r="A162" s="23" t="s">
        <v>188</v>
      </c>
      <c r="B162" s="239">
        <f>B106</f>
        <v>0</v>
      </c>
      <c r="C162" s="193" t="e">
        <f>C598+C202+C233-C43-#REF!-#REF!+C118+C122-C603-#REF!-#REF!-C615-C621-C653-C685+C717-C604+C19</f>
        <v>#REF!</v>
      </c>
      <c r="D162" s="367" t="e">
        <f>D598+D202+D233-D43-#REF!-#REF!+D118+D122-D603-#REF!-#REF!-D615-D621-D653-D685+D717-D604+D19</f>
        <v>#REF!</v>
      </c>
      <c r="E162" s="367" t="e">
        <f>E598+E202+E233-E43-#REF!-#REF!+E118+E122-E603-#REF!-#REF!-E615-E621-E653-E685+E717-E604+E19</f>
        <v>#REF!</v>
      </c>
      <c r="F162" s="367" t="e">
        <f>F598+F202+F233-F43-#REF!-#REF!+F118+F122-F603-#REF!-#REF!-F615-F621-F653-F685+F717-F604+F19</f>
        <v>#REF!</v>
      </c>
      <c r="G162" s="367" t="e">
        <f>G598+G202+G233-G43-#REF!-#REF!+G118+G122-G603-#REF!-#REF!-G615-G621-G653-G685+G717-G604+G19</f>
        <v>#REF!</v>
      </c>
      <c r="H162" s="367" t="e">
        <f>H598+H202+H233-H43-#REF!-#REF!+H118+H122-H603-#REF!-#REF!-H615-H621-H653-H685+H717-H604+H19</f>
        <v>#REF!</v>
      </c>
      <c r="I162" s="367" t="e">
        <f>I598+I202+I233-I43-#REF!-#REF!+I118+I122-I603-#REF!-#REF!-I615-I621-I653-I685+I717-I604+I19</f>
        <v>#REF!</v>
      </c>
      <c r="J162" s="367" t="e">
        <f>J598+J202+J233-J43-#REF!-#REF!+J118+J122-J603-#REF!-#REF!-J615-J621-J653-J685+J717-J604+J19</f>
        <v>#REF!</v>
      </c>
      <c r="K162" s="367" t="e">
        <f>K598+K202+K233-K43-#REF!-#REF!+K118+K122-K603-#REF!-#REF!-K615-K621-K653-K685+K717-K604+K19</f>
        <v>#REF!</v>
      </c>
      <c r="L162" s="367" t="e">
        <f>L598+L202+L233-L43-#REF!-#REF!+L118+L122-L603-#REF!-#REF!-L615-L621-L653-L685+L717-L604+L19</f>
        <v>#REF!</v>
      </c>
      <c r="M162" s="367" t="e">
        <f>M598+M202+M233-M43-#REF!-#REF!+M118+M122-M603-#REF!-#REF!-M615-M621-M653-M685+M717-M604+M19</f>
        <v>#REF!</v>
      </c>
      <c r="N162" s="367" t="e">
        <f>N598+N202+N233-N43-#REF!-#REF!+N118+N122-N603-#REF!-#REF!-N615-N621-N653-N685+N717-N604+N19</f>
        <v>#REF!</v>
      </c>
      <c r="O162" s="367" t="e">
        <f>O598+O202+O233-O43-#REF!-#REF!+O118+O122-O603-#REF!-#REF!-O615-O621-O653-O685+O717-O604+O19</f>
        <v>#REF!</v>
      </c>
      <c r="P162" s="367" t="e">
        <f>P598+P202+P233-P43-#REF!-#REF!+P118+P122-P603-#REF!-#REF!-P615-P621-P653-P685+P717-P604+P19</f>
        <v>#REF!</v>
      </c>
      <c r="Q162" s="367" t="e">
        <f>Q598+Q202+Q233-Q43-#REF!-#REF!+Q118+Q122-Q603-#REF!-#REF!-Q615-Q621-Q653-Q685+Q717-Q604+Q19</f>
        <v>#REF!</v>
      </c>
      <c r="R162" s="367" t="e">
        <f>R598+R202+R233-R43-#REF!-#REF!+R118+R122-R603-#REF!-#REF!-R615-R621-R653-R685+R717-R604+R19</f>
        <v>#REF!</v>
      </c>
      <c r="S162" s="367" t="e">
        <f>S598+S202+S233-S43-#REF!-#REF!+S118+S122-S603-#REF!-#REF!-S615-S621-S653-S685+S717-S604+S19</f>
        <v>#REF!</v>
      </c>
      <c r="T162" s="367" t="e">
        <f>T598+T202+T233-T43-#REF!-#REF!+T118+T122-T603-#REF!-#REF!-T615-T621-T653-T685+T717-T604+T19</f>
        <v>#REF!</v>
      </c>
      <c r="U162" s="367" t="e">
        <f>U598+U202+U233-U43-#REF!-#REF!+U118+U122-U603-#REF!-#REF!-U615-U621-U653-U685+U717-U604+U19</f>
        <v>#REF!</v>
      </c>
      <c r="V162" s="367" t="e">
        <f>V598+V202+V233-V43-#REF!-#REF!+V118+V122-V603-#REF!-#REF!-V615-V621-V653-V685+V717-V604+V19</f>
        <v>#REF!</v>
      </c>
      <c r="W162" s="367" t="e">
        <f>W598+W202+W233-W43-#REF!-#REF!+W118+W122-W603-#REF!-#REF!-W615-W621-W653-W685+W717-W604+W19</f>
        <v>#REF!</v>
      </c>
      <c r="X162" s="367" t="e">
        <f>X598+X202+X233-X43-#REF!-#REF!+X118+X122-X603-#REF!-#REF!-X615-X621-X653-X685+X717-X604+X19</f>
        <v>#REF!</v>
      </c>
      <c r="Y162" s="367" t="e">
        <f>Y598+Y202+Y233-Y43-#REF!-#REF!+Y118+Y122-Y603-#REF!-#REF!-Y615-Y621-Y653-Y685+Y717-Y604+Y19</f>
        <v>#REF!</v>
      </c>
      <c r="Z162" s="367" t="e">
        <f>Z598+Z202+Z233-Z43-#REF!-#REF!+Z118+Z122-Z603-#REF!-#REF!-Z615-Z621-Z653-Z685+Z717-Z604+Z19</f>
        <v>#REF!</v>
      </c>
      <c r="AA162" s="367" t="e">
        <f>AA598+AA202+AA233-AA43-#REF!-#REF!+AA118+AA122-AA603-#REF!-#REF!-AA615-AA621-AA653-AA685+AA717-AA604+AA19</f>
        <v>#REF!</v>
      </c>
      <c r="AB162" s="367" t="e">
        <f>AB598+AB202+AB233-AB43-#REF!-#REF!+AB118+AB122-AB603-#REF!-#REF!-AB615-AB621-AB653-AB685+AB717-AB604+AB19</f>
        <v>#REF!</v>
      </c>
      <c r="AC162" s="367" t="e">
        <f>AC598+AC202+AC233-AC43-#REF!-#REF!+AC118+AC122-AC603-#REF!-#REF!-AC615-AC621-AC653-AC685+AC717-AC604+AC19</f>
        <v>#REF!</v>
      </c>
      <c r="AD162" s="367" t="e">
        <f>AD598+AD202+AD233-AD43-#REF!-#REF!+AD118+AD122-AD603-#REF!-#REF!-AD615-AD621-AD653-AD685+AD717-AD604+AD19</f>
        <v>#REF!</v>
      </c>
      <c r="AE162" s="367" t="e">
        <f>AE598+AE202+AE233-AE43-#REF!-#REF!+AE118+AE122-AE603-#REF!-#REF!-AE615-AE621-AE653-AE685+AE717-AE604+AE19</f>
        <v>#REF!</v>
      </c>
      <c r="AF162" s="367" t="e">
        <f>AF598+AF202+AF233-AF43-#REF!-#REF!+AF118+AF122-AF603-#REF!-#REF!-AF615-AF621-AF653-AF685+AF717-AF604+AF19</f>
        <v>#REF!</v>
      </c>
      <c r="AG162" s="367" t="e">
        <f>AG598+AG202+AG233-AG43-#REF!-#REF!+AG118+AG122-AG603-#REF!-#REF!-AG615-AG621-AG653-AG685+AG717-AG604+AG19</f>
        <v>#REF!</v>
      </c>
      <c r="AH162" s="367" t="e">
        <f>AH598+AH202+AH233-AH43-#REF!-#REF!+AH118+AH122-AH603-#REF!-#REF!-AH615-AH621-AH653-AH685+AH717-AH604+AH19</f>
        <v>#REF!</v>
      </c>
      <c r="AI162" s="367" t="e">
        <f>AI598+AI202+AI233-AI43-#REF!-#REF!+AI118+AI122-AI603-#REF!-#REF!-AI615-AI621-AI653-AI685+AI717-AI604+AI19</f>
        <v>#REF!</v>
      </c>
      <c r="AJ162" s="367" t="e">
        <f>AJ598+AJ202+AJ233-AJ43-#REF!-#REF!+AJ118+AJ122-AJ603-#REF!-#REF!-AJ615-AJ621-AJ653-AJ685+AJ717-AJ604+AJ19</f>
        <v>#REF!</v>
      </c>
      <c r="AK162" s="367" t="e">
        <f>AK598+AK202+AK233-AK43-#REF!-#REF!+AK118+AK122-AK603-#REF!-#REF!-AK615-AK621-AK653-AK685+AK717-AK604+AK19</f>
        <v>#REF!</v>
      </c>
      <c r="AL162" s="367" t="e">
        <f>AL598+AL202+AL233-AL43-#REF!-#REF!+AL118+AL122-AL603-#REF!-#REF!-AL615-AL621-AL653-AL685+AL717-AL604+AL19</f>
        <v>#REF!</v>
      </c>
      <c r="AM162" s="367" t="e">
        <f>AM598+AM202+AM233-AM43-#REF!-#REF!+AM118+AM122-AM603-#REF!-#REF!-AM615-AM621-AM653-AM685+AM717-AM604+AM19</f>
        <v>#REF!</v>
      </c>
      <c r="AN162" s="367" t="e">
        <f>AN598+AN202+AN233-AN43-#REF!-#REF!+AN118+AN122-AN603-#REF!-#REF!-AN615-AN621-AN653-AN685+AN717-AN604+AN19</f>
        <v>#REF!</v>
      </c>
      <c r="AO162" s="367" t="e">
        <f>AO598+AO202+AO233-AO43-#REF!-#REF!+AO118+AO122-AO603-#REF!-#REF!-AO615-AO621-AO653-AO685+AO717-AO604+AO19</f>
        <v>#REF!</v>
      </c>
      <c r="AP162" s="367" t="e">
        <f>AP598+AP202+AP233-AP43-#REF!-#REF!+AP118+AP122-AP603-#REF!-#REF!-AP615-AP621-AP653-AP685+AP717-AP604+AP19</f>
        <v>#REF!</v>
      </c>
    </row>
    <row r="163" spans="1:42" x14ac:dyDescent="0.2">
      <c r="A163" s="23" t="s">
        <v>196</v>
      </c>
      <c r="B163" s="239"/>
      <c r="C163" s="193">
        <f>C12</f>
        <v>0</v>
      </c>
      <c r="D163" s="367">
        <f>D12</f>
        <v>0</v>
      </c>
      <c r="E163" s="367">
        <f>E12</f>
        <v>0</v>
      </c>
      <c r="F163" s="367">
        <f>F12</f>
        <v>0</v>
      </c>
      <c r="G163" s="367">
        <f>G12</f>
        <v>0</v>
      </c>
      <c r="H163" s="367">
        <f>H12</f>
        <v>0</v>
      </c>
      <c r="I163" s="367">
        <f>I12</f>
        <v>0</v>
      </c>
      <c r="J163" s="367">
        <f>J12</f>
        <v>0</v>
      </c>
      <c r="K163" s="367">
        <f>K12</f>
        <v>0</v>
      </c>
      <c r="L163" s="367">
        <f>L12</f>
        <v>0</v>
      </c>
      <c r="M163" s="367">
        <f>M12</f>
        <v>0</v>
      </c>
      <c r="N163" s="367">
        <f>N12</f>
        <v>0</v>
      </c>
      <c r="O163" s="367">
        <f>O12</f>
        <v>0</v>
      </c>
      <c r="P163" s="367">
        <f>P12</f>
        <v>0</v>
      </c>
      <c r="Q163" s="367">
        <f>Q12</f>
        <v>0</v>
      </c>
      <c r="R163" s="367">
        <f>R12</f>
        <v>0</v>
      </c>
      <c r="S163" s="367">
        <f>S12</f>
        <v>0</v>
      </c>
      <c r="T163" s="367">
        <f>T12</f>
        <v>0</v>
      </c>
      <c r="U163" s="367">
        <f>U12</f>
        <v>0</v>
      </c>
      <c r="V163" s="367">
        <f>V12</f>
        <v>0</v>
      </c>
      <c r="W163" s="367">
        <f>W12</f>
        <v>0</v>
      </c>
      <c r="X163" s="367">
        <f>X12</f>
        <v>0</v>
      </c>
      <c r="Y163" s="367">
        <f>Y12</f>
        <v>0</v>
      </c>
      <c r="Z163" s="367">
        <f>Z12</f>
        <v>0</v>
      </c>
      <c r="AA163" s="367">
        <f>AA12</f>
        <v>0</v>
      </c>
      <c r="AB163" s="367">
        <f>AB12</f>
        <v>0</v>
      </c>
      <c r="AC163" s="367">
        <f>AC12</f>
        <v>0</v>
      </c>
      <c r="AD163" s="367">
        <f>AD12</f>
        <v>0</v>
      </c>
      <c r="AE163" s="367">
        <f>AE12</f>
        <v>0</v>
      </c>
      <c r="AF163" s="367">
        <f>AF12</f>
        <v>0</v>
      </c>
      <c r="AG163" s="367">
        <f>AG12</f>
        <v>0</v>
      </c>
      <c r="AH163" s="367">
        <f>AH12</f>
        <v>0</v>
      </c>
      <c r="AI163" s="367">
        <f>AI12</f>
        <v>0</v>
      </c>
      <c r="AJ163" s="367">
        <f>AJ12</f>
        <v>0</v>
      </c>
      <c r="AK163" s="367">
        <f>AK12</f>
        <v>0</v>
      </c>
      <c r="AL163" s="367">
        <f>AL12</f>
        <v>0</v>
      </c>
      <c r="AM163" s="367">
        <f>AM12</f>
        <v>0</v>
      </c>
      <c r="AN163" s="367">
        <f>AN12</f>
        <v>0</v>
      </c>
      <c r="AO163" s="367">
        <f>AO12</f>
        <v>0</v>
      </c>
      <c r="AP163" s="367">
        <f>AP12</f>
        <v>0</v>
      </c>
    </row>
    <row r="164" spans="1:42" x14ac:dyDescent="0.2">
      <c r="A164" s="23" t="s">
        <v>189</v>
      </c>
      <c r="B164" s="239"/>
      <c r="C164" s="193">
        <f>C5</f>
        <v>0</v>
      </c>
      <c r="D164" s="193">
        <f>D5</f>
        <v>0</v>
      </c>
      <c r="E164" s="193">
        <f>E5</f>
        <v>0</v>
      </c>
      <c r="F164" s="193">
        <f>F5</f>
        <v>0</v>
      </c>
      <c r="G164" s="193">
        <f>G5</f>
        <v>0</v>
      </c>
      <c r="H164" s="193">
        <f>H5</f>
        <v>0</v>
      </c>
      <c r="I164" s="193">
        <f>I5</f>
        <v>0</v>
      </c>
      <c r="J164" s="193">
        <f>J5</f>
        <v>0</v>
      </c>
      <c r="K164" s="193">
        <f>K5</f>
        <v>0</v>
      </c>
      <c r="L164" s="193">
        <f>L5</f>
        <v>0</v>
      </c>
      <c r="M164" s="193">
        <f>M5</f>
        <v>0</v>
      </c>
      <c r="N164" s="193">
        <f>N5</f>
        <v>0</v>
      </c>
      <c r="O164" s="193">
        <f>O5</f>
        <v>0</v>
      </c>
      <c r="P164" s="193">
        <f>P5</f>
        <v>0</v>
      </c>
      <c r="Q164" s="193">
        <f>Q5</f>
        <v>0</v>
      </c>
      <c r="R164" s="193">
        <f>R5</f>
        <v>0</v>
      </c>
      <c r="S164" s="193">
        <f>S5</f>
        <v>0</v>
      </c>
      <c r="T164" s="193">
        <f>T5</f>
        <v>0</v>
      </c>
      <c r="U164" s="193">
        <f>U5</f>
        <v>0</v>
      </c>
      <c r="V164" s="193">
        <f>V5</f>
        <v>0</v>
      </c>
      <c r="W164" s="193">
        <f>W5</f>
        <v>0</v>
      </c>
      <c r="X164" s="193">
        <f>X5</f>
        <v>0</v>
      </c>
      <c r="Y164" s="193">
        <f>Y5</f>
        <v>0</v>
      </c>
      <c r="Z164" s="193">
        <f>Z5</f>
        <v>0</v>
      </c>
      <c r="AA164" s="193">
        <f>AA5</f>
        <v>0</v>
      </c>
      <c r="AB164" s="193">
        <f>AB5</f>
        <v>0</v>
      </c>
      <c r="AC164" s="193">
        <f>AC5</f>
        <v>0</v>
      </c>
      <c r="AD164" s="193">
        <f>AD5</f>
        <v>0</v>
      </c>
      <c r="AE164" s="193">
        <f>AE5</f>
        <v>0</v>
      </c>
      <c r="AF164" s="193">
        <f>AF5</f>
        <v>0</v>
      </c>
      <c r="AG164" s="193">
        <f>AG5</f>
        <v>0</v>
      </c>
      <c r="AH164" s="193">
        <f>AH5</f>
        <v>0</v>
      </c>
      <c r="AI164" s="193">
        <f>AI5</f>
        <v>0</v>
      </c>
      <c r="AJ164" s="193">
        <f>AJ5</f>
        <v>0</v>
      </c>
      <c r="AK164" s="193">
        <f>AK5</f>
        <v>0</v>
      </c>
      <c r="AL164" s="193">
        <f>AL5</f>
        <v>0</v>
      </c>
      <c r="AM164" s="193">
        <f>AM5</f>
        <v>0</v>
      </c>
      <c r="AN164" s="193">
        <f>AN5</f>
        <v>0</v>
      </c>
      <c r="AO164" s="193">
        <f>AO5</f>
        <v>0</v>
      </c>
      <c r="AP164" s="193">
        <f>AP5</f>
        <v>0</v>
      </c>
    </row>
    <row r="165" spans="1:42" s="121" customFormat="1" x14ac:dyDescent="0.2">
      <c r="A165" s="4"/>
      <c r="G165" s="202"/>
      <c r="H165" s="202"/>
      <c r="I165" s="202"/>
      <c r="J165" s="202"/>
      <c r="K165" s="202"/>
      <c r="L165" s="202"/>
      <c r="M165" s="202"/>
      <c r="N165" s="202"/>
      <c r="O165" s="202"/>
      <c r="P165" s="202"/>
      <c r="Q165" s="202"/>
      <c r="R165" s="202"/>
      <c r="S165" s="202"/>
      <c r="T165" s="202"/>
      <c r="U165" s="202"/>
      <c r="V165" s="202"/>
      <c r="W165" s="202"/>
      <c r="X165" s="202"/>
      <c r="Y165" s="202"/>
      <c r="Z165" s="202"/>
      <c r="AA165" s="202"/>
      <c r="AB165" s="202"/>
      <c r="AC165" s="202"/>
      <c r="AD165" s="202"/>
      <c r="AE165" s="202"/>
      <c r="AF165" s="202"/>
      <c r="AG165" s="202"/>
      <c r="AH165" s="202"/>
      <c r="AI165" s="202"/>
      <c r="AJ165" s="202"/>
      <c r="AK165" s="202"/>
      <c r="AL165" s="202"/>
      <c r="AM165" s="202"/>
      <c r="AN165" s="202"/>
      <c r="AO165" s="202"/>
      <c r="AP165" s="202"/>
    </row>
    <row r="166" spans="1:42" s="121" customFormat="1" x14ac:dyDescent="0.2">
      <c r="A166" s="4" t="s">
        <v>187</v>
      </c>
      <c r="B166" s="195" t="e">
        <f>-(B162+NPV(NominalDiscountRate/100,C162:AP162))</f>
        <v>#REF!</v>
      </c>
      <c r="C166" s="193"/>
      <c r="D166" s="193"/>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4" t="s">
        <v>186</v>
      </c>
      <c r="B167" s="195">
        <f>NPV(NominalDiscountRate/100,C164:AP164)</f>
        <v>0</v>
      </c>
      <c r="G167" s="202"/>
      <c r="H167" s="202"/>
      <c r="I167" s="202"/>
      <c r="J167" s="202"/>
      <c r="K167" s="202"/>
      <c r="L167" s="202"/>
      <c r="M167" s="202"/>
      <c r="N167" s="202"/>
      <c r="O167" s="202"/>
      <c r="P167" s="202"/>
      <c r="Q167" s="202"/>
      <c r="R167" s="202"/>
      <c r="S167" s="202"/>
      <c r="T167" s="202"/>
      <c r="U167" s="202"/>
      <c r="V167" s="202"/>
      <c r="W167" s="202"/>
      <c r="X167" s="202"/>
      <c r="Y167" s="202"/>
      <c r="Z167" s="202"/>
      <c r="AA167" s="202"/>
      <c r="AB167" s="202"/>
      <c r="AC167" s="202"/>
      <c r="AD167" s="202"/>
      <c r="AE167" s="202"/>
      <c r="AF167" s="202"/>
      <c r="AG167" s="202"/>
      <c r="AH167" s="202"/>
      <c r="AI167" s="202"/>
      <c r="AJ167" s="202"/>
      <c r="AK167" s="202"/>
      <c r="AL167" s="202"/>
      <c r="AM167" s="202"/>
      <c r="AN167" s="202"/>
      <c r="AO167" s="202"/>
      <c r="AP167" s="202"/>
    </row>
    <row r="168" spans="1:42" s="121" customFormat="1" x14ac:dyDescent="0.2">
      <c r="A168" s="4" t="s">
        <v>244</v>
      </c>
      <c r="B168" s="277">
        <f>IF(B167=0,0,B166/B167*100)</f>
        <v>0</v>
      </c>
      <c r="G168" s="202"/>
      <c r="H168" s="202"/>
      <c r="I168" s="202"/>
      <c r="J168" s="202"/>
      <c r="K168" s="202"/>
      <c r="L168" s="202"/>
      <c r="M168" s="202"/>
      <c r="N168" s="202"/>
      <c r="O168" s="202"/>
      <c r="P168" s="202"/>
      <c r="Q168" s="202"/>
      <c r="R168" s="202"/>
      <c r="S168" s="202"/>
      <c r="T168" s="202"/>
      <c r="U168" s="202"/>
      <c r="V168" s="202"/>
      <c r="W168" s="202"/>
      <c r="X168" s="202"/>
      <c r="Y168" s="202"/>
      <c r="Z168" s="202"/>
      <c r="AA168" s="202"/>
      <c r="AB168" s="202"/>
      <c r="AC168" s="202"/>
      <c r="AD168" s="202"/>
      <c r="AE168" s="202"/>
      <c r="AF168" s="202"/>
      <c r="AG168" s="202"/>
      <c r="AH168" s="202"/>
      <c r="AI168" s="202"/>
      <c r="AJ168" s="202"/>
      <c r="AK168" s="202"/>
      <c r="AL168" s="202"/>
      <c r="AM168" s="202"/>
      <c r="AN168" s="202"/>
      <c r="AO168" s="202"/>
      <c r="AP168" s="202"/>
    </row>
    <row r="169" spans="1:42" s="121" customFormat="1" x14ac:dyDescent="0.2">
      <c r="A169" s="4"/>
      <c r="B169" s="266"/>
      <c r="G169" s="202"/>
      <c r="H169" s="202"/>
      <c r="I169" s="202"/>
      <c r="J169" s="202"/>
      <c r="K169" s="202"/>
      <c r="L169" s="202"/>
      <c r="M169" s="202"/>
      <c r="N169" s="202"/>
      <c r="O169" s="202"/>
      <c r="P169" s="202"/>
      <c r="Q169" s="202"/>
      <c r="R169" s="202"/>
      <c r="S169" s="202"/>
      <c r="T169" s="202"/>
      <c r="U169" s="202"/>
      <c r="V169" s="202"/>
      <c r="W169" s="202"/>
      <c r="X169" s="202"/>
      <c r="Y169" s="202"/>
      <c r="Z169" s="202"/>
      <c r="AA169" s="202"/>
      <c r="AB169" s="202"/>
      <c r="AC169" s="202"/>
      <c r="AD169" s="202"/>
      <c r="AE169" s="202"/>
      <c r="AF169" s="202"/>
      <c r="AG169" s="202"/>
      <c r="AH169" s="202"/>
      <c r="AI169" s="202"/>
      <c r="AJ169" s="202"/>
      <c r="AK169" s="202"/>
      <c r="AL169" s="202"/>
      <c r="AM169" s="202"/>
      <c r="AN169" s="202"/>
      <c r="AO169" s="202"/>
      <c r="AP169" s="202"/>
    </row>
    <row r="170" spans="1:42" s="121" customFormat="1" x14ac:dyDescent="0.2">
      <c r="A170" s="4" t="s">
        <v>197</v>
      </c>
      <c r="B170" s="195">
        <f>NPV(NominalDiscountRate/100,C163:AP163)</f>
        <v>0</v>
      </c>
      <c r="G170" s="202"/>
      <c r="H170" s="202"/>
      <c r="I170" s="202"/>
      <c r="J170" s="202"/>
      <c r="K170" s="202"/>
      <c r="L170" s="202"/>
      <c r="M170" s="202"/>
      <c r="N170" s="202"/>
      <c r="O170" s="202"/>
      <c r="P170" s="202"/>
      <c r="Q170" s="202"/>
      <c r="R170" s="202"/>
      <c r="S170" s="202"/>
      <c r="T170" s="202"/>
      <c r="U170" s="202"/>
      <c r="V170" s="202"/>
      <c r="W170" s="202"/>
      <c r="X170" s="202"/>
      <c r="Y170" s="202"/>
      <c r="Z170" s="202"/>
      <c r="AA170" s="202"/>
      <c r="AB170" s="202"/>
      <c r="AC170" s="202"/>
      <c r="AD170" s="202"/>
      <c r="AE170" s="202"/>
      <c r="AF170" s="202"/>
      <c r="AG170" s="202"/>
      <c r="AH170" s="202"/>
      <c r="AI170" s="202"/>
      <c r="AJ170" s="202"/>
      <c r="AK170" s="202"/>
      <c r="AL170" s="202"/>
      <c r="AM170" s="202"/>
      <c r="AN170" s="202"/>
      <c r="AO170" s="202"/>
      <c r="AP170" s="202"/>
    </row>
    <row r="171" spans="1:42" s="121" customFormat="1" x14ac:dyDescent="0.2">
      <c r="A171" s="4" t="s">
        <v>186</v>
      </c>
      <c r="B171" s="195">
        <f>B167</f>
        <v>0</v>
      </c>
      <c r="G171" s="202"/>
      <c r="H171" s="202"/>
      <c r="I171" s="202"/>
      <c r="J171" s="202"/>
      <c r="K171" s="202"/>
      <c r="L171" s="202"/>
      <c r="M171" s="202"/>
      <c r="N171" s="202"/>
      <c r="O171" s="202"/>
      <c r="P171" s="202"/>
      <c r="Q171" s="202"/>
      <c r="R171" s="202"/>
      <c r="S171" s="202"/>
      <c r="T171" s="202"/>
      <c r="U171" s="202"/>
      <c r="V171" s="202"/>
      <c r="W171" s="202"/>
      <c r="X171" s="202"/>
      <c r="Y171" s="202"/>
      <c r="Z171" s="202"/>
      <c r="AA171" s="202"/>
      <c r="AB171" s="202"/>
      <c r="AC171" s="202"/>
      <c r="AD171" s="202"/>
      <c r="AE171" s="202"/>
      <c r="AF171" s="202"/>
      <c r="AG171" s="202"/>
      <c r="AH171" s="202"/>
      <c r="AI171" s="202"/>
      <c r="AJ171" s="202"/>
      <c r="AK171" s="202"/>
      <c r="AL171" s="202"/>
      <c r="AM171" s="202"/>
      <c r="AN171" s="202"/>
      <c r="AO171" s="202"/>
      <c r="AP171" s="202"/>
    </row>
    <row r="172" spans="1:42" s="121" customFormat="1" x14ac:dyDescent="0.2">
      <c r="A172" s="4" t="s">
        <v>245</v>
      </c>
      <c r="B172" s="277">
        <f>IF(B171=0,0,B170/B171*100)</f>
        <v>0</v>
      </c>
      <c r="G172" s="202"/>
      <c r="H172" s="202"/>
      <c r="I172" s="202"/>
      <c r="J172" s="202"/>
      <c r="K172" s="202"/>
      <c r="L172" s="202"/>
      <c r="M172" s="202"/>
      <c r="N172" s="202"/>
      <c r="O172" s="202"/>
      <c r="P172" s="202"/>
      <c r="Q172" s="202"/>
      <c r="R172" s="202"/>
      <c r="S172" s="202"/>
      <c r="T172" s="202"/>
      <c r="U172" s="202"/>
      <c r="V172" s="202"/>
      <c r="W172" s="202"/>
      <c r="X172" s="202"/>
      <c r="Y172" s="202"/>
      <c r="Z172" s="202"/>
      <c r="AA172" s="202"/>
      <c r="AB172" s="202"/>
      <c r="AC172" s="202"/>
      <c r="AD172" s="202"/>
      <c r="AE172" s="202"/>
      <c r="AF172" s="202"/>
      <c r="AG172" s="202"/>
      <c r="AH172" s="202"/>
      <c r="AI172" s="202"/>
      <c r="AJ172" s="202"/>
      <c r="AK172" s="202"/>
      <c r="AL172" s="202"/>
      <c r="AM172" s="202"/>
      <c r="AN172" s="202"/>
      <c r="AO172" s="202"/>
      <c r="AP172" s="202"/>
    </row>
    <row r="173" spans="1:42" s="121" customFormat="1" x14ac:dyDescent="0.2">
      <c r="A173" s="4"/>
      <c r="G173" s="202"/>
      <c r="H173" s="202"/>
      <c r="I173" s="202"/>
      <c r="J173" s="202"/>
      <c r="K173" s="202"/>
      <c r="L173" s="202"/>
      <c r="M173" s="202"/>
      <c r="N173" s="202"/>
      <c r="O173" s="202"/>
      <c r="P173" s="202"/>
      <c r="Q173" s="202"/>
      <c r="R173" s="202"/>
      <c r="S173" s="202"/>
      <c r="T173" s="202"/>
      <c r="U173" s="202"/>
      <c r="V173" s="202"/>
      <c r="W173" s="202"/>
      <c r="X173" s="202"/>
      <c r="Y173" s="202"/>
      <c r="Z173" s="202"/>
      <c r="AA173" s="202"/>
      <c r="AB173" s="202"/>
      <c r="AC173" s="202"/>
      <c r="AD173" s="202"/>
      <c r="AE173" s="202"/>
      <c r="AF173" s="202"/>
      <c r="AG173" s="202"/>
      <c r="AH173" s="202"/>
      <c r="AI173" s="202"/>
      <c r="AJ173" s="202"/>
      <c r="AK173" s="202"/>
      <c r="AL173" s="202"/>
      <c r="AM173" s="202"/>
      <c r="AN173" s="202"/>
      <c r="AO173" s="202"/>
      <c r="AP173" s="202"/>
    </row>
    <row r="174" spans="1:42" s="121" customFormat="1" x14ac:dyDescent="0.2">
      <c r="A174" s="109" t="s">
        <v>344</v>
      </c>
      <c r="B174" s="284"/>
      <c r="C174" s="284"/>
      <c r="D174" s="284"/>
      <c r="E174" s="284"/>
      <c r="F174" s="284"/>
      <c r="G174" s="284"/>
      <c r="H174" s="284"/>
      <c r="I174" s="284"/>
      <c r="J174" s="284"/>
      <c r="K174" s="284"/>
      <c r="L174" s="284"/>
      <c r="M174" s="284"/>
      <c r="N174" s="284"/>
      <c r="O174" s="284"/>
      <c r="P174" s="284"/>
      <c r="Q174" s="284"/>
      <c r="R174" s="284"/>
      <c r="S174" s="284"/>
      <c r="T174" s="284"/>
      <c r="U174" s="284"/>
      <c r="V174" s="284"/>
      <c r="W174" s="284"/>
      <c r="X174" s="284"/>
      <c r="Y174" s="284"/>
      <c r="Z174" s="284"/>
      <c r="AA174" s="284"/>
      <c r="AB174" s="284"/>
      <c r="AC174" s="284"/>
      <c r="AD174" s="284"/>
      <c r="AE174" s="284"/>
      <c r="AF174" s="284"/>
      <c r="AG174" s="284"/>
      <c r="AH174" s="284"/>
      <c r="AI174" s="284"/>
      <c r="AJ174" s="284"/>
      <c r="AK174" s="284"/>
      <c r="AL174" s="284"/>
      <c r="AM174" s="284"/>
      <c r="AN174" s="284"/>
      <c r="AO174" s="284"/>
      <c r="AP174" s="284"/>
    </row>
    <row r="175" spans="1:42" s="203" customFormat="1" x14ac:dyDescent="0.2">
      <c r="A175" s="29" t="s">
        <v>354</v>
      </c>
    </row>
    <row r="176" spans="1:42" s="16" customFormat="1" x14ac:dyDescent="0.2">
      <c r="A176" s="117" t="s">
        <v>338</v>
      </c>
      <c r="B176" s="203"/>
      <c r="C176" s="187">
        <f>C84</f>
        <v>0</v>
      </c>
      <c r="D176" s="187">
        <f t="shared" ref="D176:AP176" si="55">D84</f>
        <v>0</v>
      </c>
      <c r="E176" s="187">
        <f t="shared" si="55"/>
        <v>0</v>
      </c>
      <c r="F176" s="187">
        <f t="shared" si="55"/>
        <v>0</v>
      </c>
      <c r="G176" s="187">
        <f t="shared" si="55"/>
        <v>0</v>
      </c>
      <c r="H176" s="187">
        <f t="shared" si="55"/>
        <v>0</v>
      </c>
      <c r="I176" s="187">
        <f t="shared" si="55"/>
        <v>0</v>
      </c>
      <c r="J176" s="187">
        <f t="shared" si="55"/>
        <v>0</v>
      </c>
      <c r="K176" s="187">
        <f t="shared" si="55"/>
        <v>0</v>
      </c>
      <c r="L176" s="187">
        <f t="shared" si="55"/>
        <v>0</v>
      </c>
      <c r="M176" s="187">
        <f t="shared" si="55"/>
        <v>0</v>
      </c>
      <c r="N176" s="187">
        <f t="shared" si="55"/>
        <v>0</v>
      </c>
      <c r="O176" s="187">
        <f t="shared" si="55"/>
        <v>0</v>
      </c>
      <c r="P176" s="187">
        <f t="shared" si="55"/>
        <v>0</v>
      </c>
      <c r="Q176" s="187">
        <f t="shared" si="55"/>
        <v>0</v>
      </c>
      <c r="R176" s="187">
        <f t="shared" si="55"/>
        <v>0</v>
      </c>
      <c r="S176" s="187">
        <f t="shared" si="55"/>
        <v>0</v>
      </c>
      <c r="T176" s="187">
        <f t="shared" si="55"/>
        <v>0</v>
      </c>
      <c r="U176" s="187">
        <f t="shared" si="55"/>
        <v>0</v>
      </c>
      <c r="V176" s="187">
        <f t="shared" si="55"/>
        <v>0</v>
      </c>
      <c r="W176" s="187">
        <f t="shared" si="55"/>
        <v>0</v>
      </c>
      <c r="X176" s="187">
        <f t="shared" si="55"/>
        <v>0</v>
      </c>
      <c r="Y176" s="187">
        <f t="shared" si="55"/>
        <v>0</v>
      </c>
      <c r="Z176" s="187">
        <f t="shared" si="55"/>
        <v>0</v>
      </c>
      <c r="AA176" s="187">
        <f t="shared" si="55"/>
        <v>0</v>
      </c>
      <c r="AB176" s="187">
        <f t="shared" si="55"/>
        <v>0</v>
      </c>
      <c r="AC176" s="187">
        <f t="shared" si="55"/>
        <v>0</v>
      </c>
      <c r="AD176" s="187">
        <f t="shared" si="55"/>
        <v>0</v>
      </c>
      <c r="AE176" s="187">
        <f t="shared" si="55"/>
        <v>0</v>
      </c>
      <c r="AF176" s="187">
        <f t="shared" si="55"/>
        <v>0</v>
      </c>
      <c r="AG176" s="187">
        <f t="shared" si="55"/>
        <v>0</v>
      </c>
      <c r="AH176" s="187">
        <f t="shared" si="55"/>
        <v>0</v>
      </c>
      <c r="AI176" s="187">
        <f t="shared" si="55"/>
        <v>0</v>
      </c>
      <c r="AJ176" s="187">
        <f t="shared" si="55"/>
        <v>0</v>
      </c>
      <c r="AK176" s="187">
        <f t="shared" si="55"/>
        <v>0</v>
      </c>
      <c r="AL176" s="187">
        <f t="shared" si="55"/>
        <v>0</v>
      </c>
      <c r="AM176" s="187">
        <f t="shared" si="55"/>
        <v>0</v>
      </c>
      <c r="AN176" s="187">
        <f t="shared" si="55"/>
        <v>0</v>
      </c>
      <c r="AO176" s="187">
        <f t="shared" si="55"/>
        <v>0</v>
      </c>
      <c r="AP176" s="187">
        <f t="shared" si="55"/>
        <v>0</v>
      </c>
    </row>
    <row r="177" spans="1:42" s="16" customFormat="1" x14ac:dyDescent="0.2">
      <c r="A177" s="117" t="s">
        <v>345</v>
      </c>
      <c r="B177" s="203"/>
      <c r="C177" s="187">
        <f>C19</f>
        <v>0</v>
      </c>
      <c r="D177" s="187">
        <f t="shared" ref="D177:AP177" si="56">D19</f>
        <v>0</v>
      </c>
      <c r="E177" s="187">
        <f t="shared" si="56"/>
        <v>0</v>
      </c>
      <c r="F177" s="187">
        <f t="shared" si="56"/>
        <v>0</v>
      </c>
      <c r="G177" s="187">
        <f t="shared" si="56"/>
        <v>0</v>
      </c>
      <c r="H177" s="187">
        <f t="shared" si="56"/>
        <v>0</v>
      </c>
      <c r="I177" s="187">
        <f t="shared" si="56"/>
        <v>0</v>
      </c>
      <c r="J177" s="187">
        <f t="shared" si="56"/>
        <v>0</v>
      </c>
      <c r="K177" s="187">
        <f t="shared" si="56"/>
        <v>0</v>
      </c>
      <c r="L177" s="187">
        <f t="shared" si="56"/>
        <v>0</v>
      </c>
      <c r="M177" s="187">
        <f t="shared" si="56"/>
        <v>0</v>
      </c>
      <c r="N177" s="187">
        <f t="shared" si="56"/>
        <v>0</v>
      </c>
      <c r="O177" s="187">
        <f t="shared" si="56"/>
        <v>0</v>
      </c>
      <c r="P177" s="187">
        <f t="shared" si="56"/>
        <v>0</v>
      </c>
      <c r="Q177" s="187">
        <f t="shared" si="56"/>
        <v>0</v>
      </c>
      <c r="R177" s="187">
        <f t="shared" si="56"/>
        <v>0</v>
      </c>
      <c r="S177" s="187">
        <f t="shared" si="56"/>
        <v>0</v>
      </c>
      <c r="T177" s="187">
        <f t="shared" si="56"/>
        <v>0</v>
      </c>
      <c r="U177" s="187">
        <f t="shared" si="56"/>
        <v>0</v>
      </c>
      <c r="V177" s="187">
        <f t="shared" si="56"/>
        <v>0</v>
      </c>
      <c r="W177" s="187">
        <f t="shared" si="56"/>
        <v>0</v>
      </c>
      <c r="X177" s="187">
        <f t="shared" si="56"/>
        <v>0</v>
      </c>
      <c r="Y177" s="187">
        <f t="shared" si="56"/>
        <v>0</v>
      </c>
      <c r="Z177" s="187">
        <f t="shared" si="56"/>
        <v>0</v>
      </c>
      <c r="AA177" s="187">
        <f t="shared" si="56"/>
        <v>0</v>
      </c>
      <c r="AB177" s="187">
        <f t="shared" si="56"/>
        <v>0</v>
      </c>
      <c r="AC177" s="187">
        <f t="shared" si="56"/>
        <v>0</v>
      </c>
      <c r="AD177" s="187">
        <f t="shared" si="56"/>
        <v>0</v>
      </c>
      <c r="AE177" s="187">
        <f t="shared" si="56"/>
        <v>0</v>
      </c>
      <c r="AF177" s="187">
        <f t="shared" si="56"/>
        <v>0</v>
      </c>
      <c r="AG177" s="187">
        <f t="shared" si="56"/>
        <v>0</v>
      </c>
      <c r="AH177" s="187">
        <f t="shared" si="56"/>
        <v>0</v>
      </c>
      <c r="AI177" s="187">
        <f t="shared" si="56"/>
        <v>0</v>
      </c>
      <c r="AJ177" s="187">
        <f t="shared" si="56"/>
        <v>0</v>
      </c>
      <c r="AK177" s="187">
        <f t="shared" si="56"/>
        <v>0</v>
      </c>
      <c r="AL177" s="187">
        <f t="shared" si="56"/>
        <v>0</v>
      </c>
      <c r="AM177" s="187">
        <f t="shared" si="56"/>
        <v>0</v>
      </c>
      <c r="AN177" s="187">
        <f t="shared" si="56"/>
        <v>0</v>
      </c>
      <c r="AO177" s="187">
        <f t="shared" si="56"/>
        <v>0</v>
      </c>
      <c r="AP177" s="187">
        <f t="shared" si="56"/>
        <v>0</v>
      </c>
    </row>
    <row r="178" spans="1:42" s="9" customFormat="1" x14ac:dyDescent="0.2">
      <c r="A178" s="117" t="s">
        <v>351</v>
      </c>
      <c r="B178" s="203"/>
      <c r="C178" s="162">
        <f>IF(C$2&lt;=analysis_period,-C324-C354-C380-C406,0)</f>
        <v>0</v>
      </c>
      <c r="D178" s="162">
        <f>IF(D$2&lt;=analysis_period,-D324-D354-D380-D406,0)</f>
        <v>0</v>
      </c>
      <c r="E178" s="162">
        <f>IF(E$2&lt;=analysis_period,-E324-E354-E380-E406,0)</f>
        <v>0</v>
      </c>
      <c r="F178" s="162">
        <f>IF(F$2&lt;=analysis_period,-F324-F354-F380-F406,0)</f>
        <v>0</v>
      </c>
      <c r="G178" s="162">
        <f>IF(G$2&lt;=analysis_period,-G324-G354-G380-G406,0)</f>
        <v>0</v>
      </c>
      <c r="H178" s="162">
        <f>IF(H$2&lt;=analysis_period,-H324-H354-H380-H406,0)</f>
        <v>0</v>
      </c>
      <c r="I178" s="162">
        <f>IF(I$2&lt;=analysis_period,-I324-I354-I380-I406,0)</f>
        <v>0</v>
      </c>
      <c r="J178" s="162">
        <f>IF(J$2&lt;=analysis_period,-J324-J354-J380-J406,0)</f>
        <v>0</v>
      </c>
      <c r="K178" s="162">
        <f>IF(K$2&lt;=analysis_period,-K324-K354-K380-K406,0)</f>
        <v>0</v>
      </c>
      <c r="L178" s="162">
        <f>IF(L$2&lt;=analysis_period,-L324-L354-L380-L406,0)</f>
        <v>0</v>
      </c>
      <c r="M178" s="162">
        <f>IF(M$2&lt;=analysis_period,-M324-M354-M380-M406,0)</f>
        <v>0</v>
      </c>
      <c r="N178" s="162">
        <f>IF(N$2&lt;=analysis_period,-N324-N354-N380-N406,0)</f>
        <v>0</v>
      </c>
      <c r="O178" s="162">
        <f>IF(O$2&lt;=analysis_period,-O324-O354-O380-O406,0)</f>
        <v>0</v>
      </c>
      <c r="P178" s="162">
        <f>IF(P$2&lt;=analysis_period,-P324-P354-P380-P406,0)</f>
        <v>0</v>
      </c>
      <c r="Q178" s="162">
        <f>IF(Q$2&lt;=analysis_period,-Q324-Q354-Q380-Q406,0)</f>
        <v>0</v>
      </c>
      <c r="R178" s="162">
        <f>IF(R$2&lt;=analysis_period,-R324-R354-R380-R406,0)</f>
        <v>0</v>
      </c>
      <c r="S178" s="162">
        <f>IF(S$2&lt;=analysis_period,-S324-S354-S380-S406,0)</f>
        <v>0</v>
      </c>
      <c r="T178" s="162">
        <f>IF(T$2&lt;=analysis_period,-T324-T354-T380-T406,0)</f>
        <v>0</v>
      </c>
      <c r="U178" s="162">
        <f>IF(U$2&lt;=analysis_period,-U324-U354-U380-U406,0)</f>
        <v>0</v>
      </c>
      <c r="V178" s="162">
        <f>IF(V$2&lt;=analysis_period,-V324-V354-V380-V406,0)</f>
        <v>0</v>
      </c>
      <c r="W178" s="162">
        <f>IF(W$2&lt;=analysis_period,-W324-W354-W380-W406,0)</f>
        <v>0</v>
      </c>
      <c r="X178" s="162">
        <f>IF(X$2&lt;=analysis_period,-X324-X354-X380-X406,0)</f>
        <v>0</v>
      </c>
      <c r="Y178" s="162">
        <f>IF(Y$2&lt;=analysis_period,-Y324-Y354-Y380-Y406,0)</f>
        <v>0</v>
      </c>
      <c r="Z178" s="162">
        <f>IF(Z$2&lt;=analysis_period,-Z324-Z354-Z380-Z406,0)</f>
        <v>0</v>
      </c>
      <c r="AA178" s="162">
        <f>IF(AA$2&lt;=analysis_period,-AA324-AA354-AA380-AA406,0)</f>
        <v>0</v>
      </c>
      <c r="AB178" s="162">
        <f>IF(AB$2&lt;=analysis_period,-AB324-AB354-AB380-AB406,0)</f>
        <v>0</v>
      </c>
      <c r="AC178" s="162">
        <f>IF(AC$2&lt;=analysis_period,-AC324-AC354-AC380-AC406,0)</f>
        <v>0</v>
      </c>
      <c r="AD178" s="162">
        <f>IF(AD$2&lt;=analysis_period,-AD324-AD354-AD380-AD406,0)</f>
        <v>0</v>
      </c>
      <c r="AE178" s="162">
        <f>IF(AE$2&lt;=analysis_period,-AE324-AE354-AE380-AE406,0)</f>
        <v>0</v>
      </c>
      <c r="AF178" s="162">
        <f>IF(AF$2&lt;=analysis_period,-AF324-AF354-AF380-AF406,0)</f>
        <v>0</v>
      </c>
      <c r="AG178" s="162">
        <f>IF(AG$2&lt;=analysis_period,-AG324-AG354-AG380-AG406,0)</f>
        <v>0</v>
      </c>
      <c r="AH178" s="162">
        <f>IF(AH$2&lt;=analysis_period,-AH324-AH354-AH380-AH406,0)</f>
        <v>0</v>
      </c>
      <c r="AI178" s="162">
        <f>IF(AI$2&lt;=analysis_period,-AI324-AI354-AI380-AI406,0)</f>
        <v>0</v>
      </c>
      <c r="AJ178" s="162">
        <f>IF(AJ$2&lt;=analysis_period,-AJ324-AJ354-AJ380-AJ406,0)</f>
        <v>0</v>
      </c>
      <c r="AK178" s="162">
        <f>IF(AK$2&lt;=analysis_period,-AK324-AK354-AK380-AK406,0)</f>
        <v>0</v>
      </c>
      <c r="AL178" s="162">
        <f>IF(AL$2&lt;=analysis_period,-AL324-AL354-AL380-AL406,0)</f>
        <v>0</v>
      </c>
      <c r="AM178" s="162">
        <f>IF(AM$2&lt;=analysis_period,-AM324-AM354-AM380-AM406,0)</f>
        <v>0</v>
      </c>
      <c r="AN178" s="162">
        <f>IF(AN$2&lt;=analysis_period,-AN324-AN354-AN380-AN406,0)</f>
        <v>0</v>
      </c>
      <c r="AO178" s="162">
        <f>IF(AO$2&lt;=analysis_period,-AO324-AO354-AO380-AO406,0)</f>
        <v>0</v>
      </c>
      <c r="AP178" s="162">
        <f>IF(AP$2&lt;=analysis_period,-AP324-AP354-AP380-AP406,0)</f>
        <v>0</v>
      </c>
    </row>
    <row r="179" spans="1:42" s="16" customFormat="1" x14ac:dyDescent="0.2">
      <c r="A179" s="117" t="s">
        <v>384</v>
      </c>
      <c r="B179" s="203"/>
      <c r="C179" s="187">
        <f>SUM(C176:C178)</f>
        <v>0</v>
      </c>
      <c r="D179" s="187">
        <f>SUM(D176:D178)</f>
        <v>0</v>
      </c>
      <c r="E179" s="187">
        <f>SUM(E176:E178)</f>
        <v>0</v>
      </c>
      <c r="F179" s="187">
        <f>SUM(F176:F178)</f>
        <v>0</v>
      </c>
      <c r="G179" s="187">
        <f>SUM(G176:G178)</f>
        <v>0</v>
      </c>
      <c r="H179" s="187">
        <f>SUM(H176:H178)</f>
        <v>0</v>
      </c>
      <c r="I179" s="187">
        <f>SUM(I176:I178)</f>
        <v>0</v>
      </c>
      <c r="J179" s="187">
        <f>SUM(J176:J178)</f>
        <v>0</v>
      </c>
      <c r="K179" s="187">
        <f>SUM(K176:K178)</f>
        <v>0</v>
      </c>
      <c r="L179" s="187">
        <f>SUM(L176:L178)</f>
        <v>0</v>
      </c>
      <c r="M179" s="187">
        <f>SUM(M176:M178)</f>
        <v>0</v>
      </c>
      <c r="N179" s="187">
        <f>SUM(N176:N178)</f>
        <v>0</v>
      </c>
      <c r="O179" s="187">
        <f>SUM(O176:O178)</f>
        <v>0</v>
      </c>
      <c r="P179" s="187">
        <f>SUM(P176:P178)</f>
        <v>0</v>
      </c>
      <c r="Q179" s="187">
        <f>SUM(Q176:Q178)</f>
        <v>0</v>
      </c>
      <c r="R179" s="187">
        <f>SUM(R176:R178)</f>
        <v>0</v>
      </c>
      <c r="S179" s="187">
        <f>SUM(S176:S178)</f>
        <v>0</v>
      </c>
      <c r="T179" s="187">
        <f>SUM(T176:T178)</f>
        <v>0</v>
      </c>
      <c r="U179" s="187">
        <f>SUM(U176:U178)</f>
        <v>0</v>
      </c>
      <c r="V179" s="187">
        <f>SUM(V176:V178)</f>
        <v>0</v>
      </c>
      <c r="W179" s="187">
        <f>SUM(W176:W178)</f>
        <v>0</v>
      </c>
      <c r="X179" s="187">
        <f>SUM(X176:X178)</f>
        <v>0</v>
      </c>
      <c r="Y179" s="187">
        <f>SUM(Y176:Y178)</f>
        <v>0</v>
      </c>
      <c r="Z179" s="187">
        <f>SUM(Z176:Z178)</f>
        <v>0</v>
      </c>
      <c r="AA179" s="187">
        <f>SUM(AA176:AA178)</f>
        <v>0</v>
      </c>
      <c r="AB179" s="187">
        <f>SUM(AB176:AB178)</f>
        <v>0</v>
      </c>
      <c r="AC179" s="187">
        <f>SUM(AC176:AC178)</f>
        <v>0</v>
      </c>
      <c r="AD179" s="187">
        <f>SUM(AD176:AD178)</f>
        <v>0</v>
      </c>
      <c r="AE179" s="187">
        <f>SUM(AE176:AE178)</f>
        <v>0</v>
      </c>
      <c r="AF179" s="187">
        <f>SUM(AF176:AF178)</f>
        <v>0</v>
      </c>
      <c r="AG179" s="187">
        <f>SUM(AG176:AG178)</f>
        <v>0</v>
      </c>
      <c r="AH179" s="187">
        <f>SUM(AH176:AH178)</f>
        <v>0</v>
      </c>
      <c r="AI179" s="187">
        <f>SUM(AI176:AI178)</f>
        <v>0</v>
      </c>
      <c r="AJ179" s="187">
        <f>SUM(AJ176:AJ178)</f>
        <v>0</v>
      </c>
      <c r="AK179" s="187">
        <f>SUM(AK176:AK178)</f>
        <v>0</v>
      </c>
      <c r="AL179" s="187">
        <f>SUM(AL176:AL178)</f>
        <v>0</v>
      </c>
      <c r="AM179" s="187">
        <f>SUM(AM176:AM178)</f>
        <v>0</v>
      </c>
      <c r="AN179" s="187">
        <f>SUM(AN176:AN178)</f>
        <v>0</v>
      </c>
      <c r="AO179" s="187">
        <f>SUM(AO176:AO178)</f>
        <v>0</v>
      </c>
      <c r="AP179" s="187">
        <f>SUM(AP176:AP178)</f>
        <v>0</v>
      </c>
    </row>
    <row r="180" spans="1:42" s="16" customFormat="1" x14ac:dyDescent="0.2">
      <c r="A180" s="117" t="str">
        <f>Inputs!B108</f>
        <v>Investment Based Incentive (IBI)</v>
      </c>
      <c r="B180" s="203"/>
    </row>
    <row r="181" spans="1:42" s="16" customFormat="1" x14ac:dyDescent="0.2">
      <c r="A181" s="119" t="str">
        <f>Inputs!B109</f>
        <v>As fixed amount</v>
      </c>
      <c r="B181" s="203"/>
    </row>
    <row r="182" spans="1:42" s="203" customFormat="1" x14ac:dyDescent="0.2">
      <c r="A182" s="107" t="s">
        <v>4</v>
      </c>
      <c r="C182" s="187">
        <f>IF(ibi_fed_amount_tax_sta="Yes",C561,0)</f>
        <v>0</v>
      </c>
    </row>
    <row r="183" spans="1:42" s="203" customFormat="1" x14ac:dyDescent="0.2">
      <c r="A183" s="107" t="s">
        <v>5</v>
      </c>
      <c r="C183" s="187">
        <f>IF(ibi_sta_amount_tax_sta="Yes",C562,0)</f>
        <v>0</v>
      </c>
    </row>
    <row r="184" spans="1:42" s="203" customFormat="1" x14ac:dyDescent="0.2">
      <c r="A184" s="107" t="s">
        <v>169</v>
      </c>
      <c r="C184" s="187">
        <f>IF(ibi_uti_amount_tax_sta="Yes",C563,0)</f>
        <v>0</v>
      </c>
    </row>
    <row r="185" spans="1:42" s="121" customFormat="1" x14ac:dyDescent="0.2">
      <c r="A185" s="107" t="s">
        <v>170</v>
      </c>
      <c r="C185" s="162">
        <f>IF(ibi_oth_amount_tax_sta="Yes",C564,0)</f>
        <v>0</v>
      </c>
      <c r="D185" s="202"/>
      <c r="E185" s="202"/>
      <c r="F185" s="202"/>
      <c r="G185" s="202"/>
      <c r="H185" s="202"/>
      <c r="I185" s="202"/>
      <c r="J185" s="202"/>
      <c r="K185" s="202"/>
      <c r="L185" s="202"/>
      <c r="M185" s="202"/>
      <c r="N185" s="202"/>
      <c r="O185" s="202"/>
      <c r="P185" s="202"/>
      <c r="Q185" s="202"/>
      <c r="R185" s="202"/>
      <c r="S185" s="202"/>
      <c r="T185" s="202"/>
      <c r="U185" s="202"/>
      <c r="V185" s="202"/>
      <c r="W185" s="202"/>
      <c r="X185" s="202"/>
      <c r="Y185" s="202"/>
      <c r="Z185" s="202"/>
      <c r="AA185" s="202"/>
      <c r="AB185" s="202"/>
      <c r="AC185" s="202"/>
      <c r="AD185" s="202"/>
      <c r="AE185" s="202"/>
      <c r="AF185" s="202"/>
      <c r="AG185" s="202"/>
      <c r="AH185" s="202"/>
      <c r="AI185" s="202"/>
      <c r="AJ185" s="202"/>
      <c r="AK185" s="202"/>
      <c r="AL185" s="202"/>
      <c r="AM185" s="202"/>
      <c r="AN185" s="202"/>
      <c r="AO185" s="202"/>
      <c r="AP185" s="202"/>
    </row>
    <row r="186" spans="1:42" s="121" customFormat="1" x14ac:dyDescent="0.2">
      <c r="A186" s="107" t="s">
        <v>13</v>
      </c>
      <c r="C186" s="188">
        <f>SUM(C182:C185)</f>
        <v>0</v>
      </c>
      <c r="D186" s="202"/>
      <c r="E186" s="202"/>
      <c r="F186" s="202"/>
      <c r="G186" s="202"/>
      <c r="H186" s="202"/>
      <c r="I186" s="202"/>
      <c r="J186" s="202"/>
      <c r="K186" s="202"/>
      <c r="L186" s="202"/>
      <c r="M186" s="202"/>
      <c r="N186" s="202"/>
      <c r="O186" s="202"/>
      <c r="P186" s="202"/>
      <c r="Q186" s="202"/>
      <c r="R186" s="202"/>
      <c r="S186" s="202"/>
      <c r="T186" s="202"/>
      <c r="U186" s="202"/>
      <c r="V186" s="202"/>
      <c r="W186" s="202"/>
      <c r="X186" s="202"/>
      <c r="Y186" s="202"/>
      <c r="Z186" s="202"/>
      <c r="AA186" s="202"/>
      <c r="AB186" s="202"/>
      <c r="AC186" s="202"/>
      <c r="AD186" s="202"/>
      <c r="AE186" s="202"/>
      <c r="AF186" s="202"/>
      <c r="AG186" s="202"/>
      <c r="AH186" s="202"/>
      <c r="AI186" s="202"/>
      <c r="AJ186" s="202"/>
      <c r="AK186" s="202"/>
      <c r="AL186" s="202"/>
      <c r="AM186" s="202"/>
      <c r="AN186" s="202"/>
      <c r="AO186" s="202"/>
      <c r="AP186" s="202"/>
    </row>
    <row r="187" spans="1:42" s="121" customFormat="1" x14ac:dyDescent="0.2">
      <c r="A187" s="119" t="str">
        <f>Inputs!B114</f>
        <v>As percentage</v>
      </c>
      <c r="C187" s="28"/>
      <c r="D187" s="202"/>
      <c r="E187" s="202"/>
      <c r="F187" s="202"/>
      <c r="G187" s="202"/>
      <c r="H187" s="202"/>
      <c r="I187" s="202"/>
      <c r="J187" s="202"/>
      <c r="K187" s="202"/>
      <c r="L187" s="202"/>
      <c r="M187" s="202"/>
      <c r="N187" s="202"/>
      <c r="O187" s="202"/>
      <c r="P187" s="202"/>
      <c r="Q187" s="202"/>
      <c r="R187" s="202"/>
      <c r="S187" s="202"/>
      <c r="T187" s="202"/>
      <c r="U187" s="202"/>
      <c r="V187" s="202"/>
      <c r="W187" s="202"/>
      <c r="X187" s="202"/>
      <c r="Y187" s="202"/>
      <c r="Z187" s="202"/>
      <c r="AA187" s="202"/>
      <c r="AB187" s="202"/>
      <c r="AC187" s="202"/>
      <c r="AD187" s="202"/>
      <c r="AE187" s="202"/>
      <c r="AF187" s="202"/>
      <c r="AG187" s="202"/>
      <c r="AH187" s="202"/>
      <c r="AI187" s="202"/>
      <c r="AJ187" s="202"/>
      <c r="AK187" s="202"/>
      <c r="AL187" s="202"/>
      <c r="AM187" s="202"/>
      <c r="AN187" s="202"/>
      <c r="AO187" s="202"/>
      <c r="AP187" s="202"/>
    </row>
    <row r="188" spans="1:42" s="121" customFormat="1" x14ac:dyDescent="0.2">
      <c r="A188" s="107" t="s">
        <v>4</v>
      </c>
      <c r="C188" s="187">
        <f>IF(ibi_fed_percent_tax_sta="Yes",C567,0)</f>
        <v>0</v>
      </c>
      <c r="D188" s="202"/>
      <c r="E188" s="202"/>
      <c r="F188" s="202"/>
      <c r="G188" s="202"/>
      <c r="H188" s="202"/>
      <c r="I188" s="202"/>
      <c r="J188" s="202"/>
      <c r="K188" s="202"/>
      <c r="L188" s="202"/>
      <c r="M188" s="202"/>
      <c r="N188" s="202"/>
      <c r="O188" s="202"/>
      <c r="P188" s="202"/>
      <c r="Q188" s="202"/>
      <c r="R188" s="202"/>
      <c r="S188" s="202"/>
      <c r="T188" s="202"/>
      <c r="U188" s="202"/>
      <c r="V188" s="202"/>
      <c r="W188" s="202"/>
      <c r="X188" s="202"/>
      <c r="Y188" s="202"/>
      <c r="Z188" s="202"/>
      <c r="AA188" s="202"/>
      <c r="AB188" s="202"/>
      <c r="AC188" s="202"/>
      <c r="AD188" s="202"/>
      <c r="AE188" s="202"/>
      <c r="AF188" s="202"/>
      <c r="AG188" s="202"/>
      <c r="AH188" s="202"/>
      <c r="AI188" s="202"/>
      <c r="AJ188" s="202"/>
      <c r="AK188" s="202"/>
      <c r="AL188" s="202"/>
      <c r="AM188" s="202"/>
      <c r="AN188" s="202"/>
      <c r="AO188" s="202"/>
      <c r="AP188" s="202"/>
    </row>
    <row r="189" spans="1:42" s="121" customFormat="1" x14ac:dyDescent="0.2">
      <c r="A189" s="107" t="s">
        <v>5</v>
      </c>
      <c r="C189" s="187">
        <f>IF(ibi_fed_percent_tax_sta="Yes",C568,0)</f>
        <v>0</v>
      </c>
      <c r="D189" s="202"/>
      <c r="E189" s="202"/>
      <c r="F189" s="202"/>
      <c r="G189" s="202"/>
      <c r="H189" s="202"/>
      <c r="I189" s="202"/>
      <c r="J189" s="202"/>
      <c r="K189" s="202"/>
      <c r="L189" s="202"/>
      <c r="M189" s="202"/>
      <c r="N189" s="202"/>
      <c r="O189" s="202"/>
      <c r="P189" s="202"/>
      <c r="Q189" s="202"/>
      <c r="R189" s="202"/>
      <c r="S189" s="202"/>
      <c r="T189" s="202"/>
      <c r="U189" s="202"/>
      <c r="V189" s="202"/>
      <c r="W189" s="202"/>
      <c r="X189" s="202"/>
      <c r="Y189" s="202"/>
      <c r="Z189" s="202"/>
      <c r="AA189" s="202"/>
      <c r="AB189" s="202"/>
      <c r="AC189" s="202"/>
      <c r="AD189" s="202"/>
      <c r="AE189" s="202"/>
      <c r="AF189" s="202"/>
      <c r="AG189" s="202"/>
      <c r="AH189" s="202"/>
      <c r="AI189" s="202"/>
      <c r="AJ189" s="202"/>
      <c r="AK189" s="202"/>
      <c r="AL189" s="202"/>
      <c r="AM189" s="202"/>
      <c r="AN189" s="202"/>
      <c r="AO189" s="202"/>
      <c r="AP189" s="202"/>
    </row>
    <row r="190" spans="1:42" s="121" customFormat="1" x14ac:dyDescent="0.2">
      <c r="A190" s="107" t="s">
        <v>169</v>
      </c>
      <c r="C190" s="187">
        <f>IF(ibi_fed_percent_tax_sta="Yes",C569,0)</f>
        <v>0</v>
      </c>
      <c r="D190" s="202"/>
      <c r="E190" s="202"/>
      <c r="F190" s="202"/>
      <c r="G190" s="202"/>
      <c r="H190" s="202"/>
      <c r="I190" s="202"/>
      <c r="J190" s="202"/>
      <c r="K190" s="202"/>
      <c r="L190" s="202"/>
      <c r="M190" s="202"/>
      <c r="N190" s="202"/>
      <c r="O190" s="202"/>
      <c r="P190" s="202"/>
      <c r="Q190" s="202"/>
      <c r="R190" s="202"/>
      <c r="S190" s="202"/>
      <c r="T190" s="202"/>
      <c r="U190" s="202"/>
      <c r="V190" s="202"/>
      <c r="W190" s="202"/>
      <c r="X190" s="202"/>
      <c r="Y190" s="202"/>
      <c r="Z190" s="202"/>
      <c r="AA190" s="202"/>
      <c r="AB190" s="202"/>
      <c r="AC190" s="202"/>
      <c r="AD190" s="202"/>
      <c r="AE190" s="202"/>
      <c r="AF190" s="202"/>
      <c r="AG190" s="202"/>
      <c r="AH190" s="202"/>
      <c r="AI190" s="202"/>
      <c r="AJ190" s="202"/>
      <c r="AK190" s="202"/>
      <c r="AL190" s="202"/>
      <c r="AM190" s="202"/>
      <c r="AN190" s="202"/>
      <c r="AO190" s="202"/>
      <c r="AP190" s="202"/>
    </row>
    <row r="191" spans="1:42" s="121" customFormat="1" x14ac:dyDescent="0.2">
      <c r="A191" s="107" t="s">
        <v>170</v>
      </c>
      <c r="C191" s="162">
        <f>IF(ibi_fed_percent_tax_sta="Yes",C570,0)</f>
        <v>0</v>
      </c>
      <c r="D191" s="202"/>
      <c r="E191" s="202"/>
      <c r="F191" s="202"/>
      <c r="G191" s="202"/>
      <c r="H191" s="202"/>
      <c r="I191" s="202"/>
      <c r="J191" s="202"/>
      <c r="K191" s="202"/>
      <c r="L191" s="202"/>
      <c r="M191" s="202"/>
      <c r="N191" s="202"/>
      <c r="O191" s="202"/>
      <c r="P191" s="202"/>
      <c r="Q191" s="202"/>
      <c r="R191" s="202"/>
      <c r="S191" s="202"/>
      <c r="T191" s="202"/>
      <c r="U191" s="202"/>
      <c r="V191" s="202"/>
      <c r="W191" s="202"/>
      <c r="X191" s="202"/>
      <c r="Y191" s="202"/>
      <c r="Z191" s="202"/>
      <c r="AA191" s="202"/>
      <c r="AB191" s="202"/>
      <c r="AC191" s="202"/>
      <c r="AD191" s="202"/>
      <c r="AE191" s="202"/>
      <c r="AF191" s="202"/>
      <c r="AG191" s="202"/>
      <c r="AH191" s="202"/>
      <c r="AI191" s="202"/>
      <c r="AJ191" s="202"/>
      <c r="AK191" s="202"/>
      <c r="AL191" s="202"/>
      <c r="AM191" s="202"/>
      <c r="AN191" s="202"/>
      <c r="AO191" s="202"/>
      <c r="AP191" s="202"/>
    </row>
    <row r="192" spans="1:42" s="121" customFormat="1" x14ac:dyDescent="0.2">
      <c r="A192" s="107" t="s">
        <v>13</v>
      </c>
      <c r="C192" s="188">
        <f>SUM(C188:C191)</f>
        <v>0</v>
      </c>
      <c r="D192" s="202"/>
      <c r="E192" s="202"/>
      <c r="F192" s="202"/>
      <c r="G192" s="202"/>
      <c r="H192" s="202"/>
      <c r="I192" s="202"/>
      <c r="J192" s="202"/>
      <c r="K192" s="202"/>
      <c r="L192" s="202"/>
      <c r="M192" s="202"/>
      <c r="N192" s="202"/>
      <c r="O192" s="202"/>
      <c r="P192" s="202"/>
      <c r="Q192" s="202"/>
      <c r="R192" s="202"/>
      <c r="S192" s="202"/>
      <c r="T192" s="202"/>
      <c r="U192" s="202"/>
      <c r="V192" s="202"/>
      <c r="W192" s="202"/>
      <c r="X192" s="202"/>
      <c r="Y192" s="202"/>
      <c r="Z192" s="202"/>
      <c r="AA192" s="202"/>
      <c r="AB192" s="202"/>
      <c r="AC192" s="202"/>
      <c r="AD192" s="202"/>
      <c r="AE192" s="202"/>
      <c r="AF192" s="202"/>
      <c r="AG192" s="202"/>
      <c r="AH192" s="202"/>
      <c r="AI192" s="202"/>
      <c r="AJ192" s="202"/>
      <c r="AK192" s="202"/>
      <c r="AL192" s="202"/>
      <c r="AM192" s="202"/>
      <c r="AN192" s="202"/>
      <c r="AO192" s="202"/>
      <c r="AP192" s="202"/>
    </row>
    <row r="193" spans="1:42" s="121" customFormat="1" x14ac:dyDescent="0.2">
      <c r="A193" s="117" t="str">
        <f>Inputs!B119</f>
        <v>Capacity Based Incentive (CBI)</v>
      </c>
      <c r="C193" s="202"/>
      <c r="D193" s="202"/>
      <c r="E193" s="202"/>
      <c r="F193" s="202"/>
      <c r="G193" s="202"/>
      <c r="H193" s="202"/>
      <c r="I193" s="202"/>
      <c r="J193" s="202"/>
      <c r="K193" s="202"/>
      <c r="L193" s="202"/>
      <c r="M193" s="202"/>
      <c r="N193" s="202"/>
      <c r="O193" s="202"/>
      <c r="P193" s="202"/>
      <c r="Q193" s="202"/>
      <c r="R193" s="202"/>
      <c r="S193" s="202"/>
      <c r="T193" s="202"/>
      <c r="U193" s="202"/>
      <c r="V193" s="202"/>
      <c r="W193" s="202"/>
      <c r="X193" s="202"/>
      <c r="Y193" s="202"/>
      <c r="Z193" s="202"/>
      <c r="AA193" s="202"/>
      <c r="AB193" s="202"/>
      <c r="AC193" s="202"/>
      <c r="AD193" s="202"/>
      <c r="AE193" s="202"/>
      <c r="AF193" s="202"/>
      <c r="AG193" s="202"/>
      <c r="AH193" s="202"/>
      <c r="AI193" s="202"/>
      <c r="AJ193" s="202"/>
      <c r="AK193" s="202"/>
      <c r="AL193" s="202"/>
      <c r="AM193" s="202"/>
      <c r="AN193" s="202"/>
      <c r="AO193" s="202"/>
      <c r="AP193" s="202"/>
    </row>
    <row r="194" spans="1:42" s="121" customFormat="1" x14ac:dyDescent="0.2">
      <c r="A194" s="119" t="s">
        <v>4</v>
      </c>
      <c r="C194" s="161">
        <f>IF(cbi_fed_tax_sta="Yes",C574,0)</f>
        <v>0</v>
      </c>
      <c r="D194" s="202"/>
      <c r="E194" s="202"/>
      <c r="F194" s="202"/>
      <c r="G194" s="202"/>
      <c r="H194" s="202"/>
      <c r="I194" s="202"/>
      <c r="J194" s="202"/>
      <c r="K194" s="202"/>
      <c r="L194" s="202"/>
      <c r="M194" s="202"/>
      <c r="N194" s="202"/>
      <c r="O194" s="202"/>
      <c r="P194" s="202"/>
      <c r="Q194" s="202"/>
      <c r="R194" s="202"/>
      <c r="S194" s="202"/>
      <c r="T194" s="202"/>
      <c r="U194" s="202"/>
      <c r="V194" s="202"/>
      <c r="W194" s="202"/>
      <c r="X194" s="202"/>
      <c r="Y194" s="202"/>
      <c r="Z194" s="202"/>
      <c r="AA194" s="202"/>
      <c r="AB194" s="202"/>
      <c r="AC194" s="202"/>
      <c r="AD194" s="202"/>
      <c r="AE194" s="202"/>
      <c r="AF194" s="202"/>
      <c r="AG194" s="202"/>
      <c r="AH194" s="202"/>
      <c r="AI194" s="202"/>
      <c r="AJ194" s="202"/>
      <c r="AK194" s="202"/>
      <c r="AL194" s="202"/>
      <c r="AM194" s="202"/>
      <c r="AN194" s="202"/>
      <c r="AO194" s="202"/>
      <c r="AP194" s="202"/>
    </row>
    <row r="195" spans="1:42" s="121" customFormat="1" x14ac:dyDescent="0.2">
      <c r="A195" s="119" t="s">
        <v>5</v>
      </c>
      <c r="C195" s="161">
        <f>IF(cbi_fed_tax_sta="Yes",C575,0)</f>
        <v>0</v>
      </c>
      <c r="D195" s="202"/>
      <c r="E195" s="202"/>
      <c r="F195" s="202"/>
      <c r="G195" s="202"/>
      <c r="H195" s="202"/>
      <c r="I195" s="202"/>
      <c r="J195" s="202"/>
      <c r="K195" s="202"/>
      <c r="L195" s="202"/>
      <c r="M195" s="202"/>
      <c r="N195" s="202"/>
      <c r="O195" s="202"/>
      <c r="P195" s="202"/>
      <c r="Q195" s="202"/>
      <c r="R195" s="202"/>
      <c r="S195" s="202"/>
      <c r="T195" s="202"/>
      <c r="U195" s="202"/>
      <c r="V195" s="202"/>
      <c r="W195" s="202"/>
      <c r="X195" s="202"/>
      <c r="Y195" s="202"/>
      <c r="Z195" s="202"/>
      <c r="AA195" s="202"/>
      <c r="AB195" s="202"/>
      <c r="AC195" s="202"/>
      <c r="AD195" s="202"/>
      <c r="AE195" s="202"/>
      <c r="AF195" s="202"/>
      <c r="AG195" s="202"/>
      <c r="AH195" s="202"/>
      <c r="AI195" s="202"/>
      <c r="AJ195" s="202"/>
      <c r="AK195" s="202"/>
      <c r="AL195" s="202"/>
      <c r="AM195" s="202"/>
      <c r="AN195" s="202"/>
      <c r="AO195" s="202"/>
      <c r="AP195" s="202"/>
    </row>
    <row r="196" spans="1:42" s="121" customFormat="1" x14ac:dyDescent="0.2">
      <c r="A196" s="119" t="s">
        <v>169</v>
      </c>
      <c r="C196" s="161">
        <f>IF(cbi_fed_tax_sta="Yes",C576,0)</f>
        <v>0</v>
      </c>
      <c r="D196" s="202"/>
      <c r="E196" s="202"/>
      <c r="F196" s="202"/>
      <c r="G196" s="202"/>
      <c r="H196" s="202"/>
      <c r="I196" s="202"/>
      <c r="J196" s="202"/>
      <c r="K196" s="202"/>
      <c r="L196" s="202"/>
      <c r="M196" s="202"/>
      <c r="N196" s="202"/>
      <c r="O196" s="202"/>
      <c r="P196" s="202"/>
      <c r="Q196" s="202"/>
      <c r="R196" s="202"/>
      <c r="S196" s="202"/>
      <c r="T196" s="202"/>
      <c r="U196" s="202"/>
      <c r="V196" s="202"/>
      <c r="W196" s="202"/>
      <c r="X196" s="202"/>
      <c r="Y196" s="202"/>
      <c r="Z196" s="202"/>
      <c r="AA196" s="202"/>
      <c r="AB196" s="202"/>
      <c r="AC196" s="202"/>
      <c r="AD196" s="202"/>
      <c r="AE196" s="202"/>
      <c r="AF196" s="202"/>
      <c r="AG196" s="202"/>
      <c r="AH196" s="202"/>
      <c r="AI196" s="202"/>
      <c r="AJ196" s="202"/>
      <c r="AK196" s="202"/>
      <c r="AL196" s="202"/>
      <c r="AM196" s="202"/>
      <c r="AN196" s="202"/>
      <c r="AO196" s="202"/>
      <c r="AP196" s="202"/>
    </row>
    <row r="197" spans="1:42" s="121" customFormat="1" x14ac:dyDescent="0.2">
      <c r="A197" s="119" t="s">
        <v>170</v>
      </c>
      <c r="C197" s="162">
        <f>IF(cbi_fed_tax_sta="Yes",C577,0)</f>
        <v>0</v>
      </c>
      <c r="D197" s="202"/>
      <c r="E197" s="202"/>
      <c r="F197" s="202"/>
      <c r="G197" s="202"/>
      <c r="H197" s="202"/>
      <c r="I197" s="202"/>
      <c r="J197" s="202"/>
      <c r="K197" s="202"/>
      <c r="L197" s="202"/>
      <c r="M197" s="202"/>
      <c r="N197" s="202"/>
      <c r="O197" s="202"/>
      <c r="P197" s="202"/>
      <c r="Q197" s="202"/>
      <c r="R197" s="202"/>
      <c r="S197" s="202"/>
      <c r="T197" s="202"/>
      <c r="U197" s="202"/>
      <c r="V197" s="202"/>
      <c r="W197" s="202"/>
      <c r="X197" s="202"/>
      <c r="Y197" s="202"/>
      <c r="Z197" s="202"/>
      <c r="AA197" s="202"/>
      <c r="AB197" s="202"/>
      <c r="AC197" s="202"/>
      <c r="AD197" s="202"/>
      <c r="AE197" s="202"/>
      <c r="AF197" s="202"/>
      <c r="AG197" s="202"/>
      <c r="AH197" s="202"/>
      <c r="AI197" s="202"/>
      <c r="AJ197" s="202"/>
      <c r="AK197" s="202"/>
      <c r="AL197" s="202"/>
      <c r="AM197" s="202"/>
      <c r="AN197" s="202"/>
      <c r="AO197" s="202"/>
      <c r="AP197" s="202"/>
    </row>
    <row r="198" spans="1:42" s="121" customFormat="1" x14ac:dyDescent="0.2">
      <c r="A198" s="119" t="s">
        <v>13</v>
      </c>
      <c r="C198" s="188">
        <f>SUM(C194:C197)</f>
        <v>0</v>
      </c>
      <c r="D198" s="202"/>
      <c r="E198" s="202"/>
      <c r="F198" s="202"/>
      <c r="G198" s="202"/>
      <c r="H198" s="202"/>
      <c r="I198" s="202"/>
      <c r="J198" s="202"/>
      <c r="K198" s="202"/>
      <c r="L198" s="202"/>
      <c r="M198" s="202"/>
      <c r="N198" s="202"/>
      <c r="O198" s="202"/>
      <c r="P198" s="202"/>
      <c r="Q198" s="202"/>
      <c r="R198" s="202"/>
      <c r="S198" s="202"/>
      <c r="T198" s="202"/>
      <c r="U198" s="202"/>
      <c r="V198" s="202"/>
      <c r="W198" s="202"/>
      <c r="X198" s="202"/>
      <c r="Y198" s="202"/>
      <c r="Z198" s="202"/>
      <c r="AA198" s="202"/>
      <c r="AB198" s="202"/>
      <c r="AC198" s="202"/>
      <c r="AD198" s="202"/>
      <c r="AE198" s="202"/>
      <c r="AF198" s="202"/>
      <c r="AG198" s="202"/>
      <c r="AH198" s="202"/>
      <c r="AI198" s="202"/>
      <c r="AJ198" s="202"/>
      <c r="AK198" s="202"/>
      <c r="AL198" s="202"/>
      <c r="AM198" s="202"/>
      <c r="AN198" s="202"/>
      <c r="AO198" s="202"/>
      <c r="AP198" s="202"/>
    </row>
    <row r="199" spans="1:42" x14ac:dyDescent="0.2">
      <c r="A199" s="117" t="s">
        <v>349</v>
      </c>
      <c r="B199" s="121"/>
      <c r="C199" s="188">
        <f>C186+C192+C198</f>
        <v>0</v>
      </c>
      <c r="D199" s="188"/>
      <c r="E199" s="188"/>
      <c r="F199" s="188"/>
      <c r="G199" s="188"/>
      <c r="H199" s="188"/>
      <c r="I199" s="188"/>
      <c r="J199" s="188"/>
      <c r="K199" s="188"/>
      <c r="L199" s="188"/>
      <c r="M199" s="188"/>
      <c r="N199" s="188"/>
      <c r="O199" s="188"/>
      <c r="P199" s="188"/>
      <c r="Q199" s="188"/>
      <c r="R199" s="188"/>
      <c r="S199" s="188"/>
      <c r="T199" s="188"/>
      <c r="U199" s="188"/>
      <c r="V199" s="188"/>
      <c r="W199" s="188"/>
      <c r="X199" s="188"/>
      <c r="Y199" s="188"/>
      <c r="Z199" s="188"/>
      <c r="AA199" s="188"/>
      <c r="AB199" s="188"/>
      <c r="AC199" s="188"/>
      <c r="AD199" s="188"/>
      <c r="AE199" s="188"/>
      <c r="AF199" s="188"/>
      <c r="AG199" s="188"/>
      <c r="AH199" s="188"/>
      <c r="AI199" s="188"/>
      <c r="AJ199" s="188"/>
      <c r="AK199" s="188"/>
      <c r="AL199" s="188"/>
      <c r="AM199" s="188"/>
      <c r="AN199" s="188"/>
      <c r="AO199" s="188"/>
      <c r="AP199" s="188"/>
    </row>
    <row r="200" spans="1:42" x14ac:dyDescent="0.2">
      <c r="A200" s="117" t="s">
        <v>347</v>
      </c>
      <c r="B200" s="121"/>
      <c r="C200" s="187">
        <f>C179+C199</f>
        <v>0</v>
      </c>
      <c r="D200" s="187">
        <f>D179</f>
        <v>0</v>
      </c>
      <c r="E200" s="187">
        <f>E179</f>
        <v>0</v>
      </c>
      <c r="F200" s="187">
        <f>F179</f>
        <v>0</v>
      </c>
      <c r="G200" s="187">
        <f>G179</f>
        <v>0</v>
      </c>
      <c r="H200" s="187">
        <f>H179</f>
        <v>0</v>
      </c>
      <c r="I200" s="187">
        <f>I179</f>
        <v>0</v>
      </c>
      <c r="J200" s="187">
        <f>J179</f>
        <v>0</v>
      </c>
      <c r="K200" s="187">
        <f>K179</f>
        <v>0</v>
      </c>
      <c r="L200" s="187">
        <f>L179</f>
        <v>0</v>
      </c>
      <c r="M200" s="187">
        <f>M179</f>
        <v>0</v>
      </c>
      <c r="N200" s="187">
        <f>N179</f>
        <v>0</v>
      </c>
      <c r="O200" s="187">
        <f>O179</f>
        <v>0</v>
      </c>
      <c r="P200" s="187">
        <f>P179</f>
        <v>0</v>
      </c>
      <c r="Q200" s="187">
        <f>Q179</f>
        <v>0</v>
      </c>
      <c r="R200" s="187">
        <f>R179</f>
        <v>0</v>
      </c>
      <c r="S200" s="187">
        <f>S179</f>
        <v>0</v>
      </c>
      <c r="T200" s="187">
        <f>T179</f>
        <v>0</v>
      </c>
      <c r="U200" s="187">
        <f>U179</f>
        <v>0</v>
      </c>
      <c r="V200" s="187">
        <f>V179</f>
        <v>0</v>
      </c>
      <c r="W200" s="187">
        <f>W179</f>
        <v>0</v>
      </c>
      <c r="X200" s="187">
        <f>X179</f>
        <v>0</v>
      </c>
      <c r="Y200" s="187">
        <f>Y179</f>
        <v>0</v>
      </c>
      <c r="Z200" s="187">
        <f>Z179</f>
        <v>0</v>
      </c>
      <c r="AA200" s="187">
        <f>AA179</f>
        <v>0</v>
      </c>
      <c r="AB200" s="187">
        <f>AB179</f>
        <v>0</v>
      </c>
      <c r="AC200" s="187">
        <f>AC179</f>
        <v>0</v>
      </c>
      <c r="AD200" s="187">
        <f>AD179</f>
        <v>0</v>
      </c>
      <c r="AE200" s="187">
        <f>AE179</f>
        <v>0</v>
      </c>
      <c r="AF200" s="187">
        <f>AF179</f>
        <v>0</v>
      </c>
      <c r="AG200" s="187">
        <f>AG179</f>
        <v>0</v>
      </c>
      <c r="AH200" s="187">
        <f>AH179</f>
        <v>0</v>
      </c>
      <c r="AI200" s="187">
        <f>AI179</f>
        <v>0</v>
      </c>
      <c r="AJ200" s="187">
        <f>AJ179</f>
        <v>0</v>
      </c>
      <c r="AK200" s="187">
        <f>AK179</f>
        <v>0</v>
      </c>
      <c r="AL200" s="187">
        <f>AL179</f>
        <v>0</v>
      </c>
      <c r="AM200" s="187">
        <f>AM179</f>
        <v>0</v>
      </c>
      <c r="AN200" s="187">
        <f>AN179</f>
        <v>0</v>
      </c>
      <c r="AO200" s="187">
        <f>AO179</f>
        <v>0</v>
      </c>
      <c r="AP200" s="187">
        <f>AP179</f>
        <v>0</v>
      </c>
    </row>
    <row r="201" spans="1:42" x14ac:dyDescent="0.2">
      <c r="A201" s="117" t="s">
        <v>383</v>
      </c>
      <c r="B201" s="121"/>
      <c r="C201" s="187">
        <f t="array" ref="C201:AP201">Inputs!D151:AQ151</f>
        <v>0</v>
      </c>
      <c r="D201" s="187">
        <v>0</v>
      </c>
      <c r="E201" s="187">
        <v>0</v>
      </c>
      <c r="F201" s="187">
        <v>0</v>
      </c>
      <c r="G201" s="187">
        <v>0</v>
      </c>
      <c r="H201" s="187">
        <v>0</v>
      </c>
      <c r="I201" s="187">
        <v>0</v>
      </c>
      <c r="J201" s="187">
        <v>0</v>
      </c>
      <c r="K201" s="187">
        <v>0</v>
      </c>
      <c r="L201" s="187">
        <v>0</v>
      </c>
      <c r="M201" s="187">
        <v>0</v>
      </c>
      <c r="N201" s="187">
        <v>0</v>
      </c>
      <c r="O201" s="187">
        <v>0</v>
      </c>
      <c r="P201" s="187">
        <v>0</v>
      </c>
      <c r="Q201" s="187">
        <v>0</v>
      </c>
      <c r="R201" s="187">
        <v>0</v>
      </c>
      <c r="S201" s="187">
        <v>0</v>
      </c>
      <c r="T201" s="187">
        <v>0</v>
      </c>
      <c r="U201" s="187">
        <v>0</v>
      </c>
      <c r="V201" s="187">
        <v>0</v>
      </c>
      <c r="W201" s="187">
        <v>0</v>
      </c>
      <c r="X201" s="187">
        <v>0</v>
      </c>
      <c r="Y201" s="187">
        <v>0</v>
      </c>
      <c r="Z201" s="187">
        <v>0</v>
      </c>
      <c r="AA201" s="187">
        <v>0</v>
      </c>
      <c r="AB201" s="187">
        <v>0</v>
      </c>
      <c r="AC201" s="187">
        <v>0</v>
      </c>
      <c r="AD201" s="187">
        <v>0</v>
      </c>
      <c r="AE201" s="187">
        <v>0</v>
      </c>
      <c r="AF201" s="187">
        <v>0</v>
      </c>
      <c r="AG201" s="187">
        <v>0</v>
      </c>
      <c r="AH201" s="187">
        <v>0</v>
      </c>
      <c r="AI201" s="187">
        <v>0</v>
      </c>
      <c r="AJ201" s="187">
        <v>0</v>
      </c>
      <c r="AK201" s="187">
        <v>0</v>
      </c>
      <c r="AL201" s="187">
        <v>0</v>
      </c>
      <c r="AM201" s="187">
        <v>0</v>
      </c>
      <c r="AN201" s="187">
        <v>0</v>
      </c>
      <c r="AO201" s="187">
        <v>0</v>
      </c>
      <c r="AP201" s="187">
        <v>0</v>
      </c>
    </row>
    <row r="202" spans="1:42" x14ac:dyDescent="0.2">
      <c r="A202" s="416" t="s">
        <v>382</v>
      </c>
      <c r="B202" s="417"/>
      <c r="C202" s="179">
        <f>C200*-C201/100</f>
        <v>0</v>
      </c>
      <c r="D202" s="179">
        <f t="shared" ref="D202:AP202" si="57">D200*-D201/100</f>
        <v>0</v>
      </c>
      <c r="E202" s="179">
        <f t="shared" si="57"/>
        <v>0</v>
      </c>
      <c r="F202" s="179">
        <f t="shared" si="57"/>
        <v>0</v>
      </c>
      <c r="G202" s="179">
        <f t="shared" si="57"/>
        <v>0</v>
      </c>
      <c r="H202" s="179">
        <f t="shared" si="57"/>
        <v>0</v>
      </c>
      <c r="I202" s="179">
        <f t="shared" si="57"/>
        <v>0</v>
      </c>
      <c r="J202" s="179">
        <f t="shared" si="57"/>
        <v>0</v>
      </c>
      <c r="K202" s="179">
        <f t="shared" si="57"/>
        <v>0</v>
      </c>
      <c r="L202" s="179">
        <f t="shared" si="57"/>
        <v>0</v>
      </c>
      <c r="M202" s="179">
        <f t="shared" si="57"/>
        <v>0</v>
      </c>
      <c r="N202" s="179">
        <f t="shared" si="57"/>
        <v>0</v>
      </c>
      <c r="O202" s="179">
        <f t="shared" si="57"/>
        <v>0</v>
      </c>
      <c r="P202" s="179">
        <f t="shared" si="57"/>
        <v>0</v>
      </c>
      <c r="Q202" s="179">
        <f t="shared" si="57"/>
        <v>0</v>
      </c>
      <c r="R202" s="179">
        <f t="shared" si="57"/>
        <v>0</v>
      </c>
      <c r="S202" s="179">
        <f t="shared" si="57"/>
        <v>0</v>
      </c>
      <c r="T202" s="179">
        <f t="shared" si="57"/>
        <v>0</v>
      </c>
      <c r="U202" s="179">
        <f t="shared" si="57"/>
        <v>0</v>
      </c>
      <c r="V202" s="179">
        <f t="shared" si="57"/>
        <v>0</v>
      </c>
      <c r="W202" s="179">
        <f t="shared" si="57"/>
        <v>0</v>
      </c>
      <c r="X202" s="179">
        <f t="shared" si="57"/>
        <v>0</v>
      </c>
      <c r="Y202" s="179">
        <f t="shared" si="57"/>
        <v>0</v>
      </c>
      <c r="Z202" s="179">
        <f t="shared" si="57"/>
        <v>0</v>
      </c>
      <c r="AA202" s="179">
        <f t="shared" si="57"/>
        <v>0</v>
      </c>
      <c r="AB202" s="179">
        <f t="shared" si="57"/>
        <v>0</v>
      </c>
      <c r="AC202" s="179">
        <f t="shared" si="57"/>
        <v>0</v>
      </c>
      <c r="AD202" s="179">
        <f t="shared" si="57"/>
        <v>0</v>
      </c>
      <c r="AE202" s="179">
        <f t="shared" si="57"/>
        <v>0</v>
      </c>
      <c r="AF202" s="179">
        <f t="shared" si="57"/>
        <v>0</v>
      </c>
      <c r="AG202" s="179">
        <f t="shared" si="57"/>
        <v>0</v>
      </c>
      <c r="AH202" s="179">
        <f t="shared" si="57"/>
        <v>0</v>
      </c>
      <c r="AI202" s="179">
        <f t="shared" si="57"/>
        <v>0</v>
      </c>
      <c r="AJ202" s="179">
        <f t="shared" si="57"/>
        <v>0</v>
      </c>
      <c r="AK202" s="179">
        <f t="shared" si="57"/>
        <v>0</v>
      </c>
      <c r="AL202" s="179">
        <f t="shared" si="57"/>
        <v>0</v>
      </c>
      <c r="AM202" s="179">
        <f t="shared" si="57"/>
        <v>0</v>
      </c>
      <c r="AN202" s="179">
        <f t="shared" si="57"/>
        <v>0</v>
      </c>
      <c r="AO202" s="179">
        <f t="shared" si="57"/>
        <v>0</v>
      </c>
      <c r="AP202" s="179">
        <f t="shared" si="57"/>
        <v>0</v>
      </c>
    </row>
    <row r="203" spans="1:42" s="203" customFormat="1" x14ac:dyDescent="0.2">
      <c r="A203" s="9"/>
    </row>
    <row r="204" spans="1:42" s="203" customFormat="1" x14ac:dyDescent="0.2">
      <c r="A204" s="29" t="s">
        <v>355</v>
      </c>
    </row>
    <row r="205" spans="1:42" s="16" customFormat="1" x14ac:dyDescent="0.2">
      <c r="A205" s="117" t="s">
        <v>338</v>
      </c>
      <c r="B205" s="203"/>
      <c r="C205" s="187">
        <f>C84</f>
        <v>0</v>
      </c>
      <c r="D205" s="187">
        <f>D84</f>
        <v>0</v>
      </c>
      <c r="E205" s="187">
        <f>E84</f>
        <v>0</v>
      </c>
      <c r="F205" s="187">
        <f>F84</f>
        <v>0</v>
      </c>
      <c r="G205" s="187">
        <f>G84</f>
        <v>0</v>
      </c>
      <c r="H205" s="187">
        <f>H84</f>
        <v>0</v>
      </c>
      <c r="I205" s="187">
        <f>I84</f>
        <v>0</v>
      </c>
      <c r="J205" s="187">
        <f>J84</f>
        <v>0</v>
      </c>
      <c r="K205" s="187">
        <f>K84</f>
        <v>0</v>
      </c>
      <c r="L205" s="187">
        <f>L84</f>
        <v>0</v>
      </c>
      <c r="M205" s="187">
        <f>M84</f>
        <v>0</v>
      </c>
      <c r="N205" s="187">
        <f>N84</f>
        <v>0</v>
      </c>
      <c r="O205" s="187">
        <f>O84</f>
        <v>0</v>
      </c>
      <c r="P205" s="187">
        <f>P84</f>
        <v>0</v>
      </c>
      <c r="Q205" s="187">
        <f>Q84</f>
        <v>0</v>
      </c>
      <c r="R205" s="187">
        <f>R84</f>
        <v>0</v>
      </c>
      <c r="S205" s="187">
        <f>S84</f>
        <v>0</v>
      </c>
      <c r="T205" s="187">
        <f>T84</f>
        <v>0</v>
      </c>
      <c r="U205" s="187">
        <f>U84</f>
        <v>0</v>
      </c>
      <c r="V205" s="187">
        <f>V84</f>
        <v>0</v>
      </c>
      <c r="W205" s="187">
        <f>W84</f>
        <v>0</v>
      </c>
      <c r="X205" s="187">
        <f>X84</f>
        <v>0</v>
      </c>
      <c r="Y205" s="187">
        <f>Y84</f>
        <v>0</v>
      </c>
      <c r="Z205" s="187">
        <f>Z84</f>
        <v>0</v>
      </c>
      <c r="AA205" s="187">
        <f>AA84</f>
        <v>0</v>
      </c>
      <c r="AB205" s="187">
        <f>AB84</f>
        <v>0</v>
      </c>
      <c r="AC205" s="187">
        <f>AC84</f>
        <v>0</v>
      </c>
      <c r="AD205" s="187">
        <f>AD84</f>
        <v>0</v>
      </c>
      <c r="AE205" s="187">
        <f>AE84</f>
        <v>0</v>
      </c>
      <c r="AF205" s="187">
        <f>AF84</f>
        <v>0</v>
      </c>
      <c r="AG205" s="187">
        <f>AG84</f>
        <v>0</v>
      </c>
      <c r="AH205" s="187">
        <f>AH84</f>
        <v>0</v>
      </c>
      <c r="AI205" s="187">
        <f>AI84</f>
        <v>0</v>
      </c>
      <c r="AJ205" s="187">
        <f>AJ84</f>
        <v>0</v>
      </c>
      <c r="AK205" s="187">
        <f>AK84</f>
        <v>0</v>
      </c>
      <c r="AL205" s="187">
        <f>AL84</f>
        <v>0</v>
      </c>
      <c r="AM205" s="187">
        <f>AM84</f>
        <v>0</v>
      </c>
      <c r="AN205" s="187">
        <f>AN84</f>
        <v>0</v>
      </c>
      <c r="AO205" s="187">
        <f>AO84</f>
        <v>0</v>
      </c>
      <c r="AP205" s="187">
        <f>AP84</f>
        <v>0</v>
      </c>
    </row>
    <row r="206" spans="1:42" s="9" customFormat="1" x14ac:dyDescent="0.2">
      <c r="A206" s="117" t="s">
        <v>351</v>
      </c>
      <c r="B206" s="203"/>
      <c r="C206" s="187">
        <f>IF(C$2&lt;=analysis_period,-C460-C491-C517-C543,0)</f>
        <v>0</v>
      </c>
      <c r="D206" s="187">
        <f>IF(D$2&lt;=analysis_period,-D460-D491-D517-D543,0)</f>
        <v>0</v>
      </c>
      <c r="E206" s="187">
        <f>IF(E$2&lt;=analysis_period,-E460-E491-E517-E543,0)</f>
        <v>0</v>
      </c>
      <c r="F206" s="187">
        <f>IF(F$2&lt;=analysis_period,-F460-F491-F517-F543,0)</f>
        <v>0</v>
      </c>
      <c r="G206" s="187">
        <f>IF(G$2&lt;=analysis_period,-G460-G491-G517-G543,0)</f>
        <v>0</v>
      </c>
      <c r="H206" s="187">
        <f>IF(H$2&lt;=analysis_period,-H460-H491-H517-H543,0)</f>
        <v>0</v>
      </c>
      <c r="I206" s="187">
        <f>IF(I$2&lt;=analysis_period,-I460-I491-I517-I543,0)</f>
        <v>0</v>
      </c>
      <c r="J206" s="187">
        <f>IF(J$2&lt;=analysis_period,-J460-J491-J517-J543,0)</f>
        <v>0</v>
      </c>
      <c r="K206" s="187">
        <f>IF(K$2&lt;=analysis_period,-K460-K491-K517-K543,0)</f>
        <v>0</v>
      </c>
      <c r="L206" s="187">
        <f>IF(L$2&lt;=analysis_period,-L460-L491-L517-L543,0)</f>
        <v>0</v>
      </c>
      <c r="M206" s="187">
        <f>IF(M$2&lt;=analysis_period,-M460-M491-M517-M543,0)</f>
        <v>0</v>
      </c>
      <c r="N206" s="187">
        <f>IF(N$2&lt;=analysis_period,-N460-N491-N517-N543,0)</f>
        <v>0</v>
      </c>
      <c r="O206" s="187">
        <f>IF(O$2&lt;=analysis_period,-O460-O491-O517-O543,0)</f>
        <v>0</v>
      </c>
      <c r="P206" s="187">
        <f>IF(P$2&lt;=analysis_period,-P460-P491-P517-P543,0)</f>
        <v>0</v>
      </c>
      <c r="Q206" s="187">
        <f>IF(Q$2&lt;=analysis_period,-Q460-Q491-Q517-Q543,0)</f>
        <v>0</v>
      </c>
      <c r="R206" s="187">
        <f>IF(R$2&lt;=analysis_period,-R460-R491-R517-R543,0)</f>
        <v>0</v>
      </c>
      <c r="S206" s="187">
        <f>IF(S$2&lt;=analysis_period,-S460-S491-S517-S543,0)</f>
        <v>0</v>
      </c>
      <c r="T206" s="187">
        <f>IF(T$2&lt;=analysis_period,-T460-T491-T517-T543,0)</f>
        <v>0</v>
      </c>
      <c r="U206" s="187">
        <f>IF(U$2&lt;=analysis_period,-U460-U491-U517-U543,0)</f>
        <v>0</v>
      </c>
      <c r="V206" s="187">
        <f>IF(V$2&lt;=analysis_period,-V460-V491-V517-V543,0)</f>
        <v>0</v>
      </c>
      <c r="W206" s="187">
        <f>IF(W$2&lt;=analysis_period,-W460-W491-W517-W543,0)</f>
        <v>0</v>
      </c>
      <c r="X206" s="187">
        <f>IF(X$2&lt;=analysis_period,-X460-X491-X517-X543,0)</f>
        <v>0</v>
      </c>
      <c r="Y206" s="187">
        <f>IF(Y$2&lt;=analysis_period,-Y460-Y491-Y517-Y543,0)</f>
        <v>0</v>
      </c>
      <c r="Z206" s="187">
        <f>IF(Z$2&lt;=analysis_period,-Z460-Z491-Z517-Z543,0)</f>
        <v>0</v>
      </c>
      <c r="AA206" s="187">
        <f>IF(AA$2&lt;=analysis_period,-AA460-AA491-AA517-AA543,0)</f>
        <v>0</v>
      </c>
      <c r="AB206" s="187">
        <f>IF(AB$2&lt;=analysis_period,-AB460-AB491-AB517-AB543,0)</f>
        <v>0</v>
      </c>
      <c r="AC206" s="187">
        <f>IF(AC$2&lt;=analysis_period,-AC460-AC491-AC517-AC543,0)</f>
        <v>0</v>
      </c>
      <c r="AD206" s="187">
        <f>IF(AD$2&lt;=analysis_period,-AD460-AD491-AD517-AD543,0)</f>
        <v>0</v>
      </c>
      <c r="AE206" s="187">
        <f>IF(AE$2&lt;=analysis_period,-AE460-AE491-AE517-AE543,0)</f>
        <v>0</v>
      </c>
      <c r="AF206" s="187">
        <f>IF(AF$2&lt;=analysis_period,-AF460-AF491-AF517-AF543,0)</f>
        <v>0</v>
      </c>
      <c r="AG206" s="187">
        <f>IF(AG$2&lt;=analysis_period,-AG460-AG491-AG517-AG543,0)</f>
        <v>0</v>
      </c>
      <c r="AH206" s="187">
        <f>IF(AH$2&lt;=analysis_period,-AH460-AH491-AH517-AH543,0)</f>
        <v>0</v>
      </c>
      <c r="AI206" s="187">
        <f>IF(AI$2&lt;=analysis_period,-AI460-AI491-AI517-AI543,0)</f>
        <v>0</v>
      </c>
      <c r="AJ206" s="187">
        <f>IF(AJ$2&lt;=analysis_period,-AJ460-AJ491-AJ517-AJ543,0)</f>
        <v>0</v>
      </c>
      <c r="AK206" s="187">
        <f>IF(AK$2&lt;=analysis_period,-AK460-AK491-AK517-AK543,0)</f>
        <v>0</v>
      </c>
      <c r="AL206" s="187">
        <f>IF(AL$2&lt;=analysis_period,-AL460-AL491-AL517-AL543,0)</f>
        <v>0</v>
      </c>
      <c r="AM206" s="187">
        <f>IF(AM$2&lt;=analysis_period,-AM460-AM491-AM517-AM543,0)</f>
        <v>0</v>
      </c>
      <c r="AN206" s="187">
        <f>IF(AN$2&lt;=analysis_period,-AN460-AN491-AN517-AN543,0)</f>
        <v>0</v>
      </c>
      <c r="AO206" s="187">
        <f>IF(AO$2&lt;=analysis_period,-AO460-AO491-AO517-AO543,0)</f>
        <v>0</v>
      </c>
      <c r="AP206" s="187">
        <f>IF(AP$2&lt;=analysis_period,-AP460-AP491-AP517-AP543,0)</f>
        <v>0</v>
      </c>
    </row>
    <row r="207" spans="1:42" s="16" customFormat="1" x14ac:dyDescent="0.2">
      <c r="A207" s="117" t="s">
        <v>352</v>
      </c>
      <c r="B207" s="203"/>
      <c r="C207" s="187">
        <f>C202</f>
        <v>0</v>
      </c>
      <c r="D207" s="187">
        <f>D202</f>
        <v>0</v>
      </c>
      <c r="E207" s="187">
        <f>E202</f>
        <v>0</v>
      </c>
      <c r="F207" s="187">
        <f>F202</f>
        <v>0</v>
      </c>
      <c r="G207" s="187">
        <f>G202</f>
        <v>0</v>
      </c>
      <c r="H207" s="187">
        <f>H202</f>
        <v>0</v>
      </c>
      <c r="I207" s="187">
        <f>I202</f>
        <v>0</v>
      </c>
      <c r="J207" s="187">
        <f>J202</f>
        <v>0</v>
      </c>
      <c r="K207" s="187">
        <f>K202</f>
        <v>0</v>
      </c>
      <c r="L207" s="187">
        <f>L202</f>
        <v>0</v>
      </c>
      <c r="M207" s="187">
        <f>M202</f>
        <v>0</v>
      </c>
      <c r="N207" s="187">
        <f>N202</f>
        <v>0</v>
      </c>
      <c r="O207" s="187">
        <f>O202</f>
        <v>0</v>
      </c>
      <c r="P207" s="187">
        <f>P202</f>
        <v>0</v>
      </c>
      <c r="Q207" s="187">
        <f>Q202</f>
        <v>0</v>
      </c>
      <c r="R207" s="187">
        <f>R202</f>
        <v>0</v>
      </c>
      <c r="S207" s="187">
        <f>S202</f>
        <v>0</v>
      </c>
      <c r="T207" s="187">
        <f>T202</f>
        <v>0</v>
      </c>
      <c r="U207" s="187">
        <f>U202</f>
        <v>0</v>
      </c>
      <c r="V207" s="187">
        <f>V202</f>
        <v>0</v>
      </c>
      <c r="W207" s="187">
        <f>W202</f>
        <v>0</v>
      </c>
      <c r="X207" s="187">
        <f>X202</f>
        <v>0</v>
      </c>
      <c r="Y207" s="187">
        <f>Y202</f>
        <v>0</v>
      </c>
      <c r="Z207" s="187">
        <f>Z202</f>
        <v>0</v>
      </c>
      <c r="AA207" s="187">
        <f>AA202</f>
        <v>0</v>
      </c>
      <c r="AB207" s="187">
        <f>AB202</f>
        <v>0</v>
      </c>
      <c r="AC207" s="187">
        <f>AC202</f>
        <v>0</v>
      </c>
      <c r="AD207" s="187">
        <f>AD202</f>
        <v>0</v>
      </c>
      <c r="AE207" s="187">
        <f>AE202</f>
        <v>0</v>
      </c>
      <c r="AF207" s="187">
        <f>AF202</f>
        <v>0</v>
      </c>
      <c r="AG207" s="187">
        <f>AG202</f>
        <v>0</v>
      </c>
      <c r="AH207" s="187">
        <f>AH202</f>
        <v>0</v>
      </c>
      <c r="AI207" s="187">
        <f>AI202</f>
        <v>0</v>
      </c>
      <c r="AJ207" s="187">
        <f>AJ202</f>
        <v>0</v>
      </c>
      <c r="AK207" s="187">
        <f>AK202</f>
        <v>0</v>
      </c>
      <c r="AL207" s="187">
        <f>AL202</f>
        <v>0</v>
      </c>
      <c r="AM207" s="187">
        <f>AM202</f>
        <v>0</v>
      </c>
      <c r="AN207" s="187">
        <f>AN202</f>
        <v>0</v>
      </c>
      <c r="AO207" s="187">
        <f>AO202</f>
        <v>0</v>
      </c>
      <c r="AP207" s="187">
        <f>AP202</f>
        <v>0</v>
      </c>
    </row>
    <row r="208" spans="1:42" s="16" customFormat="1" x14ac:dyDescent="0.2">
      <c r="A208" s="117" t="s">
        <v>48</v>
      </c>
      <c r="B208" s="203"/>
      <c r="C208" s="187">
        <f>C116</f>
        <v>0</v>
      </c>
      <c r="D208" s="187">
        <f>D116</f>
        <v>0</v>
      </c>
      <c r="E208" s="187">
        <f>E116</f>
        <v>0</v>
      </c>
      <c r="F208" s="187">
        <f>F116</f>
        <v>0</v>
      </c>
      <c r="G208" s="187">
        <f>G116</f>
        <v>0</v>
      </c>
      <c r="H208" s="187">
        <f>H116</f>
        <v>0</v>
      </c>
      <c r="I208" s="187">
        <f>I116</f>
        <v>0</v>
      </c>
      <c r="J208" s="187">
        <f>J116</f>
        <v>0</v>
      </c>
      <c r="K208" s="187">
        <f>K116</f>
        <v>0</v>
      </c>
      <c r="L208" s="187">
        <f>L116</f>
        <v>0</v>
      </c>
      <c r="M208" s="187">
        <f>M116</f>
        <v>0</v>
      </c>
      <c r="N208" s="187">
        <f>N116</f>
        <v>0</v>
      </c>
      <c r="O208" s="187">
        <f>O116</f>
        <v>0</v>
      </c>
      <c r="P208" s="187">
        <f>P116</f>
        <v>0</v>
      </c>
      <c r="Q208" s="187">
        <f>Q116</f>
        <v>0</v>
      </c>
      <c r="R208" s="187">
        <f>R116</f>
        <v>0</v>
      </c>
      <c r="S208" s="187">
        <f>S116</f>
        <v>0</v>
      </c>
      <c r="T208" s="187">
        <f>T116</f>
        <v>0</v>
      </c>
      <c r="U208" s="187">
        <f>U116</f>
        <v>0</v>
      </c>
      <c r="V208" s="187">
        <f>V116</f>
        <v>0</v>
      </c>
      <c r="W208" s="187">
        <f>W116</f>
        <v>0</v>
      </c>
      <c r="X208" s="187">
        <f>X116</f>
        <v>0</v>
      </c>
      <c r="Y208" s="187">
        <f>Y116</f>
        <v>0</v>
      </c>
      <c r="Z208" s="187">
        <f>Z116</f>
        <v>0</v>
      </c>
      <c r="AA208" s="187">
        <f>AA116</f>
        <v>0</v>
      </c>
      <c r="AB208" s="187">
        <f>AB116</f>
        <v>0</v>
      </c>
      <c r="AC208" s="187">
        <f>AC116</f>
        <v>0</v>
      </c>
      <c r="AD208" s="187">
        <f>AD116</f>
        <v>0</v>
      </c>
      <c r="AE208" s="187">
        <f>AE116</f>
        <v>0</v>
      </c>
      <c r="AF208" s="187">
        <f>AF116</f>
        <v>0</v>
      </c>
      <c r="AG208" s="187">
        <f>AG116</f>
        <v>0</v>
      </c>
      <c r="AH208" s="187">
        <f>AH116</f>
        <v>0</v>
      </c>
      <c r="AI208" s="187">
        <f>AI116</f>
        <v>0</v>
      </c>
      <c r="AJ208" s="187">
        <f>AJ116</f>
        <v>0</v>
      </c>
      <c r="AK208" s="187">
        <f>AK116</f>
        <v>0</v>
      </c>
      <c r="AL208" s="187">
        <f>AL116</f>
        <v>0</v>
      </c>
      <c r="AM208" s="187">
        <f>AM116</f>
        <v>0</v>
      </c>
      <c r="AN208" s="187">
        <f>AN116</f>
        <v>0</v>
      </c>
      <c r="AO208" s="187">
        <f>AO116</f>
        <v>0</v>
      </c>
      <c r="AP208" s="187">
        <f>AP116</f>
        <v>0</v>
      </c>
    </row>
    <row r="209" spans="1:42" s="16" customFormat="1" x14ac:dyDescent="0.2">
      <c r="A209" s="117" t="s">
        <v>87</v>
      </c>
      <c r="B209" s="203"/>
      <c r="C209" s="162">
        <f>C120</f>
        <v>0</v>
      </c>
      <c r="D209" s="162">
        <f>D120</f>
        <v>0</v>
      </c>
      <c r="E209" s="162">
        <f>E120</f>
        <v>0</v>
      </c>
      <c r="F209" s="162">
        <f>F120</f>
        <v>0</v>
      </c>
      <c r="G209" s="162">
        <f>G120</f>
        <v>0</v>
      </c>
      <c r="H209" s="162">
        <f>H120</f>
        <v>0</v>
      </c>
      <c r="I209" s="162">
        <f>I120</f>
        <v>0</v>
      </c>
      <c r="J209" s="162">
        <f>J120</f>
        <v>0</v>
      </c>
      <c r="K209" s="162">
        <f>K120</f>
        <v>0</v>
      </c>
      <c r="L209" s="162">
        <f>L120</f>
        <v>0</v>
      </c>
      <c r="M209" s="162">
        <f>M120</f>
        <v>0</v>
      </c>
      <c r="N209" s="162">
        <f>N120</f>
        <v>0</v>
      </c>
      <c r="O209" s="162">
        <f>O120</f>
        <v>0</v>
      </c>
      <c r="P209" s="162">
        <f>P120</f>
        <v>0</v>
      </c>
      <c r="Q209" s="162">
        <f>Q120</f>
        <v>0</v>
      </c>
      <c r="R209" s="162">
        <f>R120</f>
        <v>0</v>
      </c>
      <c r="S209" s="162">
        <f>S120</f>
        <v>0</v>
      </c>
      <c r="T209" s="162">
        <f>T120</f>
        <v>0</v>
      </c>
      <c r="U209" s="162">
        <f>U120</f>
        <v>0</v>
      </c>
      <c r="V209" s="162">
        <f>V120</f>
        <v>0</v>
      </c>
      <c r="W209" s="162">
        <f>W120</f>
        <v>0</v>
      </c>
      <c r="X209" s="162">
        <f>X120</f>
        <v>0</v>
      </c>
      <c r="Y209" s="162">
        <f>Y120</f>
        <v>0</v>
      </c>
      <c r="Z209" s="162">
        <f>Z120</f>
        <v>0</v>
      </c>
      <c r="AA209" s="162">
        <f>AA120</f>
        <v>0</v>
      </c>
      <c r="AB209" s="162">
        <f>AB120</f>
        <v>0</v>
      </c>
      <c r="AC209" s="162">
        <f>AC120</f>
        <v>0</v>
      </c>
      <c r="AD209" s="162">
        <f>AD120</f>
        <v>0</v>
      </c>
      <c r="AE209" s="162">
        <f>AE120</f>
        <v>0</v>
      </c>
      <c r="AF209" s="162">
        <f>AF120</f>
        <v>0</v>
      </c>
      <c r="AG209" s="162">
        <f>AG120</f>
        <v>0</v>
      </c>
      <c r="AH209" s="162">
        <f>AH120</f>
        <v>0</v>
      </c>
      <c r="AI209" s="162">
        <f>AI120</f>
        <v>0</v>
      </c>
      <c r="AJ209" s="162">
        <f>AJ120</f>
        <v>0</v>
      </c>
      <c r="AK209" s="162">
        <f>AK120</f>
        <v>0</v>
      </c>
      <c r="AL209" s="162">
        <f>AL120</f>
        <v>0</v>
      </c>
      <c r="AM209" s="162">
        <f>AM120</f>
        <v>0</v>
      </c>
      <c r="AN209" s="162">
        <f>AN120</f>
        <v>0</v>
      </c>
      <c r="AO209" s="162">
        <f>AO120</f>
        <v>0</v>
      </c>
      <c r="AP209" s="162">
        <f>AP120</f>
        <v>0</v>
      </c>
    </row>
    <row r="210" spans="1:42" s="16" customFormat="1" x14ac:dyDescent="0.2">
      <c r="A210" s="117" t="s">
        <v>348</v>
      </c>
      <c r="B210" s="203"/>
      <c r="C210" s="187">
        <f>SUM(C205:C209)</f>
        <v>0</v>
      </c>
      <c r="D210" s="187">
        <f>SUM(D205:D209)</f>
        <v>0</v>
      </c>
      <c r="E210" s="187">
        <f>SUM(E205:E209)</f>
        <v>0</v>
      </c>
      <c r="F210" s="187">
        <f>SUM(F205:F209)</f>
        <v>0</v>
      </c>
      <c r="G210" s="187">
        <f>SUM(G205:G209)</f>
        <v>0</v>
      </c>
      <c r="H210" s="187">
        <f>SUM(H205:H209)</f>
        <v>0</v>
      </c>
      <c r="I210" s="187">
        <f>SUM(I205:I209)</f>
        <v>0</v>
      </c>
      <c r="J210" s="187">
        <f>SUM(J205:J209)</f>
        <v>0</v>
      </c>
      <c r="K210" s="187">
        <f>SUM(K205:K209)</f>
        <v>0</v>
      </c>
      <c r="L210" s="187">
        <f>SUM(L205:L209)</f>
        <v>0</v>
      </c>
      <c r="M210" s="187">
        <f>SUM(M205:M209)</f>
        <v>0</v>
      </c>
      <c r="N210" s="187">
        <f>SUM(N205:N209)</f>
        <v>0</v>
      </c>
      <c r="O210" s="187">
        <f>SUM(O205:O209)</f>
        <v>0</v>
      </c>
      <c r="P210" s="187">
        <f>SUM(P205:P209)</f>
        <v>0</v>
      </c>
      <c r="Q210" s="187">
        <f>SUM(Q205:Q209)</f>
        <v>0</v>
      </c>
      <c r="R210" s="187">
        <f>SUM(R205:R209)</f>
        <v>0</v>
      </c>
      <c r="S210" s="187">
        <f>SUM(S205:S209)</f>
        <v>0</v>
      </c>
      <c r="T210" s="187">
        <f>SUM(T205:T209)</f>
        <v>0</v>
      </c>
      <c r="U210" s="187">
        <f>SUM(U205:U209)</f>
        <v>0</v>
      </c>
      <c r="V210" s="187">
        <f>SUM(V205:V209)</f>
        <v>0</v>
      </c>
      <c r="W210" s="187">
        <f>SUM(W205:W209)</f>
        <v>0</v>
      </c>
      <c r="X210" s="187">
        <f>SUM(X205:X209)</f>
        <v>0</v>
      </c>
      <c r="Y210" s="187">
        <f>SUM(Y205:Y209)</f>
        <v>0</v>
      </c>
      <c r="Z210" s="187">
        <f>SUM(Z205:Z209)</f>
        <v>0</v>
      </c>
      <c r="AA210" s="187">
        <f>SUM(AA205:AA209)</f>
        <v>0</v>
      </c>
      <c r="AB210" s="187">
        <f>SUM(AB205:AB209)</f>
        <v>0</v>
      </c>
      <c r="AC210" s="187">
        <f>SUM(AC205:AC209)</f>
        <v>0</v>
      </c>
      <c r="AD210" s="187">
        <f>SUM(AD205:AD209)</f>
        <v>0</v>
      </c>
      <c r="AE210" s="187">
        <f>SUM(AE205:AE209)</f>
        <v>0</v>
      </c>
      <c r="AF210" s="187">
        <f>SUM(AF205:AF209)</f>
        <v>0</v>
      </c>
      <c r="AG210" s="187">
        <f>SUM(AG205:AG209)</f>
        <v>0</v>
      </c>
      <c r="AH210" s="187">
        <f>SUM(AH205:AH209)</f>
        <v>0</v>
      </c>
      <c r="AI210" s="187">
        <f>SUM(AI205:AI209)</f>
        <v>0</v>
      </c>
      <c r="AJ210" s="187">
        <f>SUM(AJ205:AJ209)</f>
        <v>0</v>
      </c>
      <c r="AK210" s="187">
        <f>SUM(AK205:AK209)</f>
        <v>0</v>
      </c>
      <c r="AL210" s="187">
        <f>SUM(AL205:AL209)</f>
        <v>0</v>
      </c>
      <c r="AM210" s="187">
        <f>SUM(AM205:AM209)</f>
        <v>0</v>
      </c>
      <c r="AN210" s="187">
        <f>SUM(AN205:AN209)</f>
        <v>0</v>
      </c>
      <c r="AO210" s="187">
        <f>SUM(AO205:AO209)</f>
        <v>0</v>
      </c>
      <c r="AP210" s="187">
        <f>SUM(AP205:AP209)</f>
        <v>0</v>
      </c>
    </row>
    <row r="211" spans="1:42" s="16" customFormat="1" x14ac:dyDescent="0.2">
      <c r="A211" s="117" t="str">
        <f>Inputs!B108</f>
        <v>Investment Based Incentive (IBI)</v>
      </c>
      <c r="B211" s="203"/>
    </row>
    <row r="212" spans="1:42" s="16" customFormat="1" x14ac:dyDescent="0.2">
      <c r="A212" s="119" t="str">
        <f>Inputs!B109</f>
        <v>As fixed amount</v>
      </c>
      <c r="B212" s="203"/>
    </row>
    <row r="213" spans="1:42" s="16" customFormat="1" x14ac:dyDescent="0.2">
      <c r="A213" s="107" t="s">
        <v>4</v>
      </c>
      <c r="B213" s="203"/>
      <c r="C213" s="187">
        <f>IF(ibi_fed_amount_tax_fed="Yes",C561,0)</f>
        <v>0</v>
      </c>
    </row>
    <row r="214" spans="1:42" s="16" customFormat="1" x14ac:dyDescent="0.2">
      <c r="A214" s="107" t="s">
        <v>5</v>
      </c>
      <c r="B214" s="203"/>
      <c r="C214" s="187">
        <f>IF(ibi_sta_amount_tax_fed="Yes",C562,0)</f>
        <v>0</v>
      </c>
    </row>
    <row r="215" spans="1:42" s="16" customFormat="1" x14ac:dyDescent="0.2">
      <c r="A215" s="107" t="s">
        <v>169</v>
      </c>
      <c r="B215" s="203"/>
      <c r="C215" s="187">
        <f>IF(ibi_uti_amount_tax_fed="Yes",C563,0)</f>
        <v>0</v>
      </c>
    </row>
    <row r="216" spans="1:42" x14ac:dyDescent="0.2">
      <c r="A216" s="107" t="s">
        <v>170</v>
      </c>
      <c r="B216" s="121"/>
      <c r="C216" s="162">
        <f>IF(ibi_oth_amount_tax_fed="Yes",C564,0)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7" t="s">
        <v>13</v>
      </c>
      <c r="B217" s="121"/>
      <c r="C217" s="187">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19" t="str">
        <f>Inputs!B114</f>
        <v>As percentage</v>
      </c>
      <c r="B218" s="121"/>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4</v>
      </c>
      <c r="B219" s="121"/>
      <c r="C219" s="187">
        <f>IF(ibi_fed_percent_tax_fed="Yes",C567,0)</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5</v>
      </c>
      <c r="B220" s="121"/>
      <c r="C220" s="187">
        <f>IF(ibi_sta_percent_tax_fed="Yes",C568,0)</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169</v>
      </c>
      <c r="B221" s="121"/>
      <c r="C221" s="187">
        <f>IF(ibi_uti_percent_tax_fed="Yes",C569,0)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170</v>
      </c>
      <c r="B222" s="121"/>
      <c r="C222" s="162">
        <f>IF(ibi_oth_percent_tax_fed="Yes",C570,0)</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13</v>
      </c>
      <c r="B223" s="121"/>
      <c r="C223" s="187">
        <f>SUM(C219:C222)</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17" t="str">
        <f>Inputs!B119</f>
        <v>Capacity Based Incentive (CBI)</v>
      </c>
      <c r="B224" s="121"/>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3" x14ac:dyDescent="0.2">
      <c r="A225" s="119" t="s">
        <v>4</v>
      </c>
      <c r="B225" s="121"/>
      <c r="C225" s="187">
        <f>IF(cbi_fed_tax_fed="Yes",C574,0)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3" x14ac:dyDescent="0.2">
      <c r="A226" s="119" t="s">
        <v>5</v>
      </c>
      <c r="B226" s="121"/>
      <c r="C226" s="187">
        <f>IF(cbi_sta_tax_fed="Yes",C575,0)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3" x14ac:dyDescent="0.2">
      <c r="A227" s="119" t="s">
        <v>169</v>
      </c>
      <c r="B227" s="121"/>
      <c r="C227" s="187">
        <f>IF(cbi_uti_tax_fed="Yes",C576,0)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3" x14ac:dyDescent="0.2">
      <c r="A228" s="119" t="s">
        <v>170</v>
      </c>
      <c r="B228" s="121"/>
      <c r="C228" s="162">
        <f>IF(cbi_oth_tax_fed="Yes",C577,0)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3" x14ac:dyDescent="0.2">
      <c r="A229" s="119" t="s">
        <v>13</v>
      </c>
      <c r="B229" s="121"/>
      <c r="C229" s="187">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7"/>
    </row>
    <row r="230" spans="1:43" x14ac:dyDescent="0.2">
      <c r="A230" s="117" t="s">
        <v>349</v>
      </c>
      <c r="B230" s="121"/>
      <c r="C230" s="187">
        <f>C217+C223+C229</f>
        <v>0</v>
      </c>
      <c r="D230" s="187">
        <f t="shared" ref="D230:AP230" si="58">D217+D223+D229</f>
        <v>0</v>
      </c>
      <c r="E230" s="187">
        <f t="shared" si="58"/>
        <v>0</v>
      </c>
      <c r="F230" s="187">
        <f t="shared" si="58"/>
        <v>0</v>
      </c>
      <c r="G230" s="187">
        <f t="shared" si="58"/>
        <v>0</v>
      </c>
      <c r="H230" s="187">
        <f t="shared" si="58"/>
        <v>0</v>
      </c>
      <c r="I230" s="187">
        <f t="shared" si="58"/>
        <v>0</v>
      </c>
      <c r="J230" s="187">
        <f t="shared" si="58"/>
        <v>0</v>
      </c>
      <c r="K230" s="187">
        <f t="shared" si="58"/>
        <v>0</v>
      </c>
      <c r="L230" s="187">
        <f t="shared" si="58"/>
        <v>0</v>
      </c>
      <c r="M230" s="187">
        <f t="shared" si="58"/>
        <v>0</v>
      </c>
      <c r="N230" s="187">
        <f t="shared" si="58"/>
        <v>0</v>
      </c>
      <c r="O230" s="187">
        <f t="shared" si="58"/>
        <v>0</v>
      </c>
      <c r="P230" s="187">
        <f t="shared" si="58"/>
        <v>0</v>
      </c>
      <c r="Q230" s="187">
        <f t="shared" si="58"/>
        <v>0</v>
      </c>
      <c r="R230" s="187">
        <f t="shared" si="58"/>
        <v>0</v>
      </c>
      <c r="S230" s="187">
        <f t="shared" si="58"/>
        <v>0</v>
      </c>
      <c r="T230" s="187">
        <f t="shared" si="58"/>
        <v>0</v>
      </c>
      <c r="U230" s="187">
        <f t="shared" si="58"/>
        <v>0</v>
      </c>
      <c r="V230" s="187">
        <f t="shared" si="58"/>
        <v>0</v>
      </c>
      <c r="W230" s="187">
        <f t="shared" si="58"/>
        <v>0</v>
      </c>
      <c r="X230" s="187">
        <f t="shared" si="58"/>
        <v>0</v>
      </c>
      <c r="Y230" s="187">
        <f t="shared" si="58"/>
        <v>0</v>
      </c>
      <c r="Z230" s="187">
        <f t="shared" si="58"/>
        <v>0</v>
      </c>
      <c r="AA230" s="187">
        <f t="shared" si="58"/>
        <v>0</v>
      </c>
      <c r="AB230" s="187">
        <f t="shared" si="58"/>
        <v>0</v>
      </c>
      <c r="AC230" s="187">
        <f t="shared" si="58"/>
        <v>0</v>
      </c>
      <c r="AD230" s="187">
        <f t="shared" si="58"/>
        <v>0</v>
      </c>
      <c r="AE230" s="187">
        <f t="shared" si="58"/>
        <v>0</v>
      </c>
      <c r="AF230" s="187">
        <f t="shared" si="58"/>
        <v>0</v>
      </c>
      <c r="AG230" s="187">
        <f t="shared" si="58"/>
        <v>0</v>
      </c>
      <c r="AH230" s="187">
        <f t="shared" si="58"/>
        <v>0</v>
      </c>
      <c r="AI230" s="187">
        <f t="shared" si="58"/>
        <v>0</v>
      </c>
      <c r="AJ230" s="187">
        <f t="shared" si="58"/>
        <v>0</v>
      </c>
      <c r="AK230" s="187">
        <f t="shared" si="58"/>
        <v>0</v>
      </c>
      <c r="AL230" s="187">
        <f t="shared" si="58"/>
        <v>0</v>
      </c>
      <c r="AM230" s="187">
        <f t="shared" si="58"/>
        <v>0</v>
      </c>
      <c r="AN230" s="187">
        <f t="shared" si="58"/>
        <v>0</v>
      </c>
      <c r="AO230" s="187">
        <f t="shared" si="58"/>
        <v>0</v>
      </c>
      <c r="AP230" s="187">
        <f t="shared" si="58"/>
        <v>0</v>
      </c>
    </row>
    <row r="231" spans="1:43" x14ac:dyDescent="0.2">
      <c r="A231" s="117" t="s">
        <v>347</v>
      </c>
      <c r="B231" s="121"/>
      <c r="C231" s="187">
        <f>C210+C230</f>
        <v>0</v>
      </c>
      <c r="D231" s="187">
        <f>D210+D230</f>
        <v>0</v>
      </c>
      <c r="E231" s="187">
        <f>E210+E230</f>
        <v>0</v>
      </c>
      <c r="F231" s="187">
        <f>F210+F230</f>
        <v>0</v>
      </c>
      <c r="G231" s="187">
        <f>G210+G230</f>
        <v>0</v>
      </c>
      <c r="H231" s="187">
        <f>H210+H230</f>
        <v>0</v>
      </c>
      <c r="I231" s="187">
        <f>I210+I230</f>
        <v>0</v>
      </c>
      <c r="J231" s="187">
        <f>J210+J230</f>
        <v>0</v>
      </c>
      <c r="K231" s="187">
        <f>K210+K230</f>
        <v>0</v>
      </c>
      <c r="L231" s="187">
        <f>L210+L230</f>
        <v>0</v>
      </c>
      <c r="M231" s="187">
        <f>M210+M230</f>
        <v>0</v>
      </c>
      <c r="N231" s="187">
        <f>N210+N230</f>
        <v>0</v>
      </c>
      <c r="O231" s="187">
        <f>O210+O230</f>
        <v>0</v>
      </c>
      <c r="P231" s="187">
        <f>P210+P230</f>
        <v>0</v>
      </c>
      <c r="Q231" s="187">
        <f>Q210+Q230</f>
        <v>0</v>
      </c>
      <c r="R231" s="187">
        <f>R210+R230</f>
        <v>0</v>
      </c>
      <c r="S231" s="187">
        <f>S210+S230</f>
        <v>0</v>
      </c>
      <c r="T231" s="187">
        <f>T210+T230</f>
        <v>0</v>
      </c>
      <c r="U231" s="187">
        <f>U210+U230</f>
        <v>0</v>
      </c>
      <c r="V231" s="187">
        <f>V210+V230</f>
        <v>0</v>
      </c>
      <c r="W231" s="187">
        <f>W210+W230</f>
        <v>0</v>
      </c>
      <c r="X231" s="187">
        <f>X210+X230</f>
        <v>0</v>
      </c>
      <c r="Y231" s="187">
        <f>Y210+Y230</f>
        <v>0</v>
      </c>
      <c r="Z231" s="187">
        <f>Z210+Z230</f>
        <v>0</v>
      </c>
      <c r="AA231" s="187">
        <f>AA210+AA230</f>
        <v>0</v>
      </c>
      <c r="AB231" s="187">
        <f>AB210+AB230</f>
        <v>0</v>
      </c>
      <c r="AC231" s="187">
        <f>AC210+AC230</f>
        <v>0</v>
      </c>
      <c r="AD231" s="187">
        <f>AD210+AD230</f>
        <v>0</v>
      </c>
      <c r="AE231" s="187">
        <f>AE210+AE230</f>
        <v>0</v>
      </c>
      <c r="AF231" s="187">
        <f>AF210+AF230</f>
        <v>0</v>
      </c>
      <c r="AG231" s="187">
        <f>AG210+AG230</f>
        <v>0</v>
      </c>
      <c r="AH231" s="187">
        <f>AH210+AH230</f>
        <v>0</v>
      </c>
      <c r="AI231" s="187">
        <f>AI210+AI230</f>
        <v>0</v>
      </c>
      <c r="AJ231" s="187">
        <f>AJ210+AJ230</f>
        <v>0</v>
      </c>
      <c r="AK231" s="187">
        <f>AK210+AK230</f>
        <v>0</v>
      </c>
      <c r="AL231" s="187">
        <f>AL210+AL230</f>
        <v>0</v>
      </c>
      <c r="AM231" s="187">
        <f>AM210+AM230</f>
        <v>0</v>
      </c>
      <c r="AN231" s="187">
        <f>AN210+AN230</f>
        <v>0</v>
      </c>
      <c r="AO231" s="187">
        <f>AO210+AO230</f>
        <v>0</v>
      </c>
      <c r="AP231" s="187">
        <f>AP210+AP230</f>
        <v>0</v>
      </c>
    </row>
    <row r="232" spans="1:43" x14ac:dyDescent="0.2">
      <c r="A232" s="117" t="s">
        <v>350</v>
      </c>
      <c r="B232" s="121"/>
      <c r="C232" s="187">
        <f t="array" ref="C232:AP232">Inputs!D152:AQ152</f>
        <v>0</v>
      </c>
      <c r="D232" s="187">
        <v>0</v>
      </c>
      <c r="E232" s="187">
        <v>0</v>
      </c>
      <c r="F232" s="187">
        <v>0</v>
      </c>
      <c r="G232" s="187">
        <v>0</v>
      </c>
      <c r="H232" s="187">
        <v>0</v>
      </c>
      <c r="I232" s="187">
        <v>0</v>
      </c>
      <c r="J232" s="187">
        <v>0</v>
      </c>
      <c r="K232" s="187">
        <v>0</v>
      </c>
      <c r="L232" s="187">
        <v>0</v>
      </c>
      <c r="M232" s="187">
        <v>0</v>
      </c>
      <c r="N232" s="187">
        <v>0</v>
      </c>
      <c r="O232" s="187">
        <v>0</v>
      </c>
      <c r="P232" s="187">
        <v>0</v>
      </c>
      <c r="Q232" s="187">
        <v>0</v>
      </c>
      <c r="R232" s="187">
        <v>0</v>
      </c>
      <c r="S232" s="187">
        <v>0</v>
      </c>
      <c r="T232" s="187">
        <v>0</v>
      </c>
      <c r="U232" s="187">
        <v>0</v>
      </c>
      <c r="V232" s="187">
        <v>0</v>
      </c>
      <c r="W232" s="187">
        <v>0</v>
      </c>
      <c r="X232" s="187">
        <v>0</v>
      </c>
      <c r="Y232" s="187">
        <v>0</v>
      </c>
      <c r="Z232" s="187">
        <v>0</v>
      </c>
      <c r="AA232" s="187">
        <v>0</v>
      </c>
      <c r="AB232" s="187">
        <v>0</v>
      </c>
      <c r="AC232" s="187">
        <v>0</v>
      </c>
      <c r="AD232" s="187">
        <v>0</v>
      </c>
      <c r="AE232" s="187">
        <v>0</v>
      </c>
      <c r="AF232" s="187">
        <v>0</v>
      </c>
      <c r="AG232" s="187">
        <v>0</v>
      </c>
      <c r="AH232" s="187">
        <v>0</v>
      </c>
      <c r="AI232" s="187">
        <v>0</v>
      </c>
      <c r="AJ232" s="187">
        <v>0</v>
      </c>
      <c r="AK232" s="187">
        <v>0</v>
      </c>
      <c r="AL232" s="187">
        <v>0</v>
      </c>
      <c r="AM232" s="187">
        <v>0</v>
      </c>
      <c r="AN232" s="187">
        <v>0</v>
      </c>
      <c r="AO232" s="187">
        <v>0</v>
      </c>
      <c r="AP232" s="187">
        <v>0</v>
      </c>
    </row>
    <row r="233" spans="1:43" x14ac:dyDescent="0.2">
      <c r="A233" s="418" t="s">
        <v>353</v>
      </c>
      <c r="B233" s="417"/>
      <c r="C233" s="179">
        <f>C231*-C232/100</f>
        <v>0</v>
      </c>
      <c r="D233" s="179">
        <f t="shared" ref="D233:AP233" si="59">D231*-D232/100</f>
        <v>0</v>
      </c>
      <c r="E233" s="179">
        <f t="shared" si="59"/>
        <v>0</v>
      </c>
      <c r="F233" s="179">
        <f t="shared" si="59"/>
        <v>0</v>
      </c>
      <c r="G233" s="179">
        <f t="shared" si="59"/>
        <v>0</v>
      </c>
      <c r="H233" s="179">
        <f t="shared" si="59"/>
        <v>0</v>
      </c>
      <c r="I233" s="179">
        <f t="shared" si="59"/>
        <v>0</v>
      </c>
      <c r="J233" s="179">
        <f t="shared" si="59"/>
        <v>0</v>
      </c>
      <c r="K233" s="179">
        <f t="shared" si="59"/>
        <v>0</v>
      </c>
      <c r="L233" s="179">
        <f t="shared" si="59"/>
        <v>0</v>
      </c>
      <c r="M233" s="179">
        <f t="shared" si="59"/>
        <v>0</v>
      </c>
      <c r="N233" s="179">
        <f t="shared" si="59"/>
        <v>0</v>
      </c>
      <c r="O233" s="179">
        <f t="shared" si="59"/>
        <v>0</v>
      </c>
      <c r="P233" s="179">
        <f t="shared" si="59"/>
        <v>0</v>
      </c>
      <c r="Q233" s="179">
        <f t="shared" si="59"/>
        <v>0</v>
      </c>
      <c r="R233" s="179">
        <f t="shared" si="59"/>
        <v>0</v>
      </c>
      <c r="S233" s="179">
        <f t="shared" si="59"/>
        <v>0</v>
      </c>
      <c r="T233" s="179">
        <f t="shared" si="59"/>
        <v>0</v>
      </c>
      <c r="U233" s="179">
        <f t="shared" si="59"/>
        <v>0</v>
      </c>
      <c r="V233" s="179">
        <f t="shared" si="59"/>
        <v>0</v>
      </c>
      <c r="W233" s="179">
        <f t="shared" si="59"/>
        <v>0</v>
      </c>
      <c r="X233" s="179">
        <f t="shared" si="59"/>
        <v>0</v>
      </c>
      <c r="Y233" s="179">
        <f t="shared" si="59"/>
        <v>0</v>
      </c>
      <c r="Z233" s="179">
        <f t="shared" si="59"/>
        <v>0</v>
      </c>
      <c r="AA233" s="179">
        <f t="shared" si="59"/>
        <v>0</v>
      </c>
      <c r="AB233" s="179">
        <f t="shared" si="59"/>
        <v>0</v>
      </c>
      <c r="AC233" s="179">
        <f t="shared" si="59"/>
        <v>0</v>
      </c>
      <c r="AD233" s="179">
        <f t="shared" si="59"/>
        <v>0</v>
      </c>
      <c r="AE233" s="179">
        <f t="shared" si="59"/>
        <v>0</v>
      </c>
      <c r="AF233" s="179">
        <f t="shared" si="59"/>
        <v>0</v>
      </c>
      <c r="AG233" s="179">
        <f t="shared" si="59"/>
        <v>0</v>
      </c>
      <c r="AH233" s="179">
        <f t="shared" si="59"/>
        <v>0</v>
      </c>
      <c r="AI233" s="179">
        <f t="shared" si="59"/>
        <v>0</v>
      </c>
      <c r="AJ233" s="179">
        <f t="shared" si="59"/>
        <v>0</v>
      </c>
      <c r="AK233" s="179">
        <f t="shared" si="59"/>
        <v>0</v>
      </c>
      <c r="AL233" s="179">
        <f t="shared" si="59"/>
        <v>0</v>
      </c>
      <c r="AM233" s="179">
        <f t="shared" si="59"/>
        <v>0</v>
      </c>
      <c r="AN233" s="179">
        <f t="shared" si="59"/>
        <v>0</v>
      </c>
      <c r="AO233" s="179">
        <f t="shared" si="59"/>
        <v>0</v>
      </c>
      <c r="AP233" s="179">
        <f t="shared" si="59"/>
        <v>0</v>
      </c>
    </row>
    <row r="234" spans="1:43" x14ac:dyDescent="0.2">
      <c r="A234" s="117"/>
      <c r="B234" s="121"/>
      <c r="C234" s="212"/>
      <c r="D234" s="212"/>
      <c r="E234" s="212"/>
      <c r="F234" s="212"/>
      <c r="G234" s="212"/>
      <c r="H234" s="212"/>
      <c r="I234" s="212"/>
      <c r="J234" s="212"/>
      <c r="K234" s="212"/>
      <c r="L234" s="212"/>
      <c r="M234" s="212"/>
      <c r="N234" s="212"/>
      <c r="O234" s="212"/>
      <c r="P234" s="212"/>
      <c r="Q234" s="212"/>
      <c r="R234" s="212"/>
      <c r="S234" s="212"/>
      <c r="T234" s="212"/>
      <c r="U234" s="212"/>
      <c r="V234" s="212"/>
      <c r="W234" s="212"/>
      <c r="X234" s="212"/>
      <c r="Y234" s="212"/>
      <c r="Z234" s="212"/>
      <c r="AA234" s="212"/>
      <c r="AB234" s="212"/>
      <c r="AC234" s="212"/>
      <c r="AD234" s="212"/>
      <c r="AE234" s="212"/>
      <c r="AF234" s="212"/>
      <c r="AG234" s="212"/>
      <c r="AH234" s="212"/>
      <c r="AI234" s="212"/>
      <c r="AJ234" s="212"/>
      <c r="AK234" s="212"/>
      <c r="AL234" s="212"/>
      <c r="AM234" s="212"/>
      <c r="AN234" s="212"/>
      <c r="AO234" s="212"/>
      <c r="AP234" s="212"/>
    </row>
    <row r="235" spans="1:43" x14ac:dyDescent="0.2">
      <c r="A235" s="109" t="s">
        <v>346</v>
      </c>
      <c r="B235" s="121"/>
      <c r="C235" s="212"/>
      <c r="D235" s="212"/>
      <c r="E235" s="212"/>
      <c r="F235" s="212"/>
      <c r="G235" s="212"/>
      <c r="H235" s="212"/>
      <c r="I235" s="212"/>
      <c r="J235" s="212"/>
      <c r="K235" s="212"/>
      <c r="L235" s="212"/>
      <c r="M235" s="212"/>
      <c r="N235" s="212"/>
      <c r="O235" s="212"/>
      <c r="P235" s="212"/>
      <c r="Q235" s="212"/>
      <c r="R235" s="212"/>
      <c r="S235" s="212"/>
      <c r="T235" s="212"/>
      <c r="U235" s="212"/>
      <c r="V235" s="212"/>
      <c r="W235" s="212"/>
      <c r="X235" s="212"/>
      <c r="Y235" s="212"/>
      <c r="Z235" s="212"/>
      <c r="AA235" s="212"/>
      <c r="AB235" s="212"/>
      <c r="AC235" s="212"/>
      <c r="AD235" s="212"/>
      <c r="AE235" s="212"/>
      <c r="AF235" s="212"/>
      <c r="AG235" s="212"/>
      <c r="AH235" s="212"/>
      <c r="AI235" s="212"/>
      <c r="AJ235" s="212"/>
      <c r="AK235" s="212"/>
      <c r="AL235" s="212"/>
      <c r="AM235" s="212"/>
      <c r="AN235" s="212"/>
      <c r="AO235" s="212"/>
      <c r="AP235" s="212"/>
    </row>
    <row r="236" spans="1:43" x14ac:dyDescent="0.2">
      <c r="A236" s="29" t="s">
        <v>361</v>
      </c>
      <c r="B236" s="121"/>
      <c r="C236" s="212"/>
      <c r="D236" s="212"/>
      <c r="E236" s="212"/>
      <c r="F236" s="212"/>
      <c r="G236" s="212"/>
      <c r="H236" s="212"/>
      <c r="I236" s="212"/>
      <c r="J236" s="212"/>
      <c r="K236" s="212"/>
      <c r="L236" s="212"/>
      <c r="M236" s="212"/>
      <c r="N236" s="212"/>
      <c r="O236" s="212"/>
      <c r="P236" s="212"/>
      <c r="Q236" s="212"/>
      <c r="R236" s="212"/>
      <c r="S236" s="212"/>
      <c r="T236" s="212"/>
      <c r="U236" s="212"/>
      <c r="V236" s="212"/>
      <c r="W236" s="212"/>
      <c r="X236" s="212"/>
      <c r="Y236" s="212"/>
      <c r="Z236" s="212"/>
      <c r="AA236" s="212"/>
      <c r="AB236" s="212"/>
      <c r="AC236" s="212"/>
      <c r="AD236" s="212"/>
      <c r="AE236" s="212"/>
      <c r="AF236" s="212"/>
      <c r="AG236" s="212"/>
      <c r="AH236" s="212"/>
      <c r="AI236" s="212"/>
      <c r="AJ236" s="212"/>
      <c r="AK236" s="212"/>
      <c r="AL236" s="212"/>
      <c r="AM236" s="212"/>
      <c r="AN236" s="212"/>
      <c r="AO236" s="212"/>
      <c r="AP236" s="212"/>
    </row>
    <row r="237" spans="1:43" x14ac:dyDescent="0.2">
      <c r="A237" s="117" t="s">
        <v>363</v>
      </c>
      <c r="B237" s="121"/>
      <c r="C237" s="161">
        <f>C12</f>
        <v>0</v>
      </c>
      <c r="D237" s="161">
        <f>D12</f>
        <v>0</v>
      </c>
      <c r="E237" s="161">
        <f>E12</f>
        <v>0</v>
      </c>
      <c r="F237" s="161">
        <f>F12</f>
        <v>0</v>
      </c>
      <c r="G237" s="161">
        <f>G12</f>
        <v>0</v>
      </c>
      <c r="H237" s="161">
        <f>H12</f>
        <v>0</v>
      </c>
      <c r="I237" s="161">
        <f>I12</f>
        <v>0</v>
      </c>
      <c r="J237" s="161">
        <f>J12</f>
        <v>0</v>
      </c>
      <c r="K237" s="161">
        <f>K12</f>
        <v>0</v>
      </c>
      <c r="L237" s="161">
        <f>L12</f>
        <v>0</v>
      </c>
      <c r="M237" s="161">
        <f>M12</f>
        <v>0</v>
      </c>
      <c r="N237" s="161">
        <f>N12</f>
        <v>0</v>
      </c>
      <c r="O237" s="161">
        <f>O12</f>
        <v>0</v>
      </c>
      <c r="P237" s="161">
        <f>P12</f>
        <v>0</v>
      </c>
      <c r="Q237" s="161">
        <f>Q12</f>
        <v>0</v>
      </c>
      <c r="R237" s="161">
        <f>R12</f>
        <v>0</v>
      </c>
      <c r="S237" s="161">
        <f>S12</f>
        <v>0</v>
      </c>
      <c r="T237" s="161">
        <f>T12</f>
        <v>0</v>
      </c>
      <c r="U237" s="161">
        <f>U12</f>
        <v>0</v>
      </c>
      <c r="V237" s="161">
        <f>V12</f>
        <v>0</v>
      </c>
      <c r="W237" s="161">
        <f>W12</f>
        <v>0</v>
      </c>
      <c r="X237" s="161">
        <f>X12</f>
        <v>0</v>
      </c>
      <c r="Y237" s="161">
        <f>Y12</f>
        <v>0</v>
      </c>
      <c r="Z237" s="161">
        <f>Z12</f>
        <v>0</v>
      </c>
      <c r="AA237" s="161">
        <f>AA12</f>
        <v>0</v>
      </c>
      <c r="AB237" s="161">
        <f>AB12</f>
        <v>0</v>
      </c>
      <c r="AC237" s="161">
        <f>AC12</f>
        <v>0</v>
      </c>
      <c r="AD237" s="161">
        <f>AD12</f>
        <v>0</v>
      </c>
      <c r="AE237" s="161">
        <f>AE12</f>
        <v>0</v>
      </c>
      <c r="AF237" s="161">
        <f>AF12</f>
        <v>0</v>
      </c>
      <c r="AG237" s="161">
        <f>AG12</f>
        <v>0</v>
      </c>
      <c r="AH237" s="161">
        <f>AH12</f>
        <v>0</v>
      </c>
      <c r="AI237" s="161">
        <f>AI12</f>
        <v>0</v>
      </c>
      <c r="AJ237" s="161">
        <f>AJ12</f>
        <v>0</v>
      </c>
      <c r="AK237" s="161">
        <f>AK12</f>
        <v>0</v>
      </c>
      <c r="AL237" s="161">
        <f>AL12</f>
        <v>0</v>
      </c>
      <c r="AM237" s="161">
        <f>AM12</f>
        <v>0</v>
      </c>
      <c r="AN237" s="161">
        <f>AN12</f>
        <v>0</v>
      </c>
      <c r="AO237" s="161">
        <f>AO12</f>
        <v>0</v>
      </c>
      <c r="AP237" s="161">
        <f>AP12</f>
        <v>0</v>
      </c>
    </row>
    <row r="238" spans="1:43" x14ac:dyDescent="0.2">
      <c r="A238" s="117" t="s">
        <v>365</v>
      </c>
      <c r="B238" s="121"/>
      <c r="C238" s="161">
        <f>C50</f>
        <v>0</v>
      </c>
      <c r="D238" s="161">
        <f>D50</f>
        <v>0</v>
      </c>
      <c r="E238" s="161">
        <f>E50</f>
        <v>0</v>
      </c>
      <c r="F238" s="161">
        <f>F50</f>
        <v>0</v>
      </c>
      <c r="G238" s="161">
        <f>G50</f>
        <v>0</v>
      </c>
      <c r="H238" s="161">
        <f>H50</f>
        <v>0</v>
      </c>
      <c r="I238" s="161">
        <f>I50</f>
        <v>0</v>
      </c>
      <c r="J238" s="161">
        <f>J50</f>
        <v>0</v>
      </c>
      <c r="K238" s="161">
        <f>K50</f>
        <v>0</v>
      </c>
      <c r="L238" s="161">
        <f>L50</f>
        <v>0</v>
      </c>
      <c r="M238" s="161">
        <f>M50</f>
        <v>0</v>
      </c>
      <c r="N238" s="161">
        <f>N50</f>
        <v>0</v>
      </c>
      <c r="O238" s="161">
        <f>O50</f>
        <v>0</v>
      </c>
      <c r="P238" s="161">
        <f>P50</f>
        <v>0</v>
      </c>
      <c r="Q238" s="161">
        <f>Q50</f>
        <v>0</v>
      </c>
      <c r="R238" s="161">
        <f>R50</f>
        <v>0</v>
      </c>
      <c r="S238" s="161">
        <f>S50</f>
        <v>0</v>
      </c>
      <c r="T238" s="161">
        <f>T50</f>
        <v>0</v>
      </c>
      <c r="U238" s="161">
        <f>U50</f>
        <v>0</v>
      </c>
      <c r="V238" s="161">
        <f>V50</f>
        <v>0</v>
      </c>
      <c r="W238" s="161">
        <f>W50</f>
        <v>0</v>
      </c>
      <c r="X238" s="161">
        <f>X50</f>
        <v>0</v>
      </c>
      <c r="Y238" s="161">
        <f>Y50</f>
        <v>0</v>
      </c>
      <c r="Z238" s="161">
        <f>Z50</f>
        <v>0</v>
      </c>
      <c r="AA238" s="161">
        <f>AA50</f>
        <v>0</v>
      </c>
      <c r="AB238" s="161">
        <f>AB50</f>
        <v>0</v>
      </c>
      <c r="AC238" s="161">
        <f>AC50</f>
        <v>0</v>
      </c>
      <c r="AD238" s="161">
        <f>AD50</f>
        <v>0</v>
      </c>
      <c r="AE238" s="161">
        <f>AE50</f>
        <v>0</v>
      </c>
      <c r="AF238" s="161">
        <f>AF50</f>
        <v>0</v>
      </c>
      <c r="AG238" s="161">
        <f>AG50</f>
        <v>0</v>
      </c>
      <c r="AH238" s="161">
        <f>AH50</f>
        <v>0</v>
      </c>
      <c r="AI238" s="161">
        <f>AI50</f>
        <v>0</v>
      </c>
      <c r="AJ238" s="161">
        <f>AJ50</f>
        <v>0</v>
      </c>
      <c r="AK238" s="161">
        <f>AK50</f>
        <v>0</v>
      </c>
      <c r="AL238" s="161">
        <f>AL50</f>
        <v>0</v>
      </c>
      <c r="AM238" s="161">
        <f>AM50</f>
        <v>0</v>
      </c>
      <c r="AN238" s="161">
        <f>AN50</f>
        <v>0</v>
      </c>
      <c r="AO238" s="161">
        <f>AO50</f>
        <v>0</v>
      </c>
      <c r="AP238" s="161">
        <f>AP50</f>
        <v>0</v>
      </c>
    </row>
    <row r="239" spans="1:43" x14ac:dyDescent="0.2">
      <c r="A239" s="117" t="s">
        <v>364</v>
      </c>
      <c r="B239" s="121"/>
      <c r="C239" s="161">
        <f>C717</f>
        <v>0</v>
      </c>
      <c r="D239" s="161">
        <f t="shared" ref="D239:AP239" si="60">D717</f>
        <v>0</v>
      </c>
      <c r="E239" s="161">
        <f t="shared" si="60"/>
        <v>0</v>
      </c>
      <c r="F239" s="161">
        <f t="shared" si="60"/>
        <v>0</v>
      </c>
      <c r="G239" s="161">
        <f t="shared" si="60"/>
        <v>0</v>
      </c>
      <c r="H239" s="161">
        <f t="shared" si="60"/>
        <v>0</v>
      </c>
      <c r="I239" s="161">
        <f t="shared" si="60"/>
        <v>0</v>
      </c>
      <c r="J239" s="161">
        <f t="shared" si="60"/>
        <v>0</v>
      </c>
      <c r="K239" s="161">
        <f t="shared" si="60"/>
        <v>0</v>
      </c>
      <c r="L239" s="161">
        <f t="shared" si="60"/>
        <v>0</v>
      </c>
      <c r="M239" s="161">
        <f t="shared" si="60"/>
        <v>0</v>
      </c>
      <c r="N239" s="161">
        <f t="shared" si="60"/>
        <v>0</v>
      </c>
      <c r="O239" s="161">
        <f t="shared" si="60"/>
        <v>0</v>
      </c>
      <c r="P239" s="161">
        <f t="shared" si="60"/>
        <v>0</v>
      </c>
      <c r="Q239" s="161">
        <f t="shared" si="60"/>
        <v>0</v>
      </c>
      <c r="R239" s="161">
        <f t="shared" si="60"/>
        <v>0</v>
      </c>
      <c r="S239" s="161">
        <f t="shared" si="60"/>
        <v>0</v>
      </c>
      <c r="T239" s="161">
        <f t="shared" si="60"/>
        <v>0</v>
      </c>
      <c r="U239" s="161">
        <f t="shared" si="60"/>
        <v>0</v>
      </c>
      <c r="V239" s="161">
        <f t="shared" si="60"/>
        <v>0</v>
      </c>
      <c r="W239" s="161">
        <f t="shared" si="60"/>
        <v>0</v>
      </c>
      <c r="X239" s="161">
        <f t="shared" si="60"/>
        <v>0</v>
      </c>
      <c r="Y239" s="161">
        <f t="shared" si="60"/>
        <v>0</v>
      </c>
      <c r="Z239" s="161">
        <f t="shared" si="60"/>
        <v>0</v>
      </c>
      <c r="AA239" s="161">
        <f t="shared" si="60"/>
        <v>0</v>
      </c>
      <c r="AB239" s="161">
        <f t="shared" si="60"/>
        <v>0</v>
      </c>
      <c r="AC239" s="161">
        <f t="shared" si="60"/>
        <v>0</v>
      </c>
      <c r="AD239" s="161">
        <f t="shared" si="60"/>
        <v>0</v>
      </c>
      <c r="AE239" s="161">
        <f t="shared" si="60"/>
        <v>0</v>
      </c>
      <c r="AF239" s="161">
        <f t="shared" si="60"/>
        <v>0</v>
      </c>
      <c r="AG239" s="161">
        <f t="shared" si="60"/>
        <v>0</v>
      </c>
      <c r="AH239" s="161">
        <f t="shared" si="60"/>
        <v>0</v>
      </c>
      <c r="AI239" s="161">
        <f t="shared" si="60"/>
        <v>0</v>
      </c>
      <c r="AJ239" s="161">
        <f t="shared" si="60"/>
        <v>0</v>
      </c>
      <c r="AK239" s="161">
        <f t="shared" si="60"/>
        <v>0</v>
      </c>
      <c r="AL239" s="161">
        <f t="shared" si="60"/>
        <v>0</v>
      </c>
      <c r="AM239" s="161">
        <f t="shared" si="60"/>
        <v>0</v>
      </c>
      <c r="AN239" s="161">
        <f t="shared" si="60"/>
        <v>0</v>
      </c>
      <c r="AO239" s="161">
        <f t="shared" si="60"/>
        <v>0</v>
      </c>
      <c r="AP239" s="161">
        <f t="shared" si="60"/>
        <v>0</v>
      </c>
    </row>
    <row r="240" spans="1:43" x14ac:dyDescent="0.2">
      <c r="A240" s="117" t="s">
        <v>366</v>
      </c>
      <c r="B240" s="121"/>
      <c r="C240" s="161">
        <f>C26+C30+C34+SUM(C35:C39)+C40+C42</f>
        <v>0</v>
      </c>
      <c r="D240" s="161">
        <f>D26+D30+D34+SUM(D35:D39)+D40+D42</f>
        <v>0</v>
      </c>
      <c r="E240" s="161">
        <f>E26+E30+E34+SUM(E35:E39)+E40+E42</f>
        <v>0</v>
      </c>
      <c r="F240" s="161">
        <f>F26+F30+F34+SUM(F35:F39)+F40+F42</f>
        <v>0</v>
      </c>
      <c r="G240" s="161">
        <f>G26+G30+G34+SUM(G35:G39)+G40+G42</f>
        <v>0</v>
      </c>
      <c r="H240" s="161">
        <f>H26+H30+H34+SUM(H35:H39)+H40+H42</f>
        <v>0</v>
      </c>
      <c r="I240" s="161">
        <f>I26+I30+I34+SUM(I35:I39)+I40+I42</f>
        <v>0</v>
      </c>
      <c r="J240" s="161">
        <f>J26+J30+J34+SUM(J35:J39)+J40+J42</f>
        <v>0</v>
      </c>
      <c r="K240" s="161">
        <f>K26+K30+K34+SUM(K35:K39)+K40+K42</f>
        <v>0</v>
      </c>
      <c r="L240" s="161">
        <f>L26+L30+L34+SUM(L35:L39)+L40+L42</f>
        <v>0</v>
      </c>
      <c r="M240" s="161">
        <f>M26+M30+M34+SUM(M35:M39)+M40+M42</f>
        <v>0</v>
      </c>
      <c r="N240" s="161">
        <f>N26+N30+N34+SUM(N35:N39)+N40+N42</f>
        <v>0</v>
      </c>
      <c r="O240" s="161">
        <f>O26+O30+O34+SUM(O35:O39)+O40+O42</f>
        <v>0</v>
      </c>
      <c r="P240" s="161">
        <f>P26+P30+P34+SUM(P35:P39)+P40+P42</f>
        <v>0</v>
      </c>
      <c r="Q240" s="161">
        <f>Q26+Q30+Q34+SUM(Q35:Q39)+Q40+Q42</f>
        <v>0</v>
      </c>
      <c r="R240" s="161">
        <f>R26+R30+R34+SUM(R35:R39)+R40+R42</f>
        <v>0</v>
      </c>
      <c r="S240" s="161">
        <f>S26+S30+S34+SUM(S35:S39)+S40+S42</f>
        <v>0</v>
      </c>
      <c r="T240" s="161">
        <f>T26+T30+T34+SUM(T35:T39)+T40+T42</f>
        <v>0</v>
      </c>
      <c r="U240" s="161">
        <f>U26+U30+U34+SUM(U35:U39)+U40+U42</f>
        <v>0</v>
      </c>
      <c r="V240" s="161">
        <f>V26+V30+V34+SUM(V35:V39)+V40+V42</f>
        <v>0</v>
      </c>
      <c r="W240" s="161">
        <f>W26+W30+W34+SUM(W35:W39)+W40+W42</f>
        <v>0</v>
      </c>
      <c r="X240" s="161">
        <f>X26+X30+X34+SUM(X35:X39)+X40+X42</f>
        <v>0</v>
      </c>
      <c r="Y240" s="161">
        <f>Y26+Y30+Y34+SUM(Y35:Y39)+Y40+Y42</f>
        <v>0</v>
      </c>
      <c r="Z240" s="161">
        <f>Z26+Z30+Z34+SUM(Z35:Z39)+Z40+Z42</f>
        <v>0</v>
      </c>
      <c r="AA240" s="161">
        <f>AA26+AA30+AA34+SUM(AA35:AA39)+AA40+AA42</f>
        <v>0</v>
      </c>
      <c r="AB240" s="161">
        <f>AB26+AB30+AB34+SUM(AB35:AB39)+AB40+AB42</f>
        <v>0</v>
      </c>
      <c r="AC240" s="161">
        <f>AC26+AC30+AC34+SUM(AC35:AC39)+AC40+AC42</f>
        <v>0</v>
      </c>
      <c r="AD240" s="161">
        <f>AD26+AD30+AD34+SUM(AD35:AD39)+AD40+AD42</f>
        <v>0</v>
      </c>
      <c r="AE240" s="161">
        <f>AE26+AE30+AE34+SUM(AE35:AE39)+AE40+AE42</f>
        <v>0</v>
      </c>
      <c r="AF240" s="161">
        <f>AF26+AF30+AF34+SUM(AF35:AF39)+AF40+AF42</f>
        <v>0</v>
      </c>
      <c r="AG240" s="161">
        <f>AG26+AG30+AG34+SUM(AG35:AG39)+AG40+AG42</f>
        <v>0</v>
      </c>
      <c r="AH240" s="161">
        <f>AH26+AH30+AH34+SUM(AH35:AH39)+AH40+AH42</f>
        <v>0</v>
      </c>
      <c r="AI240" s="161">
        <f>AI26+AI30+AI34+SUM(AI35:AI39)+AI40+AI42</f>
        <v>0</v>
      </c>
      <c r="AJ240" s="161">
        <f>AJ26+AJ30+AJ34+SUM(AJ35:AJ39)+AJ40+AJ42</f>
        <v>0</v>
      </c>
      <c r="AK240" s="161">
        <f>AK26+AK30+AK34+SUM(AK35:AK39)+AK40+AK42</f>
        <v>0</v>
      </c>
      <c r="AL240" s="161">
        <f>AL26+AL30+AL34+SUM(AL35:AL39)+AL40+AL42</f>
        <v>0</v>
      </c>
      <c r="AM240" s="161">
        <f>AM26+AM30+AM34+SUM(AM35:AM39)+AM40+AM42</f>
        <v>0</v>
      </c>
      <c r="AN240" s="161">
        <f>AN26+AN30+AN34+SUM(AN35:AN39)+AN40+AN42</f>
        <v>0</v>
      </c>
      <c r="AO240" s="161">
        <f>AO26+AO30+AO34+SUM(AO35:AO39)+AO40+AO42</f>
        <v>0</v>
      </c>
      <c r="AP240" s="161">
        <f>AP26+AP30+AP34+SUM(AP35:AP39)+AP40+AP42</f>
        <v>0</v>
      </c>
    </row>
    <row r="241" spans="1:42" x14ac:dyDescent="0.2">
      <c r="A241" s="117" t="s">
        <v>367</v>
      </c>
      <c r="B241" s="121"/>
      <c r="C241" s="162">
        <f>C84</f>
        <v>0</v>
      </c>
      <c r="D241" s="162">
        <f>D84</f>
        <v>0</v>
      </c>
      <c r="E241" s="162">
        <f>E84</f>
        <v>0</v>
      </c>
      <c r="F241" s="162">
        <f>F84</f>
        <v>0</v>
      </c>
      <c r="G241" s="162">
        <f>G84</f>
        <v>0</v>
      </c>
      <c r="H241" s="162">
        <f>H84</f>
        <v>0</v>
      </c>
      <c r="I241" s="162">
        <f>I84</f>
        <v>0</v>
      </c>
      <c r="J241" s="162">
        <f>J84</f>
        <v>0</v>
      </c>
      <c r="K241" s="162">
        <f>K84</f>
        <v>0</v>
      </c>
      <c r="L241" s="162">
        <f>L84</f>
        <v>0</v>
      </c>
      <c r="M241" s="162">
        <f>M84</f>
        <v>0</v>
      </c>
      <c r="N241" s="162">
        <f>N84</f>
        <v>0</v>
      </c>
      <c r="O241" s="162">
        <f>O84</f>
        <v>0</v>
      </c>
      <c r="P241" s="162">
        <f>P84</f>
        <v>0</v>
      </c>
      <c r="Q241" s="162">
        <f>Q84</f>
        <v>0</v>
      </c>
      <c r="R241" s="162">
        <f>R84</f>
        <v>0</v>
      </c>
      <c r="S241" s="162">
        <f>S84</f>
        <v>0</v>
      </c>
      <c r="T241" s="162">
        <f>T84</f>
        <v>0</v>
      </c>
      <c r="U241" s="162">
        <f>U84</f>
        <v>0</v>
      </c>
      <c r="V241" s="162">
        <f>V84</f>
        <v>0</v>
      </c>
      <c r="W241" s="162">
        <f>W84</f>
        <v>0</v>
      </c>
      <c r="X241" s="162">
        <f>X84</f>
        <v>0</v>
      </c>
      <c r="Y241" s="162">
        <f>Y84</f>
        <v>0</v>
      </c>
      <c r="Z241" s="162">
        <f>Z84</f>
        <v>0</v>
      </c>
      <c r="AA241" s="162">
        <f>AA84</f>
        <v>0</v>
      </c>
      <c r="AB241" s="162">
        <f>AB84</f>
        <v>0</v>
      </c>
      <c r="AC241" s="162">
        <f>AC84</f>
        <v>0</v>
      </c>
      <c r="AD241" s="162">
        <f>AD84</f>
        <v>0</v>
      </c>
      <c r="AE241" s="162">
        <f>AE84</f>
        <v>0</v>
      </c>
      <c r="AF241" s="162">
        <f>AF84</f>
        <v>0</v>
      </c>
      <c r="AG241" s="162">
        <f>AG84</f>
        <v>0</v>
      </c>
      <c r="AH241" s="162">
        <f>AH84</f>
        <v>0</v>
      </c>
      <c r="AI241" s="162">
        <f>AI84</f>
        <v>0</v>
      </c>
      <c r="AJ241" s="162">
        <f>AJ84</f>
        <v>0</v>
      </c>
      <c r="AK241" s="162">
        <f>AK84</f>
        <v>0</v>
      </c>
      <c r="AL241" s="162">
        <f>AL84</f>
        <v>0</v>
      </c>
      <c r="AM241" s="162">
        <f>AM84</f>
        <v>0</v>
      </c>
      <c r="AN241" s="162">
        <f>AN84</f>
        <v>0</v>
      </c>
      <c r="AO241" s="162">
        <f>AO84</f>
        <v>0</v>
      </c>
      <c r="AP241" s="162">
        <f>AP84</f>
        <v>0</v>
      </c>
    </row>
    <row r="242" spans="1:42" x14ac:dyDescent="0.2">
      <c r="A242" s="117" t="s">
        <v>348</v>
      </c>
      <c r="B242" s="121"/>
      <c r="C242" s="161">
        <f>SUM(C237:C239)-C240-C241</f>
        <v>0</v>
      </c>
      <c r="D242" s="161">
        <f t="shared" ref="D242:AP242" si="61">SUM(D237:D239)-D240-D241</f>
        <v>0</v>
      </c>
      <c r="E242" s="161">
        <f t="shared" si="61"/>
        <v>0</v>
      </c>
      <c r="F242" s="161">
        <f t="shared" si="61"/>
        <v>0</v>
      </c>
      <c r="G242" s="161">
        <f t="shared" si="61"/>
        <v>0</v>
      </c>
      <c r="H242" s="161">
        <f t="shared" si="61"/>
        <v>0</v>
      </c>
      <c r="I242" s="161">
        <f t="shared" si="61"/>
        <v>0</v>
      </c>
      <c r="J242" s="161">
        <f t="shared" si="61"/>
        <v>0</v>
      </c>
      <c r="K242" s="161">
        <f t="shared" si="61"/>
        <v>0</v>
      </c>
      <c r="L242" s="161">
        <f t="shared" si="61"/>
        <v>0</v>
      </c>
      <c r="M242" s="161">
        <f t="shared" si="61"/>
        <v>0</v>
      </c>
      <c r="N242" s="161">
        <f t="shared" si="61"/>
        <v>0</v>
      </c>
      <c r="O242" s="161">
        <f t="shared" si="61"/>
        <v>0</v>
      </c>
      <c r="P242" s="161">
        <f t="shared" si="61"/>
        <v>0</v>
      </c>
      <c r="Q242" s="161">
        <f t="shared" si="61"/>
        <v>0</v>
      </c>
      <c r="R242" s="161">
        <f t="shared" si="61"/>
        <v>0</v>
      </c>
      <c r="S242" s="161">
        <f t="shared" si="61"/>
        <v>0</v>
      </c>
      <c r="T242" s="161">
        <f t="shared" si="61"/>
        <v>0</v>
      </c>
      <c r="U242" s="161">
        <f t="shared" si="61"/>
        <v>0</v>
      </c>
      <c r="V242" s="161">
        <f t="shared" si="61"/>
        <v>0</v>
      </c>
      <c r="W242" s="161">
        <f t="shared" si="61"/>
        <v>0</v>
      </c>
      <c r="X242" s="161">
        <f t="shared" si="61"/>
        <v>0</v>
      </c>
      <c r="Y242" s="161">
        <f t="shared" si="61"/>
        <v>0</v>
      </c>
      <c r="Z242" s="161">
        <f t="shared" si="61"/>
        <v>0</v>
      </c>
      <c r="AA242" s="161">
        <f t="shared" si="61"/>
        <v>0</v>
      </c>
      <c r="AB242" s="161">
        <f t="shared" si="61"/>
        <v>0</v>
      </c>
      <c r="AC242" s="161">
        <f t="shared" si="61"/>
        <v>0</v>
      </c>
      <c r="AD242" s="161">
        <f t="shared" si="61"/>
        <v>0</v>
      </c>
      <c r="AE242" s="161">
        <f t="shared" si="61"/>
        <v>0</v>
      </c>
      <c r="AF242" s="161">
        <f t="shared" si="61"/>
        <v>0</v>
      </c>
      <c r="AG242" s="161">
        <f t="shared" si="61"/>
        <v>0</v>
      </c>
      <c r="AH242" s="161">
        <f t="shared" si="61"/>
        <v>0</v>
      </c>
      <c r="AI242" s="161">
        <f t="shared" si="61"/>
        <v>0</v>
      </c>
      <c r="AJ242" s="161">
        <f t="shared" si="61"/>
        <v>0</v>
      </c>
      <c r="AK242" s="161">
        <f t="shared" si="61"/>
        <v>0</v>
      </c>
      <c r="AL242" s="161">
        <f t="shared" si="61"/>
        <v>0</v>
      </c>
      <c r="AM242" s="161">
        <f t="shared" si="61"/>
        <v>0</v>
      </c>
      <c r="AN242" s="161">
        <f t="shared" si="61"/>
        <v>0</v>
      </c>
      <c r="AO242" s="161">
        <f t="shared" si="61"/>
        <v>0</v>
      </c>
      <c r="AP242" s="161">
        <f t="shared" si="61"/>
        <v>0</v>
      </c>
    </row>
    <row r="243" spans="1:42" s="121" customFormat="1" x14ac:dyDescent="0.2">
      <c r="A243" s="117" t="str">
        <f>Inputs!B124</f>
        <v>Production Based Incentive (PBI)</v>
      </c>
      <c r="C243" s="28"/>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c r="AB243" s="202"/>
      <c r="AC243" s="202"/>
      <c r="AD243" s="202"/>
      <c r="AE243" s="202"/>
      <c r="AF243" s="202"/>
      <c r="AG243" s="202"/>
      <c r="AH243" s="202"/>
      <c r="AI243" s="202"/>
      <c r="AJ243" s="202"/>
      <c r="AK243" s="202"/>
      <c r="AL243" s="202"/>
      <c r="AM243" s="202"/>
      <c r="AN243" s="202"/>
      <c r="AO243" s="202"/>
      <c r="AP243" s="202"/>
    </row>
    <row r="244" spans="1:42" x14ac:dyDescent="0.2">
      <c r="A244" s="119" t="s">
        <v>4</v>
      </c>
      <c r="B244" s="121"/>
      <c r="C244" s="161">
        <f>IF(AND(pbi_fed_tax_sta="Yes",pbi_fed_for_ds="No"),C584,0)</f>
        <v>0</v>
      </c>
      <c r="D244" s="161">
        <f>IF(AND(pbi_fed_tax_sta="Yes",pbi_fed_for_ds="No"),D584,0)</f>
        <v>0</v>
      </c>
      <c r="E244" s="161">
        <f>IF(AND(pbi_fed_tax_sta="Yes",pbi_fed_for_ds="No"),E584,0)</f>
        <v>0</v>
      </c>
      <c r="F244" s="161">
        <f>IF(AND(pbi_fed_tax_sta="Yes",pbi_fed_for_ds="No"),F584,0)</f>
        <v>0</v>
      </c>
      <c r="G244" s="161">
        <f>IF(AND(pbi_fed_tax_sta="Yes",pbi_fed_for_ds="No"),G584,0)</f>
        <v>0</v>
      </c>
      <c r="H244" s="161">
        <f>IF(AND(pbi_fed_tax_sta="Yes",pbi_fed_for_ds="No"),H584,0)</f>
        <v>0</v>
      </c>
      <c r="I244" s="161">
        <f>IF(AND(pbi_fed_tax_sta="Yes",pbi_fed_for_ds="No"),I584,0)</f>
        <v>0</v>
      </c>
      <c r="J244" s="161">
        <f>IF(AND(pbi_fed_tax_sta="Yes",pbi_fed_for_ds="No"),J584,0)</f>
        <v>0</v>
      </c>
      <c r="K244" s="161">
        <f>IF(AND(pbi_fed_tax_sta="Yes",pbi_fed_for_ds="No"),K584,0)</f>
        <v>0</v>
      </c>
      <c r="L244" s="161">
        <f>IF(AND(pbi_fed_tax_sta="Yes",pbi_fed_for_ds="No"),L584,0)</f>
        <v>0</v>
      </c>
      <c r="M244" s="161">
        <f>IF(AND(pbi_fed_tax_sta="Yes",pbi_fed_for_ds="No"),M584,0)</f>
        <v>0</v>
      </c>
      <c r="N244" s="161">
        <f>IF(AND(pbi_fed_tax_sta="Yes",pbi_fed_for_ds="No"),N584,0)</f>
        <v>0</v>
      </c>
      <c r="O244" s="161">
        <f>IF(AND(pbi_fed_tax_sta="Yes",pbi_fed_for_ds="No"),O584,0)</f>
        <v>0</v>
      </c>
      <c r="P244" s="161">
        <f>IF(AND(pbi_fed_tax_sta="Yes",pbi_fed_for_ds="No"),P584,0)</f>
        <v>0</v>
      </c>
      <c r="Q244" s="161">
        <f>IF(AND(pbi_fed_tax_sta="Yes",pbi_fed_for_ds="No"),Q584,0)</f>
        <v>0</v>
      </c>
      <c r="R244" s="161">
        <f>IF(AND(pbi_fed_tax_sta="Yes",pbi_fed_for_ds="No"),R584,0)</f>
        <v>0</v>
      </c>
      <c r="S244" s="161">
        <f>IF(AND(pbi_fed_tax_sta="Yes",pbi_fed_for_ds="No"),S584,0)</f>
        <v>0</v>
      </c>
      <c r="T244" s="161">
        <f>IF(AND(pbi_fed_tax_sta="Yes",pbi_fed_for_ds="No"),T584,0)</f>
        <v>0</v>
      </c>
      <c r="U244" s="161">
        <f>IF(AND(pbi_fed_tax_sta="Yes",pbi_fed_for_ds="No"),U584,0)</f>
        <v>0</v>
      </c>
      <c r="V244" s="161">
        <f>IF(AND(pbi_fed_tax_sta="Yes",pbi_fed_for_ds="No"),V584,0)</f>
        <v>0</v>
      </c>
      <c r="W244" s="161">
        <f>IF(AND(pbi_fed_tax_sta="Yes",pbi_fed_for_ds="No"),W584,0)</f>
        <v>0</v>
      </c>
      <c r="X244" s="161">
        <f>IF(AND(pbi_fed_tax_sta="Yes",pbi_fed_for_ds="No"),X584,0)</f>
        <v>0</v>
      </c>
      <c r="Y244" s="161">
        <f>IF(AND(pbi_fed_tax_sta="Yes",pbi_fed_for_ds="No"),Y584,0)</f>
        <v>0</v>
      </c>
      <c r="Z244" s="161">
        <f>IF(AND(pbi_fed_tax_sta="Yes",pbi_fed_for_ds="No"),Z584,0)</f>
        <v>0</v>
      </c>
      <c r="AA244" s="161">
        <f>IF(AND(pbi_fed_tax_sta="Yes",pbi_fed_for_ds="No"),AA584,0)</f>
        <v>0</v>
      </c>
      <c r="AB244" s="161">
        <f>IF(AND(pbi_fed_tax_sta="Yes",pbi_fed_for_ds="No"),AB584,0)</f>
        <v>0</v>
      </c>
      <c r="AC244" s="161">
        <f>IF(AND(pbi_fed_tax_sta="Yes",pbi_fed_for_ds="No"),AC584,0)</f>
        <v>0</v>
      </c>
      <c r="AD244" s="161">
        <f>IF(AND(pbi_fed_tax_sta="Yes",pbi_fed_for_ds="No"),AD584,0)</f>
        <v>0</v>
      </c>
      <c r="AE244" s="161">
        <f>IF(AND(pbi_fed_tax_sta="Yes",pbi_fed_for_ds="No"),AE584,0)</f>
        <v>0</v>
      </c>
      <c r="AF244" s="161">
        <f>IF(AND(pbi_fed_tax_sta="Yes",pbi_fed_for_ds="No"),AF584,0)</f>
        <v>0</v>
      </c>
      <c r="AG244" s="161">
        <f>IF(AND(pbi_fed_tax_sta="Yes",pbi_fed_for_ds="No"),AG584,0)</f>
        <v>0</v>
      </c>
      <c r="AH244" s="161">
        <f>IF(AND(pbi_fed_tax_sta="Yes",pbi_fed_for_ds="No"),AH584,0)</f>
        <v>0</v>
      </c>
      <c r="AI244" s="161">
        <f>IF(AND(pbi_fed_tax_sta="Yes",pbi_fed_for_ds="No"),AI584,0)</f>
        <v>0</v>
      </c>
      <c r="AJ244" s="161">
        <f>IF(AND(pbi_fed_tax_sta="Yes",pbi_fed_for_ds="No"),AJ584,0)</f>
        <v>0</v>
      </c>
      <c r="AK244" s="161">
        <f>IF(AND(pbi_fed_tax_sta="Yes",pbi_fed_for_ds="No"),AK584,0)</f>
        <v>0</v>
      </c>
      <c r="AL244" s="161">
        <f>IF(AND(pbi_fed_tax_sta="Yes",pbi_fed_for_ds="No"),AL584,0)</f>
        <v>0</v>
      </c>
      <c r="AM244" s="161">
        <f>IF(AND(pbi_fed_tax_sta="Yes",pbi_fed_for_ds="No"),AM584,0)</f>
        <v>0</v>
      </c>
      <c r="AN244" s="161">
        <f>IF(AND(pbi_fed_tax_sta="Yes",pbi_fed_for_ds="No"),AN584,0)</f>
        <v>0</v>
      </c>
      <c r="AO244" s="161">
        <f>IF(AND(pbi_fed_tax_sta="Yes",pbi_fed_for_ds="No"),AO584,0)</f>
        <v>0</v>
      </c>
      <c r="AP244" s="161">
        <f>IF(AND(pbi_fed_tax_sta="Yes",pbi_fed_for_ds="No"),AP584,0)</f>
        <v>0</v>
      </c>
    </row>
    <row r="245" spans="1:42" x14ac:dyDescent="0.2">
      <c r="A245" s="119" t="s">
        <v>5</v>
      </c>
      <c r="B245" s="121"/>
      <c r="C245" s="161">
        <f>IF(AND(pbi_sta_tax_sta="Yes",pbi_sta_for_ds="No"),C588,0)</f>
        <v>0</v>
      </c>
      <c r="D245" s="161">
        <f>IF(AND(pbi_sta_tax_sta="Yes",pbi_sta_for_ds="No"),D588,0)</f>
        <v>0</v>
      </c>
      <c r="E245" s="161">
        <f>IF(AND(pbi_sta_tax_sta="Yes",pbi_sta_for_ds="No"),E588,0)</f>
        <v>0</v>
      </c>
      <c r="F245" s="161">
        <f>IF(AND(pbi_sta_tax_sta="Yes",pbi_sta_for_ds="No"),F588,0)</f>
        <v>0</v>
      </c>
      <c r="G245" s="161">
        <f>IF(AND(pbi_sta_tax_sta="Yes",pbi_sta_for_ds="No"),G588,0)</f>
        <v>0</v>
      </c>
      <c r="H245" s="161">
        <f>IF(AND(pbi_sta_tax_sta="Yes",pbi_sta_for_ds="No"),H588,0)</f>
        <v>0</v>
      </c>
      <c r="I245" s="161">
        <f>IF(AND(pbi_sta_tax_sta="Yes",pbi_sta_for_ds="No"),I588,0)</f>
        <v>0</v>
      </c>
      <c r="J245" s="161">
        <f>IF(AND(pbi_sta_tax_sta="Yes",pbi_sta_for_ds="No"),J588,0)</f>
        <v>0</v>
      </c>
      <c r="K245" s="161">
        <f>IF(AND(pbi_sta_tax_sta="Yes",pbi_sta_for_ds="No"),K588,0)</f>
        <v>0</v>
      </c>
      <c r="L245" s="161">
        <f>IF(AND(pbi_sta_tax_sta="Yes",pbi_sta_for_ds="No"),L588,0)</f>
        <v>0</v>
      </c>
      <c r="M245" s="161">
        <f>IF(AND(pbi_sta_tax_sta="Yes",pbi_sta_for_ds="No"),M588,0)</f>
        <v>0</v>
      </c>
      <c r="N245" s="161">
        <f>IF(AND(pbi_sta_tax_sta="Yes",pbi_sta_for_ds="No"),N588,0)</f>
        <v>0</v>
      </c>
      <c r="O245" s="161">
        <f>IF(AND(pbi_sta_tax_sta="Yes",pbi_sta_for_ds="No"),O588,0)</f>
        <v>0</v>
      </c>
      <c r="P245" s="161">
        <f>IF(AND(pbi_sta_tax_sta="Yes",pbi_sta_for_ds="No"),P588,0)</f>
        <v>0</v>
      </c>
      <c r="Q245" s="161">
        <f>IF(AND(pbi_sta_tax_sta="Yes",pbi_sta_for_ds="No"),Q588,0)</f>
        <v>0</v>
      </c>
      <c r="R245" s="161">
        <f>IF(AND(pbi_sta_tax_sta="Yes",pbi_sta_for_ds="No"),R588,0)</f>
        <v>0</v>
      </c>
      <c r="S245" s="161">
        <f>IF(AND(pbi_sta_tax_sta="Yes",pbi_sta_for_ds="No"),S588,0)</f>
        <v>0</v>
      </c>
      <c r="T245" s="161">
        <f>IF(AND(pbi_sta_tax_sta="Yes",pbi_sta_for_ds="No"),T588,0)</f>
        <v>0</v>
      </c>
      <c r="U245" s="161">
        <f>IF(AND(pbi_sta_tax_sta="Yes",pbi_sta_for_ds="No"),U588,0)</f>
        <v>0</v>
      </c>
      <c r="V245" s="161">
        <f>IF(AND(pbi_sta_tax_sta="Yes",pbi_sta_for_ds="No"),V588,0)</f>
        <v>0</v>
      </c>
      <c r="W245" s="161">
        <f>IF(AND(pbi_sta_tax_sta="Yes",pbi_sta_for_ds="No"),W588,0)</f>
        <v>0</v>
      </c>
      <c r="X245" s="161">
        <f>IF(AND(pbi_sta_tax_sta="Yes",pbi_sta_for_ds="No"),X588,0)</f>
        <v>0</v>
      </c>
      <c r="Y245" s="161">
        <f>IF(AND(pbi_sta_tax_sta="Yes",pbi_sta_for_ds="No"),Y588,0)</f>
        <v>0</v>
      </c>
      <c r="Z245" s="161">
        <f>IF(AND(pbi_sta_tax_sta="Yes",pbi_sta_for_ds="No"),Z588,0)</f>
        <v>0</v>
      </c>
      <c r="AA245" s="161">
        <f>IF(AND(pbi_sta_tax_sta="Yes",pbi_sta_for_ds="No"),AA588,0)</f>
        <v>0</v>
      </c>
      <c r="AB245" s="161">
        <f>IF(AND(pbi_sta_tax_sta="Yes",pbi_sta_for_ds="No"),AB588,0)</f>
        <v>0</v>
      </c>
      <c r="AC245" s="161">
        <f>IF(AND(pbi_sta_tax_sta="Yes",pbi_sta_for_ds="No"),AC588,0)</f>
        <v>0</v>
      </c>
      <c r="AD245" s="161">
        <f>IF(AND(pbi_sta_tax_sta="Yes",pbi_sta_for_ds="No"),AD588,0)</f>
        <v>0</v>
      </c>
      <c r="AE245" s="161">
        <f>IF(AND(pbi_sta_tax_sta="Yes",pbi_sta_for_ds="No"),AE588,0)</f>
        <v>0</v>
      </c>
      <c r="AF245" s="161">
        <f>IF(AND(pbi_sta_tax_sta="Yes",pbi_sta_for_ds="No"),AF588,0)</f>
        <v>0</v>
      </c>
      <c r="AG245" s="161">
        <f>IF(AND(pbi_sta_tax_sta="Yes",pbi_sta_for_ds="No"),AG588,0)</f>
        <v>0</v>
      </c>
      <c r="AH245" s="161">
        <f>IF(AND(pbi_sta_tax_sta="Yes",pbi_sta_for_ds="No"),AH588,0)</f>
        <v>0</v>
      </c>
      <c r="AI245" s="161">
        <f>IF(AND(pbi_sta_tax_sta="Yes",pbi_sta_for_ds="No"),AI588,0)</f>
        <v>0</v>
      </c>
      <c r="AJ245" s="161">
        <f>IF(AND(pbi_sta_tax_sta="Yes",pbi_sta_for_ds="No"),AJ588,0)</f>
        <v>0</v>
      </c>
      <c r="AK245" s="161">
        <f>IF(AND(pbi_sta_tax_sta="Yes",pbi_sta_for_ds="No"),AK588,0)</f>
        <v>0</v>
      </c>
      <c r="AL245" s="161">
        <f>IF(AND(pbi_sta_tax_sta="Yes",pbi_sta_for_ds="No"),AL588,0)</f>
        <v>0</v>
      </c>
      <c r="AM245" s="161">
        <f>IF(AND(pbi_sta_tax_sta="Yes",pbi_sta_for_ds="No"),AM588,0)</f>
        <v>0</v>
      </c>
      <c r="AN245" s="161">
        <f>IF(AND(pbi_sta_tax_sta="Yes",pbi_sta_for_ds="No"),AN588,0)</f>
        <v>0</v>
      </c>
      <c r="AO245" s="161">
        <f>IF(AND(pbi_sta_tax_sta="Yes",pbi_sta_for_ds="No"),AO588,0)</f>
        <v>0</v>
      </c>
      <c r="AP245" s="161">
        <f>IF(AND(pbi_sta_tax_sta="Yes",pbi_sta_for_ds="No"),AP588,0)</f>
        <v>0</v>
      </c>
    </row>
    <row r="246" spans="1:42" x14ac:dyDescent="0.2">
      <c r="A246" s="119" t="s">
        <v>169</v>
      </c>
      <c r="B246" s="121"/>
      <c r="C246" s="161">
        <f>IF(AND(pbi_uti_tax_sta="Yes",pbi_uti_for_ds="No"),C592,0)</f>
        <v>0</v>
      </c>
      <c r="D246" s="161">
        <f>IF(AND(pbi_uti_tax_sta="Yes",pbi_uti_for_ds="No"),D592,0)</f>
        <v>0</v>
      </c>
      <c r="E246" s="161">
        <f>IF(AND(pbi_uti_tax_sta="Yes",pbi_uti_for_ds="No"),E592,0)</f>
        <v>0</v>
      </c>
      <c r="F246" s="161">
        <f>IF(AND(pbi_uti_tax_sta="Yes",pbi_uti_for_ds="No"),F592,0)</f>
        <v>0</v>
      </c>
      <c r="G246" s="161">
        <f>IF(AND(pbi_uti_tax_sta="Yes",pbi_uti_for_ds="No"),G592,0)</f>
        <v>0</v>
      </c>
      <c r="H246" s="161">
        <f>IF(AND(pbi_uti_tax_sta="Yes",pbi_uti_for_ds="No"),H592,0)</f>
        <v>0</v>
      </c>
      <c r="I246" s="161">
        <f>IF(AND(pbi_uti_tax_sta="Yes",pbi_uti_for_ds="No"),I592,0)</f>
        <v>0</v>
      </c>
      <c r="J246" s="161">
        <f>IF(AND(pbi_uti_tax_sta="Yes",pbi_uti_for_ds="No"),J592,0)</f>
        <v>0</v>
      </c>
      <c r="K246" s="161">
        <f>IF(AND(pbi_uti_tax_sta="Yes",pbi_uti_for_ds="No"),K592,0)</f>
        <v>0</v>
      </c>
      <c r="L246" s="161">
        <f>IF(AND(pbi_uti_tax_sta="Yes",pbi_uti_for_ds="No"),L592,0)</f>
        <v>0</v>
      </c>
      <c r="M246" s="161">
        <f>IF(AND(pbi_uti_tax_sta="Yes",pbi_uti_for_ds="No"),M592,0)</f>
        <v>0</v>
      </c>
      <c r="N246" s="161">
        <f>IF(AND(pbi_uti_tax_sta="Yes",pbi_uti_for_ds="No"),N592,0)</f>
        <v>0</v>
      </c>
      <c r="O246" s="161">
        <f>IF(AND(pbi_uti_tax_sta="Yes",pbi_uti_for_ds="No"),O592,0)</f>
        <v>0</v>
      </c>
      <c r="P246" s="161">
        <f>IF(AND(pbi_uti_tax_sta="Yes",pbi_uti_for_ds="No"),P592,0)</f>
        <v>0</v>
      </c>
      <c r="Q246" s="161">
        <f>IF(AND(pbi_uti_tax_sta="Yes",pbi_uti_for_ds="No"),Q592,0)</f>
        <v>0</v>
      </c>
      <c r="R246" s="161">
        <f>IF(AND(pbi_uti_tax_sta="Yes",pbi_uti_for_ds="No"),R592,0)</f>
        <v>0</v>
      </c>
      <c r="S246" s="161">
        <f>IF(AND(pbi_uti_tax_sta="Yes",pbi_uti_for_ds="No"),S592,0)</f>
        <v>0</v>
      </c>
      <c r="T246" s="161">
        <f>IF(AND(pbi_uti_tax_sta="Yes",pbi_uti_for_ds="No"),T592,0)</f>
        <v>0</v>
      </c>
      <c r="U246" s="161">
        <f>IF(AND(pbi_uti_tax_sta="Yes",pbi_uti_for_ds="No"),U592,0)</f>
        <v>0</v>
      </c>
      <c r="V246" s="161">
        <f>IF(AND(pbi_uti_tax_sta="Yes",pbi_uti_for_ds="No"),V592,0)</f>
        <v>0</v>
      </c>
      <c r="W246" s="161">
        <f>IF(AND(pbi_uti_tax_sta="Yes",pbi_uti_for_ds="No"),W592,0)</f>
        <v>0</v>
      </c>
      <c r="X246" s="161">
        <f>IF(AND(pbi_uti_tax_sta="Yes",pbi_uti_for_ds="No"),X592,0)</f>
        <v>0</v>
      </c>
      <c r="Y246" s="161">
        <f>IF(AND(pbi_uti_tax_sta="Yes",pbi_uti_for_ds="No"),Y592,0)</f>
        <v>0</v>
      </c>
      <c r="Z246" s="161">
        <f>IF(AND(pbi_uti_tax_sta="Yes",pbi_uti_for_ds="No"),Z592,0)</f>
        <v>0</v>
      </c>
      <c r="AA246" s="161">
        <f>IF(AND(pbi_uti_tax_sta="Yes",pbi_uti_for_ds="No"),AA592,0)</f>
        <v>0</v>
      </c>
      <c r="AB246" s="161">
        <f>IF(AND(pbi_uti_tax_sta="Yes",pbi_uti_for_ds="No"),AB592,0)</f>
        <v>0</v>
      </c>
      <c r="AC246" s="161">
        <f>IF(AND(pbi_uti_tax_sta="Yes",pbi_uti_for_ds="No"),AC592,0)</f>
        <v>0</v>
      </c>
      <c r="AD246" s="161">
        <f>IF(AND(pbi_uti_tax_sta="Yes",pbi_uti_for_ds="No"),AD592,0)</f>
        <v>0</v>
      </c>
      <c r="AE246" s="161">
        <f>IF(AND(pbi_uti_tax_sta="Yes",pbi_uti_for_ds="No"),AE592,0)</f>
        <v>0</v>
      </c>
      <c r="AF246" s="161">
        <f>IF(AND(pbi_uti_tax_sta="Yes",pbi_uti_for_ds="No"),AF592,0)</f>
        <v>0</v>
      </c>
      <c r="AG246" s="161">
        <f>IF(AND(pbi_uti_tax_sta="Yes",pbi_uti_for_ds="No"),AG592,0)</f>
        <v>0</v>
      </c>
      <c r="AH246" s="161">
        <f>IF(AND(pbi_uti_tax_sta="Yes",pbi_uti_for_ds="No"),AH592,0)</f>
        <v>0</v>
      </c>
      <c r="AI246" s="161">
        <f>IF(AND(pbi_uti_tax_sta="Yes",pbi_uti_for_ds="No"),AI592,0)</f>
        <v>0</v>
      </c>
      <c r="AJ246" s="161">
        <f>IF(AND(pbi_uti_tax_sta="Yes",pbi_uti_for_ds="No"),AJ592,0)</f>
        <v>0</v>
      </c>
      <c r="AK246" s="161">
        <f>IF(AND(pbi_uti_tax_sta="Yes",pbi_uti_for_ds="No"),AK592,0)</f>
        <v>0</v>
      </c>
      <c r="AL246" s="161">
        <f>IF(AND(pbi_uti_tax_sta="Yes",pbi_uti_for_ds="No"),AL592,0)</f>
        <v>0</v>
      </c>
      <c r="AM246" s="161">
        <f>IF(AND(pbi_uti_tax_sta="Yes",pbi_uti_for_ds="No"),AM592,0)</f>
        <v>0</v>
      </c>
      <c r="AN246" s="161">
        <f>IF(AND(pbi_uti_tax_sta="Yes",pbi_uti_for_ds="No"),AN592,0)</f>
        <v>0</v>
      </c>
      <c r="AO246" s="161">
        <f>IF(AND(pbi_uti_tax_sta="Yes",pbi_uti_for_ds="No"),AO592,0)</f>
        <v>0</v>
      </c>
      <c r="AP246" s="161">
        <f>IF(AND(pbi_uti_tax_sta="Yes",pbi_uti_for_ds="No"),AP592,0)</f>
        <v>0</v>
      </c>
    </row>
    <row r="247" spans="1:42" x14ac:dyDescent="0.2">
      <c r="A247" s="119" t="s">
        <v>170</v>
      </c>
      <c r="B247" s="121"/>
      <c r="C247" s="162">
        <f>IF(AND(pbi_oth_tax_sta="Yes",pbi_oth_for_ds="No"),C596,0)</f>
        <v>0</v>
      </c>
      <c r="D247" s="162">
        <f>IF(AND(pbi_oth_tax_sta="Yes",pbi_oth_for_ds="No"),D596,0)</f>
        <v>0</v>
      </c>
      <c r="E247" s="162">
        <f>IF(AND(pbi_oth_tax_sta="Yes",pbi_oth_for_ds="No"),E596,0)</f>
        <v>0</v>
      </c>
      <c r="F247" s="162">
        <f>IF(AND(pbi_oth_tax_sta="Yes",pbi_oth_for_ds="No"),F596,0)</f>
        <v>0</v>
      </c>
      <c r="G247" s="162">
        <f>IF(AND(pbi_oth_tax_sta="Yes",pbi_oth_for_ds="No"),G596,0)</f>
        <v>0</v>
      </c>
      <c r="H247" s="162">
        <f>IF(AND(pbi_oth_tax_sta="Yes",pbi_oth_for_ds="No"),H596,0)</f>
        <v>0</v>
      </c>
      <c r="I247" s="162">
        <f>IF(AND(pbi_oth_tax_sta="Yes",pbi_oth_for_ds="No"),I596,0)</f>
        <v>0</v>
      </c>
      <c r="J247" s="162">
        <f>IF(AND(pbi_oth_tax_sta="Yes",pbi_oth_for_ds="No"),J596,0)</f>
        <v>0</v>
      </c>
      <c r="K247" s="162">
        <f>IF(AND(pbi_oth_tax_sta="Yes",pbi_oth_for_ds="No"),K596,0)</f>
        <v>0</v>
      </c>
      <c r="L247" s="162">
        <f>IF(AND(pbi_oth_tax_sta="Yes",pbi_oth_for_ds="No"),L596,0)</f>
        <v>0</v>
      </c>
      <c r="M247" s="162">
        <f>IF(AND(pbi_oth_tax_sta="Yes",pbi_oth_for_ds="No"),M596,0)</f>
        <v>0</v>
      </c>
      <c r="N247" s="162">
        <f>IF(AND(pbi_oth_tax_sta="Yes",pbi_oth_for_ds="No"),N596,0)</f>
        <v>0</v>
      </c>
      <c r="O247" s="162">
        <f>IF(AND(pbi_oth_tax_sta="Yes",pbi_oth_for_ds="No"),O596,0)</f>
        <v>0</v>
      </c>
      <c r="P247" s="162">
        <f>IF(AND(pbi_oth_tax_sta="Yes",pbi_oth_for_ds="No"),P596,0)</f>
        <v>0</v>
      </c>
      <c r="Q247" s="162">
        <f>IF(AND(pbi_oth_tax_sta="Yes",pbi_oth_for_ds="No"),Q596,0)</f>
        <v>0</v>
      </c>
      <c r="R247" s="162">
        <f>IF(AND(pbi_oth_tax_sta="Yes",pbi_oth_for_ds="No"),R596,0)</f>
        <v>0</v>
      </c>
      <c r="S247" s="162">
        <f>IF(AND(pbi_oth_tax_sta="Yes",pbi_oth_for_ds="No"),S596,0)</f>
        <v>0</v>
      </c>
      <c r="T247" s="162">
        <f>IF(AND(pbi_oth_tax_sta="Yes",pbi_oth_for_ds="No"),T596,0)</f>
        <v>0</v>
      </c>
      <c r="U247" s="162">
        <f>IF(AND(pbi_oth_tax_sta="Yes",pbi_oth_for_ds="No"),U596,0)</f>
        <v>0</v>
      </c>
      <c r="V247" s="162">
        <f>IF(AND(pbi_oth_tax_sta="Yes",pbi_oth_for_ds="No"),V596,0)</f>
        <v>0</v>
      </c>
      <c r="W247" s="162">
        <f>IF(AND(pbi_oth_tax_sta="Yes",pbi_oth_for_ds="No"),W596,0)</f>
        <v>0</v>
      </c>
      <c r="X247" s="162">
        <f>IF(AND(pbi_oth_tax_sta="Yes",pbi_oth_for_ds="No"),X596,0)</f>
        <v>0</v>
      </c>
      <c r="Y247" s="162">
        <f>IF(AND(pbi_oth_tax_sta="Yes",pbi_oth_for_ds="No"),Y596,0)</f>
        <v>0</v>
      </c>
      <c r="Z247" s="162">
        <f>IF(AND(pbi_oth_tax_sta="Yes",pbi_oth_for_ds="No"),Z596,0)</f>
        <v>0</v>
      </c>
      <c r="AA247" s="162">
        <f>IF(AND(pbi_oth_tax_sta="Yes",pbi_oth_for_ds="No"),AA596,0)</f>
        <v>0</v>
      </c>
      <c r="AB247" s="162">
        <f>IF(AND(pbi_oth_tax_sta="Yes",pbi_oth_for_ds="No"),AB596,0)</f>
        <v>0</v>
      </c>
      <c r="AC247" s="162">
        <f>IF(AND(pbi_oth_tax_sta="Yes",pbi_oth_for_ds="No"),AC596,0)</f>
        <v>0</v>
      </c>
      <c r="AD247" s="162">
        <f>IF(AND(pbi_oth_tax_sta="Yes",pbi_oth_for_ds="No"),AD596,0)</f>
        <v>0</v>
      </c>
      <c r="AE247" s="162">
        <f>IF(AND(pbi_oth_tax_sta="Yes",pbi_oth_for_ds="No"),AE596,0)</f>
        <v>0</v>
      </c>
      <c r="AF247" s="162">
        <f>IF(AND(pbi_oth_tax_sta="Yes",pbi_oth_for_ds="No"),AF596,0)</f>
        <v>0</v>
      </c>
      <c r="AG247" s="162">
        <f>IF(AND(pbi_oth_tax_sta="Yes",pbi_oth_for_ds="No"),AG596,0)</f>
        <v>0</v>
      </c>
      <c r="AH247" s="162">
        <f>IF(AND(pbi_oth_tax_sta="Yes",pbi_oth_for_ds="No"),AH596,0)</f>
        <v>0</v>
      </c>
      <c r="AI247" s="162">
        <f>IF(AND(pbi_oth_tax_sta="Yes",pbi_oth_for_ds="No"),AI596,0)</f>
        <v>0</v>
      </c>
      <c r="AJ247" s="162">
        <f>IF(AND(pbi_oth_tax_sta="Yes",pbi_oth_for_ds="No"),AJ596,0)</f>
        <v>0</v>
      </c>
      <c r="AK247" s="162">
        <f>IF(AND(pbi_oth_tax_sta="Yes",pbi_oth_for_ds="No"),AK596,0)</f>
        <v>0</v>
      </c>
      <c r="AL247" s="162">
        <f>IF(AND(pbi_oth_tax_sta="Yes",pbi_oth_for_ds="No"),AL596,0)</f>
        <v>0</v>
      </c>
      <c r="AM247" s="162">
        <f>IF(AND(pbi_oth_tax_sta="Yes",pbi_oth_for_ds="No"),AM596,0)</f>
        <v>0</v>
      </c>
      <c r="AN247" s="162">
        <f>IF(AND(pbi_oth_tax_sta="Yes",pbi_oth_for_ds="No"),AN596,0)</f>
        <v>0</v>
      </c>
      <c r="AO247" s="162">
        <f>IF(AND(pbi_oth_tax_sta="Yes",pbi_oth_for_ds="No"),AO596,0)</f>
        <v>0</v>
      </c>
      <c r="AP247" s="162">
        <f>IF(AND(pbi_oth_tax_sta="Yes",pbi_oth_for_ds="No"),AP596,0)</f>
        <v>0</v>
      </c>
    </row>
    <row r="248" spans="1:42" x14ac:dyDescent="0.2">
      <c r="A248" s="119" t="s">
        <v>368</v>
      </c>
      <c r="B248" s="121"/>
      <c r="C248" s="273">
        <f>SUM(C244:C247)</f>
        <v>0</v>
      </c>
      <c r="D248" s="273">
        <f t="shared" ref="D248:AL248" si="62">SUM(D244:D247)</f>
        <v>0</v>
      </c>
      <c r="E248" s="273">
        <f t="shared" si="62"/>
        <v>0</v>
      </c>
      <c r="F248" s="273">
        <f t="shared" si="62"/>
        <v>0</v>
      </c>
      <c r="G248" s="273">
        <f t="shared" si="62"/>
        <v>0</v>
      </c>
      <c r="H248" s="273">
        <f t="shared" si="62"/>
        <v>0</v>
      </c>
      <c r="I248" s="273">
        <f t="shared" si="62"/>
        <v>0</v>
      </c>
      <c r="J248" s="273">
        <f t="shared" si="62"/>
        <v>0</v>
      </c>
      <c r="K248" s="273">
        <f t="shared" si="62"/>
        <v>0</v>
      </c>
      <c r="L248" s="273">
        <f t="shared" si="62"/>
        <v>0</v>
      </c>
      <c r="M248" s="273">
        <f t="shared" si="62"/>
        <v>0</v>
      </c>
      <c r="N248" s="273">
        <f t="shared" si="62"/>
        <v>0</v>
      </c>
      <c r="O248" s="273">
        <f t="shared" si="62"/>
        <v>0</v>
      </c>
      <c r="P248" s="273">
        <f t="shared" si="62"/>
        <v>0</v>
      </c>
      <c r="Q248" s="273">
        <f t="shared" si="62"/>
        <v>0</v>
      </c>
      <c r="R248" s="273">
        <f t="shared" si="62"/>
        <v>0</v>
      </c>
      <c r="S248" s="273">
        <f t="shared" si="62"/>
        <v>0</v>
      </c>
      <c r="T248" s="273">
        <f t="shared" si="62"/>
        <v>0</v>
      </c>
      <c r="U248" s="273">
        <f t="shared" si="62"/>
        <v>0</v>
      </c>
      <c r="V248" s="273">
        <f t="shared" si="62"/>
        <v>0</v>
      </c>
      <c r="W248" s="273">
        <f t="shared" si="62"/>
        <v>0</v>
      </c>
      <c r="X248" s="273">
        <f t="shared" si="62"/>
        <v>0</v>
      </c>
      <c r="Y248" s="273">
        <f t="shared" si="62"/>
        <v>0</v>
      </c>
      <c r="Z248" s="273">
        <f t="shared" si="62"/>
        <v>0</v>
      </c>
      <c r="AA248" s="273">
        <f t="shared" si="62"/>
        <v>0</v>
      </c>
      <c r="AB248" s="273">
        <f t="shared" si="62"/>
        <v>0</v>
      </c>
      <c r="AC248" s="273">
        <f t="shared" si="62"/>
        <v>0</v>
      </c>
      <c r="AD248" s="273">
        <f t="shared" si="62"/>
        <v>0</v>
      </c>
      <c r="AE248" s="273">
        <f t="shared" si="62"/>
        <v>0</v>
      </c>
      <c r="AF248" s="273">
        <f t="shared" si="62"/>
        <v>0</v>
      </c>
      <c r="AG248" s="273">
        <f t="shared" si="62"/>
        <v>0</v>
      </c>
      <c r="AH248" s="273">
        <f t="shared" si="62"/>
        <v>0</v>
      </c>
      <c r="AI248" s="273">
        <f t="shared" si="62"/>
        <v>0</v>
      </c>
      <c r="AJ248" s="273">
        <f t="shared" si="62"/>
        <v>0</v>
      </c>
      <c r="AK248" s="273">
        <f t="shared" si="62"/>
        <v>0</v>
      </c>
      <c r="AL248" s="273">
        <f t="shared" si="62"/>
        <v>0</v>
      </c>
      <c r="AM248" s="273">
        <f>SUM(AM244:AM247)</f>
        <v>0</v>
      </c>
      <c r="AN248" s="273">
        <f t="shared" ref="AN248:AP248" si="63">SUM(AN244:AN247)</f>
        <v>0</v>
      </c>
      <c r="AO248" s="273">
        <f t="shared" si="63"/>
        <v>0</v>
      </c>
      <c r="AP248" s="273">
        <f t="shared" si="63"/>
        <v>0</v>
      </c>
    </row>
    <row r="249" spans="1:42" x14ac:dyDescent="0.2">
      <c r="A249" s="117" t="s">
        <v>347</v>
      </c>
      <c r="B249" s="121"/>
      <c r="C249" s="366">
        <f>C242+C248</f>
        <v>0</v>
      </c>
      <c r="D249" s="366">
        <f t="shared" ref="D249:AP249" si="64">D242+D248</f>
        <v>0</v>
      </c>
      <c r="E249" s="366">
        <f t="shared" si="64"/>
        <v>0</v>
      </c>
      <c r="F249" s="366">
        <f t="shared" si="64"/>
        <v>0</v>
      </c>
      <c r="G249" s="366">
        <f t="shared" si="64"/>
        <v>0</v>
      </c>
      <c r="H249" s="366">
        <f t="shared" si="64"/>
        <v>0</v>
      </c>
      <c r="I249" s="366">
        <f t="shared" si="64"/>
        <v>0</v>
      </c>
      <c r="J249" s="366">
        <f t="shared" si="64"/>
        <v>0</v>
      </c>
      <c r="K249" s="366">
        <f t="shared" si="64"/>
        <v>0</v>
      </c>
      <c r="L249" s="366">
        <f t="shared" si="64"/>
        <v>0</v>
      </c>
      <c r="M249" s="366">
        <f t="shared" si="64"/>
        <v>0</v>
      </c>
      <c r="N249" s="366">
        <f t="shared" si="64"/>
        <v>0</v>
      </c>
      <c r="O249" s="366">
        <f t="shared" si="64"/>
        <v>0</v>
      </c>
      <c r="P249" s="366">
        <f t="shared" si="64"/>
        <v>0</v>
      </c>
      <c r="Q249" s="366">
        <f t="shared" si="64"/>
        <v>0</v>
      </c>
      <c r="R249" s="366">
        <f t="shared" si="64"/>
        <v>0</v>
      </c>
      <c r="S249" s="366">
        <f t="shared" si="64"/>
        <v>0</v>
      </c>
      <c r="T249" s="366">
        <f t="shared" si="64"/>
        <v>0</v>
      </c>
      <c r="U249" s="366">
        <f t="shared" si="64"/>
        <v>0</v>
      </c>
      <c r="V249" s="366">
        <f t="shared" si="64"/>
        <v>0</v>
      </c>
      <c r="W249" s="366">
        <f t="shared" si="64"/>
        <v>0</v>
      </c>
      <c r="X249" s="366">
        <f t="shared" si="64"/>
        <v>0</v>
      </c>
      <c r="Y249" s="366">
        <f t="shared" si="64"/>
        <v>0</v>
      </c>
      <c r="Z249" s="366">
        <f t="shared" si="64"/>
        <v>0</v>
      </c>
      <c r="AA249" s="366">
        <f t="shared" si="64"/>
        <v>0</v>
      </c>
      <c r="AB249" s="366">
        <f t="shared" si="64"/>
        <v>0</v>
      </c>
      <c r="AC249" s="366">
        <f t="shared" si="64"/>
        <v>0</v>
      </c>
      <c r="AD249" s="366">
        <f t="shared" si="64"/>
        <v>0</v>
      </c>
      <c r="AE249" s="366">
        <f t="shared" si="64"/>
        <v>0</v>
      </c>
      <c r="AF249" s="366">
        <f t="shared" si="64"/>
        <v>0</v>
      </c>
      <c r="AG249" s="366">
        <f t="shared" si="64"/>
        <v>0</v>
      </c>
      <c r="AH249" s="366">
        <f t="shared" si="64"/>
        <v>0</v>
      </c>
      <c r="AI249" s="366">
        <f t="shared" si="64"/>
        <v>0</v>
      </c>
      <c r="AJ249" s="366">
        <f t="shared" si="64"/>
        <v>0</v>
      </c>
      <c r="AK249" s="366">
        <f t="shared" si="64"/>
        <v>0</v>
      </c>
      <c r="AL249" s="366">
        <f t="shared" si="64"/>
        <v>0</v>
      </c>
      <c r="AM249" s="366">
        <f t="shared" si="64"/>
        <v>0</v>
      </c>
      <c r="AN249" s="366">
        <f t="shared" si="64"/>
        <v>0</v>
      </c>
      <c r="AO249" s="366">
        <f t="shared" si="64"/>
        <v>0</v>
      </c>
      <c r="AP249" s="366">
        <f t="shared" si="64"/>
        <v>0</v>
      </c>
    </row>
    <row r="250" spans="1:42" x14ac:dyDescent="0.2">
      <c r="A250" s="117" t="s">
        <v>369</v>
      </c>
      <c r="B250" s="121"/>
      <c r="C250" s="194">
        <f t="array" ref="C250:AP250">Inputs!D151:AQ151</f>
        <v>0</v>
      </c>
      <c r="D250" s="194">
        <v>0</v>
      </c>
      <c r="E250" s="194">
        <v>0</v>
      </c>
      <c r="F250" s="194">
        <v>0</v>
      </c>
      <c r="G250" s="194">
        <v>0</v>
      </c>
      <c r="H250" s="194">
        <v>0</v>
      </c>
      <c r="I250" s="194">
        <v>0</v>
      </c>
      <c r="J250" s="194">
        <v>0</v>
      </c>
      <c r="K250" s="194">
        <v>0</v>
      </c>
      <c r="L250" s="194">
        <v>0</v>
      </c>
      <c r="M250" s="194">
        <v>0</v>
      </c>
      <c r="N250" s="194">
        <v>0</v>
      </c>
      <c r="O250" s="194">
        <v>0</v>
      </c>
      <c r="P250" s="194">
        <v>0</v>
      </c>
      <c r="Q250" s="194">
        <v>0</v>
      </c>
      <c r="R250" s="194">
        <v>0</v>
      </c>
      <c r="S250" s="194">
        <v>0</v>
      </c>
      <c r="T250" s="194">
        <v>0</v>
      </c>
      <c r="U250" s="194">
        <v>0</v>
      </c>
      <c r="V250" s="194">
        <v>0</v>
      </c>
      <c r="W250" s="194">
        <v>0</v>
      </c>
      <c r="X250" s="194">
        <v>0</v>
      </c>
      <c r="Y250" s="194">
        <v>0</v>
      </c>
      <c r="Z250" s="194">
        <v>0</v>
      </c>
      <c r="AA250" s="194">
        <v>0</v>
      </c>
      <c r="AB250" s="194">
        <v>0</v>
      </c>
      <c r="AC250" s="194">
        <v>0</v>
      </c>
      <c r="AD250" s="194">
        <v>0</v>
      </c>
      <c r="AE250" s="194">
        <v>0</v>
      </c>
      <c r="AF250" s="194">
        <v>0</v>
      </c>
      <c r="AG250" s="194">
        <v>0</v>
      </c>
      <c r="AH250" s="194">
        <v>0</v>
      </c>
      <c r="AI250" s="194">
        <v>0</v>
      </c>
      <c r="AJ250" s="194">
        <v>0</v>
      </c>
      <c r="AK250" s="194">
        <v>0</v>
      </c>
      <c r="AL250" s="194">
        <v>0</v>
      </c>
      <c r="AM250" s="194">
        <v>0</v>
      </c>
      <c r="AN250" s="194">
        <v>0</v>
      </c>
      <c r="AO250" s="194">
        <v>0</v>
      </c>
      <c r="AP250" s="194">
        <v>0</v>
      </c>
    </row>
    <row r="251" spans="1:42" x14ac:dyDescent="0.2">
      <c r="A251" s="418" t="s">
        <v>370</v>
      </c>
      <c r="B251" s="417"/>
      <c r="C251" s="201">
        <f>C249*-C249/100</f>
        <v>0</v>
      </c>
      <c r="D251" s="201">
        <f t="shared" ref="D251:AP251" si="65">D249*-D249/100</f>
        <v>0</v>
      </c>
      <c r="E251" s="201">
        <f t="shared" si="65"/>
        <v>0</v>
      </c>
      <c r="F251" s="201">
        <f t="shared" si="65"/>
        <v>0</v>
      </c>
      <c r="G251" s="201">
        <f t="shared" si="65"/>
        <v>0</v>
      </c>
      <c r="H251" s="201">
        <f t="shared" si="65"/>
        <v>0</v>
      </c>
      <c r="I251" s="201">
        <f t="shared" si="65"/>
        <v>0</v>
      </c>
      <c r="J251" s="201">
        <f t="shared" si="65"/>
        <v>0</v>
      </c>
      <c r="K251" s="201">
        <f t="shared" si="65"/>
        <v>0</v>
      </c>
      <c r="L251" s="201">
        <f t="shared" si="65"/>
        <v>0</v>
      </c>
      <c r="M251" s="201">
        <f t="shared" si="65"/>
        <v>0</v>
      </c>
      <c r="N251" s="201">
        <f t="shared" si="65"/>
        <v>0</v>
      </c>
      <c r="O251" s="201">
        <f t="shared" si="65"/>
        <v>0</v>
      </c>
      <c r="P251" s="201">
        <f t="shared" si="65"/>
        <v>0</v>
      </c>
      <c r="Q251" s="201">
        <f t="shared" si="65"/>
        <v>0</v>
      </c>
      <c r="R251" s="201">
        <f t="shared" si="65"/>
        <v>0</v>
      </c>
      <c r="S251" s="201">
        <f t="shared" si="65"/>
        <v>0</v>
      </c>
      <c r="T251" s="201">
        <f t="shared" si="65"/>
        <v>0</v>
      </c>
      <c r="U251" s="201">
        <f t="shared" si="65"/>
        <v>0</v>
      </c>
      <c r="V251" s="201">
        <f t="shared" si="65"/>
        <v>0</v>
      </c>
      <c r="W251" s="201">
        <f t="shared" si="65"/>
        <v>0</v>
      </c>
      <c r="X251" s="201">
        <f t="shared" si="65"/>
        <v>0</v>
      </c>
      <c r="Y251" s="201">
        <f t="shared" si="65"/>
        <v>0</v>
      </c>
      <c r="Z251" s="201">
        <f t="shared" si="65"/>
        <v>0</v>
      </c>
      <c r="AA251" s="201">
        <f t="shared" si="65"/>
        <v>0</v>
      </c>
      <c r="AB251" s="201">
        <f t="shared" si="65"/>
        <v>0</v>
      </c>
      <c r="AC251" s="201">
        <f t="shared" si="65"/>
        <v>0</v>
      </c>
      <c r="AD251" s="201">
        <f t="shared" si="65"/>
        <v>0</v>
      </c>
      <c r="AE251" s="201">
        <f t="shared" si="65"/>
        <v>0</v>
      </c>
      <c r="AF251" s="201">
        <f t="shared" si="65"/>
        <v>0</v>
      </c>
      <c r="AG251" s="201">
        <f t="shared" si="65"/>
        <v>0</v>
      </c>
      <c r="AH251" s="201">
        <f t="shared" si="65"/>
        <v>0</v>
      </c>
      <c r="AI251" s="201">
        <f t="shared" si="65"/>
        <v>0</v>
      </c>
      <c r="AJ251" s="201">
        <f t="shared" si="65"/>
        <v>0</v>
      </c>
      <c r="AK251" s="201">
        <f t="shared" si="65"/>
        <v>0</v>
      </c>
      <c r="AL251" s="201">
        <f t="shared" si="65"/>
        <v>0</v>
      </c>
      <c r="AM251" s="201">
        <f t="shared" si="65"/>
        <v>0</v>
      </c>
      <c r="AN251" s="201">
        <f t="shared" si="65"/>
        <v>0</v>
      </c>
      <c r="AO251" s="201">
        <f t="shared" si="65"/>
        <v>0</v>
      </c>
      <c r="AP251" s="201">
        <f t="shared" si="65"/>
        <v>0</v>
      </c>
    </row>
    <row r="252" spans="1:42" x14ac:dyDescent="0.2">
      <c r="A252" s="117"/>
      <c r="B252" s="121"/>
      <c r="C252" s="366"/>
      <c r="D252" s="366"/>
      <c r="E252" s="366"/>
      <c r="F252" s="366"/>
      <c r="G252" s="366"/>
      <c r="H252" s="366"/>
      <c r="I252" s="366"/>
      <c r="J252" s="366"/>
      <c r="K252" s="366"/>
      <c r="L252" s="366"/>
      <c r="M252" s="366"/>
      <c r="N252" s="366"/>
      <c r="O252" s="366"/>
      <c r="P252" s="366"/>
      <c r="Q252" s="366"/>
      <c r="R252" s="366"/>
      <c r="S252" s="366"/>
      <c r="T252" s="366"/>
      <c r="U252" s="366"/>
      <c r="V252" s="366"/>
      <c r="W252" s="366"/>
      <c r="X252" s="366"/>
      <c r="Y252" s="366"/>
      <c r="Z252" s="366"/>
      <c r="AA252" s="366"/>
      <c r="AB252" s="366"/>
      <c r="AC252" s="366"/>
      <c r="AD252" s="366"/>
      <c r="AE252" s="366"/>
      <c r="AF252" s="366"/>
      <c r="AG252" s="366"/>
      <c r="AH252" s="366"/>
      <c r="AI252" s="366"/>
      <c r="AJ252" s="366"/>
      <c r="AK252" s="366"/>
      <c r="AL252" s="366"/>
      <c r="AM252" s="366"/>
      <c r="AN252" s="366"/>
      <c r="AO252" s="366"/>
      <c r="AP252" s="366"/>
    </row>
    <row r="253" spans="1:42" x14ac:dyDescent="0.2">
      <c r="A253" s="29" t="s">
        <v>362</v>
      </c>
      <c r="B253" s="121"/>
      <c r="C253" s="366"/>
      <c r="D253" s="366"/>
      <c r="E253" s="366"/>
      <c r="F253" s="366"/>
      <c r="G253" s="366"/>
      <c r="H253" s="366"/>
      <c r="I253" s="366"/>
      <c r="J253" s="366"/>
      <c r="K253" s="366"/>
      <c r="L253" s="366"/>
      <c r="M253" s="366"/>
      <c r="N253" s="366"/>
      <c r="O253" s="366"/>
      <c r="P253" s="366"/>
      <c r="Q253" s="366"/>
      <c r="R253" s="366"/>
      <c r="S253" s="366"/>
      <c r="T253" s="366"/>
      <c r="U253" s="366"/>
      <c r="V253" s="366"/>
      <c r="W253" s="366"/>
      <c r="X253" s="366"/>
      <c r="Y253" s="366"/>
      <c r="Z253" s="366"/>
      <c r="AA253" s="366"/>
      <c r="AB253" s="366"/>
      <c r="AC253" s="366"/>
      <c r="AD253" s="366"/>
      <c r="AE253" s="366"/>
      <c r="AF253" s="366"/>
      <c r="AG253" s="366"/>
      <c r="AH253" s="366"/>
      <c r="AI253" s="366"/>
      <c r="AJ253" s="366"/>
      <c r="AK253" s="366"/>
      <c r="AL253" s="366"/>
      <c r="AM253" s="366"/>
      <c r="AN253" s="366"/>
      <c r="AO253" s="366"/>
      <c r="AP253" s="366"/>
    </row>
    <row r="254" spans="1:42" x14ac:dyDescent="0.2">
      <c r="A254" s="117" t="s">
        <v>363</v>
      </c>
      <c r="B254" s="121"/>
      <c r="C254" s="366">
        <f>C12</f>
        <v>0</v>
      </c>
      <c r="D254" s="366">
        <f>D12</f>
        <v>0</v>
      </c>
      <c r="E254" s="366">
        <f>E12</f>
        <v>0</v>
      </c>
      <c r="F254" s="366">
        <f>F12</f>
        <v>0</v>
      </c>
      <c r="G254" s="366">
        <f>G12</f>
        <v>0</v>
      </c>
      <c r="H254" s="366">
        <f>H12</f>
        <v>0</v>
      </c>
      <c r="I254" s="366">
        <f>I12</f>
        <v>0</v>
      </c>
      <c r="J254" s="366">
        <f>J12</f>
        <v>0</v>
      </c>
      <c r="K254" s="366">
        <f>K12</f>
        <v>0</v>
      </c>
      <c r="L254" s="366">
        <f>L12</f>
        <v>0</v>
      </c>
      <c r="M254" s="366">
        <f>M12</f>
        <v>0</v>
      </c>
      <c r="N254" s="366">
        <f>N12</f>
        <v>0</v>
      </c>
      <c r="O254" s="366">
        <f>O12</f>
        <v>0</v>
      </c>
      <c r="P254" s="366">
        <f>P12</f>
        <v>0</v>
      </c>
      <c r="Q254" s="366">
        <f>Q12</f>
        <v>0</v>
      </c>
      <c r="R254" s="366">
        <f>R12</f>
        <v>0</v>
      </c>
      <c r="S254" s="366">
        <f>S12</f>
        <v>0</v>
      </c>
      <c r="T254" s="366">
        <f>T12</f>
        <v>0</v>
      </c>
      <c r="U254" s="366">
        <f>U12</f>
        <v>0</v>
      </c>
      <c r="V254" s="366">
        <f>V12</f>
        <v>0</v>
      </c>
      <c r="W254" s="366">
        <f>W12</f>
        <v>0</v>
      </c>
      <c r="X254" s="366">
        <f>X12</f>
        <v>0</v>
      </c>
      <c r="Y254" s="366">
        <f>Y12</f>
        <v>0</v>
      </c>
      <c r="Z254" s="366">
        <f>Z12</f>
        <v>0</v>
      </c>
      <c r="AA254" s="366">
        <f>AA12</f>
        <v>0</v>
      </c>
      <c r="AB254" s="366">
        <f>AB12</f>
        <v>0</v>
      </c>
      <c r="AC254" s="366">
        <f>AC12</f>
        <v>0</v>
      </c>
      <c r="AD254" s="366">
        <f>AD12</f>
        <v>0</v>
      </c>
      <c r="AE254" s="366">
        <f>AE12</f>
        <v>0</v>
      </c>
      <c r="AF254" s="366">
        <f>AF12</f>
        <v>0</v>
      </c>
      <c r="AG254" s="366">
        <f>AG12</f>
        <v>0</v>
      </c>
      <c r="AH254" s="366">
        <f>AH12</f>
        <v>0</v>
      </c>
      <c r="AI254" s="366">
        <f>AI12</f>
        <v>0</v>
      </c>
      <c r="AJ254" s="366">
        <f>AJ12</f>
        <v>0</v>
      </c>
      <c r="AK254" s="366">
        <f>AK12</f>
        <v>0</v>
      </c>
      <c r="AL254" s="366">
        <f>AL12</f>
        <v>0</v>
      </c>
      <c r="AM254" s="366">
        <f>AM12</f>
        <v>0</v>
      </c>
      <c r="AN254" s="366">
        <f>AN12</f>
        <v>0</v>
      </c>
      <c r="AO254" s="366">
        <f>AO12</f>
        <v>0</v>
      </c>
      <c r="AP254" s="366">
        <f>AP12</f>
        <v>0</v>
      </c>
    </row>
    <row r="255" spans="1:42" x14ac:dyDescent="0.2">
      <c r="A255" s="117" t="s">
        <v>365</v>
      </c>
      <c r="B255" s="121"/>
      <c r="C255" s="366">
        <f>C50</f>
        <v>0</v>
      </c>
      <c r="D255" s="366">
        <f>D50</f>
        <v>0</v>
      </c>
      <c r="E255" s="366">
        <f>E50</f>
        <v>0</v>
      </c>
      <c r="F255" s="366">
        <f>F50</f>
        <v>0</v>
      </c>
      <c r="G255" s="366">
        <f>G50</f>
        <v>0</v>
      </c>
      <c r="H255" s="366">
        <f>H50</f>
        <v>0</v>
      </c>
      <c r="I255" s="366">
        <f>I50</f>
        <v>0</v>
      </c>
      <c r="J255" s="366">
        <f>J50</f>
        <v>0</v>
      </c>
      <c r="K255" s="366">
        <f>K50</f>
        <v>0</v>
      </c>
      <c r="L255" s="366">
        <f>L50</f>
        <v>0</v>
      </c>
      <c r="M255" s="366">
        <f>M50</f>
        <v>0</v>
      </c>
      <c r="N255" s="366">
        <f>N50</f>
        <v>0</v>
      </c>
      <c r="O255" s="366">
        <f>O50</f>
        <v>0</v>
      </c>
      <c r="P255" s="366">
        <f>P50</f>
        <v>0</v>
      </c>
      <c r="Q255" s="366">
        <f>Q50</f>
        <v>0</v>
      </c>
      <c r="R255" s="366">
        <f>R50</f>
        <v>0</v>
      </c>
      <c r="S255" s="366">
        <f>S50</f>
        <v>0</v>
      </c>
      <c r="T255" s="366">
        <f>T50</f>
        <v>0</v>
      </c>
      <c r="U255" s="366">
        <f>U50</f>
        <v>0</v>
      </c>
      <c r="V255" s="366">
        <f>V50</f>
        <v>0</v>
      </c>
      <c r="W255" s="366">
        <f>W50</f>
        <v>0</v>
      </c>
      <c r="X255" s="366">
        <f>X50</f>
        <v>0</v>
      </c>
      <c r="Y255" s="366">
        <f>Y50</f>
        <v>0</v>
      </c>
      <c r="Z255" s="366">
        <f>Z50</f>
        <v>0</v>
      </c>
      <c r="AA255" s="366">
        <f>AA50</f>
        <v>0</v>
      </c>
      <c r="AB255" s="366">
        <f>AB50</f>
        <v>0</v>
      </c>
      <c r="AC255" s="366">
        <f>AC50</f>
        <v>0</v>
      </c>
      <c r="AD255" s="366">
        <f>AD50</f>
        <v>0</v>
      </c>
      <c r="AE255" s="366">
        <f>AE50</f>
        <v>0</v>
      </c>
      <c r="AF255" s="366">
        <f>AF50</f>
        <v>0</v>
      </c>
      <c r="AG255" s="366">
        <f>AG50</f>
        <v>0</v>
      </c>
      <c r="AH255" s="366">
        <f>AH50</f>
        <v>0</v>
      </c>
      <c r="AI255" s="366">
        <f>AI50</f>
        <v>0</v>
      </c>
      <c r="AJ255" s="366">
        <f>AJ50</f>
        <v>0</v>
      </c>
      <c r="AK255" s="366">
        <f>AK50</f>
        <v>0</v>
      </c>
      <c r="AL255" s="366">
        <f>AL50</f>
        <v>0</v>
      </c>
      <c r="AM255" s="366">
        <f>AM50</f>
        <v>0</v>
      </c>
      <c r="AN255" s="366">
        <f>AN50</f>
        <v>0</v>
      </c>
      <c r="AO255" s="366">
        <f>AO50</f>
        <v>0</v>
      </c>
      <c r="AP255" s="366">
        <f>AP50</f>
        <v>0</v>
      </c>
    </row>
    <row r="256" spans="1:42" x14ac:dyDescent="0.2">
      <c r="A256" s="117" t="s">
        <v>364</v>
      </c>
      <c r="B256" s="121"/>
      <c r="C256" s="366">
        <f>C717</f>
        <v>0</v>
      </c>
      <c r="D256" s="366">
        <f t="shared" ref="D256:AP256" si="66">D717</f>
        <v>0</v>
      </c>
      <c r="E256" s="366">
        <f t="shared" si="66"/>
        <v>0</v>
      </c>
      <c r="F256" s="366">
        <f t="shared" si="66"/>
        <v>0</v>
      </c>
      <c r="G256" s="366">
        <f t="shared" si="66"/>
        <v>0</v>
      </c>
      <c r="H256" s="366">
        <f t="shared" si="66"/>
        <v>0</v>
      </c>
      <c r="I256" s="366">
        <f t="shared" si="66"/>
        <v>0</v>
      </c>
      <c r="J256" s="366">
        <f t="shared" si="66"/>
        <v>0</v>
      </c>
      <c r="K256" s="366">
        <f t="shared" si="66"/>
        <v>0</v>
      </c>
      <c r="L256" s="366">
        <f t="shared" si="66"/>
        <v>0</v>
      </c>
      <c r="M256" s="366">
        <f t="shared" si="66"/>
        <v>0</v>
      </c>
      <c r="N256" s="366">
        <f t="shared" si="66"/>
        <v>0</v>
      </c>
      <c r="O256" s="366">
        <f t="shared" si="66"/>
        <v>0</v>
      </c>
      <c r="P256" s="366">
        <f t="shared" si="66"/>
        <v>0</v>
      </c>
      <c r="Q256" s="366">
        <f t="shared" si="66"/>
        <v>0</v>
      </c>
      <c r="R256" s="366">
        <f t="shared" si="66"/>
        <v>0</v>
      </c>
      <c r="S256" s="366">
        <f t="shared" si="66"/>
        <v>0</v>
      </c>
      <c r="T256" s="366">
        <f t="shared" si="66"/>
        <v>0</v>
      </c>
      <c r="U256" s="366">
        <f t="shared" si="66"/>
        <v>0</v>
      </c>
      <c r="V256" s="366">
        <f t="shared" si="66"/>
        <v>0</v>
      </c>
      <c r="W256" s="366">
        <f t="shared" si="66"/>
        <v>0</v>
      </c>
      <c r="X256" s="366">
        <f t="shared" si="66"/>
        <v>0</v>
      </c>
      <c r="Y256" s="366">
        <f t="shared" si="66"/>
        <v>0</v>
      </c>
      <c r="Z256" s="366">
        <f t="shared" si="66"/>
        <v>0</v>
      </c>
      <c r="AA256" s="366">
        <f t="shared" si="66"/>
        <v>0</v>
      </c>
      <c r="AB256" s="366">
        <f t="shared" si="66"/>
        <v>0</v>
      </c>
      <c r="AC256" s="366">
        <f t="shared" si="66"/>
        <v>0</v>
      </c>
      <c r="AD256" s="366">
        <f t="shared" si="66"/>
        <v>0</v>
      </c>
      <c r="AE256" s="366">
        <f t="shared" si="66"/>
        <v>0</v>
      </c>
      <c r="AF256" s="366">
        <f t="shared" si="66"/>
        <v>0</v>
      </c>
      <c r="AG256" s="366">
        <f t="shared" si="66"/>
        <v>0</v>
      </c>
      <c r="AH256" s="366">
        <f t="shared" si="66"/>
        <v>0</v>
      </c>
      <c r="AI256" s="366">
        <f t="shared" si="66"/>
        <v>0</v>
      </c>
      <c r="AJ256" s="366">
        <f t="shared" si="66"/>
        <v>0</v>
      </c>
      <c r="AK256" s="366">
        <f t="shared" si="66"/>
        <v>0</v>
      </c>
      <c r="AL256" s="366">
        <f t="shared" si="66"/>
        <v>0</v>
      </c>
      <c r="AM256" s="366">
        <f t="shared" si="66"/>
        <v>0</v>
      </c>
      <c r="AN256" s="366">
        <f t="shared" si="66"/>
        <v>0</v>
      </c>
      <c r="AO256" s="366">
        <f t="shared" si="66"/>
        <v>0</v>
      </c>
      <c r="AP256" s="366">
        <f t="shared" si="66"/>
        <v>0</v>
      </c>
    </row>
    <row r="257" spans="1:42" x14ac:dyDescent="0.2">
      <c r="A257" s="117" t="s">
        <v>366</v>
      </c>
      <c r="B257" s="121"/>
      <c r="C257" s="366">
        <f>C26+C30+C34+SUM(C35:C39)+C40+C42</f>
        <v>0</v>
      </c>
      <c r="D257" s="366">
        <f>D26+D30+D34+SUM(D35:D39)+D40+D42</f>
        <v>0</v>
      </c>
      <c r="E257" s="366">
        <f>E26+E30+E34+SUM(E35:E39)+E40+E42</f>
        <v>0</v>
      </c>
      <c r="F257" s="366">
        <f>F26+F30+F34+SUM(F35:F39)+F40+F42</f>
        <v>0</v>
      </c>
      <c r="G257" s="366">
        <f>G26+G30+G34+SUM(G35:G39)+G40+G42</f>
        <v>0</v>
      </c>
      <c r="H257" s="366">
        <f>H26+H30+H34+SUM(H35:H39)+H40+H42</f>
        <v>0</v>
      </c>
      <c r="I257" s="366">
        <f>I26+I30+I34+SUM(I35:I39)+I40+I42</f>
        <v>0</v>
      </c>
      <c r="J257" s="366">
        <f>J26+J30+J34+SUM(J35:J39)+J40+J42</f>
        <v>0</v>
      </c>
      <c r="K257" s="366">
        <f>K26+K30+K34+SUM(K35:K39)+K40+K42</f>
        <v>0</v>
      </c>
      <c r="L257" s="366">
        <f>L26+L30+L34+SUM(L35:L39)+L40+L42</f>
        <v>0</v>
      </c>
      <c r="M257" s="366">
        <f>M26+M30+M34+SUM(M35:M39)+M40+M42</f>
        <v>0</v>
      </c>
      <c r="N257" s="366">
        <f>N26+N30+N34+SUM(N35:N39)+N40+N42</f>
        <v>0</v>
      </c>
      <c r="O257" s="366">
        <f>O26+O30+O34+SUM(O35:O39)+O40+O42</f>
        <v>0</v>
      </c>
      <c r="P257" s="366">
        <f>P26+P30+P34+SUM(P35:P39)+P40+P42</f>
        <v>0</v>
      </c>
      <c r="Q257" s="366">
        <f>Q26+Q30+Q34+SUM(Q35:Q39)+Q40+Q42</f>
        <v>0</v>
      </c>
      <c r="R257" s="366">
        <f>R26+R30+R34+SUM(R35:R39)+R40+R42</f>
        <v>0</v>
      </c>
      <c r="S257" s="366">
        <f>S26+S30+S34+SUM(S35:S39)+S40+S42</f>
        <v>0</v>
      </c>
      <c r="T257" s="366">
        <f>T26+T30+T34+SUM(T35:T39)+T40+T42</f>
        <v>0</v>
      </c>
      <c r="U257" s="366">
        <f>U26+U30+U34+SUM(U35:U39)+U40+U42</f>
        <v>0</v>
      </c>
      <c r="V257" s="366">
        <f>V26+V30+V34+SUM(V35:V39)+V40+V42</f>
        <v>0</v>
      </c>
      <c r="W257" s="366">
        <f>W26+W30+W34+SUM(W35:W39)+W40+W42</f>
        <v>0</v>
      </c>
      <c r="X257" s="366">
        <f>X26+X30+X34+SUM(X35:X39)+X40+X42</f>
        <v>0</v>
      </c>
      <c r="Y257" s="366">
        <f>Y26+Y30+Y34+SUM(Y35:Y39)+Y40+Y42</f>
        <v>0</v>
      </c>
      <c r="Z257" s="366">
        <f>Z26+Z30+Z34+SUM(Z35:Z39)+Z40+Z42</f>
        <v>0</v>
      </c>
      <c r="AA257" s="366">
        <f>AA26+AA30+AA34+SUM(AA35:AA39)+AA40+AA42</f>
        <v>0</v>
      </c>
      <c r="AB257" s="366">
        <f>AB26+AB30+AB34+SUM(AB35:AB39)+AB40+AB42</f>
        <v>0</v>
      </c>
      <c r="AC257" s="366">
        <f>AC26+AC30+AC34+SUM(AC35:AC39)+AC40+AC42</f>
        <v>0</v>
      </c>
      <c r="AD257" s="366">
        <f>AD26+AD30+AD34+SUM(AD35:AD39)+AD40+AD42</f>
        <v>0</v>
      </c>
      <c r="AE257" s="366">
        <f>AE26+AE30+AE34+SUM(AE35:AE39)+AE40+AE42</f>
        <v>0</v>
      </c>
      <c r="AF257" s="366">
        <f>AF26+AF30+AF34+SUM(AF35:AF39)+AF40+AF42</f>
        <v>0</v>
      </c>
      <c r="AG257" s="366">
        <f>AG26+AG30+AG34+SUM(AG35:AG39)+AG40+AG42</f>
        <v>0</v>
      </c>
      <c r="AH257" s="366">
        <f>AH26+AH30+AH34+SUM(AH35:AH39)+AH40+AH42</f>
        <v>0</v>
      </c>
      <c r="AI257" s="366">
        <f>AI26+AI30+AI34+SUM(AI35:AI39)+AI40+AI42</f>
        <v>0</v>
      </c>
      <c r="AJ257" s="366">
        <f>AJ26+AJ30+AJ34+SUM(AJ35:AJ39)+AJ40+AJ42</f>
        <v>0</v>
      </c>
      <c r="AK257" s="366">
        <f>AK26+AK30+AK34+SUM(AK35:AK39)+AK40+AK42</f>
        <v>0</v>
      </c>
      <c r="AL257" s="366">
        <f>AL26+AL30+AL34+SUM(AL35:AL39)+AL40+AL42</f>
        <v>0</v>
      </c>
      <c r="AM257" s="366">
        <f>AM26+AM30+AM34+SUM(AM35:AM39)+AM40+AM42</f>
        <v>0</v>
      </c>
      <c r="AN257" s="366">
        <f>AN26+AN30+AN34+SUM(AN35:AN39)+AN40+AN42</f>
        <v>0</v>
      </c>
      <c r="AO257" s="366">
        <f>AO26+AO30+AO34+SUM(AO35:AO39)+AO40+AO42</f>
        <v>0</v>
      </c>
      <c r="AP257" s="366">
        <f>AP26+AP30+AP34+SUM(AP35:AP39)+AP40+AP42</f>
        <v>0</v>
      </c>
    </row>
    <row r="258" spans="1:42" x14ac:dyDescent="0.2">
      <c r="A258" s="117" t="s">
        <v>367</v>
      </c>
      <c r="B258" s="121"/>
      <c r="C258" s="366">
        <f>C84</f>
        <v>0</v>
      </c>
      <c r="D258" s="366">
        <f>D84</f>
        <v>0</v>
      </c>
      <c r="E258" s="366">
        <f>E84</f>
        <v>0</v>
      </c>
      <c r="F258" s="366">
        <f>F84</f>
        <v>0</v>
      </c>
      <c r="G258" s="366">
        <f>G84</f>
        <v>0</v>
      </c>
      <c r="H258" s="366">
        <f>H84</f>
        <v>0</v>
      </c>
      <c r="I258" s="366">
        <f>I84</f>
        <v>0</v>
      </c>
      <c r="J258" s="366">
        <f>J84</f>
        <v>0</v>
      </c>
      <c r="K258" s="366">
        <f>K84</f>
        <v>0</v>
      </c>
      <c r="L258" s="366">
        <f>L84</f>
        <v>0</v>
      </c>
      <c r="M258" s="366">
        <f>M84</f>
        <v>0</v>
      </c>
      <c r="N258" s="366">
        <f>N84</f>
        <v>0</v>
      </c>
      <c r="O258" s="366">
        <f>O84</f>
        <v>0</v>
      </c>
      <c r="P258" s="366">
        <f>P84</f>
        <v>0</v>
      </c>
      <c r="Q258" s="366">
        <f>Q84</f>
        <v>0</v>
      </c>
      <c r="R258" s="366">
        <f>R84</f>
        <v>0</v>
      </c>
      <c r="S258" s="366">
        <f>S84</f>
        <v>0</v>
      </c>
      <c r="T258" s="366">
        <f>T84</f>
        <v>0</v>
      </c>
      <c r="U258" s="366">
        <f>U84</f>
        <v>0</v>
      </c>
      <c r="V258" s="366">
        <f>V84</f>
        <v>0</v>
      </c>
      <c r="W258" s="366">
        <f>W84</f>
        <v>0</v>
      </c>
      <c r="X258" s="366">
        <f>X84</f>
        <v>0</v>
      </c>
      <c r="Y258" s="366">
        <f>Y84</f>
        <v>0</v>
      </c>
      <c r="Z258" s="366">
        <f>Z84</f>
        <v>0</v>
      </c>
      <c r="AA258" s="366">
        <f>AA84</f>
        <v>0</v>
      </c>
      <c r="AB258" s="366">
        <f>AB84</f>
        <v>0</v>
      </c>
      <c r="AC258" s="366">
        <f>AC84</f>
        <v>0</v>
      </c>
      <c r="AD258" s="366">
        <f>AD84</f>
        <v>0</v>
      </c>
      <c r="AE258" s="366">
        <f>AE84</f>
        <v>0</v>
      </c>
      <c r="AF258" s="366">
        <f>AF84</f>
        <v>0</v>
      </c>
      <c r="AG258" s="366">
        <f>AG84</f>
        <v>0</v>
      </c>
      <c r="AH258" s="366">
        <f>AH84</f>
        <v>0</v>
      </c>
      <c r="AI258" s="366">
        <f>AI84</f>
        <v>0</v>
      </c>
      <c r="AJ258" s="366">
        <f>AJ84</f>
        <v>0</v>
      </c>
      <c r="AK258" s="366">
        <f>AK84</f>
        <v>0</v>
      </c>
      <c r="AL258" s="366">
        <f>AL84</f>
        <v>0</v>
      </c>
      <c r="AM258" s="366">
        <f>AM84</f>
        <v>0</v>
      </c>
      <c r="AN258" s="366">
        <f>AN84</f>
        <v>0</v>
      </c>
      <c r="AO258" s="366">
        <f>AO84</f>
        <v>0</v>
      </c>
      <c r="AP258" s="366">
        <f>AP84</f>
        <v>0</v>
      </c>
    </row>
    <row r="259" spans="1:42" x14ac:dyDescent="0.2">
      <c r="A259" s="117" t="s">
        <v>370</v>
      </c>
      <c r="B259" s="121"/>
      <c r="C259" s="194">
        <f>C251</f>
        <v>0</v>
      </c>
      <c r="D259" s="194">
        <f t="shared" ref="D259:AP259" si="67">D251</f>
        <v>0</v>
      </c>
      <c r="E259" s="194">
        <f t="shared" si="67"/>
        <v>0</v>
      </c>
      <c r="F259" s="194">
        <f t="shared" si="67"/>
        <v>0</v>
      </c>
      <c r="G259" s="194">
        <f t="shared" si="67"/>
        <v>0</v>
      </c>
      <c r="H259" s="194">
        <f t="shared" si="67"/>
        <v>0</v>
      </c>
      <c r="I259" s="194">
        <f t="shared" si="67"/>
        <v>0</v>
      </c>
      <c r="J259" s="194">
        <f t="shared" si="67"/>
        <v>0</v>
      </c>
      <c r="K259" s="194">
        <f t="shared" si="67"/>
        <v>0</v>
      </c>
      <c r="L259" s="194">
        <f t="shared" si="67"/>
        <v>0</v>
      </c>
      <c r="M259" s="194">
        <f t="shared" si="67"/>
        <v>0</v>
      </c>
      <c r="N259" s="194">
        <f t="shared" si="67"/>
        <v>0</v>
      </c>
      <c r="O259" s="194">
        <f t="shared" si="67"/>
        <v>0</v>
      </c>
      <c r="P259" s="194">
        <f t="shared" si="67"/>
        <v>0</v>
      </c>
      <c r="Q259" s="194">
        <f t="shared" si="67"/>
        <v>0</v>
      </c>
      <c r="R259" s="194">
        <f t="shared" si="67"/>
        <v>0</v>
      </c>
      <c r="S259" s="194">
        <f t="shared" si="67"/>
        <v>0</v>
      </c>
      <c r="T259" s="194">
        <f t="shared" si="67"/>
        <v>0</v>
      </c>
      <c r="U259" s="194">
        <f t="shared" si="67"/>
        <v>0</v>
      </c>
      <c r="V259" s="194">
        <f t="shared" si="67"/>
        <v>0</v>
      </c>
      <c r="W259" s="194">
        <f t="shared" si="67"/>
        <v>0</v>
      </c>
      <c r="X259" s="194">
        <f t="shared" si="67"/>
        <v>0</v>
      </c>
      <c r="Y259" s="194">
        <f t="shared" si="67"/>
        <v>0</v>
      </c>
      <c r="Z259" s="194">
        <f t="shared" si="67"/>
        <v>0</v>
      </c>
      <c r="AA259" s="194">
        <f t="shared" si="67"/>
        <v>0</v>
      </c>
      <c r="AB259" s="194">
        <f t="shared" si="67"/>
        <v>0</v>
      </c>
      <c r="AC259" s="194">
        <f t="shared" si="67"/>
        <v>0</v>
      </c>
      <c r="AD259" s="194">
        <f t="shared" si="67"/>
        <v>0</v>
      </c>
      <c r="AE259" s="194">
        <f t="shared" si="67"/>
        <v>0</v>
      </c>
      <c r="AF259" s="194">
        <f t="shared" si="67"/>
        <v>0</v>
      </c>
      <c r="AG259" s="194">
        <f t="shared" si="67"/>
        <v>0</v>
      </c>
      <c r="AH259" s="194">
        <f t="shared" si="67"/>
        <v>0</v>
      </c>
      <c r="AI259" s="194">
        <f t="shared" si="67"/>
        <v>0</v>
      </c>
      <c r="AJ259" s="194">
        <f t="shared" si="67"/>
        <v>0</v>
      </c>
      <c r="AK259" s="194">
        <f t="shared" si="67"/>
        <v>0</v>
      </c>
      <c r="AL259" s="194">
        <f t="shared" si="67"/>
        <v>0</v>
      </c>
      <c r="AM259" s="194">
        <f t="shared" si="67"/>
        <v>0</v>
      </c>
      <c r="AN259" s="194">
        <f t="shared" si="67"/>
        <v>0</v>
      </c>
      <c r="AO259" s="194">
        <f t="shared" si="67"/>
        <v>0</v>
      </c>
      <c r="AP259" s="194">
        <f t="shared" si="67"/>
        <v>0</v>
      </c>
    </row>
    <row r="260" spans="1:42" x14ac:dyDescent="0.2">
      <c r="A260" s="117" t="s">
        <v>348</v>
      </c>
      <c r="B260" s="121"/>
      <c r="C260" s="366">
        <f>SUM(C254:C259)</f>
        <v>0</v>
      </c>
      <c r="D260" s="366">
        <f t="shared" ref="D260:AP260" si="68">SUM(D254:D259)</f>
        <v>0</v>
      </c>
      <c r="E260" s="366">
        <f t="shared" si="68"/>
        <v>0</v>
      </c>
      <c r="F260" s="366">
        <f t="shared" si="68"/>
        <v>0</v>
      </c>
      <c r="G260" s="366">
        <f t="shared" si="68"/>
        <v>0</v>
      </c>
      <c r="H260" s="366">
        <f t="shared" si="68"/>
        <v>0</v>
      </c>
      <c r="I260" s="366">
        <f t="shared" si="68"/>
        <v>0</v>
      </c>
      <c r="J260" s="366">
        <f t="shared" si="68"/>
        <v>0</v>
      </c>
      <c r="K260" s="366">
        <f t="shared" si="68"/>
        <v>0</v>
      </c>
      <c r="L260" s="366">
        <f t="shared" si="68"/>
        <v>0</v>
      </c>
      <c r="M260" s="366">
        <f t="shared" si="68"/>
        <v>0</v>
      </c>
      <c r="N260" s="366">
        <f t="shared" si="68"/>
        <v>0</v>
      </c>
      <c r="O260" s="366">
        <f t="shared" si="68"/>
        <v>0</v>
      </c>
      <c r="P260" s="366">
        <f t="shared" si="68"/>
        <v>0</v>
      </c>
      <c r="Q260" s="366">
        <f t="shared" si="68"/>
        <v>0</v>
      </c>
      <c r="R260" s="366">
        <f t="shared" si="68"/>
        <v>0</v>
      </c>
      <c r="S260" s="366">
        <f t="shared" si="68"/>
        <v>0</v>
      </c>
      <c r="T260" s="366">
        <f t="shared" si="68"/>
        <v>0</v>
      </c>
      <c r="U260" s="366">
        <f t="shared" si="68"/>
        <v>0</v>
      </c>
      <c r="V260" s="366">
        <f t="shared" si="68"/>
        <v>0</v>
      </c>
      <c r="W260" s="366">
        <f t="shared" si="68"/>
        <v>0</v>
      </c>
      <c r="X260" s="366">
        <f t="shared" si="68"/>
        <v>0</v>
      </c>
      <c r="Y260" s="366">
        <f t="shared" si="68"/>
        <v>0</v>
      </c>
      <c r="Z260" s="366">
        <f t="shared" si="68"/>
        <v>0</v>
      </c>
      <c r="AA260" s="366">
        <f t="shared" si="68"/>
        <v>0</v>
      </c>
      <c r="AB260" s="366">
        <f t="shared" si="68"/>
        <v>0</v>
      </c>
      <c r="AC260" s="366">
        <f t="shared" si="68"/>
        <v>0</v>
      </c>
      <c r="AD260" s="366">
        <f t="shared" si="68"/>
        <v>0</v>
      </c>
      <c r="AE260" s="366">
        <f t="shared" si="68"/>
        <v>0</v>
      </c>
      <c r="AF260" s="366">
        <f t="shared" si="68"/>
        <v>0</v>
      </c>
      <c r="AG260" s="366">
        <f t="shared" si="68"/>
        <v>0</v>
      </c>
      <c r="AH260" s="366">
        <f t="shared" si="68"/>
        <v>0</v>
      </c>
      <c r="AI260" s="366">
        <f t="shared" si="68"/>
        <v>0</v>
      </c>
      <c r="AJ260" s="366">
        <f t="shared" si="68"/>
        <v>0</v>
      </c>
      <c r="AK260" s="366">
        <f t="shared" si="68"/>
        <v>0</v>
      </c>
      <c r="AL260" s="366">
        <f t="shared" si="68"/>
        <v>0</v>
      </c>
      <c r="AM260" s="366">
        <f t="shared" si="68"/>
        <v>0</v>
      </c>
      <c r="AN260" s="366">
        <f t="shared" si="68"/>
        <v>0</v>
      </c>
      <c r="AO260" s="366">
        <f t="shared" si="68"/>
        <v>0</v>
      </c>
      <c r="AP260" s="366">
        <f t="shared" si="68"/>
        <v>0</v>
      </c>
    </row>
    <row r="261" spans="1:42" x14ac:dyDescent="0.2">
      <c r="A261" s="117" t="str">
        <f>Inputs!B124</f>
        <v>Production Based Incentive (PBI)</v>
      </c>
      <c r="B261" s="121"/>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19" t="s">
        <v>4</v>
      </c>
      <c r="B262" s="121"/>
      <c r="C262" s="366">
        <f>IF(AND(pbi_fed_tax_fed="Yes",pbi_fed_for_ds="No"),C584,0)</f>
        <v>0</v>
      </c>
      <c r="D262" s="366">
        <f>IF(AND(pbi_fed_tax_fed="Yes",pbi_fed_for_ds="No"),D584,0)</f>
        <v>0</v>
      </c>
      <c r="E262" s="366">
        <f>IF(AND(pbi_fed_tax_fed="Yes",pbi_fed_for_ds="No"),E584,0)</f>
        <v>0</v>
      </c>
      <c r="F262" s="366">
        <f>IF(AND(pbi_fed_tax_fed="Yes",pbi_fed_for_ds="No"),F584,0)</f>
        <v>0</v>
      </c>
      <c r="G262" s="366">
        <f>IF(AND(pbi_fed_tax_fed="Yes",pbi_fed_for_ds="No"),G584,0)</f>
        <v>0</v>
      </c>
      <c r="H262" s="366">
        <f>IF(AND(pbi_fed_tax_fed="Yes",pbi_fed_for_ds="No"),H584,0)</f>
        <v>0</v>
      </c>
      <c r="I262" s="366">
        <f>IF(AND(pbi_fed_tax_fed="Yes",pbi_fed_for_ds="No"),I584,0)</f>
        <v>0</v>
      </c>
      <c r="J262" s="366">
        <f>IF(AND(pbi_fed_tax_fed="Yes",pbi_fed_for_ds="No"),J584,0)</f>
        <v>0</v>
      </c>
      <c r="K262" s="366">
        <f>IF(AND(pbi_fed_tax_fed="Yes",pbi_fed_for_ds="No"),K584,0)</f>
        <v>0</v>
      </c>
      <c r="L262" s="366">
        <f>IF(AND(pbi_fed_tax_fed="Yes",pbi_fed_for_ds="No"),L584,0)</f>
        <v>0</v>
      </c>
      <c r="M262" s="366">
        <f>IF(AND(pbi_fed_tax_fed="Yes",pbi_fed_for_ds="No"),M584,0)</f>
        <v>0</v>
      </c>
      <c r="N262" s="366">
        <f>IF(AND(pbi_fed_tax_fed="Yes",pbi_fed_for_ds="No"),N584,0)</f>
        <v>0</v>
      </c>
      <c r="O262" s="366">
        <f>IF(AND(pbi_fed_tax_fed="Yes",pbi_fed_for_ds="No"),O584,0)</f>
        <v>0</v>
      </c>
      <c r="P262" s="366">
        <f>IF(AND(pbi_fed_tax_fed="Yes",pbi_fed_for_ds="No"),P584,0)</f>
        <v>0</v>
      </c>
      <c r="Q262" s="366">
        <f>IF(AND(pbi_fed_tax_fed="Yes",pbi_fed_for_ds="No"),Q584,0)</f>
        <v>0</v>
      </c>
      <c r="R262" s="366">
        <f>IF(AND(pbi_fed_tax_fed="Yes",pbi_fed_for_ds="No"),R584,0)</f>
        <v>0</v>
      </c>
      <c r="S262" s="366">
        <f>IF(AND(pbi_fed_tax_fed="Yes",pbi_fed_for_ds="No"),S584,0)</f>
        <v>0</v>
      </c>
      <c r="T262" s="366">
        <f>IF(AND(pbi_fed_tax_fed="Yes",pbi_fed_for_ds="No"),T584,0)</f>
        <v>0</v>
      </c>
      <c r="U262" s="366">
        <f>IF(AND(pbi_fed_tax_fed="Yes",pbi_fed_for_ds="No"),U584,0)</f>
        <v>0</v>
      </c>
      <c r="V262" s="366">
        <f>IF(AND(pbi_fed_tax_fed="Yes",pbi_fed_for_ds="No"),V584,0)</f>
        <v>0</v>
      </c>
      <c r="W262" s="366">
        <f>IF(AND(pbi_fed_tax_fed="Yes",pbi_fed_for_ds="No"),W584,0)</f>
        <v>0</v>
      </c>
      <c r="X262" s="366">
        <f>IF(AND(pbi_fed_tax_fed="Yes",pbi_fed_for_ds="No"),X584,0)</f>
        <v>0</v>
      </c>
      <c r="Y262" s="366">
        <f>IF(AND(pbi_fed_tax_fed="Yes",pbi_fed_for_ds="No"),Y584,0)</f>
        <v>0</v>
      </c>
      <c r="Z262" s="366">
        <f>IF(AND(pbi_fed_tax_fed="Yes",pbi_fed_for_ds="No"),Z584,0)</f>
        <v>0</v>
      </c>
      <c r="AA262" s="366">
        <f>IF(AND(pbi_fed_tax_fed="Yes",pbi_fed_for_ds="No"),AA584,0)</f>
        <v>0</v>
      </c>
      <c r="AB262" s="366">
        <f>IF(AND(pbi_fed_tax_fed="Yes",pbi_fed_for_ds="No"),AB584,0)</f>
        <v>0</v>
      </c>
      <c r="AC262" s="366">
        <f>IF(AND(pbi_fed_tax_fed="Yes",pbi_fed_for_ds="No"),AC584,0)</f>
        <v>0</v>
      </c>
      <c r="AD262" s="366">
        <f>IF(AND(pbi_fed_tax_fed="Yes",pbi_fed_for_ds="No"),AD584,0)</f>
        <v>0</v>
      </c>
      <c r="AE262" s="366">
        <f>IF(AND(pbi_fed_tax_fed="Yes",pbi_fed_for_ds="No"),AE584,0)</f>
        <v>0</v>
      </c>
      <c r="AF262" s="366">
        <f>IF(AND(pbi_fed_tax_fed="Yes",pbi_fed_for_ds="No"),AF584,0)</f>
        <v>0</v>
      </c>
      <c r="AG262" s="366">
        <f>IF(AND(pbi_fed_tax_fed="Yes",pbi_fed_for_ds="No"),AG584,0)</f>
        <v>0</v>
      </c>
      <c r="AH262" s="366">
        <f>IF(AND(pbi_fed_tax_fed="Yes",pbi_fed_for_ds="No"),AH584,0)</f>
        <v>0</v>
      </c>
      <c r="AI262" s="366">
        <f>IF(AND(pbi_fed_tax_fed="Yes",pbi_fed_for_ds="No"),AI584,0)</f>
        <v>0</v>
      </c>
      <c r="AJ262" s="366">
        <f>IF(AND(pbi_fed_tax_fed="Yes",pbi_fed_for_ds="No"),AJ584,0)</f>
        <v>0</v>
      </c>
      <c r="AK262" s="366">
        <f>IF(AND(pbi_fed_tax_fed="Yes",pbi_fed_for_ds="No"),AK584,0)</f>
        <v>0</v>
      </c>
      <c r="AL262" s="366">
        <f>IF(AND(pbi_fed_tax_fed="Yes",pbi_fed_for_ds="No"),AL584,0)</f>
        <v>0</v>
      </c>
      <c r="AM262" s="366">
        <f>IF(AND(pbi_fed_tax_fed="Yes",pbi_fed_for_ds="No"),AM584,0)</f>
        <v>0</v>
      </c>
      <c r="AN262" s="366">
        <f>IF(AND(pbi_fed_tax_fed="Yes",pbi_fed_for_ds="No"),AN584,0)</f>
        <v>0</v>
      </c>
      <c r="AO262" s="366">
        <f>IF(AND(pbi_fed_tax_fed="Yes",pbi_fed_for_ds="No"),AO584,0)</f>
        <v>0</v>
      </c>
      <c r="AP262" s="366">
        <f>IF(AND(pbi_fed_tax_fed="Yes",pbi_fed_for_ds="No"),AP584,0)</f>
        <v>0</v>
      </c>
    </row>
    <row r="263" spans="1:42" x14ac:dyDescent="0.2">
      <c r="A263" s="119" t="s">
        <v>5</v>
      </c>
      <c r="B263" s="121"/>
      <c r="C263" s="366">
        <f>IF(AND(pbi_sta_tax_fed="Yes",pbi_sta_for_ds="No"),C588,0)</f>
        <v>0</v>
      </c>
      <c r="D263" s="366">
        <f>IF(AND(pbi_sta_tax_fed="Yes",pbi_sta_for_ds="No"),D588,0)</f>
        <v>0</v>
      </c>
      <c r="E263" s="366">
        <f>IF(AND(pbi_sta_tax_fed="Yes",pbi_sta_for_ds="No"),E588,0)</f>
        <v>0</v>
      </c>
      <c r="F263" s="366">
        <f>IF(AND(pbi_sta_tax_fed="Yes",pbi_sta_for_ds="No"),F588,0)</f>
        <v>0</v>
      </c>
      <c r="G263" s="366">
        <f>IF(AND(pbi_sta_tax_fed="Yes",pbi_sta_for_ds="No"),G588,0)</f>
        <v>0</v>
      </c>
      <c r="H263" s="366">
        <f>IF(AND(pbi_sta_tax_fed="Yes",pbi_sta_for_ds="No"),H588,0)</f>
        <v>0</v>
      </c>
      <c r="I263" s="366">
        <f>IF(AND(pbi_sta_tax_fed="Yes",pbi_sta_for_ds="No"),I588,0)</f>
        <v>0</v>
      </c>
      <c r="J263" s="366">
        <f>IF(AND(pbi_sta_tax_fed="Yes",pbi_sta_for_ds="No"),J588,0)</f>
        <v>0</v>
      </c>
      <c r="K263" s="366">
        <f>IF(AND(pbi_sta_tax_fed="Yes",pbi_sta_for_ds="No"),K588,0)</f>
        <v>0</v>
      </c>
      <c r="L263" s="366">
        <f>IF(AND(pbi_sta_tax_fed="Yes",pbi_sta_for_ds="No"),L588,0)</f>
        <v>0</v>
      </c>
      <c r="M263" s="366">
        <f>IF(AND(pbi_sta_tax_fed="Yes",pbi_sta_for_ds="No"),M588,0)</f>
        <v>0</v>
      </c>
      <c r="N263" s="366">
        <f>IF(AND(pbi_sta_tax_fed="Yes",pbi_sta_for_ds="No"),N588,0)</f>
        <v>0</v>
      </c>
      <c r="O263" s="366">
        <f>IF(AND(pbi_sta_tax_fed="Yes",pbi_sta_for_ds="No"),O588,0)</f>
        <v>0</v>
      </c>
      <c r="P263" s="366">
        <f>IF(AND(pbi_sta_tax_fed="Yes",pbi_sta_for_ds="No"),P588,0)</f>
        <v>0</v>
      </c>
      <c r="Q263" s="366">
        <f>IF(AND(pbi_sta_tax_fed="Yes",pbi_sta_for_ds="No"),Q588,0)</f>
        <v>0</v>
      </c>
      <c r="R263" s="366">
        <f>IF(AND(pbi_sta_tax_fed="Yes",pbi_sta_for_ds="No"),R588,0)</f>
        <v>0</v>
      </c>
      <c r="S263" s="366">
        <f>IF(AND(pbi_sta_tax_fed="Yes",pbi_sta_for_ds="No"),S588,0)</f>
        <v>0</v>
      </c>
      <c r="T263" s="366">
        <f>IF(AND(pbi_sta_tax_fed="Yes",pbi_sta_for_ds="No"),T588,0)</f>
        <v>0</v>
      </c>
      <c r="U263" s="366">
        <f>IF(AND(pbi_sta_tax_fed="Yes",pbi_sta_for_ds="No"),U588,0)</f>
        <v>0</v>
      </c>
      <c r="V263" s="366">
        <f>IF(AND(pbi_sta_tax_fed="Yes",pbi_sta_for_ds="No"),V588,0)</f>
        <v>0</v>
      </c>
      <c r="W263" s="366">
        <f>IF(AND(pbi_sta_tax_fed="Yes",pbi_sta_for_ds="No"),W588,0)</f>
        <v>0</v>
      </c>
      <c r="X263" s="366">
        <f>IF(AND(pbi_sta_tax_fed="Yes",pbi_sta_for_ds="No"),X588,0)</f>
        <v>0</v>
      </c>
      <c r="Y263" s="366">
        <f>IF(AND(pbi_sta_tax_fed="Yes",pbi_sta_for_ds="No"),Y588,0)</f>
        <v>0</v>
      </c>
      <c r="Z263" s="366">
        <f>IF(AND(pbi_sta_tax_fed="Yes",pbi_sta_for_ds="No"),Z588,0)</f>
        <v>0</v>
      </c>
      <c r="AA263" s="366">
        <f>IF(AND(pbi_sta_tax_fed="Yes",pbi_sta_for_ds="No"),AA588,0)</f>
        <v>0</v>
      </c>
      <c r="AB263" s="366">
        <f>IF(AND(pbi_sta_tax_fed="Yes",pbi_sta_for_ds="No"),AB588,0)</f>
        <v>0</v>
      </c>
      <c r="AC263" s="366">
        <f>IF(AND(pbi_sta_tax_fed="Yes",pbi_sta_for_ds="No"),AC588,0)</f>
        <v>0</v>
      </c>
      <c r="AD263" s="366">
        <f>IF(AND(pbi_sta_tax_fed="Yes",pbi_sta_for_ds="No"),AD588,0)</f>
        <v>0</v>
      </c>
      <c r="AE263" s="366">
        <f>IF(AND(pbi_sta_tax_fed="Yes",pbi_sta_for_ds="No"),AE588,0)</f>
        <v>0</v>
      </c>
      <c r="AF263" s="366">
        <f>IF(AND(pbi_sta_tax_fed="Yes",pbi_sta_for_ds="No"),AF588,0)</f>
        <v>0</v>
      </c>
      <c r="AG263" s="366">
        <f>IF(AND(pbi_sta_tax_fed="Yes",pbi_sta_for_ds="No"),AG588,0)</f>
        <v>0</v>
      </c>
      <c r="AH263" s="366">
        <f>IF(AND(pbi_sta_tax_fed="Yes",pbi_sta_for_ds="No"),AH588,0)</f>
        <v>0</v>
      </c>
      <c r="AI263" s="366">
        <f>IF(AND(pbi_sta_tax_fed="Yes",pbi_sta_for_ds="No"),AI588,0)</f>
        <v>0</v>
      </c>
      <c r="AJ263" s="366">
        <f>IF(AND(pbi_sta_tax_fed="Yes",pbi_sta_for_ds="No"),AJ588,0)</f>
        <v>0</v>
      </c>
      <c r="AK263" s="366">
        <f>IF(AND(pbi_sta_tax_fed="Yes",pbi_sta_for_ds="No"),AK588,0)</f>
        <v>0</v>
      </c>
      <c r="AL263" s="366">
        <f>IF(AND(pbi_sta_tax_fed="Yes",pbi_sta_for_ds="No"),AL588,0)</f>
        <v>0</v>
      </c>
      <c r="AM263" s="366">
        <f>IF(AND(pbi_sta_tax_fed="Yes",pbi_sta_for_ds="No"),AM588,0)</f>
        <v>0</v>
      </c>
      <c r="AN263" s="366">
        <f>IF(AND(pbi_sta_tax_fed="Yes",pbi_sta_for_ds="No"),AN588,0)</f>
        <v>0</v>
      </c>
      <c r="AO263" s="366">
        <f>IF(AND(pbi_sta_tax_fed="Yes",pbi_sta_for_ds="No"),AO588,0)</f>
        <v>0</v>
      </c>
      <c r="AP263" s="366">
        <f>IF(AND(pbi_sta_tax_fed="Yes",pbi_sta_for_ds="No"),AP588,0)</f>
        <v>0</v>
      </c>
    </row>
    <row r="264" spans="1:42" x14ac:dyDescent="0.2">
      <c r="A264" s="119" t="s">
        <v>169</v>
      </c>
      <c r="B264" s="121"/>
      <c r="C264" s="366">
        <f>IF(AND(pbi_uti_tax_fed="Yes",pbi_uti_for_ds="No"),C592,0)</f>
        <v>0</v>
      </c>
      <c r="D264" s="366">
        <f>IF(AND(pbi_uti_tax_fed="Yes",pbi_uti_for_ds="No"),D592,0)</f>
        <v>0</v>
      </c>
      <c r="E264" s="366">
        <f>IF(AND(pbi_uti_tax_fed="Yes",pbi_uti_for_ds="No"),E592,0)</f>
        <v>0</v>
      </c>
      <c r="F264" s="366">
        <f>IF(AND(pbi_uti_tax_fed="Yes",pbi_uti_for_ds="No"),F592,0)</f>
        <v>0</v>
      </c>
      <c r="G264" s="366">
        <f>IF(AND(pbi_uti_tax_fed="Yes",pbi_uti_for_ds="No"),G592,0)</f>
        <v>0</v>
      </c>
      <c r="H264" s="366">
        <f>IF(AND(pbi_uti_tax_fed="Yes",pbi_uti_for_ds="No"),H592,0)</f>
        <v>0</v>
      </c>
      <c r="I264" s="366">
        <f>IF(AND(pbi_uti_tax_fed="Yes",pbi_uti_for_ds="No"),I592,0)</f>
        <v>0</v>
      </c>
      <c r="J264" s="366">
        <f>IF(AND(pbi_uti_tax_fed="Yes",pbi_uti_for_ds="No"),J592,0)</f>
        <v>0</v>
      </c>
      <c r="K264" s="366">
        <f>IF(AND(pbi_uti_tax_fed="Yes",pbi_uti_for_ds="No"),K592,0)</f>
        <v>0</v>
      </c>
      <c r="L264" s="366">
        <f>IF(AND(pbi_uti_tax_fed="Yes",pbi_uti_for_ds="No"),L592,0)</f>
        <v>0</v>
      </c>
      <c r="M264" s="366">
        <f>IF(AND(pbi_uti_tax_fed="Yes",pbi_uti_for_ds="No"),M592,0)</f>
        <v>0</v>
      </c>
      <c r="N264" s="366">
        <f>IF(AND(pbi_uti_tax_fed="Yes",pbi_uti_for_ds="No"),N592,0)</f>
        <v>0</v>
      </c>
      <c r="O264" s="366">
        <f>IF(AND(pbi_uti_tax_fed="Yes",pbi_uti_for_ds="No"),O592,0)</f>
        <v>0</v>
      </c>
      <c r="P264" s="366">
        <f>IF(AND(pbi_uti_tax_fed="Yes",pbi_uti_for_ds="No"),P592,0)</f>
        <v>0</v>
      </c>
      <c r="Q264" s="366">
        <f>IF(AND(pbi_uti_tax_fed="Yes",pbi_uti_for_ds="No"),Q592,0)</f>
        <v>0</v>
      </c>
      <c r="R264" s="366">
        <f>IF(AND(pbi_uti_tax_fed="Yes",pbi_uti_for_ds="No"),R592,0)</f>
        <v>0</v>
      </c>
      <c r="S264" s="366">
        <f>IF(AND(pbi_uti_tax_fed="Yes",pbi_uti_for_ds="No"),S592,0)</f>
        <v>0</v>
      </c>
      <c r="T264" s="366">
        <f>IF(AND(pbi_uti_tax_fed="Yes",pbi_uti_for_ds="No"),T592,0)</f>
        <v>0</v>
      </c>
      <c r="U264" s="366">
        <f>IF(AND(pbi_uti_tax_fed="Yes",pbi_uti_for_ds="No"),U592,0)</f>
        <v>0</v>
      </c>
      <c r="V264" s="366">
        <f>IF(AND(pbi_uti_tax_fed="Yes",pbi_uti_for_ds="No"),V592,0)</f>
        <v>0</v>
      </c>
      <c r="W264" s="366">
        <f>IF(AND(pbi_uti_tax_fed="Yes",pbi_uti_for_ds="No"),W592,0)</f>
        <v>0</v>
      </c>
      <c r="X264" s="366">
        <f>IF(AND(pbi_uti_tax_fed="Yes",pbi_uti_for_ds="No"),X592,0)</f>
        <v>0</v>
      </c>
      <c r="Y264" s="366">
        <f>IF(AND(pbi_uti_tax_fed="Yes",pbi_uti_for_ds="No"),Y592,0)</f>
        <v>0</v>
      </c>
      <c r="Z264" s="366">
        <f>IF(AND(pbi_uti_tax_fed="Yes",pbi_uti_for_ds="No"),Z592,0)</f>
        <v>0</v>
      </c>
      <c r="AA264" s="366">
        <f>IF(AND(pbi_uti_tax_fed="Yes",pbi_uti_for_ds="No"),AA592,0)</f>
        <v>0</v>
      </c>
      <c r="AB264" s="366">
        <f>IF(AND(pbi_uti_tax_fed="Yes",pbi_uti_for_ds="No"),AB592,0)</f>
        <v>0</v>
      </c>
      <c r="AC264" s="366">
        <f>IF(AND(pbi_uti_tax_fed="Yes",pbi_uti_for_ds="No"),AC592,0)</f>
        <v>0</v>
      </c>
      <c r="AD264" s="366">
        <f>IF(AND(pbi_uti_tax_fed="Yes",pbi_uti_for_ds="No"),AD592,0)</f>
        <v>0</v>
      </c>
      <c r="AE264" s="366">
        <f>IF(AND(pbi_uti_tax_fed="Yes",pbi_uti_for_ds="No"),AE592,0)</f>
        <v>0</v>
      </c>
      <c r="AF264" s="366">
        <f>IF(AND(pbi_uti_tax_fed="Yes",pbi_uti_for_ds="No"),AF592,0)</f>
        <v>0</v>
      </c>
      <c r="AG264" s="366">
        <f>IF(AND(pbi_uti_tax_fed="Yes",pbi_uti_for_ds="No"),AG592,0)</f>
        <v>0</v>
      </c>
      <c r="AH264" s="366">
        <f>IF(AND(pbi_uti_tax_fed="Yes",pbi_uti_for_ds="No"),AH592,0)</f>
        <v>0</v>
      </c>
      <c r="AI264" s="366">
        <f>IF(AND(pbi_uti_tax_fed="Yes",pbi_uti_for_ds="No"),AI592,0)</f>
        <v>0</v>
      </c>
      <c r="AJ264" s="366">
        <f>IF(AND(pbi_uti_tax_fed="Yes",pbi_uti_for_ds="No"),AJ592,0)</f>
        <v>0</v>
      </c>
      <c r="AK264" s="366">
        <f>IF(AND(pbi_uti_tax_fed="Yes",pbi_uti_for_ds="No"),AK592,0)</f>
        <v>0</v>
      </c>
      <c r="AL264" s="366">
        <f>IF(AND(pbi_uti_tax_fed="Yes",pbi_uti_for_ds="No"),AL592,0)</f>
        <v>0</v>
      </c>
      <c r="AM264" s="366">
        <f>IF(AND(pbi_uti_tax_fed="Yes",pbi_uti_for_ds="No"),AM592,0)</f>
        <v>0</v>
      </c>
      <c r="AN264" s="366">
        <f>IF(AND(pbi_uti_tax_fed="Yes",pbi_uti_for_ds="No"),AN592,0)</f>
        <v>0</v>
      </c>
      <c r="AO264" s="366">
        <f>IF(AND(pbi_uti_tax_fed="Yes",pbi_uti_for_ds="No"),AO592,0)</f>
        <v>0</v>
      </c>
      <c r="AP264" s="366">
        <f>IF(AND(pbi_uti_tax_fed="Yes",pbi_uti_for_ds="No"),AP592,0)</f>
        <v>0</v>
      </c>
    </row>
    <row r="265" spans="1:42" x14ac:dyDescent="0.2">
      <c r="A265" s="119" t="s">
        <v>170</v>
      </c>
      <c r="B265" s="121"/>
      <c r="C265" s="194">
        <f>IF(AND(pbi_oth_tax_fed="Yes",pbi_oth_for_ds="No"),C596,0)</f>
        <v>0</v>
      </c>
      <c r="D265" s="194">
        <f>IF(AND(pbi_oth_tax_fed="Yes",pbi_oth_for_ds="No"),D596,0)</f>
        <v>0</v>
      </c>
      <c r="E265" s="194">
        <f>IF(AND(pbi_oth_tax_fed="Yes",pbi_oth_for_ds="No"),E596,0)</f>
        <v>0</v>
      </c>
      <c r="F265" s="194">
        <f>IF(AND(pbi_oth_tax_fed="Yes",pbi_oth_for_ds="No"),F596,0)</f>
        <v>0</v>
      </c>
      <c r="G265" s="194">
        <f>IF(AND(pbi_oth_tax_fed="Yes",pbi_oth_for_ds="No"),G596,0)</f>
        <v>0</v>
      </c>
      <c r="H265" s="194">
        <f>IF(AND(pbi_oth_tax_fed="Yes",pbi_oth_for_ds="No"),H596,0)</f>
        <v>0</v>
      </c>
      <c r="I265" s="194">
        <f>IF(AND(pbi_oth_tax_fed="Yes",pbi_oth_for_ds="No"),I596,0)</f>
        <v>0</v>
      </c>
      <c r="J265" s="194">
        <f>IF(AND(pbi_oth_tax_fed="Yes",pbi_oth_for_ds="No"),J596,0)</f>
        <v>0</v>
      </c>
      <c r="K265" s="194">
        <f>IF(AND(pbi_oth_tax_fed="Yes",pbi_oth_for_ds="No"),K596,0)</f>
        <v>0</v>
      </c>
      <c r="L265" s="194">
        <f>IF(AND(pbi_oth_tax_fed="Yes",pbi_oth_for_ds="No"),L596,0)</f>
        <v>0</v>
      </c>
      <c r="M265" s="194">
        <f>IF(AND(pbi_oth_tax_fed="Yes",pbi_oth_for_ds="No"),M596,0)</f>
        <v>0</v>
      </c>
      <c r="N265" s="194">
        <f>IF(AND(pbi_oth_tax_fed="Yes",pbi_oth_for_ds="No"),N596,0)</f>
        <v>0</v>
      </c>
      <c r="O265" s="194">
        <f>IF(AND(pbi_oth_tax_fed="Yes",pbi_oth_for_ds="No"),O596,0)</f>
        <v>0</v>
      </c>
      <c r="P265" s="194">
        <f>IF(AND(pbi_oth_tax_fed="Yes",pbi_oth_for_ds="No"),P596,0)</f>
        <v>0</v>
      </c>
      <c r="Q265" s="194">
        <f>IF(AND(pbi_oth_tax_fed="Yes",pbi_oth_for_ds="No"),Q596,0)</f>
        <v>0</v>
      </c>
      <c r="R265" s="194">
        <f>IF(AND(pbi_oth_tax_fed="Yes",pbi_oth_for_ds="No"),R596,0)</f>
        <v>0</v>
      </c>
      <c r="S265" s="194">
        <f>IF(AND(pbi_oth_tax_fed="Yes",pbi_oth_for_ds="No"),S596,0)</f>
        <v>0</v>
      </c>
      <c r="T265" s="194">
        <f>IF(AND(pbi_oth_tax_fed="Yes",pbi_oth_for_ds="No"),T596,0)</f>
        <v>0</v>
      </c>
      <c r="U265" s="194">
        <f>IF(AND(pbi_oth_tax_fed="Yes",pbi_oth_for_ds="No"),U596,0)</f>
        <v>0</v>
      </c>
      <c r="V265" s="194">
        <f>IF(AND(pbi_oth_tax_fed="Yes",pbi_oth_for_ds="No"),V596,0)</f>
        <v>0</v>
      </c>
      <c r="W265" s="194">
        <f>IF(AND(pbi_oth_tax_fed="Yes",pbi_oth_for_ds="No"),W596,0)</f>
        <v>0</v>
      </c>
      <c r="X265" s="194">
        <f>IF(AND(pbi_oth_tax_fed="Yes",pbi_oth_for_ds="No"),X596,0)</f>
        <v>0</v>
      </c>
      <c r="Y265" s="194">
        <f>IF(AND(pbi_oth_tax_fed="Yes",pbi_oth_for_ds="No"),Y596,0)</f>
        <v>0</v>
      </c>
      <c r="Z265" s="194">
        <f>IF(AND(pbi_oth_tax_fed="Yes",pbi_oth_for_ds="No"),Z596,0)</f>
        <v>0</v>
      </c>
      <c r="AA265" s="194">
        <f>IF(AND(pbi_oth_tax_fed="Yes",pbi_oth_for_ds="No"),AA596,0)</f>
        <v>0</v>
      </c>
      <c r="AB265" s="194">
        <f>IF(AND(pbi_oth_tax_fed="Yes",pbi_oth_for_ds="No"),AB596,0)</f>
        <v>0</v>
      </c>
      <c r="AC265" s="194">
        <f>IF(AND(pbi_oth_tax_fed="Yes",pbi_oth_for_ds="No"),AC596,0)</f>
        <v>0</v>
      </c>
      <c r="AD265" s="194">
        <f>IF(AND(pbi_oth_tax_fed="Yes",pbi_oth_for_ds="No"),AD596,0)</f>
        <v>0</v>
      </c>
      <c r="AE265" s="194">
        <f>IF(AND(pbi_oth_tax_fed="Yes",pbi_oth_for_ds="No"),AE596,0)</f>
        <v>0</v>
      </c>
      <c r="AF265" s="194">
        <f>IF(AND(pbi_oth_tax_fed="Yes",pbi_oth_for_ds="No"),AF596,0)</f>
        <v>0</v>
      </c>
      <c r="AG265" s="194">
        <f>IF(AND(pbi_oth_tax_fed="Yes",pbi_oth_for_ds="No"),AG596,0)</f>
        <v>0</v>
      </c>
      <c r="AH265" s="194">
        <f>IF(AND(pbi_oth_tax_fed="Yes",pbi_oth_for_ds="No"),AH596,0)</f>
        <v>0</v>
      </c>
      <c r="AI265" s="194">
        <f>IF(AND(pbi_oth_tax_fed="Yes",pbi_oth_for_ds="No"),AI596,0)</f>
        <v>0</v>
      </c>
      <c r="AJ265" s="194">
        <f>IF(AND(pbi_oth_tax_fed="Yes",pbi_oth_for_ds="No"),AJ596,0)</f>
        <v>0</v>
      </c>
      <c r="AK265" s="194">
        <f>IF(AND(pbi_oth_tax_fed="Yes",pbi_oth_for_ds="No"),AK596,0)</f>
        <v>0</v>
      </c>
      <c r="AL265" s="194">
        <f>IF(AND(pbi_oth_tax_fed="Yes",pbi_oth_for_ds="No"),AL596,0)</f>
        <v>0</v>
      </c>
      <c r="AM265" s="194">
        <f>IF(AND(pbi_oth_tax_fed="Yes",pbi_oth_for_ds="No"),AM596,0)</f>
        <v>0</v>
      </c>
      <c r="AN265" s="194">
        <f>IF(AND(pbi_oth_tax_fed="Yes",pbi_oth_for_ds="No"),AN596,0)</f>
        <v>0</v>
      </c>
      <c r="AO265" s="194">
        <f>IF(AND(pbi_oth_tax_fed="Yes",pbi_oth_for_ds="No"),AO596,0)</f>
        <v>0</v>
      </c>
      <c r="AP265" s="194">
        <f>IF(AND(pbi_oth_tax_fed="Yes",pbi_oth_for_ds="No"),AP596,0)</f>
        <v>0</v>
      </c>
    </row>
    <row r="266" spans="1:42" x14ac:dyDescent="0.2">
      <c r="A266" s="119" t="s">
        <v>368</v>
      </c>
      <c r="B266" s="121"/>
      <c r="C266" s="366">
        <f>SUM(C262:C265)</f>
        <v>0</v>
      </c>
      <c r="D266" s="366">
        <f t="shared" ref="D266:AP266" si="69">SUM(D262:D265)</f>
        <v>0</v>
      </c>
      <c r="E266" s="366">
        <f t="shared" si="69"/>
        <v>0</v>
      </c>
      <c r="F266" s="366">
        <f t="shared" si="69"/>
        <v>0</v>
      </c>
      <c r="G266" s="366">
        <f t="shared" si="69"/>
        <v>0</v>
      </c>
      <c r="H266" s="366">
        <f t="shared" si="69"/>
        <v>0</v>
      </c>
      <c r="I266" s="366">
        <f t="shared" si="69"/>
        <v>0</v>
      </c>
      <c r="J266" s="366">
        <f t="shared" si="69"/>
        <v>0</v>
      </c>
      <c r="K266" s="366">
        <f t="shared" si="69"/>
        <v>0</v>
      </c>
      <c r="L266" s="366">
        <f t="shared" si="69"/>
        <v>0</v>
      </c>
      <c r="M266" s="366">
        <f t="shared" si="69"/>
        <v>0</v>
      </c>
      <c r="N266" s="366">
        <f t="shared" si="69"/>
        <v>0</v>
      </c>
      <c r="O266" s="366">
        <f t="shared" si="69"/>
        <v>0</v>
      </c>
      <c r="P266" s="366">
        <f t="shared" si="69"/>
        <v>0</v>
      </c>
      <c r="Q266" s="366">
        <f t="shared" si="69"/>
        <v>0</v>
      </c>
      <c r="R266" s="366">
        <f t="shared" si="69"/>
        <v>0</v>
      </c>
      <c r="S266" s="366">
        <f t="shared" si="69"/>
        <v>0</v>
      </c>
      <c r="T266" s="366">
        <f t="shared" si="69"/>
        <v>0</v>
      </c>
      <c r="U266" s="366">
        <f t="shared" si="69"/>
        <v>0</v>
      </c>
      <c r="V266" s="366">
        <f t="shared" si="69"/>
        <v>0</v>
      </c>
      <c r="W266" s="366">
        <f t="shared" si="69"/>
        <v>0</v>
      </c>
      <c r="X266" s="366">
        <f t="shared" si="69"/>
        <v>0</v>
      </c>
      <c r="Y266" s="366">
        <f t="shared" si="69"/>
        <v>0</v>
      </c>
      <c r="Z266" s="366">
        <f t="shared" si="69"/>
        <v>0</v>
      </c>
      <c r="AA266" s="366">
        <f t="shared" si="69"/>
        <v>0</v>
      </c>
      <c r="AB266" s="366">
        <f t="shared" si="69"/>
        <v>0</v>
      </c>
      <c r="AC266" s="366">
        <f t="shared" si="69"/>
        <v>0</v>
      </c>
      <c r="AD266" s="366">
        <f t="shared" si="69"/>
        <v>0</v>
      </c>
      <c r="AE266" s="366">
        <f t="shared" si="69"/>
        <v>0</v>
      </c>
      <c r="AF266" s="366">
        <f t="shared" si="69"/>
        <v>0</v>
      </c>
      <c r="AG266" s="366">
        <f t="shared" si="69"/>
        <v>0</v>
      </c>
      <c r="AH266" s="366">
        <f t="shared" si="69"/>
        <v>0</v>
      </c>
      <c r="AI266" s="366">
        <f t="shared" si="69"/>
        <v>0</v>
      </c>
      <c r="AJ266" s="366">
        <f t="shared" si="69"/>
        <v>0</v>
      </c>
      <c r="AK266" s="366">
        <f t="shared" si="69"/>
        <v>0</v>
      </c>
      <c r="AL266" s="366">
        <f t="shared" si="69"/>
        <v>0</v>
      </c>
      <c r="AM266" s="366">
        <f t="shared" si="69"/>
        <v>0</v>
      </c>
      <c r="AN266" s="366">
        <f t="shared" si="69"/>
        <v>0</v>
      </c>
      <c r="AO266" s="366">
        <f t="shared" si="69"/>
        <v>0</v>
      </c>
      <c r="AP266" s="366">
        <f t="shared" si="69"/>
        <v>0</v>
      </c>
    </row>
    <row r="267" spans="1:42" x14ac:dyDescent="0.2">
      <c r="A267" s="117" t="s">
        <v>347</v>
      </c>
      <c r="B267" s="121"/>
      <c r="C267" s="366">
        <f>C260+C266</f>
        <v>0</v>
      </c>
      <c r="D267" s="366">
        <f t="shared" ref="D267:AP267" si="70">D260+D266</f>
        <v>0</v>
      </c>
      <c r="E267" s="366">
        <f t="shared" si="70"/>
        <v>0</v>
      </c>
      <c r="F267" s="366">
        <f t="shared" si="70"/>
        <v>0</v>
      </c>
      <c r="G267" s="366">
        <f t="shared" si="70"/>
        <v>0</v>
      </c>
      <c r="H267" s="366">
        <f t="shared" si="70"/>
        <v>0</v>
      </c>
      <c r="I267" s="366">
        <f t="shared" si="70"/>
        <v>0</v>
      </c>
      <c r="J267" s="366">
        <f t="shared" si="70"/>
        <v>0</v>
      </c>
      <c r="K267" s="366">
        <f t="shared" si="70"/>
        <v>0</v>
      </c>
      <c r="L267" s="366">
        <f t="shared" si="70"/>
        <v>0</v>
      </c>
      <c r="M267" s="366">
        <f t="shared" si="70"/>
        <v>0</v>
      </c>
      <c r="N267" s="366">
        <f t="shared" si="70"/>
        <v>0</v>
      </c>
      <c r="O267" s="366">
        <f t="shared" si="70"/>
        <v>0</v>
      </c>
      <c r="P267" s="366">
        <f t="shared" si="70"/>
        <v>0</v>
      </c>
      <c r="Q267" s="366">
        <f t="shared" si="70"/>
        <v>0</v>
      </c>
      <c r="R267" s="366">
        <f t="shared" si="70"/>
        <v>0</v>
      </c>
      <c r="S267" s="366">
        <f t="shared" si="70"/>
        <v>0</v>
      </c>
      <c r="T267" s="366">
        <f t="shared" si="70"/>
        <v>0</v>
      </c>
      <c r="U267" s="366">
        <f t="shared" si="70"/>
        <v>0</v>
      </c>
      <c r="V267" s="366">
        <f t="shared" si="70"/>
        <v>0</v>
      </c>
      <c r="W267" s="366">
        <f t="shared" si="70"/>
        <v>0</v>
      </c>
      <c r="X267" s="366">
        <f t="shared" si="70"/>
        <v>0</v>
      </c>
      <c r="Y267" s="366">
        <f t="shared" si="70"/>
        <v>0</v>
      </c>
      <c r="Z267" s="366">
        <f t="shared" si="70"/>
        <v>0</v>
      </c>
      <c r="AA267" s="366">
        <f t="shared" si="70"/>
        <v>0</v>
      </c>
      <c r="AB267" s="366">
        <f t="shared" si="70"/>
        <v>0</v>
      </c>
      <c r="AC267" s="366">
        <f t="shared" si="70"/>
        <v>0</v>
      </c>
      <c r="AD267" s="366">
        <f t="shared" si="70"/>
        <v>0</v>
      </c>
      <c r="AE267" s="366">
        <f t="shared" si="70"/>
        <v>0</v>
      </c>
      <c r="AF267" s="366">
        <f t="shared" si="70"/>
        <v>0</v>
      </c>
      <c r="AG267" s="366">
        <f t="shared" si="70"/>
        <v>0</v>
      </c>
      <c r="AH267" s="366">
        <f t="shared" si="70"/>
        <v>0</v>
      </c>
      <c r="AI267" s="366">
        <f t="shared" si="70"/>
        <v>0</v>
      </c>
      <c r="AJ267" s="366">
        <f t="shared" si="70"/>
        <v>0</v>
      </c>
      <c r="AK267" s="366">
        <f t="shared" si="70"/>
        <v>0</v>
      </c>
      <c r="AL267" s="366">
        <f t="shared" si="70"/>
        <v>0</v>
      </c>
      <c r="AM267" s="366">
        <f t="shared" si="70"/>
        <v>0</v>
      </c>
      <c r="AN267" s="366">
        <f t="shared" si="70"/>
        <v>0</v>
      </c>
      <c r="AO267" s="366">
        <f t="shared" si="70"/>
        <v>0</v>
      </c>
      <c r="AP267" s="366">
        <f t="shared" si="70"/>
        <v>0</v>
      </c>
    </row>
    <row r="268" spans="1:42" x14ac:dyDescent="0.2">
      <c r="A268" s="117" t="s">
        <v>371</v>
      </c>
      <c r="B268" s="121"/>
      <c r="C268" s="366">
        <f t="array" ref="C268:AP268">Inputs!D152:AQ152</f>
        <v>0</v>
      </c>
      <c r="D268" s="366">
        <v>0</v>
      </c>
      <c r="E268" s="366">
        <v>0</v>
      </c>
      <c r="F268" s="366">
        <v>0</v>
      </c>
      <c r="G268" s="366">
        <v>0</v>
      </c>
      <c r="H268" s="366">
        <v>0</v>
      </c>
      <c r="I268" s="366">
        <v>0</v>
      </c>
      <c r="J268" s="366">
        <v>0</v>
      </c>
      <c r="K268" s="366">
        <v>0</v>
      </c>
      <c r="L268" s="366">
        <v>0</v>
      </c>
      <c r="M268" s="366">
        <v>0</v>
      </c>
      <c r="N268" s="366">
        <v>0</v>
      </c>
      <c r="O268" s="366">
        <v>0</v>
      </c>
      <c r="P268" s="366">
        <v>0</v>
      </c>
      <c r="Q268" s="366">
        <v>0</v>
      </c>
      <c r="R268" s="366">
        <v>0</v>
      </c>
      <c r="S268" s="366">
        <v>0</v>
      </c>
      <c r="T268" s="366">
        <v>0</v>
      </c>
      <c r="U268" s="366">
        <v>0</v>
      </c>
      <c r="V268" s="366">
        <v>0</v>
      </c>
      <c r="W268" s="366">
        <v>0</v>
      </c>
      <c r="X268" s="366">
        <v>0</v>
      </c>
      <c r="Y268" s="366">
        <v>0</v>
      </c>
      <c r="Z268" s="366">
        <v>0</v>
      </c>
      <c r="AA268" s="366">
        <v>0</v>
      </c>
      <c r="AB268" s="366">
        <v>0</v>
      </c>
      <c r="AC268" s="366">
        <v>0</v>
      </c>
      <c r="AD268" s="366">
        <v>0</v>
      </c>
      <c r="AE268" s="366">
        <v>0</v>
      </c>
      <c r="AF268" s="366">
        <v>0</v>
      </c>
      <c r="AG268" s="366">
        <v>0</v>
      </c>
      <c r="AH268" s="366">
        <v>0</v>
      </c>
      <c r="AI268" s="366">
        <v>0</v>
      </c>
      <c r="AJ268" s="366">
        <v>0</v>
      </c>
      <c r="AK268" s="366">
        <v>0</v>
      </c>
      <c r="AL268" s="366">
        <v>0</v>
      </c>
      <c r="AM268" s="366">
        <v>0</v>
      </c>
      <c r="AN268" s="366">
        <v>0</v>
      </c>
      <c r="AO268" s="366">
        <v>0</v>
      </c>
      <c r="AP268" s="366">
        <v>0</v>
      </c>
    </row>
    <row r="269" spans="1:42" x14ac:dyDescent="0.2">
      <c r="A269" s="418" t="s">
        <v>353</v>
      </c>
      <c r="B269" s="417"/>
      <c r="C269" s="201">
        <f>C267*-C268/100</f>
        <v>0</v>
      </c>
      <c r="D269" s="201">
        <f t="shared" ref="D269:AP269" si="71">D267*-D268/100</f>
        <v>0</v>
      </c>
      <c r="E269" s="201">
        <f t="shared" si="71"/>
        <v>0</v>
      </c>
      <c r="F269" s="201">
        <f t="shared" si="71"/>
        <v>0</v>
      </c>
      <c r="G269" s="201">
        <f t="shared" si="71"/>
        <v>0</v>
      </c>
      <c r="H269" s="201">
        <f t="shared" si="71"/>
        <v>0</v>
      </c>
      <c r="I269" s="201">
        <f t="shared" si="71"/>
        <v>0</v>
      </c>
      <c r="J269" s="201">
        <f t="shared" si="71"/>
        <v>0</v>
      </c>
      <c r="K269" s="201">
        <f t="shared" si="71"/>
        <v>0</v>
      </c>
      <c r="L269" s="201">
        <f t="shared" si="71"/>
        <v>0</v>
      </c>
      <c r="M269" s="201">
        <f t="shared" si="71"/>
        <v>0</v>
      </c>
      <c r="N269" s="201">
        <f t="shared" si="71"/>
        <v>0</v>
      </c>
      <c r="O269" s="201">
        <f t="shared" si="71"/>
        <v>0</v>
      </c>
      <c r="P269" s="201">
        <f t="shared" si="71"/>
        <v>0</v>
      </c>
      <c r="Q269" s="201">
        <f t="shared" si="71"/>
        <v>0</v>
      </c>
      <c r="R269" s="201">
        <f t="shared" si="71"/>
        <v>0</v>
      </c>
      <c r="S269" s="201">
        <f t="shared" si="71"/>
        <v>0</v>
      </c>
      <c r="T269" s="201">
        <f t="shared" si="71"/>
        <v>0</v>
      </c>
      <c r="U269" s="201">
        <f t="shared" si="71"/>
        <v>0</v>
      </c>
      <c r="V269" s="201">
        <f t="shared" si="71"/>
        <v>0</v>
      </c>
      <c r="W269" s="201">
        <f t="shared" si="71"/>
        <v>0</v>
      </c>
      <c r="X269" s="201">
        <f t="shared" si="71"/>
        <v>0</v>
      </c>
      <c r="Y269" s="201">
        <f t="shared" si="71"/>
        <v>0</v>
      </c>
      <c r="Z269" s="201">
        <f t="shared" si="71"/>
        <v>0</v>
      </c>
      <c r="AA269" s="201">
        <f t="shared" si="71"/>
        <v>0</v>
      </c>
      <c r="AB269" s="201">
        <f t="shared" si="71"/>
        <v>0</v>
      </c>
      <c r="AC269" s="201">
        <f t="shared" si="71"/>
        <v>0</v>
      </c>
      <c r="AD269" s="201">
        <f t="shared" si="71"/>
        <v>0</v>
      </c>
      <c r="AE269" s="201">
        <f t="shared" si="71"/>
        <v>0</v>
      </c>
      <c r="AF269" s="201">
        <f t="shared" si="71"/>
        <v>0</v>
      </c>
      <c r="AG269" s="201">
        <f t="shared" si="71"/>
        <v>0</v>
      </c>
      <c r="AH269" s="201">
        <f t="shared" si="71"/>
        <v>0</v>
      </c>
      <c r="AI269" s="201">
        <f t="shared" si="71"/>
        <v>0</v>
      </c>
      <c r="AJ269" s="201">
        <f t="shared" si="71"/>
        <v>0</v>
      </c>
      <c r="AK269" s="201">
        <f t="shared" si="71"/>
        <v>0</v>
      </c>
      <c r="AL269" s="201">
        <f t="shared" si="71"/>
        <v>0</v>
      </c>
      <c r="AM269" s="201">
        <f t="shared" si="71"/>
        <v>0</v>
      </c>
      <c r="AN269" s="201">
        <f t="shared" si="71"/>
        <v>0</v>
      </c>
      <c r="AO269" s="201">
        <f t="shared" si="71"/>
        <v>0</v>
      </c>
      <c r="AP269" s="201">
        <f t="shared" si="71"/>
        <v>0</v>
      </c>
    </row>
    <row r="270" spans="1:42" x14ac:dyDescent="0.2">
      <c r="A270" s="32"/>
      <c r="B270" s="121"/>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109" t="s">
        <v>84</v>
      </c>
      <c r="B271" s="284"/>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row>
    <row r="272" spans="1:42" x14ac:dyDescent="0.2">
      <c r="A272" s="29" t="s">
        <v>85</v>
      </c>
      <c r="B272" s="121"/>
    </row>
    <row r="273" spans="1:17" x14ac:dyDescent="0.2">
      <c r="A273" s="4" t="s">
        <v>224</v>
      </c>
      <c r="B273" s="121"/>
      <c r="G273" s="411" t="s">
        <v>54</v>
      </c>
      <c r="H273" s="412"/>
      <c r="I273" s="412"/>
      <c r="J273" s="413"/>
      <c r="K273" s="414" t="s">
        <v>55</v>
      </c>
      <c r="L273" s="415"/>
    </row>
    <row r="274" spans="1:17" ht="51" x14ac:dyDescent="0.2">
      <c r="B274" s="207" t="s">
        <v>44</v>
      </c>
      <c r="C274" s="18" t="s">
        <v>40</v>
      </c>
      <c r="D274" s="18" t="s">
        <v>42</v>
      </c>
      <c r="E274" s="34" t="s">
        <v>43</v>
      </c>
      <c r="F274" s="18" t="s">
        <v>45</v>
      </c>
      <c r="G274" s="18" t="s">
        <v>49</v>
      </c>
      <c r="H274" s="18" t="s">
        <v>51</v>
      </c>
      <c r="I274" s="67" t="s">
        <v>50</v>
      </c>
      <c r="J274" s="18" t="s">
        <v>52</v>
      </c>
      <c r="K274" s="40" t="s">
        <v>3</v>
      </c>
      <c r="L274" s="182" t="s">
        <v>52</v>
      </c>
      <c r="M274" s="35" t="s">
        <v>56</v>
      </c>
      <c r="N274" s="35" t="s">
        <v>57</v>
      </c>
      <c r="O274" s="18" t="s">
        <v>46</v>
      </c>
      <c r="P274" s="181" t="s">
        <v>76</v>
      </c>
      <c r="Q274" s="18" t="s">
        <v>77</v>
      </c>
    </row>
    <row r="275" spans="1:17" s="16" customFormat="1" x14ac:dyDescent="0.2">
      <c r="A275" s="41" t="str">
        <f>Inputs!B132</f>
        <v>5-yr MACRS</v>
      </c>
      <c r="B275" s="278">
        <f>IF(Inputs!$C$140=0,0,depr_alloc_macrs_5_percent*100/Inputs!$C$140)</f>
        <v>0</v>
      </c>
      <c r="C275" s="161">
        <f>-$B$74*depr_alloc_macrs_5_percent/100</f>
        <v>0</v>
      </c>
      <c r="D275" s="161">
        <f t="shared" ref="D275:E281" si="72">$B275/100*D$282</f>
        <v>0</v>
      </c>
      <c r="E275" s="161">
        <f t="shared" si="72"/>
        <v>0</v>
      </c>
      <c r="F275" s="163">
        <f>C275-D275-E275</f>
        <v>0</v>
      </c>
      <c r="G275" s="164">
        <f>IF(depr_itc_sta_macrs_5="Yes",F275,0)</f>
        <v>0</v>
      </c>
      <c r="H275" s="171">
        <f t="shared" ref="H275:H281" si="73">IF($G$282=0,0,G275/$G$282)*100</f>
        <v>0</v>
      </c>
      <c r="I275" s="167">
        <f t="shared" ref="I275:I281" si="74">$I$282*H275/100</f>
        <v>0</v>
      </c>
      <c r="J275" s="168">
        <f>I275*0.5</f>
        <v>0</v>
      </c>
      <c r="K275" s="165">
        <f t="shared" ref="K275:K281" si="75">H275/100*$K$282</f>
        <v>0</v>
      </c>
      <c r="L275" s="168">
        <f>K275*0.5</f>
        <v>0</v>
      </c>
      <c r="M275" s="161">
        <f t="shared" ref="M275:M279" si="76">IF(itc_sta_amount_deprbas_sta="Yes",L275,0)+IF(itc_sta_percent_deprbas_sta="Yes",J275,0)</f>
        <v>0</v>
      </c>
      <c r="N275" s="161">
        <f t="shared" ref="N275:N280" si="77">IF(itc_fed_amount_deprbas_sta="Yes",L411,0)+IF(itc_fed_percent_deprbas_sta="Yes",J411,0)</f>
        <v>0</v>
      </c>
      <c r="O275" s="169">
        <f t="shared" ref="O275:O279" si="78">F275-M275-N275</f>
        <v>0</v>
      </c>
      <c r="P275" s="161">
        <f>IF(depr_bonus_sta_macrs_5="Yes",O275*depr_bonus_sta/100,0)</f>
        <v>0</v>
      </c>
      <c r="Q275" s="163">
        <f>O275-P275</f>
        <v>0</v>
      </c>
    </row>
    <row r="276" spans="1:17" s="16" customFormat="1" x14ac:dyDescent="0.2">
      <c r="A276" s="41" t="str">
        <f>Inputs!B133</f>
        <v>15-yr MACRS</v>
      </c>
      <c r="B276" s="278">
        <f>IF(Inputs!$C$140=0,0,depr_alloc_macrs_15_percent*100/Inputs!$C$140)</f>
        <v>0</v>
      </c>
      <c r="C276" s="161">
        <f>-$B$74*depr_alloc_macrs_15_percent/100</f>
        <v>0</v>
      </c>
      <c r="D276" s="161">
        <f t="shared" si="72"/>
        <v>0</v>
      </c>
      <c r="E276" s="161">
        <f t="shared" si="72"/>
        <v>0</v>
      </c>
      <c r="F276" s="163">
        <f t="shared" ref="F276:F280" si="79">C276-D276-E276</f>
        <v>0</v>
      </c>
      <c r="G276" s="165">
        <f>IF(depr_itc_sta_macrs_15="Yes",F276,0)</f>
        <v>0</v>
      </c>
      <c r="H276" s="172">
        <f t="shared" si="73"/>
        <v>0</v>
      </c>
      <c r="I276" s="161">
        <f t="shared" si="74"/>
        <v>0</v>
      </c>
      <c r="J276" s="170">
        <f t="shared" ref="J276:J281" si="80">I276*0.5</f>
        <v>0</v>
      </c>
      <c r="K276" s="165">
        <f t="shared" si="75"/>
        <v>0</v>
      </c>
      <c r="L276" s="170">
        <f t="shared" ref="L276:L281" si="81">K276*0.5</f>
        <v>0</v>
      </c>
      <c r="M276" s="161">
        <f t="shared" si="76"/>
        <v>0</v>
      </c>
      <c r="N276" s="161">
        <f t="shared" si="77"/>
        <v>0</v>
      </c>
      <c r="O276" s="163">
        <f t="shared" si="78"/>
        <v>0</v>
      </c>
      <c r="P276" s="161">
        <f>IF(depr_bonus_sta_macrs_15="Yes",O276*depr_bonus_sta/100,0)</f>
        <v>0</v>
      </c>
      <c r="Q276" s="163">
        <f t="shared" ref="Q276:Q279" si="82">O276-P276</f>
        <v>0</v>
      </c>
    </row>
    <row r="277" spans="1:17" s="16" customFormat="1" x14ac:dyDescent="0.2">
      <c r="A277" s="41" t="str">
        <f>Inputs!B134</f>
        <v>5-yr SL</v>
      </c>
      <c r="B277" s="278">
        <f>IF(Inputs!$C$140=0,0,depr_alloc_sl_5_percent*100/Inputs!$C$140)</f>
        <v>0</v>
      </c>
      <c r="C277" s="161">
        <f>-$B$74*depr_alloc_sl_5_percent/100</f>
        <v>0</v>
      </c>
      <c r="D277" s="161">
        <f t="shared" si="72"/>
        <v>0</v>
      </c>
      <c r="E277" s="161">
        <f t="shared" si="72"/>
        <v>0</v>
      </c>
      <c r="F277" s="163">
        <f t="shared" si="79"/>
        <v>0</v>
      </c>
      <c r="G277" s="165">
        <f>IF(depr_itc_sta_sl_5="Yes",F277,0)</f>
        <v>0</v>
      </c>
      <c r="H277" s="172">
        <f t="shared" si="73"/>
        <v>0</v>
      </c>
      <c r="I277" s="161">
        <f t="shared" si="74"/>
        <v>0</v>
      </c>
      <c r="J277" s="170">
        <f t="shared" si="80"/>
        <v>0</v>
      </c>
      <c r="K277" s="165">
        <f t="shared" si="75"/>
        <v>0</v>
      </c>
      <c r="L277" s="170">
        <f t="shared" si="81"/>
        <v>0</v>
      </c>
      <c r="M277" s="161">
        <f t="shared" si="76"/>
        <v>0</v>
      </c>
      <c r="N277" s="161">
        <f t="shared" si="77"/>
        <v>0</v>
      </c>
      <c r="O277" s="163">
        <f t="shared" si="78"/>
        <v>0</v>
      </c>
      <c r="P277" s="161">
        <f>IF(depr_bonus_sta_sl_5="Yes",O277*depr_bonus_sta/100,0)</f>
        <v>0</v>
      </c>
      <c r="Q277" s="163">
        <f t="shared" si="82"/>
        <v>0</v>
      </c>
    </row>
    <row r="278" spans="1:17" s="16" customFormat="1" x14ac:dyDescent="0.2">
      <c r="A278" s="41" t="str">
        <f>Inputs!B135</f>
        <v>15-yr SL</v>
      </c>
      <c r="B278" s="278">
        <f>IF(Inputs!$C$140=0,0,depr_alloc_sl_15_percent*100/Inputs!$C$140)</f>
        <v>0</v>
      </c>
      <c r="C278" s="161">
        <f>-$B$74*depr_alloc_sl_15_percent/100</f>
        <v>0</v>
      </c>
      <c r="D278" s="161">
        <f t="shared" si="72"/>
        <v>0</v>
      </c>
      <c r="E278" s="161">
        <f t="shared" si="72"/>
        <v>0</v>
      </c>
      <c r="F278" s="163">
        <f t="shared" si="79"/>
        <v>0</v>
      </c>
      <c r="G278" s="165">
        <f>IF(depr_itc_sta_sl_15="Yes",F278,0)</f>
        <v>0</v>
      </c>
      <c r="H278" s="172">
        <f t="shared" si="73"/>
        <v>0</v>
      </c>
      <c r="I278" s="161">
        <f t="shared" si="74"/>
        <v>0</v>
      </c>
      <c r="J278" s="170">
        <f t="shared" si="80"/>
        <v>0</v>
      </c>
      <c r="K278" s="165">
        <f t="shared" si="75"/>
        <v>0</v>
      </c>
      <c r="L278" s="170">
        <f t="shared" si="81"/>
        <v>0</v>
      </c>
      <c r="M278" s="161">
        <f t="shared" si="76"/>
        <v>0</v>
      </c>
      <c r="N278" s="161">
        <f t="shared" si="77"/>
        <v>0</v>
      </c>
      <c r="O278" s="163">
        <f t="shared" si="78"/>
        <v>0</v>
      </c>
      <c r="P278" s="161">
        <f>IF(depr_bonus_sta_sl_15="Yes",O278*depr_bonus_sta/100,0)</f>
        <v>0</v>
      </c>
      <c r="Q278" s="163">
        <f t="shared" si="82"/>
        <v>0</v>
      </c>
    </row>
    <row r="279" spans="1:17" s="16" customFormat="1" x14ac:dyDescent="0.2">
      <c r="A279" s="41" t="str">
        <f>Inputs!B136</f>
        <v>20-yr SL</v>
      </c>
      <c r="B279" s="278">
        <f>IF(Inputs!$C$140=0,0,depr_alloc_sl_20_percent*100/Inputs!$C$140)</f>
        <v>0</v>
      </c>
      <c r="C279" s="161">
        <f>-$B$74*depr_alloc_sl_20_percent/100</f>
        <v>0</v>
      </c>
      <c r="D279" s="161">
        <f t="shared" si="72"/>
        <v>0</v>
      </c>
      <c r="E279" s="161">
        <f t="shared" si="72"/>
        <v>0</v>
      </c>
      <c r="F279" s="163">
        <f t="shared" si="79"/>
        <v>0</v>
      </c>
      <c r="G279" s="165">
        <f>IF(depr_itc_sta_sl_20="Yes",F279,0)</f>
        <v>0</v>
      </c>
      <c r="H279" s="172">
        <f t="shared" si="73"/>
        <v>0</v>
      </c>
      <c r="I279" s="161">
        <f t="shared" si="74"/>
        <v>0</v>
      </c>
      <c r="J279" s="170">
        <f t="shared" si="80"/>
        <v>0</v>
      </c>
      <c r="K279" s="165">
        <f t="shared" si="75"/>
        <v>0</v>
      </c>
      <c r="L279" s="170">
        <f t="shared" si="81"/>
        <v>0</v>
      </c>
      <c r="M279" s="161">
        <f t="shared" si="76"/>
        <v>0</v>
      </c>
      <c r="N279" s="161">
        <f t="shared" si="77"/>
        <v>0</v>
      </c>
      <c r="O279" s="163">
        <f t="shared" si="78"/>
        <v>0</v>
      </c>
      <c r="P279" s="161">
        <f>IF(depr_bonus_sta_sl_20="Yes",O279*depr_bonus_sta/100,0)</f>
        <v>0</v>
      </c>
      <c r="Q279" s="163">
        <f t="shared" si="82"/>
        <v>0</v>
      </c>
    </row>
    <row r="280" spans="1:17" s="16" customFormat="1" x14ac:dyDescent="0.2">
      <c r="A280" s="41" t="str">
        <f>Inputs!B137</f>
        <v>39-yr SL</v>
      </c>
      <c r="B280" s="393">
        <f>IF(Inputs!$C$140=0,0,depr_alloc_sl_39_percent*100/Inputs!$C$140)</f>
        <v>0</v>
      </c>
      <c r="C280" s="161">
        <f>-$B$74*depr_alloc_sl_39_percent/100</f>
        <v>0</v>
      </c>
      <c r="D280" s="161">
        <f t="shared" si="72"/>
        <v>0</v>
      </c>
      <c r="E280" s="161">
        <f t="shared" si="72"/>
        <v>0</v>
      </c>
      <c r="F280" s="163">
        <f t="shared" si="79"/>
        <v>0</v>
      </c>
      <c r="G280" s="165">
        <f>IF(depr_itc_sta_sl_39="Yes",F280,0)</f>
        <v>0</v>
      </c>
      <c r="H280" s="172">
        <f t="shared" si="73"/>
        <v>0</v>
      </c>
      <c r="I280" s="161">
        <f t="shared" si="74"/>
        <v>0</v>
      </c>
      <c r="J280" s="170">
        <f t="shared" si="80"/>
        <v>0</v>
      </c>
      <c r="K280" s="165">
        <f t="shared" si="75"/>
        <v>0</v>
      </c>
      <c r="L280" s="170">
        <f t="shared" si="81"/>
        <v>0</v>
      </c>
      <c r="M280" s="165">
        <f>IF(itc_sta_amount_deprbas_sta="Yes",L280,0)+IF(itc_sta_percent_deprbas_sta="Yes",J280,0)</f>
        <v>0</v>
      </c>
      <c r="N280" s="161">
        <f t="shared" si="77"/>
        <v>0</v>
      </c>
      <c r="O280" s="163">
        <f>F280-M280-N280</f>
        <v>0</v>
      </c>
      <c r="P280" s="161">
        <f>IF(depr_bonus_sta_sl_39="Yes",O280*depr_bonus_sta/100,0)</f>
        <v>0</v>
      </c>
      <c r="Q280" s="163">
        <f>O280-P280</f>
        <v>0</v>
      </c>
    </row>
    <row r="281" spans="1:17" s="16" customFormat="1" x14ac:dyDescent="0.2">
      <c r="A281" s="41" t="s">
        <v>298</v>
      </c>
      <c r="B281" s="279">
        <f>IF(Inputs!$C$140=0,0,depr_alloc_custom_percent*100/Inputs!$C$140)</f>
        <v>0</v>
      </c>
      <c r="C281" s="161">
        <f>-$B$74*depr_alloc_custom_percent/100</f>
        <v>0</v>
      </c>
      <c r="D281" s="161">
        <f t="shared" si="72"/>
        <v>0</v>
      </c>
      <c r="E281" s="161">
        <f t="shared" si="72"/>
        <v>0</v>
      </c>
      <c r="F281" s="163">
        <f>C281-D281-E281</f>
        <v>0</v>
      </c>
      <c r="G281" s="165">
        <f>IF(depr_itc_sta_custom="Yes",F280,0)</f>
        <v>0</v>
      </c>
      <c r="H281" s="172">
        <f t="shared" si="73"/>
        <v>0</v>
      </c>
      <c r="I281" s="161">
        <f t="shared" si="74"/>
        <v>0</v>
      </c>
      <c r="J281" s="170">
        <f t="shared" si="80"/>
        <v>0</v>
      </c>
      <c r="K281" s="165">
        <f t="shared" si="75"/>
        <v>0</v>
      </c>
      <c r="L281" s="161">
        <f t="shared" si="81"/>
        <v>0</v>
      </c>
      <c r="M281" s="165">
        <f>IF(itc_sta_amount_deprbas_sta="Yes",L281,0)+IF(itc_sta_percent_deprbas_sta="Yes",J281,0)</f>
        <v>0</v>
      </c>
      <c r="N281" s="170">
        <f>IF(itc_fed_amount_deprbas_sta="Yes",L417,0)+IF(itc_fed_percent_deprbas_sta="Yes",J417,0)</f>
        <v>0</v>
      </c>
      <c r="O281" s="166">
        <f>F281-M281-N281</f>
        <v>0</v>
      </c>
      <c r="P281" s="161">
        <f>IF(depr_bonus_sta_custom="Yes",O281*depr_bonus_sta/100,0)</f>
        <v>0</v>
      </c>
      <c r="Q281" s="166">
        <f>O281-P281</f>
        <v>0</v>
      </c>
    </row>
    <row r="282" spans="1:17" s="16" customFormat="1" x14ac:dyDescent="0.2">
      <c r="A282" s="41" t="s">
        <v>13</v>
      </c>
      <c r="B282" s="279">
        <f>SUM(B275:B281)</f>
        <v>0</v>
      </c>
      <c r="C282" s="179">
        <f>SUM(C275:C281)</f>
        <v>0</v>
      </c>
      <c r="D282" s="179">
        <f>B291+B297</f>
        <v>0</v>
      </c>
      <c r="E282" s="179">
        <f>B303</f>
        <v>0</v>
      </c>
      <c r="F282" s="265">
        <f>SUM(F275:F281)</f>
        <v>0</v>
      </c>
      <c r="G282" s="177">
        <f>SUM(G275:G281)</f>
        <v>0</v>
      </c>
      <c r="H282" s="173">
        <f>SUM(H275:H281)</f>
        <v>0</v>
      </c>
      <c r="I282" s="179">
        <f>MIN(itc_sta_percent_maxvalue,itc_sta_percent/100*G282)</f>
        <v>0</v>
      </c>
      <c r="J282" s="179">
        <f>SUM(J275:J281)</f>
        <v>0</v>
      </c>
      <c r="K282" s="177">
        <f>itc_sta_amount</f>
        <v>0</v>
      </c>
      <c r="L282" s="180">
        <f t="shared" ref="L282:Q282" si="83">SUM(L275:L281)</f>
        <v>0</v>
      </c>
      <c r="M282" s="177">
        <f t="shared" si="83"/>
        <v>0</v>
      </c>
      <c r="N282" s="180">
        <f t="shared" si="83"/>
        <v>0</v>
      </c>
      <c r="O282" s="166">
        <f t="shared" si="83"/>
        <v>0</v>
      </c>
      <c r="P282" s="265">
        <f t="shared" si="83"/>
        <v>0</v>
      </c>
      <c r="Q282" s="166">
        <f t="shared" si="83"/>
        <v>0</v>
      </c>
    </row>
    <row r="283" spans="1:17" s="121" customFormat="1" x14ac:dyDescent="0.2">
      <c r="A283" s="4"/>
      <c r="B283" s="4"/>
    </row>
    <row r="284" spans="1:17" s="121" customFormat="1" x14ac:dyDescent="0.2">
      <c r="A284" s="4" t="s">
        <v>53</v>
      </c>
      <c r="B284" s="4"/>
    </row>
    <row r="285" spans="1:17" s="121" customFormat="1" x14ac:dyDescent="0.2">
      <c r="A285" s="116" t="str">
        <f>A559</f>
        <v>Investment Based Incentive (IBI)</v>
      </c>
      <c r="B285" s="4"/>
    </row>
    <row r="286" spans="1:17" s="121" customFormat="1" x14ac:dyDescent="0.2">
      <c r="A286" s="27" t="str">
        <f t="shared" ref="A286:A297" si="84">A560</f>
        <v>As fixed amount</v>
      </c>
      <c r="B286" s="4"/>
    </row>
    <row r="287" spans="1:17" s="121" customFormat="1" x14ac:dyDescent="0.2">
      <c r="A287" s="118" t="str">
        <f t="shared" si="84"/>
        <v>Federal ($)</v>
      </c>
      <c r="B287" s="215">
        <f>IF(ibi_fed_amount_deprbas_sta="Yes",ibi_fed_amount,0)</f>
        <v>0</v>
      </c>
    </row>
    <row r="288" spans="1:17" s="121" customFormat="1" x14ac:dyDescent="0.2">
      <c r="A288" s="118" t="str">
        <f t="shared" si="84"/>
        <v>State ($)</v>
      </c>
      <c r="B288" s="215">
        <f>IF(ibi_sta_amount_deprbas_sta="Yes",ibi_sta_amount,0)</f>
        <v>0</v>
      </c>
    </row>
    <row r="289" spans="1:2" s="121" customFormat="1" x14ac:dyDescent="0.2">
      <c r="A289" s="118" t="str">
        <f t="shared" si="84"/>
        <v>Utility ($)</v>
      </c>
      <c r="B289" s="215">
        <f>IF(ibi_uti_amount_deprbas_sta="Yes",ibi_uti_amount,0)</f>
        <v>0</v>
      </c>
    </row>
    <row r="290" spans="1:2" s="121" customFormat="1" x14ac:dyDescent="0.2">
      <c r="A290" s="118" t="str">
        <f t="shared" si="84"/>
        <v>Other ($)</v>
      </c>
      <c r="B290" s="216">
        <f>IF(ibi_oth_amount_deprbas_sta="Yes",ibi_oth_amount,0)</f>
        <v>0</v>
      </c>
    </row>
    <row r="291" spans="1:2" s="121" customFormat="1" x14ac:dyDescent="0.2">
      <c r="A291" s="118" t="str">
        <f t="shared" si="84"/>
        <v>Total</v>
      </c>
      <c r="B291" s="215">
        <f>SUM(B287:B290)</f>
        <v>0</v>
      </c>
    </row>
    <row r="292" spans="1:2" s="121" customFormat="1" x14ac:dyDescent="0.2">
      <c r="A292" s="27" t="str">
        <f t="shared" si="84"/>
        <v>As percentage</v>
      </c>
      <c r="B292" s="4"/>
    </row>
    <row r="293" spans="1:2" s="121" customFormat="1" x14ac:dyDescent="0.2">
      <c r="A293" s="118" t="str">
        <f t="shared" si="84"/>
        <v>Federal (% of total installed cost)</v>
      </c>
      <c r="B293" s="215">
        <f>IF(ibi_fed_percent_deprbas_sta="Yes",C567,0)</f>
        <v>0</v>
      </c>
    </row>
    <row r="294" spans="1:2" s="121" customFormat="1" x14ac:dyDescent="0.2">
      <c r="A294" s="118" t="str">
        <f>A568</f>
        <v>State (% of total installed cost)</v>
      </c>
      <c r="B294" s="215">
        <f>IF(ibi_sta_percent_deprbas_sta="Yes",C568,0)</f>
        <v>0</v>
      </c>
    </row>
    <row r="295" spans="1:2" s="121" customFormat="1" x14ac:dyDescent="0.2">
      <c r="A295" s="118" t="str">
        <f t="shared" si="84"/>
        <v>Utility (% of total installed cost)</v>
      </c>
      <c r="B295" s="215">
        <f>IF(ibi_uti_percent_deprbas_sta="Yes",C569,0)</f>
        <v>0</v>
      </c>
    </row>
    <row r="296" spans="1:2" s="121" customFormat="1" x14ac:dyDescent="0.2">
      <c r="A296" s="118" t="str">
        <f t="shared" si="84"/>
        <v>Other (% of total installed cost)</v>
      </c>
      <c r="B296" s="216">
        <f>IF(ibi_oth_percent_deprbas_sta="Yes",C570,0)</f>
        <v>0</v>
      </c>
    </row>
    <row r="297" spans="1:2" s="121" customFormat="1" x14ac:dyDescent="0.2">
      <c r="A297" s="118" t="str">
        <f t="shared" si="84"/>
        <v>Total</v>
      </c>
      <c r="B297" s="215">
        <f>SUM(B293:B296)</f>
        <v>0</v>
      </c>
    </row>
    <row r="298" spans="1:2" s="121" customFormat="1" x14ac:dyDescent="0.2">
      <c r="A298" s="116" t="str">
        <f t="shared" ref="A298:A303" si="85">A573</f>
        <v>Capacity Based Incentive (CBI)</v>
      </c>
      <c r="B298" s="4"/>
    </row>
    <row r="299" spans="1:2" s="121" customFormat="1" x14ac:dyDescent="0.2">
      <c r="A299" s="27" t="str">
        <f t="shared" si="85"/>
        <v>Federal ($/W)</v>
      </c>
      <c r="B299" s="215">
        <f>IF(cbi_fed_deprbas_sta="Yes",C574,0)</f>
        <v>0</v>
      </c>
    </row>
    <row r="300" spans="1:2" s="121" customFormat="1" x14ac:dyDescent="0.2">
      <c r="A300" s="27" t="str">
        <f t="shared" si="85"/>
        <v>State ($/W)</v>
      </c>
      <c r="B300" s="215">
        <f>IF(cbi_sta_deprbas_sta="Yes",C575,0)</f>
        <v>0</v>
      </c>
    </row>
    <row r="301" spans="1:2" s="121" customFormat="1" x14ac:dyDescent="0.2">
      <c r="A301" s="27" t="str">
        <f t="shared" si="85"/>
        <v>Utility ($/W)</v>
      </c>
      <c r="B301" s="215">
        <f>IF(cbi_uti_deprbas_sta="Yes",C576,0)</f>
        <v>0</v>
      </c>
    </row>
    <row r="302" spans="1:2" s="121" customFormat="1" x14ac:dyDescent="0.2">
      <c r="A302" s="27" t="str">
        <f t="shared" si="85"/>
        <v>Other ($/W)</v>
      </c>
      <c r="B302" s="215">
        <f>IF(cbi_oth_deprbas_sta="Yes",C577,0)</f>
        <v>0</v>
      </c>
    </row>
    <row r="303" spans="1:2" s="121" customFormat="1" x14ac:dyDescent="0.2">
      <c r="A303" s="27" t="str">
        <f t="shared" si="85"/>
        <v>Total</v>
      </c>
      <c r="B303" s="214">
        <f>SUM(B299:B302)</f>
        <v>0</v>
      </c>
    </row>
    <row r="304" spans="1:2" s="121" customFormat="1" x14ac:dyDescent="0.2">
      <c r="A304" s="116" t="s">
        <v>41</v>
      </c>
      <c r="B304" s="215">
        <f>B291+B297+B303</f>
        <v>0</v>
      </c>
    </row>
    <row r="305" spans="1:42" s="121" customFormat="1" x14ac:dyDescent="0.2">
      <c r="A305" s="4"/>
      <c r="B305" s="4"/>
    </row>
    <row r="306" spans="1:42" s="121" customFormat="1" x14ac:dyDescent="0.2">
      <c r="A306" s="4" t="s">
        <v>71</v>
      </c>
      <c r="B306" s="4"/>
    </row>
    <row r="307" spans="1:42" s="121" customFormat="1" x14ac:dyDescent="0.2">
      <c r="A307" s="27" t="s">
        <v>47</v>
      </c>
      <c r="B307" s="4"/>
    </row>
    <row r="308" spans="1:42" x14ac:dyDescent="0.2">
      <c r="A308" s="33" t="str">
        <f t="shared" ref="A308:A313" si="86">A275</f>
        <v>5-yr MACRS</v>
      </c>
      <c r="B308" s="221">
        <f t="array" ref="B308">SUM(IF(ISNUMBER(C308:AP308),C308:AP308))</f>
        <v>100</v>
      </c>
      <c r="C308" s="222">
        <f>LOOKUP(C$2,'Depreciation Schedules'!$A$3:$A$42,'Depreciation Schedules'!$B$3:$B$42)</f>
        <v>20</v>
      </c>
      <c r="D308" s="222">
        <f>LOOKUP(D$2,'Depreciation Schedules'!$A$3:$A$42,'Depreciation Schedules'!$B$3:$B$42)</f>
        <v>32</v>
      </c>
      <c r="E308" s="222">
        <f>LOOKUP(E$2,'Depreciation Schedules'!$A$3:$A$42,'Depreciation Schedules'!$B$3:$B$42)</f>
        <v>19.2</v>
      </c>
      <c r="F308" s="222">
        <f>LOOKUP(F$2,'Depreciation Schedules'!$A$3:$A$42,'Depreciation Schedules'!$B$3:$B$42)</f>
        <v>11.52</v>
      </c>
      <c r="G308" s="222">
        <f>LOOKUP(G$2,'Depreciation Schedules'!$A$3:$A$42,'Depreciation Schedules'!$B$3:$B$42)</f>
        <v>11.52</v>
      </c>
      <c r="H308" s="222">
        <f>LOOKUP(H$2,'Depreciation Schedules'!$A$3:$A$42,'Depreciation Schedules'!$B$3:$B$42)</f>
        <v>5.76</v>
      </c>
      <c r="I308" s="222">
        <f>LOOKUP(I$2,'Depreciation Schedules'!$A$3:$A$42,'Depreciation Schedules'!$B$3:$B$42)</f>
        <v>0</v>
      </c>
      <c r="J308" s="222">
        <f>LOOKUP(J$2,'Depreciation Schedules'!$A$3:$A$42,'Depreciation Schedules'!$B$3:$B$42)</f>
        <v>0</v>
      </c>
      <c r="K308" s="222">
        <f>LOOKUP(K$2,'Depreciation Schedules'!$A$3:$A$42,'Depreciation Schedules'!$B$3:$B$42)</f>
        <v>0</v>
      </c>
      <c r="L308" s="222">
        <f>LOOKUP(L$2,'Depreciation Schedules'!$A$3:$A$42,'Depreciation Schedules'!$B$3:$B$42)</f>
        <v>0</v>
      </c>
      <c r="M308" s="222">
        <f>LOOKUP(M$2,'Depreciation Schedules'!$A$3:$A$42,'Depreciation Schedules'!$B$3:$B$42)</f>
        <v>0</v>
      </c>
      <c r="N308" s="222">
        <f>LOOKUP(N$2,'Depreciation Schedules'!$A$3:$A$42,'Depreciation Schedules'!$B$3:$B$42)</f>
        <v>0</v>
      </c>
      <c r="O308" s="222">
        <f>LOOKUP(O$2,'Depreciation Schedules'!$A$3:$A$42,'Depreciation Schedules'!$B$3:$B$42)</f>
        <v>0</v>
      </c>
      <c r="P308" s="222">
        <f>LOOKUP(P$2,'Depreciation Schedules'!$A$3:$A$42,'Depreciation Schedules'!$B$3:$B$42)</f>
        <v>0</v>
      </c>
      <c r="Q308" s="222">
        <f>LOOKUP(Q$2,'Depreciation Schedules'!$A$3:$A$42,'Depreciation Schedules'!$B$3:$B$42)</f>
        <v>0</v>
      </c>
      <c r="R308" s="222">
        <f>LOOKUP(R$2,'Depreciation Schedules'!$A$3:$A$42,'Depreciation Schedules'!$B$3:$B$42)</f>
        <v>0</v>
      </c>
      <c r="S308" s="222">
        <f>LOOKUP(S$2,'Depreciation Schedules'!$A$3:$A$42,'Depreciation Schedules'!$B$3:$B$42)</f>
        <v>0</v>
      </c>
      <c r="T308" s="222">
        <f>LOOKUP(T$2,'Depreciation Schedules'!$A$3:$A$42,'Depreciation Schedules'!$B$3:$B$42)</f>
        <v>0</v>
      </c>
      <c r="U308" s="222">
        <f>LOOKUP(U$2,'Depreciation Schedules'!$A$3:$A$42,'Depreciation Schedules'!$B$3:$B$42)</f>
        <v>0</v>
      </c>
      <c r="V308" s="222">
        <f>LOOKUP(V$2,'Depreciation Schedules'!$A$3:$A$42,'Depreciation Schedules'!$B$3:$B$42)</f>
        <v>0</v>
      </c>
      <c r="W308" s="222">
        <f>LOOKUP(W$2,'Depreciation Schedules'!$A$3:$A$42,'Depreciation Schedules'!$B$3:$B$42)</f>
        <v>0</v>
      </c>
      <c r="X308" s="222">
        <f>LOOKUP(X$2,'Depreciation Schedules'!$A$3:$A$42,'Depreciation Schedules'!$B$3:$B$42)</f>
        <v>0</v>
      </c>
      <c r="Y308" s="222">
        <f>LOOKUP(Y$2,'Depreciation Schedules'!$A$3:$A$42,'Depreciation Schedules'!$B$3:$B$42)</f>
        <v>0</v>
      </c>
      <c r="Z308" s="222">
        <f>LOOKUP(Z$2,'Depreciation Schedules'!$A$3:$A$42,'Depreciation Schedules'!$B$3:$B$42)</f>
        <v>0</v>
      </c>
      <c r="AA308" s="222">
        <f>LOOKUP(AA$2,'Depreciation Schedules'!$A$3:$A$42,'Depreciation Schedules'!$B$3:$B$42)</f>
        <v>0</v>
      </c>
      <c r="AB308" s="222">
        <f>LOOKUP(AB$2,'Depreciation Schedules'!$A$3:$A$42,'Depreciation Schedules'!$B$3:$B$42)</f>
        <v>0</v>
      </c>
      <c r="AC308" s="222">
        <f>LOOKUP(AC$2,'Depreciation Schedules'!$A$3:$A$42,'Depreciation Schedules'!$B$3:$B$42)</f>
        <v>0</v>
      </c>
      <c r="AD308" s="222">
        <f>LOOKUP(AD$2,'Depreciation Schedules'!$A$3:$A$42,'Depreciation Schedules'!$B$3:$B$42)</f>
        <v>0</v>
      </c>
      <c r="AE308" s="222">
        <f>LOOKUP(AE$2,'Depreciation Schedules'!$A$3:$A$42,'Depreciation Schedules'!$B$3:$B$42)</f>
        <v>0</v>
      </c>
      <c r="AF308" s="222">
        <f>LOOKUP(AF$2,'Depreciation Schedules'!$A$3:$A$42,'Depreciation Schedules'!$B$3:$B$42)</f>
        <v>0</v>
      </c>
      <c r="AG308" s="222">
        <f>LOOKUP(AG$2,'Depreciation Schedules'!$A$3:$A$42,'Depreciation Schedules'!$B$3:$B$42)</f>
        <v>0</v>
      </c>
      <c r="AH308" s="222">
        <f>LOOKUP(AH$2,'Depreciation Schedules'!$A$3:$A$42,'Depreciation Schedules'!$B$3:$B$42)</f>
        <v>0</v>
      </c>
      <c r="AI308" s="222">
        <f>LOOKUP(AI$2,'Depreciation Schedules'!$A$3:$A$42,'Depreciation Schedules'!$B$3:$B$42)</f>
        <v>0</v>
      </c>
      <c r="AJ308" s="222">
        <f>LOOKUP(AJ$2,'Depreciation Schedules'!$A$3:$A$42,'Depreciation Schedules'!$B$3:$B$42)</f>
        <v>0</v>
      </c>
      <c r="AK308" s="222">
        <f>LOOKUP(AK$2,'Depreciation Schedules'!$A$3:$A$42,'Depreciation Schedules'!$B$3:$B$42)</f>
        <v>0</v>
      </c>
      <c r="AL308" s="222">
        <f>LOOKUP(AL$2,'Depreciation Schedules'!$A$3:$A$42,'Depreciation Schedules'!$B$3:$B$42)</f>
        <v>0</v>
      </c>
      <c r="AM308" s="222">
        <f>LOOKUP(AM$2,'Depreciation Schedules'!$A$3:$A$42,'Depreciation Schedules'!$B$3:$B$42)</f>
        <v>0</v>
      </c>
      <c r="AN308" s="222">
        <f>LOOKUP(AN$2,'Depreciation Schedules'!$A$3:$A$42,'Depreciation Schedules'!$B$3:$B$42)</f>
        <v>0</v>
      </c>
      <c r="AO308" s="222">
        <f>LOOKUP(AO$2,'Depreciation Schedules'!$A$3:$A$42,'Depreciation Schedules'!$B$3:$B$42)</f>
        <v>0</v>
      </c>
      <c r="AP308" s="222">
        <f>LOOKUP(AP$2,'Depreciation Schedules'!$A$3:$A$42,'Depreciation Schedules'!$B$3:$B$42)</f>
        <v>0</v>
      </c>
    </row>
    <row r="309" spans="1:42" x14ac:dyDescent="0.2">
      <c r="A309" s="33" t="str">
        <f t="shared" si="86"/>
        <v>15-yr MACRS</v>
      </c>
      <c r="B309" s="221">
        <f t="array" ref="B309">SUM(IF(ISNUMBER(C309:AP309),C309:AP309))</f>
        <v>99.990000000000009</v>
      </c>
      <c r="C309" s="222">
        <f>LOOKUP(C$2,'Depreciation Schedules'!$A$3:$A$42,'Depreciation Schedules'!$C$3:$C$42)</f>
        <v>5</v>
      </c>
      <c r="D309" s="222">
        <f>LOOKUP(D$2,'Depreciation Schedules'!$A$3:$A$42,'Depreciation Schedules'!$C$3:$C$42)</f>
        <v>9.5</v>
      </c>
      <c r="E309" s="222">
        <f>LOOKUP(E$2,'Depreciation Schedules'!$A$3:$A$42,'Depreciation Schedules'!$C$3:$C$42)</f>
        <v>8.5500000000000007</v>
      </c>
      <c r="F309" s="222">
        <f>LOOKUP(F$2,'Depreciation Schedules'!$A$3:$A$42,'Depreciation Schedules'!$C$3:$C$42)</f>
        <v>7.7</v>
      </c>
      <c r="G309" s="222">
        <f>LOOKUP(G$2,'Depreciation Schedules'!$A$3:$A$42,'Depreciation Schedules'!$C$3:$C$42)</f>
        <v>6.93</v>
      </c>
      <c r="H309" s="222">
        <f>LOOKUP(H$2,'Depreciation Schedules'!$A$3:$A$42,'Depreciation Schedules'!$C$3:$C$42)</f>
        <v>6.23</v>
      </c>
      <c r="I309" s="222">
        <f>LOOKUP(I$2,'Depreciation Schedules'!$A$3:$A$42,'Depreciation Schedules'!$C$3:$C$42)</f>
        <v>5.9</v>
      </c>
      <c r="J309" s="222">
        <f>LOOKUP(J$2,'Depreciation Schedules'!$A$3:$A$42,'Depreciation Schedules'!$C$3:$C$42)</f>
        <v>5.9</v>
      </c>
      <c r="K309" s="222">
        <f>LOOKUP(K$2,'Depreciation Schedules'!$A$3:$A$42,'Depreciation Schedules'!$C$3:$C$42)</f>
        <v>5.91</v>
      </c>
      <c r="L309" s="222">
        <f>LOOKUP(L$2,'Depreciation Schedules'!$A$3:$A$42,'Depreciation Schedules'!$C$3:$C$42)</f>
        <v>5.9</v>
      </c>
      <c r="M309" s="222">
        <f>LOOKUP(M$2,'Depreciation Schedules'!$A$3:$A$42,'Depreciation Schedules'!$C$3:$C$42)</f>
        <v>5.91</v>
      </c>
      <c r="N309" s="222">
        <f>LOOKUP(N$2,'Depreciation Schedules'!$A$3:$A$42,'Depreciation Schedules'!$C$3:$C$42)</f>
        <v>5.9</v>
      </c>
      <c r="O309" s="222">
        <f>LOOKUP(O$2,'Depreciation Schedules'!$A$3:$A$42,'Depreciation Schedules'!$C$3:$C$42)</f>
        <v>5.91</v>
      </c>
      <c r="P309" s="222">
        <f>LOOKUP(P$2,'Depreciation Schedules'!$A$3:$A$42,'Depreciation Schedules'!$C$3:$C$42)</f>
        <v>5.9</v>
      </c>
      <c r="Q309" s="222">
        <f>LOOKUP(Q$2,'Depreciation Schedules'!$A$3:$A$42,'Depreciation Schedules'!$C$3:$C$42)</f>
        <v>5.9</v>
      </c>
      <c r="R309" s="222">
        <f>LOOKUP(R$2,'Depreciation Schedules'!$A$3:$A$42,'Depreciation Schedules'!$C$3:$C$42)</f>
        <v>2.95</v>
      </c>
      <c r="S309" s="222">
        <f>LOOKUP(S$2,'Depreciation Schedules'!$A$3:$A$42,'Depreciation Schedules'!$C$3:$C$42)</f>
        <v>0</v>
      </c>
      <c r="T309" s="222">
        <f>LOOKUP(T$2,'Depreciation Schedules'!$A$3:$A$42,'Depreciation Schedules'!$C$3:$C$42)</f>
        <v>0</v>
      </c>
      <c r="U309" s="222">
        <f>LOOKUP(U$2,'Depreciation Schedules'!$A$3:$A$42,'Depreciation Schedules'!$C$3:$C$42)</f>
        <v>0</v>
      </c>
      <c r="V309" s="222">
        <f>LOOKUP(V$2,'Depreciation Schedules'!$A$3:$A$42,'Depreciation Schedules'!$C$3:$C$42)</f>
        <v>0</v>
      </c>
      <c r="W309" s="222">
        <f>LOOKUP(W$2,'Depreciation Schedules'!$A$3:$A$42,'Depreciation Schedules'!$C$3:$C$42)</f>
        <v>0</v>
      </c>
      <c r="X309" s="222">
        <f>LOOKUP(X$2,'Depreciation Schedules'!$A$3:$A$42,'Depreciation Schedules'!$C$3:$C$42)</f>
        <v>0</v>
      </c>
      <c r="Y309" s="222">
        <f>LOOKUP(Y$2,'Depreciation Schedules'!$A$3:$A$42,'Depreciation Schedules'!$C$3:$C$42)</f>
        <v>0</v>
      </c>
      <c r="Z309" s="222">
        <f>LOOKUP(Z$2,'Depreciation Schedules'!$A$3:$A$42,'Depreciation Schedules'!$C$3:$C$42)</f>
        <v>0</v>
      </c>
      <c r="AA309" s="222">
        <f>LOOKUP(AA$2,'Depreciation Schedules'!$A$3:$A$42,'Depreciation Schedules'!$C$3:$C$42)</f>
        <v>0</v>
      </c>
      <c r="AB309" s="222">
        <f>LOOKUP(AB$2,'Depreciation Schedules'!$A$3:$A$42,'Depreciation Schedules'!$C$3:$C$42)</f>
        <v>0</v>
      </c>
      <c r="AC309" s="222">
        <f>LOOKUP(AC$2,'Depreciation Schedules'!$A$3:$A$42,'Depreciation Schedules'!$C$3:$C$42)</f>
        <v>0</v>
      </c>
      <c r="AD309" s="222">
        <f>LOOKUP(AD$2,'Depreciation Schedules'!$A$3:$A$42,'Depreciation Schedules'!$C$3:$C$42)</f>
        <v>0</v>
      </c>
      <c r="AE309" s="222">
        <f>LOOKUP(AE$2,'Depreciation Schedules'!$A$3:$A$42,'Depreciation Schedules'!$C$3:$C$42)</f>
        <v>0</v>
      </c>
      <c r="AF309" s="222">
        <f>LOOKUP(AF$2,'Depreciation Schedules'!$A$3:$A$42,'Depreciation Schedules'!$C$3:$C$42)</f>
        <v>0</v>
      </c>
      <c r="AG309" s="222">
        <f>LOOKUP(AG$2,'Depreciation Schedules'!$A$3:$A$42,'Depreciation Schedules'!$C$3:$C$42)</f>
        <v>0</v>
      </c>
      <c r="AH309" s="222">
        <f>LOOKUP(AH$2,'Depreciation Schedules'!$A$3:$A$42,'Depreciation Schedules'!$C$3:$C$42)</f>
        <v>0</v>
      </c>
      <c r="AI309" s="222">
        <f>LOOKUP(AI$2,'Depreciation Schedules'!$A$3:$A$42,'Depreciation Schedules'!$C$3:$C$42)</f>
        <v>0</v>
      </c>
      <c r="AJ309" s="222">
        <f>LOOKUP(AJ$2,'Depreciation Schedules'!$A$3:$A$42,'Depreciation Schedules'!$C$3:$C$42)</f>
        <v>0</v>
      </c>
      <c r="AK309" s="222">
        <f>LOOKUP(AK$2,'Depreciation Schedules'!$A$3:$A$42,'Depreciation Schedules'!$C$3:$C$42)</f>
        <v>0</v>
      </c>
      <c r="AL309" s="222">
        <f>LOOKUP(AL$2,'Depreciation Schedules'!$A$3:$A$42,'Depreciation Schedules'!$C$3:$C$42)</f>
        <v>0</v>
      </c>
      <c r="AM309" s="222">
        <f>LOOKUP(AM$2,'Depreciation Schedules'!$A$3:$A$42,'Depreciation Schedules'!$C$3:$C$42)</f>
        <v>0</v>
      </c>
      <c r="AN309" s="222">
        <f>LOOKUP(AN$2,'Depreciation Schedules'!$A$3:$A$42,'Depreciation Schedules'!$C$3:$C$42)</f>
        <v>0</v>
      </c>
      <c r="AO309" s="222">
        <f>LOOKUP(AO$2,'Depreciation Schedules'!$A$3:$A$42,'Depreciation Schedules'!$C$3:$C$42)</f>
        <v>0</v>
      </c>
      <c r="AP309" s="222">
        <f>LOOKUP(AP$2,'Depreciation Schedules'!$A$3:$A$42,'Depreciation Schedules'!$C$3:$C$42)</f>
        <v>0</v>
      </c>
    </row>
    <row r="310" spans="1:42" x14ac:dyDescent="0.2">
      <c r="A310" s="33" t="str">
        <f t="shared" si="86"/>
        <v>5-yr SL</v>
      </c>
      <c r="B310" s="221">
        <f t="array" ref="B310">SUM(IF(ISNUMBER(C310:AP310),C310:AP310))</f>
        <v>100</v>
      </c>
      <c r="C310" s="222">
        <f>LOOKUP(C$2,'Depreciation Schedules'!$A$3:$A$42,'Depreciation Schedules'!$D$3:$D$42)</f>
        <v>10</v>
      </c>
      <c r="D310" s="222">
        <f>LOOKUP(D$2,'Depreciation Schedules'!$A$3:$A$42,'Depreciation Schedules'!$D$3:$D$42)</f>
        <v>20</v>
      </c>
      <c r="E310" s="222">
        <f>LOOKUP(E$2,'Depreciation Schedules'!$A$3:$A$42,'Depreciation Schedules'!$D$3:$D$42)</f>
        <v>20</v>
      </c>
      <c r="F310" s="222">
        <f>LOOKUP(F$2,'Depreciation Schedules'!$A$3:$A$42,'Depreciation Schedules'!$D$3:$D$42)</f>
        <v>20</v>
      </c>
      <c r="G310" s="222">
        <f>LOOKUP(G$2,'Depreciation Schedules'!$A$3:$A$42,'Depreciation Schedules'!$D$3:$D$42)</f>
        <v>20</v>
      </c>
      <c r="H310" s="222">
        <f>LOOKUP(H$2,'Depreciation Schedules'!$A$3:$A$42,'Depreciation Schedules'!$D$3:$D$42)</f>
        <v>10</v>
      </c>
      <c r="I310" s="222">
        <f>LOOKUP(I$2,'Depreciation Schedules'!$A$3:$A$42,'Depreciation Schedules'!$D$3:$D$42)</f>
        <v>0</v>
      </c>
      <c r="J310" s="222">
        <f>LOOKUP(J$2,'Depreciation Schedules'!$A$3:$A$42,'Depreciation Schedules'!$D$3:$D$42)</f>
        <v>0</v>
      </c>
      <c r="K310" s="222">
        <f>LOOKUP(K$2,'Depreciation Schedules'!$A$3:$A$42,'Depreciation Schedules'!$D$3:$D$42)</f>
        <v>0</v>
      </c>
      <c r="L310" s="222">
        <f>LOOKUP(L$2,'Depreciation Schedules'!$A$3:$A$42,'Depreciation Schedules'!$D$3:$D$42)</f>
        <v>0</v>
      </c>
      <c r="M310" s="222">
        <f>LOOKUP(M$2,'Depreciation Schedules'!$A$3:$A$42,'Depreciation Schedules'!$D$3:$D$42)</f>
        <v>0</v>
      </c>
      <c r="N310" s="222">
        <f>LOOKUP(N$2,'Depreciation Schedules'!$A$3:$A$42,'Depreciation Schedules'!$D$3:$D$42)</f>
        <v>0</v>
      </c>
      <c r="O310" s="222">
        <f>LOOKUP(O$2,'Depreciation Schedules'!$A$3:$A$42,'Depreciation Schedules'!$D$3:$D$42)</f>
        <v>0</v>
      </c>
      <c r="P310" s="222">
        <f>LOOKUP(P$2,'Depreciation Schedules'!$A$3:$A$42,'Depreciation Schedules'!$D$3:$D$42)</f>
        <v>0</v>
      </c>
      <c r="Q310" s="222">
        <f>LOOKUP(Q$2,'Depreciation Schedules'!$A$3:$A$42,'Depreciation Schedules'!$D$3:$D$42)</f>
        <v>0</v>
      </c>
      <c r="R310" s="222">
        <f>LOOKUP(R$2,'Depreciation Schedules'!$A$3:$A$42,'Depreciation Schedules'!$D$3:$D$42)</f>
        <v>0</v>
      </c>
      <c r="S310" s="222">
        <f>LOOKUP(S$2,'Depreciation Schedules'!$A$3:$A$42,'Depreciation Schedules'!$D$3:$D$42)</f>
        <v>0</v>
      </c>
      <c r="T310" s="222">
        <f>LOOKUP(T$2,'Depreciation Schedules'!$A$3:$A$42,'Depreciation Schedules'!$D$3:$D$42)</f>
        <v>0</v>
      </c>
      <c r="U310" s="222">
        <f>LOOKUP(U$2,'Depreciation Schedules'!$A$3:$A$42,'Depreciation Schedules'!$D$3:$D$42)</f>
        <v>0</v>
      </c>
      <c r="V310" s="222">
        <f>LOOKUP(V$2,'Depreciation Schedules'!$A$3:$A$42,'Depreciation Schedules'!$D$3:$D$42)</f>
        <v>0</v>
      </c>
      <c r="W310" s="222">
        <f>LOOKUP(W$2,'Depreciation Schedules'!$A$3:$A$42,'Depreciation Schedules'!$D$3:$D$42)</f>
        <v>0</v>
      </c>
      <c r="X310" s="222">
        <f>LOOKUP(X$2,'Depreciation Schedules'!$A$3:$A$42,'Depreciation Schedules'!$D$3:$D$42)</f>
        <v>0</v>
      </c>
      <c r="Y310" s="222">
        <f>LOOKUP(Y$2,'Depreciation Schedules'!$A$3:$A$42,'Depreciation Schedules'!$D$3:$D$42)</f>
        <v>0</v>
      </c>
      <c r="Z310" s="222">
        <f>LOOKUP(Z$2,'Depreciation Schedules'!$A$3:$A$42,'Depreciation Schedules'!$D$3:$D$42)</f>
        <v>0</v>
      </c>
      <c r="AA310" s="222">
        <f>LOOKUP(AA$2,'Depreciation Schedules'!$A$3:$A$42,'Depreciation Schedules'!$D$3:$D$42)</f>
        <v>0</v>
      </c>
      <c r="AB310" s="222">
        <f>LOOKUP(AB$2,'Depreciation Schedules'!$A$3:$A$42,'Depreciation Schedules'!$D$3:$D$42)</f>
        <v>0</v>
      </c>
      <c r="AC310" s="222">
        <f>LOOKUP(AC$2,'Depreciation Schedules'!$A$3:$A$42,'Depreciation Schedules'!$D$3:$D$42)</f>
        <v>0</v>
      </c>
      <c r="AD310" s="222">
        <f>LOOKUP(AD$2,'Depreciation Schedules'!$A$3:$A$42,'Depreciation Schedules'!$D$3:$D$42)</f>
        <v>0</v>
      </c>
      <c r="AE310" s="222">
        <f>LOOKUP(AE$2,'Depreciation Schedules'!$A$3:$A$42,'Depreciation Schedules'!$D$3:$D$42)</f>
        <v>0</v>
      </c>
      <c r="AF310" s="222">
        <f>LOOKUP(AF$2,'Depreciation Schedules'!$A$3:$A$42,'Depreciation Schedules'!$D$3:$D$42)</f>
        <v>0</v>
      </c>
      <c r="AG310" s="222">
        <f>LOOKUP(AG$2,'Depreciation Schedules'!$A$3:$A$42,'Depreciation Schedules'!$D$3:$D$42)</f>
        <v>0</v>
      </c>
      <c r="AH310" s="222">
        <f>LOOKUP(AH$2,'Depreciation Schedules'!$A$3:$A$42,'Depreciation Schedules'!$D$3:$D$42)</f>
        <v>0</v>
      </c>
      <c r="AI310" s="222">
        <f>LOOKUP(AI$2,'Depreciation Schedules'!$A$3:$A$42,'Depreciation Schedules'!$D$3:$D$42)</f>
        <v>0</v>
      </c>
      <c r="AJ310" s="222">
        <f>LOOKUP(AJ$2,'Depreciation Schedules'!$A$3:$A$42,'Depreciation Schedules'!$D$3:$D$42)</f>
        <v>0</v>
      </c>
      <c r="AK310" s="222">
        <f>LOOKUP(AK$2,'Depreciation Schedules'!$A$3:$A$42,'Depreciation Schedules'!$D$3:$D$42)</f>
        <v>0</v>
      </c>
      <c r="AL310" s="222">
        <f>LOOKUP(AL$2,'Depreciation Schedules'!$A$3:$A$42,'Depreciation Schedules'!$D$3:$D$42)</f>
        <v>0</v>
      </c>
      <c r="AM310" s="222">
        <f>LOOKUP(AM$2,'Depreciation Schedules'!$A$3:$A$42,'Depreciation Schedules'!$D$3:$D$42)</f>
        <v>0</v>
      </c>
      <c r="AN310" s="222">
        <f>LOOKUP(AN$2,'Depreciation Schedules'!$A$3:$A$42,'Depreciation Schedules'!$D$3:$D$42)</f>
        <v>0</v>
      </c>
      <c r="AO310" s="222">
        <f>LOOKUP(AO$2,'Depreciation Schedules'!$A$3:$A$42,'Depreciation Schedules'!$D$3:$D$42)</f>
        <v>0</v>
      </c>
      <c r="AP310" s="222">
        <f>LOOKUP(AP$2,'Depreciation Schedules'!$A$3:$A$42,'Depreciation Schedules'!$D$3:$D$42)</f>
        <v>0</v>
      </c>
    </row>
    <row r="311" spans="1:42" x14ac:dyDescent="0.2">
      <c r="A311" s="33" t="str">
        <f t="shared" si="86"/>
        <v>15-yr SL</v>
      </c>
      <c r="B311" s="221">
        <f t="array" ref="B311">SUM(IF(ISNUMBER(C311:AP311),C311:AP311))</f>
        <v>100.02000000000001</v>
      </c>
      <c r="C311" s="222">
        <f>LOOKUP(C$2,'Depreciation Schedules'!$A$3:$A$42,'Depreciation Schedules'!$E$3:$E$42)</f>
        <v>3.33</v>
      </c>
      <c r="D311" s="222">
        <f>LOOKUP(D$2,'Depreciation Schedules'!$A$3:$A$42,'Depreciation Schedules'!$E$3:$E$42)</f>
        <v>6.67</v>
      </c>
      <c r="E311" s="222">
        <f>LOOKUP(E$2,'Depreciation Schedules'!$A$3:$A$42,'Depreciation Schedules'!$E$3:$E$42)</f>
        <v>6.67</v>
      </c>
      <c r="F311" s="222">
        <f>LOOKUP(F$2,'Depreciation Schedules'!$A$3:$A$42,'Depreciation Schedules'!$E$3:$E$42)</f>
        <v>6.67</v>
      </c>
      <c r="G311" s="222">
        <f>LOOKUP(G$2,'Depreciation Schedules'!$A$3:$A$42,'Depreciation Schedules'!$E$3:$E$42)</f>
        <v>6.67</v>
      </c>
      <c r="H311" s="222">
        <f>LOOKUP(H$2,'Depreciation Schedules'!$A$3:$A$42,'Depreciation Schedules'!$E$3:$E$42)</f>
        <v>6.67</v>
      </c>
      <c r="I311" s="222">
        <f>LOOKUP(I$2,'Depreciation Schedules'!$A$3:$A$42,'Depreciation Schedules'!$E$3:$E$42)</f>
        <v>6.67</v>
      </c>
      <c r="J311" s="222">
        <f>LOOKUP(J$2,'Depreciation Schedules'!$A$3:$A$42,'Depreciation Schedules'!$E$3:$E$42)</f>
        <v>6.67</v>
      </c>
      <c r="K311" s="222">
        <f>LOOKUP(K$2,'Depreciation Schedules'!$A$3:$A$42,'Depreciation Schedules'!$E$3:$E$42)</f>
        <v>6.67</v>
      </c>
      <c r="L311" s="222">
        <f>LOOKUP(L$2,'Depreciation Schedules'!$A$3:$A$42,'Depreciation Schedules'!$E$3:$E$42)</f>
        <v>6.67</v>
      </c>
      <c r="M311" s="222">
        <f>LOOKUP(M$2,'Depreciation Schedules'!$A$3:$A$42,'Depreciation Schedules'!$E$3:$E$42)</f>
        <v>6.67</v>
      </c>
      <c r="N311" s="222">
        <f>LOOKUP(N$2,'Depreciation Schedules'!$A$3:$A$42,'Depreciation Schedules'!$E$3:$E$42)</f>
        <v>6.66</v>
      </c>
      <c r="O311" s="222">
        <f>LOOKUP(O$2,'Depreciation Schedules'!$A$3:$A$42,'Depreciation Schedules'!$E$3:$E$42)</f>
        <v>6.67</v>
      </c>
      <c r="P311" s="222">
        <f>LOOKUP(P$2,'Depreciation Schedules'!$A$3:$A$42,'Depreciation Schedules'!$E$3:$E$42)</f>
        <v>6.66</v>
      </c>
      <c r="Q311" s="222">
        <f>LOOKUP(Q$2,'Depreciation Schedules'!$A$3:$A$42,'Depreciation Schedules'!$E$3:$E$42)</f>
        <v>6.67</v>
      </c>
      <c r="R311" s="222">
        <f>LOOKUP(R$2,'Depreciation Schedules'!$A$3:$A$42,'Depreciation Schedules'!$E$3:$E$42)</f>
        <v>3.33</v>
      </c>
      <c r="S311" s="222">
        <f>LOOKUP(S$2,'Depreciation Schedules'!$A$3:$A$42,'Depreciation Schedules'!$E$3:$E$42)</f>
        <v>0</v>
      </c>
      <c r="T311" s="222">
        <f>LOOKUP(T$2,'Depreciation Schedules'!$A$3:$A$42,'Depreciation Schedules'!$E$3:$E$42)</f>
        <v>0</v>
      </c>
      <c r="U311" s="222">
        <f>LOOKUP(U$2,'Depreciation Schedules'!$A$3:$A$42,'Depreciation Schedules'!$E$3:$E$42)</f>
        <v>0</v>
      </c>
      <c r="V311" s="222">
        <f>LOOKUP(V$2,'Depreciation Schedules'!$A$3:$A$42,'Depreciation Schedules'!$E$3:$E$42)</f>
        <v>0</v>
      </c>
      <c r="W311" s="222">
        <f>LOOKUP(W$2,'Depreciation Schedules'!$A$3:$A$42,'Depreciation Schedules'!$E$3:$E$42)</f>
        <v>0</v>
      </c>
      <c r="X311" s="222">
        <f>LOOKUP(X$2,'Depreciation Schedules'!$A$3:$A$42,'Depreciation Schedules'!$E$3:$E$42)</f>
        <v>0</v>
      </c>
      <c r="Y311" s="222">
        <f>LOOKUP(Y$2,'Depreciation Schedules'!$A$3:$A$42,'Depreciation Schedules'!$E$3:$E$42)</f>
        <v>0</v>
      </c>
      <c r="Z311" s="222">
        <f>LOOKUP(Z$2,'Depreciation Schedules'!$A$3:$A$42,'Depreciation Schedules'!$E$3:$E$42)</f>
        <v>0</v>
      </c>
      <c r="AA311" s="222">
        <f>LOOKUP(AA$2,'Depreciation Schedules'!$A$3:$A$42,'Depreciation Schedules'!$E$3:$E$42)</f>
        <v>0</v>
      </c>
      <c r="AB311" s="222">
        <f>LOOKUP(AB$2,'Depreciation Schedules'!$A$3:$A$42,'Depreciation Schedules'!$E$3:$E$42)</f>
        <v>0</v>
      </c>
      <c r="AC311" s="222">
        <f>LOOKUP(AC$2,'Depreciation Schedules'!$A$3:$A$42,'Depreciation Schedules'!$E$3:$E$42)</f>
        <v>0</v>
      </c>
      <c r="AD311" s="222">
        <f>LOOKUP(AD$2,'Depreciation Schedules'!$A$3:$A$42,'Depreciation Schedules'!$E$3:$E$42)</f>
        <v>0</v>
      </c>
      <c r="AE311" s="222">
        <f>LOOKUP(AE$2,'Depreciation Schedules'!$A$3:$A$42,'Depreciation Schedules'!$E$3:$E$42)</f>
        <v>0</v>
      </c>
      <c r="AF311" s="222">
        <f>LOOKUP(AF$2,'Depreciation Schedules'!$A$3:$A$42,'Depreciation Schedules'!$E$3:$E$42)</f>
        <v>0</v>
      </c>
      <c r="AG311" s="222">
        <f>LOOKUP(AG$2,'Depreciation Schedules'!$A$3:$A$42,'Depreciation Schedules'!$E$3:$E$42)</f>
        <v>0</v>
      </c>
      <c r="AH311" s="222">
        <f>LOOKUP(AH$2,'Depreciation Schedules'!$A$3:$A$42,'Depreciation Schedules'!$E$3:$E$42)</f>
        <v>0</v>
      </c>
      <c r="AI311" s="222">
        <f>LOOKUP(AI$2,'Depreciation Schedules'!$A$3:$A$42,'Depreciation Schedules'!$E$3:$E$42)</f>
        <v>0</v>
      </c>
      <c r="AJ311" s="222">
        <f>LOOKUP(AJ$2,'Depreciation Schedules'!$A$3:$A$42,'Depreciation Schedules'!$E$3:$E$42)</f>
        <v>0</v>
      </c>
      <c r="AK311" s="222">
        <f>LOOKUP(AK$2,'Depreciation Schedules'!$A$3:$A$42,'Depreciation Schedules'!$E$3:$E$42)</f>
        <v>0</v>
      </c>
      <c r="AL311" s="222">
        <f>LOOKUP(AL$2,'Depreciation Schedules'!$A$3:$A$42,'Depreciation Schedules'!$E$3:$E$42)</f>
        <v>0</v>
      </c>
      <c r="AM311" s="222">
        <f>LOOKUP(AM$2,'Depreciation Schedules'!$A$3:$A$42,'Depreciation Schedules'!$E$3:$E$42)</f>
        <v>0</v>
      </c>
      <c r="AN311" s="222">
        <f>LOOKUP(AN$2,'Depreciation Schedules'!$A$3:$A$42,'Depreciation Schedules'!$E$3:$E$42)</f>
        <v>0</v>
      </c>
      <c r="AO311" s="222">
        <f>LOOKUP(AO$2,'Depreciation Schedules'!$A$3:$A$42,'Depreciation Schedules'!$E$3:$E$42)</f>
        <v>0</v>
      </c>
      <c r="AP311" s="222">
        <f>LOOKUP(AP$2,'Depreciation Schedules'!$A$3:$A$42,'Depreciation Schedules'!$E$3:$E$42)</f>
        <v>0</v>
      </c>
    </row>
    <row r="312" spans="1:42" x14ac:dyDescent="0.2">
      <c r="A312" s="33" t="str">
        <f t="shared" si="86"/>
        <v>20-yr SL</v>
      </c>
      <c r="B312" s="221">
        <f t="array" ref="B312">SUM(IF(ISNUMBER(C312:AP312),C312:AP312))</f>
        <v>100</v>
      </c>
      <c r="C312" s="222">
        <f>LOOKUP(C$2,'Depreciation Schedules'!$A$3:$A$42,'Depreciation Schedules'!$F$3:$F$42)</f>
        <v>2.5</v>
      </c>
      <c r="D312" s="222">
        <f>LOOKUP(D$2,'Depreciation Schedules'!$A$3:$A$42,'Depreciation Schedules'!$F$3:$F$42)</f>
        <v>5</v>
      </c>
      <c r="E312" s="222">
        <f>LOOKUP(E$2,'Depreciation Schedules'!$A$3:$A$42,'Depreciation Schedules'!$F$3:$F$42)</f>
        <v>5</v>
      </c>
      <c r="F312" s="222">
        <f>LOOKUP(F$2,'Depreciation Schedules'!$A$3:$A$42,'Depreciation Schedules'!$F$3:$F$42)</f>
        <v>5</v>
      </c>
      <c r="G312" s="222">
        <f>LOOKUP(G$2,'Depreciation Schedules'!$A$3:$A$42,'Depreciation Schedules'!$F$3:$F$42)</f>
        <v>5</v>
      </c>
      <c r="H312" s="222">
        <f>LOOKUP(H$2,'Depreciation Schedules'!$A$3:$A$42,'Depreciation Schedules'!$F$3:$F$42)</f>
        <v>5</v>
      </c>
      <c r="I312" s="222">
        <f>LOOKUP(I$2,'Depreciation Schedules'!$A$3:$A$42,'Depreciation Schedules'!$F$3:$F$42)</f>
        <v>5</v>
      </c>
      <c r="J312" s="222">
        <f>LOOKUP(J$2,'Depreciation Schedules'!$A$3:$A$42,'Depreciation Schedules'!$F$3:$F$42)</f>
        <v>5</v>
      </c>
      <c r="K312" s="222">
        <f>LOOKUP(K$2,'Depreciation Schedules'!$A$3:$A$42,'Depreciation Schedules'!$F$3:$F$42)</f>
        <v>5</v>
      </c>
      <c r="L312" s="222">
        <f>LOOKUP(L$2,'Depreciation Schedules'!$A$3:$A$42,'Depreciation Schedules'!$F$3:$F$42)</f>
        <v>5</v>
      </c>
      <c r="M312" s="222">
        <f>LOOKUP(M$2,'Depreciation Schedules'!$A$3:$A$42,'Depreciation Schedules'!$F$3:$F$42)</f>
        <v>5</v>
      </c>
      <c r="N312" s="222">
        <f>LOOKUP(N$2,'Depreciation Schedules'!$A$3:$A$42,'Depreciation Schedules'!$F$3:$F$42)</f>
        <v>5</v>
      </c>
      <c r="O312" s="222">
        <f>LOOKUP(O$2,'Depreciation Schedules'!$A$3:$A$42,'Depreciation Schedules'!$F$3:$F$42)</f>
        <v>5</v>
      </c>
      <c r="P312" s="222">
        <f>LOOKUP(P$2,'Depreciation Schedules'!$A$3:$A$42,'Depreciation Schedules'!$F$3:$F$42)</f>
        <v>5</v>
      </c>
      <c r="Q312" s="222">
        <f>LOOKUP(Q$2,'Depreciation Schedules'!$A$3:$A$42,'Depreciation Schedules'!$F$3:$F$42)</f>
        <v>5</v>
      </c>
      <c r="R312" s="222">
        <f>LOOKUP(R$2,'Depreciation Schedules'!$A$3:$A$42,'Depreciation Schedules'!$F$3:$F$42)</f>
        <v>5</v>
      </c>
      <c r="S312" s="222">
        <f>LOOKUP(S$2,'Depreciation Schedules'!$A$3:$A$42,'Depreciation Schedules'!$F$3:$F$42)</f>
        <v>5</v>
      </c>
      <c r="T312" s="222">
        <f>LOOKUP(T$2,'Depreciation Schedules'!$A$3:$A$42,'Depreciation Schedules'!$F$3:$F$42)</f>
        <v>5</v>
      </c>
      <c r="U312" s="222">
        <f>LOOKUP(U$2,'Depreciation Schedules'!$A$3:$A$42,'Depreciation Schedules'!$F$3:$F$42)</f>
        <v>5</v>
      </c>
      <c r="V312" s="222">
        <f>LOOKUP(V$2,'Depreciation Schedules'!$A$3:$A$42,'Depreciation Schedules'!$F$3:$F$42)</f>
        <v>5</v>
      </c>
      <c r="W312" s="222">
        <f>LOOKUP(W$2,'Depreciation Schedules'!$A$3:$A$42,'Depreciation Schedules'!$F$3:$F$42)</f>
        <v>2.5</v>
      </c>
      <c r="X312" s="222">
        <f>LOOKUP(X$2,'Depreciation Schedules'!$A$3:$A$42,'Depreciation Schedules'!$F$3:$F$42)</f>
        <v>0</v>
      </c>
      <c r="Y312" s="222">
        <f>LOOKUP(Y$2,'Depreciation Schedules'!$A$3:$A$42,'Depreciation Schedules'!$F$3:$F$42)</f>
        <v>0</v>
      </c>
      <c r="Z312" s="222">
        <f>LOOKUP(Z$2,'Depreciation Schedules'!$A$3:$A$42,'Depreciation Schedules'!$F$3:$F$42)</f>
        <v>0</v>
      </c>
      <c r="AA312" s="222">
        <f>LOOKUP(AA$2,'Depreciation Schedules'!$A$3:$A$42,'Depreciation Schedules'!$F$3:$F$42)</f>
        <v>0</v>
      </c>
      <c r="AB312" s="222">
        <f>LOOKUP(AB$2,'Depreciation Schedules'!$A$3:$A$42,'Depreciation Schedules'!$F$3:$F$42)</f>
        <v>0</v>
      </c>
      <c r="AC312" s="222">
        <f>LOOKUP(AC$2,'Depreciation Schedules'!$A$3:$A$42,'Depreciation Schedules'!$F$3:$F$42)</f>
        <v>0</v>
      </c>
      <c r="AD312" s="222">
        <f>LOOKUP(AD$2,'Depreciation Schedules'!$A$3:$A$42,'Depreciation Schedules'!$F$3:$F$42)</f>
        <v>0</v>
      </c>
      <c r="AE312" s="222">
        <f>LOOKUP(AE$2,'Depreciation Schedules'!$A$3:$A$42,'Depreciation Schedules'!$F$3:$F$42)</f>
        <v>0</v>
      </c>
      <c r="AF312" s="222">
        <f>LOOKUP(AF$2,'Depreciation Schedules'!$A$3:$A$42,'Depreciation Schedules'!$F$3:$F$42)</f>
        <v>0</v>
      </c>
      <c r="AG312" s="222">
        <f>LOOKUP(AG$2,'Depreciation Schedules'!$A$3:$A$42,'Depreciation Schedules'!$F$3:$F$42)</f>
        <v>0</v>
      </c>
      <c r="AH312" s="222">
        <f>LOOKUP(AH$2,'Depreciation Schedules'!$A$3:$A$42,'Depreciation Schedules'!$F$3:$F$42)</f>
        <v>0</v>
      </c>
      <c r="AI312" s="222">
        <f>LOOKUP(AI$2,'Depreciation Schedules'!$A$3:$A$42,'Depreciation Schedules'!$F$3:$F$42)</f>
        <v>0</v>
      </c>
      <c r="AJ312" s="222">
        <f>LOOKUP(AJ$2,'Depreciation Schedules'!$A$3:$A$42,'Depreciation Schedules'!$F$3:$F$42)</f>
        <v>0</v>
      </c>
      <c r="AK312" s="222">
        <f>LOOKUP(AK$2,'Depreciation Schedules'!$A$3:$A$42,'Depreciation Schedules'!$F$3:$F$42)</f>
        <v>0</v>
      </c>
      <c r="AL312" s="222">
        <f>LOOKUP(AL$2,'Depreciation Schedules'!$A$3:$A$42,'Depreciation Schedules'!$F$3:$F$42)</f>
        <v>0</v>
      </c>
      <c r="AM312" s="222">
        <f>LOOKUP(AM$2,'Depreciation Schedules'!$A$3:$A$42,'Depreciation Schedules'!$F$3:$F$42)</f>
        <v>0</v>
      </c>
      <c r="AN312" s="222">
        <f>LOOKUP(AN$2,'Depreciation Schedules'!$A$3:$A$42,'Depreciation Schedules'!$F$3:$F$42)</f>
        <v>0</v>
      </c>
      <c r="AO312" s="222">
        <f>LOOKUP(AO$2,'Depreciation Schedules'!$A$3:$A$42,'Depreciation Schedules'!$F$3:$F$42)</f>
        <v>0</v>
      </c>
      <c r="AP312" s="222">
        <f>LOOKUP(AP$2,'Depreciation Schedules'!$A$3:$A$42,'Depreciation Schedules'!$F$3:$F$42)</f>
        <v>0</v>
      </c>
    </row>
    <row r="313" spans="1:42" x14ac:dyDescent="0.2">
      <c r="A313" s="33" t="str">
        <f t="shared" si="86"/>
        <v>39-yr SL</v>
      </c>
      <c r="B313" s="225">
        <f>SUM(IF(ISNUMBER(C313:AP313),C313:AP313))</f>
        <v>0</v>
      </c>
      <c r="C313" s="222">
        <f>LOOKUP(C$2,'Depreciation Schedules'!$A$3:$A$42,'Depreciation Schedules'!$G$3:$G$42)</f>
        <v>1.2820512820512799</v>
      </c>
      <c r="D313" s="222">
        <f>LOOKUP(D$2,'Depreciation Schedules'!$A$3:$A$42,'Depreciation Schedules'!$G$3:$G$42)</f>
        <v>2.5641025641025599</v>
      </c>
      <c r="E313" s="222">
        <f>LOOKUP(E$2,'Depreciation Schedules'!$A$3:$A$42,'Depreciation Schedules'!$G$3:$G$42)</f>
        <v>2.5641025641025599</v>
      </c>
      <c r="F313" s="222">
        <f>LOOKUP(F$2,'Depreciation Schedules'!$A$3:$A$42,'Depreciation Schedules'!$G$3:$G$42)</f>
        <v>2.5641025641025599</v>
      </c>
      <c r="G313" s="222">
        <f>LOOKUP(G$2,'Depreciation Schedules'!$A$3:$A$42,'Depreciation Schedules'!$G$3:$G$42)</f>
        <v>2.5641025641025599</v>
      </c>
      <c r="H313" s="222">
        <f>LOOKUP(H$2,'Depreciation Schedules'!$A$3:$A$42,'Depreciation Schedules'!$G$3:$G$42)</f>
        <v>2.5641025641025599</v>
      </c>
      <c r="I313" s="222">
        <f>LOOKUP(I$2,'Depreciation Schedules'!$A$3:$A$42,'Depreciation Schedules'!$G$3:$G$42)</f>
        <v>2.5641025641025599</v>
      </c>
      <c r="J313" s="222">
        <f>LOOKUP(J$2,'Depreciation Schedules'!$A$3:$A$42,'Depreciation Schedules'!$G$3:$G$42)</f>
        <v>2.5641025641025599</v>
      </c>
      <c r="K313" s="222">
        <f>LOOKUP(K$2,'Depreciation Schedules'!$A$3:$A$42,'Depreciation Schedules'!$G$3:$G$42)</f>
        <v>2.5641025641025599</v>
      </c>
      <c r="L313" s="222">
        <f>LOOKUP(L$2,'Depreciation Schedules'!$A$3:$A$42,'Depreciation Schedules'!$G$3:$G$42)</f>
        <v>2.5641025641025599</v>
      </c>
      <c r="M313" s="222">
        <f>LOOKUP(M$2,'Depreciation Schedules'!$A$3:$A$42,'Depreciation Schedules'!$G$3:$G$42)</f>
        <v>2.5641025641025599</v>
      </c>
      <c r="N313" s="222">
        <f>LOOKUP(N$2,'Depreciation Schedules'!$A$3:$A$42,'Depreciation Schedules'!$G$3:$G$42)</f>
        <v>2.5641025641025599</v>
      </c>
      <c r="O313" s="222">
        <f>LOOKUP(O$2,'Depreciation Schedules'!$A$3:$A$42,'Depreciation Schedules'!$G$3:$G$42)</f>
        <v>2.5641025641025599</v>
      </c>
      <c r="P313" s="222">
        <f>LOOKUP(P$2,'Depreciation Schedules'!$A$3:$A$42,'Depreciation Schedules'!$G$3:$G$42)</f>
        <v>2.5641025641025599</v>
      </c>
      <c r="Q313" s="222">
        <f>LOOKUP(Q$2,'Depreciation Schedules'!$A$3:$A$42,'Depreciation Schedules'!$G$3:$G$42)</f>
        <v>2.5641025641025599</v>
      </c>
      <c r="R313" s="222">
        <f>LOOKUP(R$2,'Depreciation Schedules'!$A$3:$A$42,'Depreciation Schedules'!$G$3:$G$42)</f>
        <v>2.5641025641025599</v>
      </c>
      <c r="S313" s="222">
        <f>LOOKUP(S$2,'Depreciation Schedules'!$A$3:$A$42,'Depreciation Schedules'!$G$3:$G$42)</f>
        <v>2.5641025641025599</v>
      </c>
      <c r="T313" s="222">
        <f>LOOKUP(T$2,'Depreciation Schedules'!$A$3:$A$42,'Depreciation Schedules'!$G$3:$G$42)</f>
        <v>2.5641025641025599</v>
      </c>
      <c r="U313" s="222">
        <f>LOOKUP(U$2,'Depreciation Schedules'!$A$3:$A$42,'Depreciation Schedules'!$G$3:$G$42)</f>
        <v>2.5641025641025599</v>
      </c>
      <c r="V313" s="222">
        <f>LOOKUP(V$2,'Depreciation Schedules'!$A$3:$A$42,'Depreciation Schedules'!$G$3:$G$42)</f>
        <v>2.5641025641025599</v>
      </c>
      <c r="W313" s="222">
        <f>LOOKUP(W$2,'Depreciation Schedules'!$A$3:$A$42,'Depreciation Schedules'!$G$3:$G$42)</f>
        <v>2.5641025641025599</v>
      </c>
      <c r="X313" s="222">
        <f>LOOKUP(X$2,'Depreciation Schedules'!$A$3:$A$42,'Depreciation Schedules'!$G$3:$G$42)</f>
        <v>2.5641025641025599</v>
      </c>
      <c r="Y313" s="222">
        <f>LOOKUP(Y$2,'Depreciation Schedules'!$A$3:$A$42,'Depreciation Schedules'!$G$3:$G$42)</f>
        <v>2.5641025641025599</v>
      </c>
      <c r="Z313" s="222">
        <f>LOOKUP(Z$2,'Depreciation Schedules'!$A$3:$A$42,'Depreciation Schedules'!$G$3:$G$42)</f>
        <v>2.5641025641025599</v>
      </c>
      <c r="AA313" s="222">
        <f>LOOKUP(AA$2,'Depreciation Schedules'!$A$3:$A$42,'Depreciation Schedules'!$G$3:$G$42)</f>
        <v>2.5641025641025599</v>
      </c>
      <c r="AB313" s="222">
        <f>LOOKUP(AB$2,'Depreciation Schedules'!$A$3:$A$42,'Depreciation Schedules'!$G$3:$G$42)</f>
        <v>2.5641025641025599</v>
      </c>
      <c r="AC313" s="222">
        <f>LOOKUP(AC$2,'Depreciation Schedules'!$A$3:$A$42,'Depreciation Schedules'!$G$3:$G$42)</f>
        <v>2.5641025641025599</v>
      </c>
      <c r="AD313" s="222">
        <f>LOOKUP(AD$2,'Depreciation Schedules'!$A$3:$A$42,'Depreciation Schedules'!$G$3:$G$42)</f>
        <v>2.5641025641025599</v>
      </c>
      <c r="AE313" s="222">
        <f>LOOKUP(AE$2,'Depreciation Schedules'!$A$3:$A$42,'Depreciation Schedules'!$G$3:$G$42)</f>
        <v>2.5641025641025599</v>
      </c>
      <c r="AF313" s="222">
        <f>LOOKUP(AF$2,'Depreciation Schedules'!$A$3:$A$42,'Depreciation Schedules'!$G$3:$G$42)</f>
        <v>2.5641025641025599</v>
      </c>
      <c r="AG313" s="222">
        <f>LOOKUP(AG$2,'Depreciation Schedules'!$A$3:$A$42,'Depreciation Schedules'!$G$3:$G$42)</f>
        <v>2.5641025641025599</v>
      </c>
      <c r="AH313" s="222">
        <f>LOOKUP(AH$2,'Depreciation Schedules'!$A$3:$A$42,'Depreciation Schedules'!$G$3:$G$42)</f>
        <v>2.5641025641025599</v>
      </c>
      <c r="AI313" s="222">
        <f>LOOKUP(AI$2,'Depreciation Schedules'!$A$3:$A$42,'Depreciation Schedules'!$G$3:$G$42)</f>
        <v>2.5641025641025599</v>
      </c>
      <c r="AJ313" s="222">
        <f>LOOKUP(AJ$2,'Depreciation Schedules'!$A$3:$A$42,'Depreciation Schedules'!$G$3:$G$42)</f>
        <v>2.5641025641025599</v>
      </c>
      <c r="AK313" s="222">
        <f>LOOKUP(AK$2,'Depreciation Schedules'!$A$3:$A$42,'Depreciation Schedules'!$G$3:$G$42)</f>
        <v>2.5641025641025599</v>
      </c>
      <c r="AL313" s="222">
        <f>LOOKUP(AL$2,'Depreciation Schedules'!$A$3:$A$42,'Depreciation Schedules'!$G$3:$G$42)</f>
        <v>2.5641025641025599</v>
      </c>
      <c r="AM313" s="222">
        <f>LOOKUP(AM$2,'Depreciation Schedules'!$A$3:$A$42,'Depreciation Schedules'!$G$3:$G$42)</f>
        <v>2.5641025641025599</v>
      </c>
      <c r="AN313" s="222">
        <f>LOOKUP(AN$2,'Depreciation Schedules'!$A$3:$A$42,'Depreciation Schedules'!$G$3:$G$42)</f>
        <v>2.5641025641025599</v>
      </c>
      <c r="AO313" s="222">
        <f>LOOKUP(AO$2,'Depreciation Schedules'!$A$3:$A$42,'Depreciation Schedules'!$G$3:$G$42)</f>
        <v>2.5641025641025599</v>
      </c>
      <c r="AP313" s="222">
        <f>LOOKUP(AP$2,'Depreciation Schedules'!$A$3:$A$42,'Depreciation Schedules'!$G$3:$G$42)</f>
        <v>1.2820512820512799</v>
      </c>
    </row>
    <row r="314" spans="1:42" x14ac:dyDescent="0.2">
      <c r="A314" s="33" t="s">
        <v>298</v>
      </c>
      <c r="B314" s="225">
        <f>SUM(IF(ISNUMBER(C314:AP314),C314:AP314))</f>
        <v>0</v>
      </c>
      <c r="C314" s="222">
        <f t="array" ref="C314:AP314">Inputs!D176:AQ176</f>
        <v>0</v>
      </c>
      <c r="D314" s="222">
        <v>0</v>
      </c>
      <c r="E314" s="222">
        <v>0</v>
      </c>
      <c r="F314" s="222">
        <v>0</v>
      </c>
      <c r="G314" s="222">
        <v>0</v>
      </c>
      <c r="H314" s="222">
        <v>0</v>
      </c>
      <c r="I314" s="222">
        <v>0</v>
      </c>
      <c r="J314" s="222">
        <v>0</v>
      </c>
      <c r="K314" s="222">
        <v>0</v>
      </c>
      <c r="L314" s="222">
        <v>0</v>
      </c>
      <c r="M314" s="222">
        <v>0</v>
      </c>
      <c r="N314" s="222">
        <v>0</v>
      </c>
      <c r="O314" s="222">
        <v>0</v>
      </c>
      <c r="P314" s="222">
        <v>0</v>
      </c>
      <c r="Q314" s="222">
        <v>0</v>
      </c>
      <c r="R314" s="222">
        <v>0</v>
      </c>
      <c r="S314" s="222">
        <v>0</v>
      </c>
      <c r="T314" s="222">
        <v>0</v>
      </c>
      <c r="U314" s="222">
        <v>0</v>
      </c>
      <c r="V314" s="222">
        <v>0</v>
      </c>
      <c r="W314" s="222">
        <v>0</v>
      </c>
      <c r="X314" s="222">
        <v>0</v>
      </c>
      <c r="Y314" s="222">
        <v>0</v>
      </c>
      <c r="Z314" s="222">
        <v>0</v>
      </c>
      <c r="AA314" s="222">
        <v>0</v>
      </c>
      <c r="AB314" s="222">
        <v>0</v>
      </c>
      <c r="AC314" s="222">
        <v>0</v>
      </c>
      <c r="AD314" s="222">
        <v>0</v>
      </c>
      <c r="AE314" s="222">
        <v>0</v>
      </c>
      <c r="AF314" s="222">
        <v>0</v>
      </c>
      <c r="AG314" s="222">
        <v>0</v>
      </c>
      <c r="AH314" s="222">
        <v>0</v>
      </c>
      <c r="AI314" s="222">
        <v>0</v>
      </c>
      <c r="AJ314" s="222">
        <v>0</v>
      </c>
      <c r="AK314" s="222">
        <v>0</v>
      </c>
      <c r="AL314" s="222">
        <v>0</v>
      </c>
      <c r="AM314" s="222">
        <v>0</v>
      </c>
      <c r="AN314" s="222">
        <v>0</v>
      </c>
      <c r="AO314" s="222">
        <v>0</v>
      </c>
      <c r="AP314" s="222">
        <v>0</v>
      </c>
    </row>
    <row r="315" spans="1:42" x14ac:dyDescent="0.2">
      <c r="A315" s="27" t="s">
        <v>3</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33" t="str">
        <f t="shared" ref="A316:A321" si="87">A308</f>
        <v>5-yr MACRS</v>
      </c>
      <c r="B316" s="226">
        <f>SUM(IF(ISNUMBER(C316:AP316),C316:AP316))</f>
        <v>0</v>
      </c>
      <c r="C316" s="188">
        <f>C308/100*$Q$275</f>
        <v>0</v>
      </c>
      <c r="D316" s="366">
        <f t="shared" ref="D316:AP316" si="88">D308/100*$Q$275</f>
        <v>0</v>
      </c>
      <c r="E316" s="366">
        <f t="shared" si="88"/>
        <v>0</v>
      </c>
      <c r="F316" s="366">
        <f t="shared" si="88"/>
        <v>0</v>
      </c>
      <c r="G316" s="366">
        <f t="shared" si="88"/>
        <v>0</v>
      </c>
      <c r="H316" s="366">
        <f t="shared" si="88"/>
        <v>0</v>
      </c>
      <c r="I316" s="366">
        <f t="shared" si="88"/>
        <v>0</v>
      </c>
      <c r="J316" s="366">
        <f t="shared" si="88"/>
        <v>0</v>
      </c>
      <c r="K316" s="366">
        <f t="shared" si="88"/>
        <v>0</v>
      </c>
      <c r="L316" s="366">
        <f t="shared" si="88"/>
        <v>0</v>
      </c>
      <c r="M316" s="366">
        <f t="shared" si="88"/>
        <v>0</v>
      </c>
      <c r="N316" s="366">
        <f t="shared" si="88"/>
        <v>0</v>
      </c>
      <c r="O316" s="366">
        <f t="shared" si="88"/>
        <v>0</v>
      </c>
      <c r="P316" s="366">
        <f t="shared" si="88"/>
        <v>0</v>
      </c>
      <c r="Q316" s="366">
        <f t="shared" si="88"/>
        <v>0</v>
      </c>
      <c r="R316" s="366">
        <f t="shared" si="88"/>
        <v>0</v>
      </c>
      <c r="S316" s="366">
        <f t="shared" si="88"/>
        <v>0</v>
      </c>
      <c r="T316" s="366">
        <f t="shared" si="88"/>
        <v>0</v>
      </c>
      <c r="U316" s="366">
        <f t="shared" si="88"/>
        <v>0</v>
      </c>
      <c r="V316" s="366">
        <f t="shared" si="88"/>
        <v>0</v>
      </c>
      <c r="W316" s="366">
        <f t="shared" si="88"/>
        <v>0</v>
      </c>
      <c r="X316" s="366">
        <f t="shared" si="88"/>
        <v>0</v>
      </c>
      <c r="Y316" s="366">
        <f t="shared" si="88"/>
        <v>0</v>
      </c>
      <c r="Z316" s="366">
        <f t="shared" si="88"/>
        <v>0</v>
      </c>
      <c r="AA316" s="366">
        <f t="shared" si="88"/>
        <v>0</v>
      </c>
      <c r="AB316" s="366">
        <f t="shared" si="88"/>
        <v>0</v>
      </c>
      <c r="AC316" s="366">
        <f t="shared" si="88"/>
        <v>0</v>
      </c>
      <c r="AD316" s="366">
        <f t="shared" si="88"/>
        <v>0</v>
      </c>
      <c r="AE316" s="366">
        <f t="shared" si="88"/>
        <v>0</v>
      </c>
      <c r="AF316" s="366">
        <f t="shared" si="88"/>
        <v>0</v>
      </c>
      <c r="AG316" s="366">
        <f t="shared" si="88"/>
        <v>0</v>
      </c>
      <c r="AH316" s="366">
        <f t="shared" si="88"/>
        <v>0</v>
      </c>
      <c r="AI316" s="366">
        <f t="shared" si="88"/>
        <v>0</v>
      </c>
      <c r="AJ316" s="366">
        <f t="shared" si="88"/>
        <v>0</v>
      </c>
      <c r="AK316" s="366">
        <f t="shared" si="88"/>
        <v>0</v>
      </c>
      <c r="AL316" s="366">
        <f t="shared" si="88"/>
        <v>0</v>
      </c>
      <c r="AM316" s="366">
        <f t="shared" si="88"/>
        <v>0</v>
      </c>
      <c r="AN316" s="366">
        <f t="shared" si="88"/>
        <v>0</v>
      </c>
      <c r="AO316" s="366">
        <f t="shared" si="88"/>
        <v>0</v>
      </c>
      <c r="AP316" s="366">
        <f t="shared" si="88"/>
        <v>0</v>
      </c>
    </row>
    <row r="317" spans="1:42" x14ac:dyDescent="0.2">
      <c r="A317" s="33" t="str">
        <f t="shared" si="87"/>
        <v>15-yr MACRS</v>
      </c>
      <c r="B317" s="226">
        <f t="array" ref="B317">SUM(IF(ISNUMBER(C317:AP317),C317:AP317))</f>
        <v>0</v>
      </c>
      <c r="C317" s="188">
        <f>C309/100*$Q$276</f>
        <v>0</v>
      </c>
      <c r="D317" s="366">
        <f t="shared" ref="D317:AP317" si="89">D309/100*$Q$276</f>
        <v>0</v>
      </c>
      <c r="E317" s="366">
        <f t="shared" si="89"/>
        <v>0</v>
      </c>
      <c r="F317" s="366">
        <f t="shared" si="89"/>
        <v>0</v>
      </c>
      <c r="G317" s="366">
        <f t="shared" si="89"/>
        <v>0</v>
      </c>
      <c r="H317" s="366">
        <f t="shared" si="89"/>
        <v>0</v>
      </c>
      <c r="I317" s="366">
        <f t="shared" si="89"/>
        <v>0</v>
      </c>
      <c r="J317" s="366">
        <f t="shared" si="89"/>
        <v>0</v>
      </c>
      <c r="K317" s="366">
        <f t="shared" si="89"/>
        <v>0</v>
      </c>
      <c r="L317" s="366">
        <f t="shared" si="89"/>
        <v>0</v>
      </c>
      <c r="M317" s="366">
        <f t="shared" si="89"/>
        <v>0</v>
      </c>
      <c r="N317" s="366">
        <f t="shared" si="89"/>
        <v>0</v>
      </c>
      <c r="O317" s="366">
        <f t="shared" si="89"/>
        <v>0</v>
      </c>
      <c r="P317" s="366">
        <f t="shared" si="89"/>
        <v>0</v>
      </c>
      <c r="Q317" s="366">
        <f t="shared" si="89"/>
        <v>0</v>
      </c>
      <c r="R317" s="366">
        <f t="shared" si="89"/>
        <v>0</v>
      </c>
      <c r="S317" s="366">
        <f t="shared" si="89"/>
        <v>0</v>
      </c>
      <c r="T317" s="366">
        <f t="shared" si="89"/>
        <v>0</v>
      </c>
      <c r="U317" s="366">
        <f t="shared" si="89"/>
        <v>0</v>
      </c>
      <c r="V317" s="366">
        <f t="shared" si="89"/>
        <v>0</v>
      </c>
      <c r="W317" s="366">
        <f t="shared" si="89"/>
        <v>0</v>
      </c>
      <c r="X317" s="366">
        <f t="shared" si="89"/>
        <v>0</v>
      </c>
      <c r="Y317" s="366">
        <f t="shared" si="89"/>
        <v>0</v>
      </c>
      <c r="Z317" s="366">
        <f t="shared" si="89"/>
        <v>0</v>
      </c>
      <c r="AA317" s="366">
        <f t="shared" si="89"/>
        <v>0</v>
      </c>
      <c r="AB317" s="366">
        <f t="shared" si="89"/>
        <v>0</v>
      </c>
      <c r="AC317" s="366">
        <f t="shared" si="89"/>
        <v>0</v>
      </c>
      <c r="AD317" s="366">
        <f t="shared" si="89"/>
        <v>0</v>
      </c>
      <c r="AE317" s="366">
        <f t="shared" si="89"/>
        <v>0</v>
      </c>
      <c r="AF317" s="366">
        <f t="shared" si="89"/>
        <v>0</v>
      </c>
      <c r="AG317" s="366">
        <f t="shared" si="89"/>
        <v>0</v>
      </c>
      <c r="AH317" s="366">
        <f t="shared" si="89"/>
        <v>0</v>
      </c>
      <c r="AI317" s="366">
        <f t="shared" si="89"/>
        <v>0</v>
      </c>
      <c r="AJ317" s="366">
        <f t="shared" si="89"/>
        <v>0</v>
      </c>
      <c r="AK317" s="366">
        <f t="shared" si="89"/>
        <v>0</v>
      </c>
      <c r="AL317" s="366">
        <f t="shared" si="89"/>
        <v>0</v>
      </c>
      <c r="AM317" s="366">
        <f t="shared" si="89"/>
        <v>0</v>
      </c>
      <c r="AN317" s="366">
        <f t="shared" si="89"/>
        <v>0</v>
      </c>
      <c r="AO317" s="366">
        <f t="shared" si="89"/>
        <v>0</v>
      </c>
      <c r="AP317" s="366">
        <f t="shared" si="89"/>
        <v>0</v>
      </c>
    </row>
    <row r="318" spans="1:42" x14ac:dyDescent="0.2">
      <c r="A318" s="33" t="str">
        <f t="shared" si="87"/>
        <v>5-yr SL</v>
      </c>
      <c r="B318" s="226">
        <f t="array" ref="B318">SUM(IF(ISNUMBER(C318:AP318),C318:AP318))</f>
        <v>0</v>
      </c>
      <c r="C318" s="188">
        <f>C310/100*$Q$277</f>
        <v>0</v>
      </c>
      <c r="D318" s="366">
        <f t="shared" ref="D318:AP318" si="90">D310/100*$Q$277</f>
        <v>0</v>
      </c>
      <c r="E318" s="366">
        <f t="shared" si="90"/>
        <v>0</v>
      </c>
      <c r="F318" s="366">
        <f t="shared" si="90"/>
        <v>0</v>
      </c>
      <c r="G318" s="366">
        <f t="shared" si="90"/>
        <v>0</v>
      </c>
      <c r="H318" s="366">
        <f t="shared" si="90"/>
        <v>0</v>
      </c>
      <c r="I318" s="366">
        <f t="shared" si="90"/>
        <v>0</v>
      </c>
      <c r="J318" s="366">
        <f t="shared" si="90"/>
        <v>0</v>
      </c>
      <c r="K318" s="366">
        <f t="shared" si="90"/>
        <v>0</v>
      </c>
      <c r="L318" s="366">
        <f t="shared" si="90"/>
        <v>0</v>
      </c>
      <c r="M318" s="366">
        <f t="shared" si="90"/>
        <v>0</v>
      </c>
      <c r="N318" s="366">
        <f t="shared" si="90"/>
        <v>0</v>
      </c>
      <c r="O318" s="366">
        <f t="shared" si="90"/>
        <v>0</v>
      </c>
      <c r="P318" s="366">
        <f t="shared" si="90"/>
        <v>0</v>
      </c>
      <c r="Q318" s="366">
        <f t="shared" si="90"/>
        <v>0</v>
      </c>
      <c r="R318" s="366">
        <f t="shared" si="90"/>
        <v>0</v>
      </c>
      <c r="S318" s="366">
        <f t="shared" si="90"/>
        <v>0</v>
      </c>
      <c r="T318" s="366">
        <f t="shared" si="90"/>
        <v>0</v>
      </c>
      <c r="U318" s="366">
        <f t="shared" si="90"/>
        <v>0</v>
      </c>
      <c r="V318" s="366">
        <f t="shared" si="90"/>
        <v>0</v>
      </c>
      <c r="W318" s="366">
        <f t="shared" si="90"/>
        <v>0</v>
      </c>
      <c r="X318" s="366">
        <f t="shared" si="90"/>
        <v>0</v>
      </c>
      <c r="Y318" s="366">
        <f t="shared" si="90"/>
        <v>0</v>
      </c>
      <c r="Z318" s="366">
        <f t="shared" si="90"/>
        <v>0</v>
      </c>
      <c r="AA318" s="366">
        <f t="shared" si="90"/>
        <v>0</v>
      </c>
      <c r="AB318" s="366">
        <f t="shared" si="90"/>
        <v>0</v>
      </c>
      <c r="AC318" s="366">
        <f t="shared" si="90"/>
        <v>0</v>
      </c>
      <c r="AD318" s="366">
        <f t="shared" si="90"/>
        <v>0</v>
      </c>
      <c r="AE318" s="366">
        <f t="shared" si="90"/>
        <v>0</v>
      </c>
      <c r="AF318" s="366">
        <f t="shared" si="90"/>
        <v>0</v>
      </c>
      <c r="AG318" s="366">
        <f t="shared" si="90"/>
        <v>0</v>
      </c>
      <c r="AH318" s="366">
        <f t="shared" si="90"/>
        <v>0</v>
      </c>
      <c r="AI318" s="366">
        <f t="shared" si="90"/>
        <v>0</v>
      </c>
      <c r="AJ318" s="366">
        <f t="shared" si="90"/>
        <v>0</v>
      </c>
      <c r="AK318" s="366">
        <f t="shared" si="90"/>
        <v>0</v>
      </c>
      <c r="AL318" s="366">
        <f t="shared" si="90"/>
        <v>0</v>
      </c>
      <c r="AM318" s="366">
        <f t="shared" si="90"/>
        <v>0</v>
      </c>
      <c r="AN318" s="366">
        <f t="shared" si="90"/>
        <v>0</v>
      </c>
      <c r="AO318" s="366">
        <f t="shared" si="90"/>
        <v>0</v>
      </c>
      <c r="AP318" s="366">
        <f t="shared" si="90"/>
        <v>0</v>
      </c>
    </row>
    <row r="319" spans="1:42" x14ac:dyDescent="0.2">
      <c r="A319" s="33" t="str">
        <f t="shared" si="87"/>
        <v>15-yr SL</v>
      </c>
      <c r="B319" s="226">
        <f t="array" ref="B319">SUM(IF(ISNUMBER(C319:AP319),C319:AP319))</f>
        <v>0</v>
      </c>
      <c r="C319" s="188">
        <f>C311/100*Q278</f>
        <v>0</v>
      </c>
      <c r="D319" s="366">
        <f t="shared" ref="D319:AP319" si="91">D311/100*R278</f>
        <v>0</v>
      </c>
      <c r="E319" s="366">
        <f t="shared" si="91"/>
        <v>0</v>
      </c>
      <c r="F319" s="366">
        <f t="shared" si="91"/>
        <v>0</v>
      </c>
      <c r="G319" s="366">
        <f t="shared" si="91"/>
        <v>0</v>
      </c>
      <c r="H319" s="366">
        <f t="shared" si="91"/>
        <v>0</v>
      </c>
      <c r="I319" s="366">
        <f t="shared" si="91"/>
        <v>0</v>
      </c>
      <c r="J319" s="366">
        <f t="shared" si="91"/>
        <v>0</v>
      </c>
      <c r="K319" s="366">
        <f t="shared" si="91"/>
        <v>0</v>
      </c>
      <c r="L319" s="366">
        <f t="shared" si="91"/>
        <v>0</v>
      </c>
      <c r="M319" s="366">
        <f t="shared" si="91"/>
        <v>0</v>
      </c>
      <c r="N319" s="366">
        <f t="shared" si="91"/>
        <v>0</v>
      </c>
      <c r="O319" s="366">
        <f t="shared" si="91"/>
        <v>0</v>
      </c>
      <c r="P319" s="366">
        <f t="shared" si="91"/>
        <v>0</v>
      </c>
      <c r="Q319" s="366">
        <f t="shared" si="91"/>
        <v>0</v>
      </c>
      <c r="R319" s="366">
        <f t="shared" si="91"/>
        <v>0</v>
      </c>
      <c r="S319" s="366">
        <f t="shared" si="91"/>
        <v>0</v>
      </c>
      <c r="T319" s="366">
        <f t="shared" si="91"/>
        <v>0</v>
      </c>
      <c r="U319" s="366">
        <f t="shared" si="91"/>
        <v>0</v>
      </c>
      <c r="V319" s="366">
        <f t="shared" si="91"/>
        <v>0</v>
      </c>
      <c r="W319" s="366">
        <f t="shared" si="91"/>
        <v>0</v>
      </c>
      <c r="X319" s="366">
        <f t="shared" si="91"/>
        <v>0</v>
      </c>
      <c r="Y319" s="366">
        <f t="shared" si="91"/>
        <v>0</v>
      </c>
      <c r="Z319" s="366">
        <f t="shared" si="91"/>
        <v>0</v>
      </c>
      <c r="AA319" s="366">
        <f t="shared" si="91"/>
        <v>0</v>
      </c>
      <c r="AB319" s="366">
        <f t="shared" si="91"/>
        <v>0</v>
      </c>
      <c r="AC319" s="366">
        <f t="shared" si="91"/>
        <v>0</v>
      </c>
      <c r="AD319" s="366">
        <f t="shared" si="91"/>
        <v>0</v>
      </c>
      <c r="AE319" s="366">
        <f t="shared" si="91"/>
        <v>0</v>
      </c>
      <c r="AF319" s="366">
        <f t="shared" si="91"/>
        <v>0</v>
      </c>
      <c r="AG319" s="366">
        <f t="shared" si="91"/>
        <v>0</v>
      </c>
      <c r="AH319" s="366">
        <f t="shared" si="91"/>
        <v>0</v>
      </c>
      <c r="AI319" s="366">
        <f t="shared" si="91"/>
        <v>0</v>
      </c>
      <c r="AJ319" s="366">
        <f t="shared" si="91"/>
        <v>0</v>
      </c>
      <c r="AK319" s="366">
        <f t="shared" si="91"/>
        <v>0</v>
      </c>
      <c r="AL319" s="366">
        <f t="shared" si="91"/>
        <v>0</v>
      </c>
      <c r="AM319" s="366">
        <f t="shared" si="91"/>
        <v>0</v>
      </c>
      <c r="AN319" s="366">
        <f t="shared" si="91"/>
        <v>0</v>
      </c>
      <c r="AO319" s="366">
        <f t="shared" si="91"/>
        <v>0</v>
      </c>
      <c r="AP319" s="366">
        <f t="shared" si="91"/>
        <v>0</v>
      </c>
    </row>
    <row r="320" spans="1:42" x14ac:dyDescent="0.2">
      <c r="A320" s="33" t="str">
        <f t="shared" si="87"/>
        <v>20-yr SL</v>
      </c>
      <c r="B320" s="226">
        <f t="array" ref="B320">SUM(IF(ISNUMBER(C320:AP320),C320:AP320))</f>
        <v>0</v>
      </c>
      <c r="C320" s="188">
        <f>C312/100*$Q$279</f>
        <v>0</v>
      </c>
      <c r="D320" s="366">
        <f t="shared" ref="D320:AP320" si="92">D312/100*$Q$279</f>
        <v>0</v>
      </c>
      <c r="E320" s="366">
        <f t="shared" si="92"/>
        <v>0</v>
      </c>
      <c r="F320" s="366">
        <f t="shared" si="92"/>
        <v>0</v>
      </c>
      <c r="G320" s="366">
        <f t="shared" si="92"/>
        <v>0</v>
      </c>
      <c r="H320" s="366">
        <f t="shared" si="92"/>
        <v>0</v>
      </c>
      <c r="I320" s="366">
        <f t="shared" si="92"/>
        <v>0</v>
      </c>
      <c r="J320" s="366">
        <f t="shared" si="92"/>
        <v>0</v>
      </c>
      <c r="K320" s="366">
        <f t="shared" si="92"/>
        <v>0</v>
      </c>
      <c r="L320" s="366">
        <f t="shared" si="92"/>
        <v>0</v>
      </c>
      <c r="M320" s="366">
        <f t="shared" si="92"/>
        <v>0</v>
      </c>
      <c r="N320" s="366">
        <f t="shared" si="92"/>
        <v>0</v>
      </c>
      <c r="O320" s="366">
        <f t="shared" si="92"/>
        <v>0</v>
      </c>
      <c r="P320" s="366">
        <f t="shared" si="92"/>
        <v>0</v>
      </c>
      <c r="Q320" s="366">
        <f t="shared" si="92"/>
        <v>0</v>
      </c>
      <c r="R320" s="366">
        <f t="shared" si="92"/>
        <v>0</v>
      </c>
      <c r="S320" s="366">
        <f t="shared" si="92"/>
        <v>0</v>
      </c>
      <c r="T320" s="366">
        <f t="shared" si="92"/>
        <v>0</v>
      </c>
      <c r="U320" s="366">
        <f t="shared" si="92"/>
        <v>0</v>
      </c>
      <c r="V320" s="366">
        <f t="shared" si="92"/>
        <v>0</v>
      </c>
      <c r="W320" s="366">
        <f t="shared" si="92"/>
        <v>0</v>
      </c>
      <c r="X320" s="366">
        <f t="shared" si="92"/>
        <v>0</v>
      </c>
      <c r="Y320" s="366">
        <f t="shared" si="92"/>
        <v>0</v>
      </c>
      <c r="Z320" s="366">
        <f t="shared" si="92"/>
        <v>0</v>
      </c>
      <c r="AA320" s="366">
        <f t="shared" si="92"/>
        <v>0</v>
      </c>
      <c r="AB320" s="366">
        <f t="shared" si="92"/>
        <v>0</v>
      </c>
      <c r="AC320" s="366">
        <f t="shared" si="92"/>
        <v>0</v>
      </c>
      <c r="AD320" s="366">
        <f t="shared" si="92"/>
        <v>0</v>
      </c>
      <c r="AE320" s="366">
        <f t="shared" si="92"/>
        <v>0</v>
      </c>
      <c r="AF320" s="366">
        <f t="shared" si="92"/>
        <v>0</v>
      </c>
      <c r="AG320" s="366">
        <f t="shared" si="92"/>
        <v>0</v>
      </c>
      <c r="AH320" s="366">
        <f t="shared" si="92"/>
        <v>0</v>
      </c>
      <c r="AI320" s="366">
        <f t="shared" si="92"/>
        <v>0</v>
      </c>
      <c r="AJ320" s="366">
        <f t="shared" si="92"/>
        <v>0</v>
      </c>
      <c r="AK320" s="366">
        <f t="shared" si="92"/>
        <v>0</v>
      </c>
      <c r="AL320" s="366">
        <f t="shared" si="92"/>
        <v>0</v>
      </c>
      <c r="AM320" s="366">
        <f t="shared" si="92"/>
        <v>0</v>
      </c>
      <c r="AN320" s="366">
        <f t="shared" si="92"/>
        <v>0</v>
      </c>
      <c r="AO320" s="366">
        <f t="shared" si="92"/>
        <v>0</v>
      </c>
      <c r="AP320" s="366">
        <f t="shared" si="92"/>
        <v>0</v>
      </c>
    </row>
    <row r="321" spans="1:42" x14ac:dyDescent="0.2">
      <c r="A321" s="33" t="str">
        <f t="shared" si="87"/>
        <v>39-yr SL</v>
      </c>
      <c r="B321" s="226">
        <f>SUM(IF(ISNUMBER(C321:AP321),C321:AP321))</f>
        <v>0</v>
      </c>
      <c r="C321" s="188">
        <f>C313/100*$Q$280</f>
        <v>0</v>
      </c>
      <c r="D321" s="366">
        <f t="shared" ref="D321:AP321" si="93">D313/100*$Q$280</f>
        <v>0</v>
      </c>
      <c r="E321" s="366">
        <f t="shared" si="93"/>
        <v>0</v>
      </c>
      <c r="F321" s="366">
        <f t="shared" si="93"/>
        <v>0</v>
      </c>
      <c r="G321" s="366">
        <f t="shared" si="93"/>
        <v>0</v>
      </c>
      <c r="H321" s="366">
        <f t="shared" si="93"/>
        <v>0</v>
      </c>
      <c r="I321" s="366">
        <f t="shared" si="93"/>
        <v>0</v>
      </c>
      <c r="J321" s="366">
        <f t="shared" si="93"/>
        <v>0</v>
      </c>
      <c r="K321" s="366">
        <f t="shared" si="93"/>
        <v>0</v>
      </c>
      <c r="L321" s="366">
        <f t="shared" si="93"/>
        <v>0</v>
      </c>
      <c r="M321" s="366">
        <f t="shared" si="93"/>
        <v>0</v>
      </c>
      <c r="N321" s="366">
        <f t="shared" si="93"/>
        <v>0</v>
      </c>
      <c r="O321" s="366">
        <f t="shared" si="93"/>
        <v>0</v>
      </c>
      <c r="P321" s="366">
        <f t="shared" si="93"/>
        <v>0</v>
      </c>
      <c r="Q321" s="366">
        <f t="shared" si="93"/>
        <v>0</v>
      </c>
      <c r="R321" s="366">
        <f t="shared" si="93"/>
        <v>0</v>
      </c>
      <c r="S321" s="366">
        <f t="shared" si="93"/>
        <v>0</v>
      </c>
      <c r="T321" s="366">
        <f t="shared" si="93"/>
        <v>0</v>
      </c>
      <c r="U321" s="366">
        <f t="shared" si="93"/>
        <v>0</v>
      </c>
      <c r="V321" s="366">
        <f t="shared" si="93"/>
        <v>0</v>
      </c>
      <c r="W321" s="366">
        <f t="shared" si="93"/>
        <v>0</v>
      </c>
      <c r="X321" s="366">
        <f t="shared" si="93"/>
        <v>0</v>
      </c>
      <c r="Y321" s="366">
        <f t="shared" si="93"/>
        <v>0</v>
      </c>
      <c r="Z321" s="366">
        <f t="shared" si="93"/>
        <v>0</v>
      </c>
      <c r="AA321" s="366">
        <f t="shared" si="93"/>
        <v>0</v>
      </c>
      <c r="AB321" s="366">
        <f t="shared" si="93"/>
        <v>0</v>
      </c>
      <c r="AC321" s="366">
        <f t="shared" si="93"/>
        <v>0</v>
      </c>
      <c r="AD321" s="366">
        <f t="shared" si="93"/>
        <v>0</v>
      </c>
      <c r="AE321" s="366">
        <f t="shared" si="93"/>
        <v>0</v>
      </c>
      <c r="AF321" s="366">
        <f t="shared" si="93"/>
        <v>0</v>
      </c>
      <c r="AG321" s="366">
        <f t="shared" si="93"/>
        <v>0</v>
      </c>
      <c r="AH321" s="366">
        <f t="shared" si="93"/>
        <v>0</v>
      </c>
      <c r="AI321" s="366">
        <f t="shared" si="93"/>
        <v>0</v>
      </c>
      <c r="AJ321" s="366">
        <f t="shared" si="93"/>
        <v>0</v>
      </c>
      <c r="AK321" s="366">
        <f t="shared" si="93"/>
        <v>0</v>
      </c>
      <c r="AL321" s="366">
        <f t="shared" si="93"/>
        <v>0</v>
      </c>
      <c r="AM321" s="366">
        <f t="shared" si="93"/>
        <v>0</v>
      </c>
      <c r="AN321" s="366">
        <f t="shared" si="93"/>
        <v>0</v>
      </c>
      <c r="AO321" s="366">
        <f t="shared" si="93"/>
        <v>0</v>
      </c>
      <c r="AP321" s="366">
        <f t="shared" si="93"/>
        <v>0</v>
      </c>
    </row>
    <row r="322" spans="1:42" x14ac:dyDescent="0.2">
      <c r="A322" s="33" t="s">
        <v>298</v>
      </c>
      <c r="B322" s="395">
        <f>SUM(IF(ISNUMBER(C322:AP322),C322:AP322))</f>
        <v>0</v>
      </c>
      <c r="C322" s="366">
        <f>IF(C2&lt;=analysis_period,C314/100*$Q$281,0)</f>
        <v>0</v>
      </c>
      <c r="D322" s="366">
        <f>IF(D2&lt;=analysis_period,D314/100*$Q$281,0)</f>
        <v>0</v>
      </c>
      <c r="E322" s="366">
        <f>IF(E2&lt;=analysis_period,E314/100*$Q$281,0)</f>
        <v>0</v>
      </c>
      <c r="F322" s="366">
        <f>IF(F2&lt;=analysis_period,F314/100*$Q$281,0)</f>
        <v>0</v>
      </c>
      <c r="G322" s="366">
        <f>IF(G2&lt;=analysis_period,G314/100*$Q$281,0)</f>
        <v>0</v>
      </c>
      <c r="H322" s="366">
        <f>IF(H2&lt;=analysis_period,H314/100*$Q$281,0)</f>
        <v>0</v>
      </c>
      <c r="I322" s="366">
        <f>IF(I2&lt;=analysis_period,I314/100*$Q$281,0)</f>
        <v>0</v>
      </c>
      <c r="J322" s="366">
        <f>IF(J2&lt;=analysis_period,J314/100*$Q$281,0)</f>
        <v>0</v>
      </c>
      <c r="K322" s="366">
        <f>IF(K2&lt;=analysis_period,K314/100*$Q$281,0)</f>
        <v>0</v>
      </c>
      <c r="L322" s="366">
        <f>IF(L2&lt;=analysis_period,L314/100*$Q$281,0)</f>
        <v>0</v>
      </c>
      <c r="M322" s="366">
        <f>IF(M2&lt;=analysis_period,M314/100*$Q$281,0)</f>
        <v>0</v>
      </c>
      <c r="N322" s="366">
        <f>IF(N2&lt;=analysis_period,N314/100*$Q$281,0)</f>
        <v>0</v>
      </c>
      <c r="O322" s="366">
        <f>IF(O2&lt;=analysis_period,O314/100*$Q$281,0)</f>
        <v>0</v>
      </c>
      <c r="P322" s="366">
        <f>IF(P2&lt;=analysis_period,P314/100*$Q$281,0)</f>
        <v>0</v>
      </c>
      <c r="Q322" s="366">
        <f>IF(Q2&lt;=analysis_period,Q314/100*$Q$281,0)</f>
        <v>0</v>
      </c>
      <c r="R322" s="366">
        <f>IF(R2&lt;=analysis_period,R314/100*$Q$281,0)</f>
        <v>0</v>
      </c>
      <c r="S322" s="366">
        <f>IF(S2&lt;=analysis_period,S314/100*$Q$281,0)</f>
        <v>0</v>
      </c>
      <c r="T322" s="366">
        <f>IF(T2&lt;=analysis_period,T314/100*$Q$281,0)</f>
        <v>0</v>
      </c>
      <c r="U322" s="366">
        <f>IF(U2&lt;=analysis_period,U314/100*$Q$281,0)</f>
        <v>0</v>
      </c>
      <c r="V322" s="366">
        <f>IF(V2&lt;=analysis_period,V314/100*$Q$281,0)</f>
        <v>0</v>
      </c>
      <c r="W322" s="366">
        <f>IF(W2&lt;=analysis_period,W314/100*$Q$281,0)</f>
        <v>0</v>
      </c>
      <c r="X322" s="366">
        <f>IF(X2&lt;=analysis_period,X314/100*$Q$281,0)</f>
        <v>0</v>
      </c>
      <c r="Y322" s="366">
        <f>IF(Y2&lt;=analysis_period,Y314/100*$Q$281,0)</f>
        <v>0</v>
      </c>
      <c r="Z322" s="366">
        <f>IF(Z2&lt;=analysis_period,Z314/100*$Q$281,0)</f>
        <v>0</v>
      </c>
      <c r="AA322" s="366">
        <f>IF(AA2&lt;=analysis_period,AA314/100*$Q$281,0)</f>
        <v>0</v>
      </c>
      <c r="AB322" s="366">
        <f>IF(AB2&lt;=analysis_period,AB314/100*$Q$281,0)</f>
        <v>0</v>
      </c>
      <c r="AC322" s="366">
        <f>IF(AC2&lt;=analysis_period,AC314/100*$Q$281,0)</f>
        <v>0</v>
      </c>
      <c r="AD322" s="366">
        <f>IF(AD2&lt;=analysis_period,AD314/100*$Q$281,0)</f>
        <v>0</v>
      </c>
      <c r="AE322" s="366">
        <f>IF(AE2&lt;=analysis_period,AE314/100*$Q$281,0)</f>
        <v>0</v>
      </c>
      <c r="AF322" s="366">
        <f>IF(AF2&lt;=analysis_period,AF314/100*$Q$281,0)</f>
        <v>0</v>
      </c>
      <c r="AG322" s="366">
        <f>IF(AG2&lt;=analysis_period,AG314/100*$Q$281,0)</f>
        <v>0</v>
      </c>
      <c r="AH322" s="366">
        <f>IF(AH2&lt;=analysis_period,AH314/100*$Q$281,0)</f>
        <v>0</v>
      </c>
      <c r="AI322" s="366">
        <f>IF(AI2&lt;=analysis_period,AI314/100*$Q$281,0)</f>
        <v>0</v>
      </c>
      <c r="AJ322" s="366">
        <f>IF(AJ2&lt;=analysis_period,AJ314/100*$Q$281,0)</f>
        <v>0</v>
      </c>
      <c r="AK322" s="366">
        <f>IF(AK2&lt;=analysis_period,AK314/100*$Q$281,0)</f>
        <v>0</v>
      </c>
      <c r="AL322" s="366">
        <f>IF(AL2&lt;=analysis_period,AL314/100*$Q$281,0)</f>
        <v>0</v>
      </c>
      <c r="AM322" s="366">
        <f>IF(AM2&lt;=analysis_period,AM314/100*$Q$281,0)</f>
        <v>0</v>
      </c>
      <c r="AN322" s="366">
        <f>IF(AN2&lt;=analysis_period,AN314/100*$Q$281,0)</f>
        <v>0</v>
      </c>
      <c r="AO322" s="366">
        <f>IF(AO2&lt;=analysis_period,AO314/100*$Q$281,0)</f>
        <v>0</v>
      </c>
      <c r="AP322" s="366">
        <f>IF(AP2&lt;=analysis_period,AP314/100*$Q$281,0)</f>
        <v>0</v>
      </c>
    </row>
    <row r="323" spans="1:42" x14ac:dyDescent="0.2">
      <c r="A323" s="33" t="s">
        <v>76</v>
      </c>
      <c r="B323" s="227">
        <f t="shared" ref="B323" si="94">SUM(C323:AP323)</f>
        <v>0</v>
      </c>
      <c r="C323" s="194">
        <f>P282</f>
        <v>0</v>
      </c>
      <c r="D323" s="194">
        <v>0</v>
      </c>
      <c r="E323" s="194">
        <v>0</v>
      </c>
      <c r="F323" s="194">
        <v>0</v>
      </c>
      <c r="G323" s="194">
        <v>0</v>
      </c>
      <c r="H323" s="194">
        <v>0</v>
      </c>
      <c r="I323" s="194">
        <v>0</v>
      </c>
      <c r="J323" s="194">
        <v>0</v>
      </c>
      <c r="K323" s="194">
        <v>0</v>
      </c>
      <c r="L323" s="194">
        <v>0</v>
      </c>
      <c r="M323" s="194">
        <v>0</v>
      </c>
      <c r="N323" s="194">
        <v>0</v>
      </c>
      <c r="O323" s="194">
        <v>0</v>
      </c>
      <c r="P323" s="194">
        <v>0</v>
      </c>
      <c r="Q323" s="194">
        <v>0</v>
      </c>
      <c r="R323" s="194">
        <v>0</v>
      </c>
      <c r="S323" s="194">
        <v>0</v>
      </c>
      <c r="T323" s="194">
        <v>0</v>
      </c>
      <c r="U323" s="194">
        <v>0</v>
      </c>
      <c r="V323" s="194">
        <v>0</v>
      </c>
      <c r="W323" s="194">
        <v>0</v>
      </c>
      <c r="X323" s="194">
        <v>0</v>
      </c>
      <c r="Y323" s="194">
        <v>0</v>
      </c>
      <c r="Z323" s="194">
        <v>0</v>
      </c>
      <c r="AA323" s="194">
        <v>0</v>
      </c>
      <c r="AB323" s="194">
        <v>0</v>
      </c>
      <c r="AC323" s="194">
        <v>0</v>
      </c>
      <c r="AD323" s="194">
        <v>0</v>
      </c>
      <c r="AE323" s="194">
        <v>0</v>
      </c>
      <c r="AF323" s="194">
        <v>0</v>
      </c>
      <c r="AG323" s="194">
        <v>0</v>
      </c>
      <c r="AH323" s="194">
        <v>0</v>
      </c>
      <c r="AI323" s="194">
        <v>0</v>
      </c>
      <c r="AJ323" s="194">
        <v>0</v>
      </c>
      <c r="AK323" s="194">
        <v>0</v>
      </c>
      <c r="AL323" s="194">
        <v>0</v>
      </c>
      <c r="AM323" s="194">
        <v>0</v>
      </c>
      <c r="AN323" s="194">
        <v>0</v>
      </c>
      <c r="AO323" s="194">
        <v>0</v>
      </c>
      <c r="AP323" s="194">
        <v>0</v>
      </c>
    </row>
    <row r="324" spans="1:42" x14ac:dyDescent="0.2">
      <c r="A324" s="32"/>
      <c r="B324" s="228">
        <f t="array" ref="B324">SUM(IF(ISNUMBER(C324:AP324),C324:AP324))</f>
        <v>0</v>
      </c>
      <c r="C324" s="188">
        <f>SUM(C316:C323)</f>
        <v>0</v>
      </c>
      <c r="D324" s="188">
        <f>SUM(D316:D323)</f>
        <v>0</v>
      </c>
      <c r="E324" s="188">
        <f t="shared" ref="E324:AP324" si="95">SUM(E316:E323)</f>
        <v>0</v>
      </c>
      <c r="F324" s="188">
        <f t="shared" si="95"/>
        <v>0</v>
      </c>
      <c r="G324" s="188">
        <f t="shared" si="95"/>
        <v>0</v>
      </c>
      <c r="H324" s="188">
        <f t="shared" si="95"/>
        <v>0</v>
      </c>
      <c r="I324" s="188">
        <f t="shared" si="95"/>
        <v>0</v>
      </c>
      <c r="J324" s="188">
        <f t="shared" si="95"/>
        <v>0</v>
      </c>
      <c r="K324" s="188">
        <f t="shared" si="95"/>
        <v>0</v>
      </c>
      <c r="L324" s="188">
        <f t="shared" si="95"/>
        <v>0</v>
      </c>
      <c r="M324" s="188">
        <f t="shared" si="95"/>
        <v>0</v>
      </c>
      <c r="N324" s="188">
        <f t="shared" si="95"/>
        <v>0</v>
      </c>
      <c r="O324" s="188">
        <f t="shared" si="95"/>
        <v>0</v>
      </c>
      <c r="P324" s="188">
        <f t="shared" si="95"/>
        <v>0</v>
      </c>
      <c r="Q324" s="188">
        <f t="shared" si="95"/>
        <v>0</v>
      </c>
      <c r="R324" s="188">
        <f t="shared" si="95"/>
        <v>0</v>
      </c>
      <c r="S324" s="188">
        <f t="shared" si="95"/>
        <v>0</v>
      </c>
      <c r="T324" s="188">
        <f t="shared" si="95"/>
        <v>0</v>
      </c>
      <c r="U324" s="188">
        <f t="shared" si="95"/>
        <v>0</v>
      </c>
      <c r="V324" s="188">
        <f t="shared" si="95"/>
        <v>0</v>
      </c>
      <c r="W324" s="188">
        <f t="shared" si="95"/>
        <v>0</v>
      </c>
      <c r="X324" s="188">
        <f t="shared" si="95"/>
        <v>0</v>
      </c>
      <c r="Y324" s="188">
        <f t="shared" si="95"/>
        <v>0</v>
      </c>
      <c r="Z324" s="188">
        <f t="shared" si="95"/>
        <v>0</v>
      </c>
      <c r="AA324" s="188">
        <f t="shared" si="95"/>
        <v>0</v>
      </c>
      <c r="AB324" s="188">
        <f t="shared" si="95"/>
        <v>0</v>
      </c>
      <c r="AC324" s="188">
        <f t="shared" si="95"/>
        <v>0</v>
      </c>
      <c r="AD324" s="188">
        <f t="shared" si="95"/>
        <v>0</v>
      </c>
      <c r="AE324" s="188">
        <f t="shared" si="95"/>
        <v>0</v>
      </c>
      <c r="AF324" s="188">
        <f t="shared" si="95"/>
        <v>0</v>
      </c>
      <c r="AG324" s="188">
        <f t="shared" si="95"/>
        <v>0</v>
      </c>
      <c r="AH324" s="188">
        <f t="shared" si="95"/>
        <v>0</v>
      </c>
      <c r="AI324" s="188">
        <f t="shared" si="95"/>
        <v>0</v>
      </c>
      <c r="AJ324" s="188">
        <f t="shared" si="95"/>
        <v>0</v>
      </c>
      <c r="AK324" s="188">
        <f t="shared" si="95"/>
        <v>0</v>
      </c>
      <c r="AL324" s="188">
        <f t="shared" si="95"/>
        <v>0</v>
      </c>
      <c r="AM324" s="188">
        <f t="shared" si="95"/>
        <v>0</v>
      </c>
      <c r="AN324" s="188">
        <f t="shared" si="95"/>
        <v>0</v>
      </c>
      <c r="AO324" s="188">
        <f t="shared" si="95"/>
        <v>0</v>
      </c>
      <c r="AP324" s="188">
        <f t="shared" si="95"/>
        <v>0</v>
      </c>
    </row>
    <row r="325" spans="1:42" s="121" customFormat="1" x14ac:dyDescent="0.2">
      <c r="A325" s="32"/>
      <c r="C325" s="202"/>
      <c r="D325" s="202"/>
      <c r="E325" s="202"/>
      <c r="F325" s="202"/>
      <c r="G325" s="202"/>
      <c r="H325" s="202"/>
      <c r="I325" s="202"/>
      <c r="J325" s="202"/>
      <c r="K325" s="202"/>
      <c r="L325" s="202"/>
      <c r="M325" s="202"/>
      <c r="N325" s="202"/>
      <c r="O325" s="202"/>
      <c r="P325" s="202"/>
      <c r="Q325" s="202"/>
      <c r="R325" s="202"/>
      <c r="S325" s="202"/>
      <c r="T325" s="202"/>
      <c r="U325" s="202"/>
      <c r="V325" s="202"/>
      <c r="W325" s="202"/>
      <c r="X325" s="202"/>
      <c r="Y325" s="202"/>
      <c r="Z325" s="202"/>
      <c r="AA325" s="202"/>
      <c r="AB325" s="202"/>
      <c r="AC325" s="202"/>
      <c r="AD325" s="202"/>
      <c r="AE325" s="202"/>
      <c r="AF325" s="202"/>
      <c r="AG325" s="202"/>
      <c r="AH325" s="202"/>
      <c r="AI325" s="202"/>
      <c r="AJ325" s="202"/>
      <c r="AK325" s="202"/>
      <c r="AL325" s="202"/>
      <c r="AM325" s="202"/>
      <c r="AN325" s="202"/>
      <c r="AO325" s="202"/>
      <c r="AP325" s="202"/>
    </row>
    <row r="326" spans="1:42" s="121" customFormat="1" x14ac:dyDescent="0.2">
      <c r="A326" s="30" t="s">
        <v>64</v>
      </c>
      <c r="C326" s="202"/>
      <c r="D326" s="202"/>
      <c r="E326" s="202"/>
      <c r="F326" s="202"/>
      <c r="G326" s="202"/>
      <c r="H326" s="202"/>
      <c r="I326" s="202"/>
      <c r="J326" s="202"/>
      <c r="K326" s="202"/>
      <c r="L326" s="202"/>
      <c r="M326" s="202"/>
      <c r="N326" s="202"/>
      <c r="O326" s="202"/>
      <c r="P326" s="202"/>
      <c r="Q326" s="202"/>
      <c r="R326" s="202"/>
      <c r="S326" s="202"/>
      <c r="T326" s="202"/>
      <c r="U326" s="202"/>
      <c r="V326" s="202"/>
      <c r="W326" s="202"/>
      <c r="X326" s="202"/>
      <c r="Y326" s="202"/>
      <c r="Z326" s="202"/>
      <c r="AA326" s="202"/>
      <c r="AB326" s="202"/>
      <c r="AC326" s="202"/>
      <c r="AD326" s="202"/>
      <c r="AE326" s="202"/>
      <c r="AF326" s="202"/>
      <c r="AG326" s="202"/>
      <c r="AH326" s="202"/>
      <c r="AI326" s="202"/>
      <c r="AJ326" s="202"/>
      <c r="AK326" s="202"/>
      <c r="AL326" s="202"/>
      <c r="AM326" s="202"/>
      <c r="AN326" s="202"/>
      <c r="AO326" s="202"/>
      <c r="AP326" s="202"/>
    </row>
    <row r="327" spans="1:42" x14ac:dyDescent="0.2">
      <c r="A327" s="32" t="s">
        <v>66</v>
      </c>
      <c r="B327" s="37" t="str">
        <f>equip_reserve_depr_sta</f>
        <v>5-yr MACRS</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67</v>
      </c>
      <c r="B328" s="230">
        <f>B2</f>
        <v>0</v>
      </c>
      <c r="C328" s="230">
        <f>C2</f>
        <v>1</v>
      </c>
      <c r="D328" s="230">
        <f>D2</f>
        <v>2</v>
      </c>
      <c r="E328" s="230">
        <f>E2</f>
        <v>3</v>
      </c>
      <c r="F328" s="230">
        <f>F2</f>
        <v>4</v>
      </c>
      <c r="G328" s="230">
        <f>G2</f>
        <v>5</v>
      </c>
      <c r="H328" s="230">
        <f>H2</f>
        <v>6</v>
      </c>
      <c r="I328" s="230">
        <f>I2</f>
        <v>7</v>
      </c>
      <c r="J328" s="230">
        <f>J2</f>
        <v>8</v>
      </c>
      <c r="K328" s="230">
        <f>K2</f>
        <v>9</v>
      </c>
      <c r="L328" s="230">
        <f>L2</f>
        <v>10</v>
      </c>
      <c r="M328" s="230">
        <f>M2</f>
        <v>11</v>
      </c>
      <c r="N328" s="230">
        <f>N2</f>
        <v>12</v>
      </c>
      <c r="O328" s="230">
        <f>O2</f>
        <v>13</v>
      </c>
      <c r="P328" s="230">
        <f>P2</f>
        <v>14</v>
      </c>
      <c r="Q328" s="230">
        <f>Q2</f>
        <v>15</v>
      </c>
      <c r="R328" s="230">
        <f>R2</f>
        <v>16</v>
      </c>
      <c r="S328" s="230">
        <f>S2</f>
        <v>17</v>
      </c>
      <c r="T328" s="230">
        <f>T2</f>
        <v>18</v>
      </c>
      <c r="U328" s="230">
        <f>U2</f>
        <v>19</v>
      </c>
      <c r="V328" s="230">
        <f>V2</f>
        <v>20</v>
      </c>
      <c r="W328" s="230">
        <f>W2</f>
        <v>21</v>
      </c>
      <c r="X328" s="230">
        <f>X2</f>
        <v>22</v>
      </c>
      <c r="Y328" s="230">
        <f>Y2</f>
        <v>23</v>
      </c>
      <c r="Z328" s="230">
        <f>Z2</f>
        <v>24</v>
      </c>
      <c r="AA328" s="230">
        <f>AA2</f>
        <v>25</v>
      </c>
      <c r="AB328" s="230">
        <f>AB2</f>
        <v>26</v>
      </c>
      <c r="AC328" s="230">
        <f>AC2</f>
        <v>27</v>
      </c>
      <c r="AD328" s="230">
        <f>AD2</f>
        <v>28</v>
      </c>
      <c r="AE328" s="230">
        <f>AE2</f>
        <v>29</v>
      </c>
      <c r="AF328" s="230">
        <f>AF2</f>
        <v>30</v>
      </c>
      <c r="AG328" s="230">
        <f>AG2</f>
        <v>31</v>
      </c>
      <c r="AH328" s="230">
        <f>AH2</f>
        <v>32</v>
      </c>
      <c r="AI328" s="230">
        <f>AI2</f>
        <v>33</v>
      </c>
      <c r="AJ328" s="230">
        <f>AJ2</f>
        <v>34</v>
      </c>
      <c r="AK328" s="230">
        <f>AK2</f>
        <v>35</v>
      </c>
      <c r="AL328" s="230">
        <f>AL2</f>
        <v>36</v>
      </c>
      <c r="AM328" s="230">
        <f>AM2</f>
        <v>37</v>
      </c>
      <c r="AN328" s="230">
        <f>AN2</f>
        <v>38</v>
      </c>
      <c r="AO328" s="230">
        <f>AO2</f>
        <v>39</v>
      </c>
      <c r="AP328" s="230">
        <f>AP2</f>
        <v>40</v>
      </c>
    </row>
    <row r="329" spans="1:42" x14ac:dyDescent="0.2">
      <c r="A329" s="32" t="s">
        <v>172</v>
      </c>
      <c r="B329" s="229">
        <v>0</v>
      </c>
      <c r="C329" s="222">
        <f t="shared" ref="C329:AP329" si="96">IF($B$327=$A308,C308,0)+IF($B$327=$A309,C309,0)+IF($B$327=$A310,C310,0)+IF($B$327=$A311,C311,0)+IF($B$327=$A312,C312,0)+IF($B$327=$A313,C313,0)</f>
        <v>20</v>
      </c>
      <c r="D329" s="222">
        <f t="shared" si="96"/>
        <v>32</v>
      </c>
      <c r="E329" s="222">
        <f t="shared" si="96"/>
        <v>19.2</v>
      </c>
      <c r="F329" s="222">
        <f t="shared" si="96"/>
        <v>11.52</v>
      </c>
      <c r="G329" s="222">
        <f t="shared" si="96"/>
        <v>11.52</v>
      </c>
      <c r="H329" s="222">
        <f t="shared" si="96"/>
        <v>5.76</v>
      </c>
      <c r="I329" s="222">
        <f t="shared" si="96"/>
        <v>0</v>
      </c>
      <c r="J329" s="222">
        <f t="shared" si="96"/>
        <v>0</v>
      </c>
      <c r="K329" s="222">
        <f t="shared" si="96"/>
        <v>0</v>
      </c>
      <c r="L329" s="222">
        <f t="shared" si="96"/>
        <v>0</v>
      </c>
      <c r="M329" s="222">
        <f t="shared" si="96"/>
        <v>0</v>
      </c>
      <c r="N329" s="222">
        <f t="shared" si="96"/>
        <v>0</v>
      </c>
      <c r="O329" s="222">
        <f t="shared" si="96"/>
        <v>0</v>
      </c>
      <c r="P329" s="222">
        <f t="shared" si="96"/>
        <v>0</v>
      </c>
      <c r="Q329" s="222">
        <f t="shared" si="96"/>
        <v>0</v>
      </c>
      <c r="R329" s="222">
        <f t="shared" si="96"/>
        <v>0</v>
      </c>
      <c r="S329" s="222">
        <f t="shared" si="96"/>
        <v>0</v>
      </c>
      <c r="T329" s="222">
        <f t="shared" si="96"/>
        <v>0</v>
      </c>
      <c r="U329" s="222">
        <f t="shared" si="96"/>
        <v>0</v>
      </c>
      <c r="V329" s="222">
        <f t="shared" si="96"/>
        <v>0</v>
      </c>
      <c r="W329" s="222">
        <f t="shared" si="96"/>
        <v>0</v>
      </c>
      <c r="X329" s="222">
        <f t="shared" si="96"/>
        <v>0</v>
      </c>
      <c r="Y329" s="222">
        <f t="shared" si="96"/>
        <v>0</v>
      </c>
      <c r="Z329" s="222">
        <f t="shared" si="96"/>
        <v>0</v>
      </c>
      <c r="AA329" s="222">
        <f t="shared" si="96"/>
        <v>0</v>
      </c>
      <c r="AB329" s="222">
        <f t="shared" si="96"/>
        <v>0</v>
      </c>
      <c r="AC329" s="222">
        <f t="shared" si="96"/>
        <v>0</v>
      </c>
      <c r="AD329" s="222">
        <f t="shared" si="96"/>
        <v>0</v>
      </c>
      <c r="AE329" s="222">
        <f t="shared" si="96"/>
        <v>0</v>
      </c>
      <c r="AF329" s="222">
        <f t="shared" si="96"/>
        <v>0</v>
      </c>
      <c r="AG329" s="222">
        <f t="shared" si="96"/>
        <v>0</v>
      </c>
      <c r="AH329" s="222">
        <f t="shared" si="96"/>
        <v>0</v>
      </c>
      <c r="AI329" s="222">
        <f t="shared" si="96"/>
        <v>0</v>
      </c>
      <c r="AJ329" s="222">
        <f t="shared" si="96"/>
        <v>0</v>
      </c>
      <c r="AK329" s="222">
        <f t="shared" si="96"/>
        <v>0</v>
      </c>
      <c r="AL329" s="222">
        <f t="shared" si="96"/>
        <v>0</v>
      </c>
      <c r="AM329" s="222">
        <f t="shared" si="96"/>
        <v>0</v>
      </c>
      <c r="AN329" s="222">
        <f t="shared" si="96"/>
        <v>0</v>
      </c>
      <c r="AO329" s="222">
        <f t="shared" si="96"/>
        <v>0</v>
      </c>
      <c r="AP329" s="222">
        <f t="shared" si="96"/>
        <v>0</v>
      </c>
    </row>
    <row r="330" spans="1:42" x14ac:dyDescent="0.2">
      <c r="A330" s="32"/>
      <c r="B330" s="38"/>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row>
    <row r="331" spans="1:42" x14ac:dyDescent="0.2">
      <c r="A331" s="30" t="s">
        <v>78</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spans="1:42" x14ac:dyDescent="0.2">
      <c r="A332" s="32" t="s">
        <v>65</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2">
      <c r="A333" s="4">
        <v>1</v>
      </c>
      <c r="B333" s="4">
        <v>0</v>
      </c>
      <c r="C333" s="212">
        <f>IF(C$2&lt;=analysis_period,IF(SUM($C627:C627)&gt;0,B333+1,0),0)</f>
        <v>0</v>
      </c>
      <c r="D333" s="212">
        <f>IF(D$2&lt;=analysis_period,IF(SUM($C627:D627)&gt;0,C333+1,0),0)</f>
        <v>0</v>
      </c>
      <c r="E333" s="212">
        <f>IF(E$2&lt;=analysis_period,IF(SUM($C627:E627)&gt;0,D333+1,0),0)</f>
        <v>0</v>
      </c>
      <c r="F333" s="212">
        <f>IF(F$2&lt;=analysis_period,IF(SUM($C627:F627)&gt;0,E333+1,0),0)</f>
        <v>0</v>
      </c>
      <c r="G333" s="212">
        <f>IF(G$2&lt;=analysis_period,IF(SUM($C627:G627)&gt;0,F333+1,0),0)</f>
        <v>0</v>
      </c>
      <c r="H333" s="212">
        <f>IF(H$2&lt;=analysis_period,IF(SUM($C627:H627)&gt;0,G333+1,0),0)</f>
        <v>0</v>
      </c>
      <c r="I333" s="212">
        <f>IF(I$2&lt;=analysis_period,IF(SUM($C627:I627)&gt;0,H333+1,0),0)</f>
        <v>0</v>
      </c>
      <c r="J333" s="212">
        <f>IF(J$2&lt;=analysis_period,IF(SUM($C627:J627)&gt;0,I333+1,0),0)</f>
        <v>0</v>
      </c>
      <c r="K333" s="212">
        <f>IF(K$2&lt;=analysis_period,IF(SUM($C627:K627)&gt;0,J333+1,0),0)</f>
        <v>0</v>
      </c>
      <c r="L333" s="212">
        <f>IF(L$2&lt;=analysis_period,IF(SUM($C627:L627)&gt;0,K333+1,0),0)</f>
        <v>0</v>
      </c>
      <c r="M333" s="212">
        <f>IF(M$2&lt;=analysis_period,IF(SUM($C627:M627)&gt;0,L333+1,0),0)</f>
        <v>0</v>
      </c>
      <c r="N333" s="212">
        <f>IF(N$2&lt;=analysis_period,IF(SUM($C627:N627)&gt;0,M333+1,0),0)</f>
        <v>0</v>
      </c>
      <c r="O333" s="212">
        <f>IF(O$2&lt;=analysis_period,IF(SUM($C627:O627)&gt;0,N333+1,0),0)</f>
        <v>0</v>
      </c>
      <c r="P333" s="212">
        <f>IF(P$2&lt;=analysis_period,IF(SUM($C627:P627)&gt;0,O333+1,0),0)</f>
        <v>0</v>
      </c>
      <c r="Q333" s="212">
        <f>IF(Q$2&lt;=analysis_period,IF(SUM($C627:Q627)&gt;0,P333+1,0),0)</f>
        <v>0</v>
      </c>
      <c r="R333" s="212">
        <f>IF(R$2&lt;=analysis_period,IF(SUM($C627:R627)&gt;0,Q333+1,0),0)</f>
        <v>0</v>
      </c>
      <c r="S333" s="212">
        <f>IF(S$2&lt;=analysis_period,IF(SUM($C627:S627)&gt;0,R333+1,0),0)</f>
        <v>0</v>
      </c>
      <c r="T333" s="212">
        <f>IF(T$2&lt;=analysis_period,IF(SUM($C627:T627)&gt;0,S333+1,0),0)</f>
        <v>0</v>
      </c>
      <c r="U333" s="212">
        <f>IF(U$2&lt;=analysis_period,IF(SUM($C627:U627)&gt;0,T333+1,0),0)</f>
        <v>0</v>
      </c>
      <c r="V333" s="212">
        <f>IF(V$2&lt;=analysis_period,IF(SUM($C627:V627)&gt;0,U333+1,0),0)</f>
        <v>0</v>
      </c>
      <c r="W333" s="212">
        <f>IF(W$2&lt;=analysis_period,IF(SUM($C627:W627)&gt;0,V333+1,0),0)</f>
        <v>0</v>
      </c>
      <c r="X333" s="212">
        <f>IF(X$2&lt;=analysis_period,IF(SUM($C627:X627)&gt;0,W333+1,0),0)</f>
        <v>0</v>
      </c>
      <c r="Y333" s="212">
        <f>IF(Y$2&lt;=analysis_period,IF(SUM($C627:Y627)&gt;0,X333+1,0),0)</f>
        <v>0</v>
      </c>
      <c r="Z333" s="212">
        <f>IF(Z$2&lt;=analysis_period,IF(SUM($C627:Z627)&gt;0,Y333+1,0),0)</f>
        <v>0</v>
      </c>
      <c r="AA333" s="212">
        <f>IF(AA$2&lt;=analysis_period,IF(SUM($C627:AA627)&gt;0,Z333+1,0),0)</f>
        <v>0</v>
      </c>
      <c r="AB333" s="212">
        <f>IF(AB$2&lt;=analysis_period,IF(SUM($C627:AB627)&gt;0,AA333+1,0),0)</f>
        <v>0</v>
      </c>
      <c r="AC333" s="212">
        <f>IF(AC$2&lt;=analysis_period,IF(SUM($C627:AC627)&gt;0,AB333+1,0),0)</f>
        <v>0</v>
      </c>
      <c r="AD333" s="212">
        <f>IF(AD$2&lt;=analysis_period,IF(SUM($C627:AD627)&gt;0,AC333+1,0),0)</f>
        <v>0</v>
      </c>
      <c r="AE333" s="212">
        <f>IF(AE$2&lt;=analysis_period,IF(SUM($C627:AE627)&gt;0,AD333+1,0),0)</f>
        <v>0</v>
      </c>
      <c r="AF333" s="212">
        <f>IF(AF$2&lt;=analysis_period,IF(SUM($C627:AF627)&gt;0,AE333+1,0),0)</f>
        <v>0</v>
      </c>
      <c r="AG333" s="212">
        <f>IF(AG$2&lt;=analysis_period,IF(SUM($C627:AG627)&gt;0,AF333+1,0),0)</f>
        <v>0</v>
      </c>
      <c r="AH333" s="212">
        <f>IF(AH$2&lt;=analysis_period,IF(SUM($C627:AH627)&gt;0,AG333+1,0),0)</f>
        <v>0</v>
      </c>
      <c r="AI333" s="212">
        <f>IF(AI$2&lt;=analysis_period,IF(SUM($C627:AI627)&gt;0,AH333+1,0),0)</f>
        <v>0</v>
      </c>
      <c r="AJ333" s="212">
        <f>IF(AJ$2&lt;=analysis_period,IF(SUM($C627:AJ627)&gt;0,AI333+1,0),0)</f>
        <v>0</v>
      </c>
      <c r="AK333" s="212">
        <f>IF(AK$2&lt;=analysis_period,IF(SUM($C627:AK627)&gt;0,AJ333+1,0),0)</f>
        <v>0</v>
      </c>
      <c r="AL333" s="212">
        <f>IF(AL$2&lt;=analysis_period,IF(SUM($C627:AL627)&gt;0,AK333+1,0),0)</f>
        <v>0</v>
      </c>
      <c r="AM333" s="212">
        <f>IF(AM$2&lt;=analysis_period,IF(SUM($C627:AM627)&gt;0,AL333+1,0),0)</f>
        <v>0</v>
      </c>
      <c r="AN333" s="212">
        <f>IF(AN$2&lt;=analysis_period,IF(SUM($C627:AN627)&gt;0,AM333+1,0),0)</f>
        <v>0</v>
      </c>
      <c r="AO333" s="212">
        <f>IF(AO$2&lt;=analysis_period,IF(SUM($C627:AO627)&gt;0,AN333+1,0),0)</f>
        <v>0</v>
      </c>
      <c r="AP333" s="212">
        <f>IF(AP$2&lt;=analysis_period,IF(SUM($C627:AP627)&gt;0,AO333+1,0),0)</f>
        <v>0</v>
      </c>
    </row>
    <row r="334" spans="1:42" x14ac:dyDescent="0.2">
      <c r="A334" s="4">
        <f>A333+1</f>
        <v>2</v>
      </c>
      <c r="B334" s="4">
        <v>0</v>
      </c>
      <c r="C334" s="212">
        <f>IF(C$2&lt;=analysis_period,IF(SUM($C628:C628)&gt;0,B334+1,0),0)</f>
        <v>0</v>
      </c>
      <c r="D334" s="212">
        <f>IF(D$2&lt;=analysis_period,IF(SUM($C628:D628)&gt;0,C334+1,0),0)</f>
        <v>0</v>
      </c>
      <c r="E334" s="212">
        <f>IF(E$2&lt;=analysis_period,IF(SUM($C628:E628)&gt;0,D334+1,0),0)</f>
        <v>0</v>
      </c>
      <c r="F334" s="212">
        <f>IF(F$2&lt;=analysis_period,IF(SUM($C628:F628)&gt;0,E334+1,0),0)</f>
        <v>0</v>
      </c>
      <c r="G334" s="212">
        <f>IF(G$2&lt;=analysis_period,IF(SUM($C628:G628)&gt;0,F334+1,0),0)</f>
        <v>0</v>
      </c>
      <c r="H334" s="212">
        <f>IF(H$2&lt;=analysis_period,IF(SUM($C628:H628)&gt;0,G334+1,0),0)</f>
        <v>0</v>
      </c>
      <c r="I334" s="212">
        <f>IF(I$2&lt;=analysis_period,IF(SUM($C628:I628)&gt;0,H334+1,0),0)</f>
        <v>0</v>
      </c>
      <c r="J334" s="212">
        <f>IF(J$2&lt;=analysis_period,IF(SUM($C628:J628)&gt;0,I334+1,0),0)</f>
        <v>0</v>
      </c>
      <c r="K334" s="212">
        <f>IF(K$2&lt;=analysis_period,IF(SUM($C628:K628)&gt;0,J334+1,0),0)</f>
        <v>0</v>
      </c>
      <c r="L334" s="212">
        <f>IF(L$2&lt;=analysis_period,IF(SUM($C628:L628)&gt;0,K334+1,0),0)</f>
        <v>0</v>
      </c>
      <c r="M334" s="212">
        <f>IF(M$2&lt;=analysis_period,IF(SUM($C628:M628)&gt;0,L334+1,0),0)</f>
        <v>0</v>
      </c>
      <c r="N334" s="212">
        <f>IF(N$2&lt;=analysis_period,IF(SUM($C628:N628)&gt;0,M334+1,0),0)</f>
        <v>0</v>
      </c>
      <c r="O334" s="212">
        <f>IF(O$2&lt;=analysis_period,IF(SUM($C628:O628)&gt;0,N334+1,0),0)</f>
        <v>0</v>
      </c>
      <c r="P334" s="212">
        <f>IF(P$2&lt;=analysis_period,IF(SUM($C628:P628)&gt;0,O334+1,0),0)</f>
        <v>0</v>
      </c>
      <c r="Q334" s="212">
        <f>IF(Q$2&lt;=analysis_period,IF(SUM($C628:Q628)&gt;0,P334+1,0),0)</f>
        <v>0</v>
      </c>
      <c r="R334" s="212">
        <f>IF(R$2&lt;=analysis_period,IF(SUM($C628:R628)&gt;0,Q334+1,0),0)</f>
        <v>0</v>
      </c>
      <c r="S334" s="212">
        <f>IF(S$2&lt;=analysis_period,IF(SUM($C628:S628)&gt;0,R334+1,0),0)</f>
        <v>0</v>
      </c>
      <c r="T334" s="212">
        <f>IF(T$2&lt;=analysis_period,IF(SUM($C628:T628)&gt;0,S334+1,0),0)</f>
        <v>0</v>
      </c>
      <c r="U334" s="212">
        <f>IF(U$2&lt;=analysis_period,IF(SUM($C628:U628)&gt;0,T334+1,0),0)</f>
        <v>0</v>
      </c>
      <c r="V334" s="212">
        <f>IF(V$2&lt;=analysis_period,IF(SUM($C628:V628)&gt;0,U334+1,0),0)</f>
        <v>0</v>
      </c>
      <c r="W334" s="212">
        <f>IF(W$2&lt;=analysis_period,IF(SUM($C628:W628)&gt;0,V334+1,0),0)</f>
        <v>0</v>
      </c>
      <c r="X334" s="212">
        <f>IF(X$2&lt;=analysis_period,IF(SUM($C628:X628)&gt;0,W334+1,0),0)</f>
        <v>0</v>
      </c>
      <c r="Y334" s="212">
        <f>IF(Y$2&lt;=analysis_period,IF(SUM($C628:Y628)&gt;0,X334+1,0),0)</f>
        <v>0</v>
      </c>
      <c r="Z334" s="212">
        <f>IF(Z$2&lt;=analysis_period,IF(SUM($C628:Z628)&gt;0,Y334+1,0),0)</f>
        <v>0</v>
      </c>
      <c r="AA334" s="212">
        <f>IF(AA$2&lt;=analysis_period,IF(SUM($C628:AA628)&gt;0,Z334+1,0),0)</f>
        <v>0</v>
      </c>
      <c r="AB334" s="212">
        <f>IF(AB$2&lt;=analysis_period,IF(SUM($C628:AB628)&gt;0,AA334+1,0),0)</f>
        <v>0</v>
      </c>
      <c r="AC334" s="212">
        <f>IF(AC$2&lt;=analysis_period,IF(SUM($C628:AC628)&gt;0,AB334+1,0),0)</f>
        <v>0</v>
      </c>
      <c r="AD334" s="212">
        <f>IF(AD$2&lt;=analysis_period,IF(SUM($C628:AD628)&gt;0,AC334+1,0),0)</f>
        <v>0</v>
      </c>
      <c r="AE334" s="212">
        <f>IF(AE$2&lt;=analysis_period,IF(SUM($C628:AE628)&gt;0,AD334+1,0),0)</f>
        <v>0</v>
      </c>
      <c r="AF334" s="212">
        <f>IF(AF$2&lt;=analysis_period,IF(SUM($C628:AF628)&gt;0,AE334+1,0),0)</f>
        <v>0</v>
      </c>
      <c r="AG334" s="212">
        <f>IF(AG$2&lt;=analysis_period,IF(SUM($C628:AG628)&gt;0,AF334+1,0),0)</f>
        <v>0</v>
      </c>
      <c r="AH334" s="212">
        <f>IF(AH$2&lt;=analysis_period,IF(SUM($C628:AH628)&gt;0,AG334+1,0),0)</f>
        <v>0</v>
      </c>
      <c r="AI334" s="212">
        <f>IF(AI$2&lt;=analysis_period,IF(SUM($C628:AI628)&gt;0,AH334+1,0),0)</f>
        <v>0</v>
      </c>
      <c r="AJ334" s="212">
        <f>IF(AJ$2&lt;=analysis_period,IF(SUM($C628:AJ628)&gt;0,AI334+1,0),0)</f>
        <v>0</v>
      </c>
      <c r="AK334" s="212">
        <f>IF(AK$2&lt;=analysis_period,IF(SUM($C628:AK628)&gt;0,AJ334+1,0),0)</f>
        <v>0</v>
      </c>
      <c r="AL334" s="212">
        <f>IF(AL$2&lt;=analysis_period,IF(SUM($C628:AL628)&gt;0,AK334+1,0),0)</f>
        <v>0</v>
      </c>
      <c r="AM334" s="212">
        <f>IF(AM$2&lt;=analysis_period,IF(SUM($C628:AM628)&gt;0,AL334+1,0),0)</f>
        <v>0</v>
      </c>
      <c r="AN334" s="212">
        <f>IF(AN$2&lt;=analysis_period,IF(SUM($C628:AN628)&gt;0,AM334+1,0),0)</f>
        <v>0</v>
      </c>
      <c r="AO334" s="212">
        <f>IF(AO$2&lt;=analysis_period,IF(SUM($C628:AO628)&gt;0,AN334+1,0),0)</f>
        <v>0</v>
      </c>
      <c r="AP334" s="212">
        <f>IF(AP$2&lt;=analysis_period,IF(SUM($C628:AP628)&gt;0,AO334+1,0),0)</f>
        <v>0</v>
      </c>
    </row>
    <row r="335" spans="1:42" x14ac:dyDescent="0.2">
      <c r="A335" s="4">
        <f t="shared" ref="A335:A342" si="97">A334+1</f>
        <v>3</v>
      </c>
      <c r="B335" s="4">
        <v>0</v>
      </c>
      <c r="C335" s="212">
        <f>IF(C$2&lt;=analysis_period,IF(SUM($C629:C629)&gt;0,B335+1,0),0)</f>
        <v>0</v>
      </c>
      <c r="D335" s="212">
        <f>IF(D$2&lt;=analysis_period,IF(SUM($C629:D629)&gt;0,C335+1,0),0)</f>
        <v>0</v>
      </c>
      <c r="E335" s="212">
        <f>IF(E$2&lt;=analysis_period,IF(SUM($C629:E629)&gt;0,D335+1,0),0)</f>
        <v>0</v>
      </c>
      <c r="F335" s="212">
        <f>IF(F$2&lt;=analysis_period,IF(SUM($C629:F629)&gt;0,E335+1,0),0)</f>
        <v>0</v>
      </c>
      <c r="G335" s="212">
        <f>IF(G$2&lt;=analysis_period,IF(SUM($C629:G629)&gt;0,F335+1,0),0)</f>
        <v>0</v>
      </c>
      <c r="H335" s="212">
        <f>IF(H$2&lt;=analysis_period,IF(SUM($C629:H629)&gt;0,G335+1,0),0)</f>
        <v>0</v>
      </c>
      <c r="I335" s="212">
        <f>IF(I$2&lt;=analysis_period,IF(SUM($C629:I629)&gt;0,H335+1,0),0)</f>
        <v>0</v>
      </c>
      <c r="J335" s="212">
        <f>IF(J$2&lt;=analysis_period,IF(SUM($C629:J629)&gt;0,I335+1,0),0)</f>
        <v>0</v>
      </c>
      <c r="K335" s="212">
        <f>IF(K$2&lt;=analysis_period,IF(SUM($C629:K629)&gt;0,J335+1,0),0)</f>
        <v>0</v>
      </c>
      <c r="L335" s="212">
        <f>IF(L$2&lt;=analysis_period,IF(SUM($C629:L629)&gt;0,K335+1,0),0)</f>
        <v>0</v>
      </c>
      <c r="M335" s="212">
        <f>IF(M$2&lt;=analysis_period,IF(SUM($C629:M629)&gt;0,L335+1,0),0)</f>
        <v>0</v>
      </c>
      <c r="N335" s="212">
        <f>IF(N$2&lt;=analysis_period,IF(SUM($C629:N629)&gt;0,M335+1,0),0)</f>
        <v>0</v>
      </c>
      <c r="O335" s="212">
        <f>IF(O$2&lt;=analysis_period,IF(SUM($C629:O629)&gt;0,N335+1,0),0)</f>
        <v>0</v>
      </c>
      <c r="P335" s="212">
        <f>IF(P$2&lt;=analysis_period,IF(SUM($C629:P629)&gt;0,O335+1,0),0)</f>
        <v>0</v>
      </c>
      <c r="Q335" s="212">
        <f>IF(Q$2&lt;=analysis_period,IF(SUM($C629:Q629)&gt;0,P335+1,0),0)</f>
        <v>0</v>
      </c>
      <c r="R335" s="212">
        <f>IF(R$2&lt;=analysis_period,IF(SUM($C629:R629)&gt;0,Q335+1,0),0)</f>
        <v>0</v>
      </c>
      <c r="S335" s="212">
        <f>IF(S$2&lt;=analysis_period,IF(SUM($C629:S629)&gt;0,R335+1,0),0)</f>
        <v>0</v>
      </c>
      <c r="T335" s="212">
        <f>IF(T$2&lt;=analysis_period,IF(SUM($C629:T629)&gt;0,S335+1,0),0)</f>
        <v>0</v>
      </c>
      <c r="U335" s="212">
        <f>IF(U$2&lt;=analysis_period,IF(SUM($C629:U629)&gt;0,T335+1,0),0)</f>
        <v>0</v>
      </c>
      <c r="V335" s="212">
        <f>IF(V$2&lt;=analysis_period,IF(SUM($C629:V629)&gt;0,U335+1,0),0)</f>
        <v>0</v>
      </c>
      <c r="W335" s="212">
        <f>IF(W$2&lt;=analysis_period,IF(SUM($C629:W629)&gt;0,V335+1,0),0)</f>
        <v>0</v>
      </c>
      <c r="X335" s="212">
        <f>IF(X$2&lt;=analysis_period,IF(SUM($C629:X629)&gt;0,W335+1,0),0)</f>
        <v>0</v>
      </c>
      <c r="Y335" s="212">
        <f>IF(Y$2&lt;=analysis_period,IF(SUM($C629:Y629)&gt;0,X335+1,0),0)</f>
        <v>0</v>
      </c>
      <c r="Z335" s="212">
        <f>IF(Z$2&lt;=analysis_period,IF(SUM($C629:Z629)&gt;0,Y335+1,0),0)</f>
        <v>0</v>
      </c>
      <c r="AA335" s="212">
        <f>IF(AA$2&lt;=analysis_period,IF(SUM($C629:AA629)&gt;0,Z335+1,0),0)</f>
        <v>0</v>
      </c>
      <c r="AB335" s="212">
        <f>IF(AB$2&lt;=analysis_period,IF(SUM($C629:AB629)&gt;0,AA335+1,0),0)</f>
        <v>0</v>
      </c>
      <c r="AC335" s="212">
        <f>IF(AC$2&lt;=analysis_period,IF(SUM($C629:AC629)&gt;0,AB335+1,0),0)</f>
        <v>0</v>
      </c>
      <c r="AD335" s="212">
        <f>IF(AD$2&lt;=analysis_period,IF(SUM($C629:AD629)&gt;0,AC335+1,0),0)</f>
        <v>0</v>
      </c>
      <c r="AE335" s="212">
        <f>IF(AE$2&lt;=analysis_period,IF(SUM($C629:AE629)&gt;0,AD335+1,0),0)</f>
        <v>0</v>
      </c>
      <c r="AF335" s="212">
        <f>IF(AF$2&lt;=analysis_period,IF(SUM($C629:AF629)&gt;0,AE335+1,0),0)</f>
        <v>0</v>
      </c>
      <c r="AG335" s="212">
        <f>IF(AG$2&lt;=analysis_period,IF(SUM($C629:AG629)&gt;0,AF335+1,0),0)</f>
        <v>0</v>
      </c>
      <c r="AH335" s="212">
        <f>IF(AH$2&lt;=analysis_period,IF(SUM($C629:AH629)&gt;0,AG335+1,0),0)</f>
        <v>0</v>
      </c>
      <c r="AI335" s="212">
        <f>IF(AI$2&lt;=analysis_period,IF(SUM($C629:AI629)&gt;0,AH335+1,0),0)</f>
        <v>0</v>
      </c>
      <c r="AJ335" s="212">
        <f>IF(AJ$2&lt;=analysis_period,IF(SUM($C629:AJ629)&gt;0,AI335+1,0),0)</f>
        <v>0</v>
      </c>
      <c r="AK335" s="212">
        <f>IF(AK$2&lt;=analysis_period,IF(SUM($C629:AK629)&gt;0,AJ335+1,0),0)</f>
        <v>0</v>
      </c>
      <c r="AL335" s="212">
        <f>IF(AL$2&lt;=analysis_period,IF(SUM($C629:AL629)&gt;0,AK335+1,0),0)</f>
        <v>0</v>
      </c>
      <c r="AM335" s="212">
        <f>IF(AM$2&lt;=analysis_period,IF(SUM($C629:AM629)&gt;0,AL335+1,0),0)</f>
        <v>0</v>
      </c>
      <c r="AN335" s="212">
        <f>IF(AN$2&lt;=analysis_period,IF(SUM($C629:AN629)&gt;0,AM335+1,0),0)</f>
        <v>0</v>
      </c>
      <c r="AO335" s="212">
        <f>IF(AO$2&lt;=analysis_period,IF(SUM($C629:AO629)&gt;0,AN335+1,0),0)</f>
        <v>0</v>
      </c>
      <c r="AP335" s="212">
        <f>IF(AP$2&lt;=analysis_period,IF(SUM($C629:AP629)&gt;0,AO335+1,0),0)</f>
        <v>0</v>
      </c>
    </row>
    <row r="336" spans="1:42" x14ac:dyDescent="0.2">
      <c r="A336" s="4">
        <f t="shared" si="97"/>
        <v>4</v>
      </c>
      <c r="B336" s="4">
        <v>0</v>
      </c>
      <c r="C336" s="212">
        <f>IF(C$2&lt;=analysis_period,IF(SUM($C630:C630)&gt;0,B336+1,0),0)</f>
        <v>0</v>
      </c>
      <c r="D336" s="212">
        <f>IF(D$2&lt;=analysis_period,IF(SUM($C630:D630)&gt;0,C336+1,0),0)</f>
        <v>0</v>
      </c>
      <c r="E336" s="212">
        <f>IF(E$2&lt;=analysis_period,IF(SUM($C630:E630)&gt;0,D336+1,0),0)</f>
        <v>0</v>
      </c>
      <c r="F336" s="212">
        <f>IF(F$2&lt;=analysis_period,IF(SUM($C630:F630)&gt;0,E336+1,0),0)</f>
        <v>0</v>
      </c>
      <c r="G336" s="212">
        <f>IF(G$2&lt;=analysis_period,IF(SUM($C630:G630)&gt;0,F336+1,0),0)</f>
        <v>0</v>
      </c>
      <c r="H336" s="212">
        <f>IF(H$2&lt;=analysis_period,IF(SUM($C630:H630)&gt;0,G336+1,0),0)</f>
        <v>0</v>
      </c>
      <c r="I336" s="212">
        <f>IF(I$2&lt;=analysis_period,IF(SUM($C630:I630)&gt;0,H336+1,0),0)</f>
        <v>0</v>
      </c>
      <c r="J336" s="212">
        <f>IF(J$2&lt;=analysis_period,IF(SUM($C630:J630)&gt;0,I336+1,0),0)</f>
        <v>0</v>
      </c>
      <c r="K336" s="212">
        <f>IF(K$2&lt;=analysis_period,IF(SUM($C630:K630)&gt;0,J336+1,0),0)</f>
        <v>0</v>
      </c>
      <c r="L336" s="212">
        <f>IF(L$2&lt;=analysis_period,IF(SUM($C630:L630)&gt;0,K336+1,0),0)</f>
        <v>0</v>
      </c>
      <c r="M336" s="212">
        <f>IF(M$2&lt;=analysis_period,IF(SUM($C630:M630)&gt;0,L336+1,0),0)</f>
        <v>0</v>
      </c>
      <c r="N336" s="212">
        <f>IF(N$2&lt;=analysis_period,IF(SUM($C630:N630)&gt;0,M336+1,0),0)</f>
        <v>0</v>
      </c>
      <c r="O336" s="212">
        <f>IF(O$2&lt;=analysis_period,IF(SUM($C630:O630)&gt;0,N336+1,0),0)</f>
        <v>0</v>
      </c>
      <c r="P336" s="212">
        <f>IF(P$2&lt;=analysis_period,IF(SUM($C630:P630)&gt;0,O336+1,0),0)</f>
        <v>0</v>
      </c>
      <c r="Q336" s="212">
        <f>IF(Q$2&lt;=analysis_period,IF(SUM($C630:Q630)&gt;0,P336+1,0),0)</f>
        <v>0</v>
      </c>
      <c r="R336" s="212">
        <f>IF(R$2&lt;=analysis_period,IF(SUM($C630:R630)&gt;0,Q336+1,0),0)</f>
        <v>0</v>
      </c>
      <c r="S336" s="212">
        <f>IF(S$2&lt;=analysis_period,IF(SUM($C630:S630)&gt;0,R336+1,0),0)</f>
        <v>0</v>
      </c>
      <c r="T336" s="212">
        <f>IF(T$2&lt;=analysis_period,IF(SUM($C630:T630)&gt;0,S336+1,0),0)</f>
        <v>0</v>
      </c>
      <c r="U336" s="212">
        <f>IF(U$2&lt;=analysis_period,IF(SUM($C630:U630)&gt;0,T336+1,0),0)</f>
        <v>0</v>
      </c>
      <c r="V336" s="212">
        <f>IF(V$2&lt;=analysis_period,IF(SUM($C630:V630)&gt;0,U336+1,0),0)</f>
        <v>0</v>
      </c>
      <c r="W336" s="212">
        <f>IF(W$2&lt;=analysis_period,IF(SUM($C630:W630)&gt;0,V336+1,0),0)</f>
        <v>0</v>
      </c>
      <c r="X336" s="212">
        <f>IF(X$2&lt;=analysis_period,IF(SUM($C630:X630)&gt;0,W336+1,0),0)</f>
        <v>0</v>
      </c>
      <c r="Y336" s="212">
        <f>IF(Y$2&lt;=analysis_period,IF(SUM($C630:Y630)&gt;0,X336+1,0),0)</f>
        <v>0</v>
      </c>
      <c r="Z336" s="212">
        <f>IF(Z$2&lt;=analysis_period,IF(SUM($C630:Z630)&gt;0,Y336+1,0),0)</f>
        <v>0</v>
      </c>
      <c r="AA336" s="212">
        <f>IF(AA$2&lt;=analysis_period,IF(SUM($C630:AA630)&gt;0,Z336+1,0),0)</f>
        <v>0</v>
      </c>
      <c r="AB336" s="212">
        <f>IF(AB$2&lt;=analysis_period,IF(SUM($C630:AB630)&gt;0,AA336+1,0),0)</f>
        <v>0</v>
      </c>
      <c r="AC336" s="212">
        <f>IF(AC$2&lt;=analysis_period,IF(SUM($C630:AC630)&gt;0,AB336+1,0),0)</f>
        <v>0</v>
      </c>
      <c r="AD336" s="212">
        <f>IF(AD$2&lt;=analysis_period,IF(SUM($C630:AD630)&gt;0,AC336+1,0),0)</f>
        <v>0</v>
      </c>
      <c r="AE336" s="212">
        <f>IF(AE$2&lt;=analysis_period,IF(SUM($C630:AE630)&gt;0,AD336+1,0),0)</f>
        <v>0</v>
      </c>
      <c r="AF336" s="212">
        <f>IF(AF$2&lt;=analysis_period,IF(SUM($C630:AF630)&gt;0,AE336+1,0),0)</f>
        <v>0</v>
      </c>
      <c r="AG336" s="212">
        <f>IF(AG$2&lt;=analysis_period,IF(SUM($C630:AG630)&gt;0,AF336+1,0),0)</f>
        <v>0</v>
      </c>
      <c r="AH336" s="212">
        <f>IF(AH$2&lt;=analysis_period,IF(SUM($C630:AH630)&gt;0,AG336+1,0),0)</f>
        <v>0</v>
      </c>
      <c r="AI336" s="212">
        <f>IF(AI$2&lt;=analysis_period,IF(SUM($C630:AI630)&gt;0,AH336+1,0),0)</f>
        <v>0</v>
      </c>
      <c r="AJ336" s="212">
        <f>IF(AJ$2&lt;=analysis_period,IF(SUM($C630:AJ630)&gt;0,AI336+1,0),0)</f>
        <v>0</v>
      </c>
      <c r="AK336" s="212">
        <f>IF(AK$2&lt;=analysis_period,IF(SUM($C630:AK630)&gt;0,AJ336+1,0),0)</f>
        <v>0</v>
      </c>
      <c r="AL336" s="212">
        <f>IF(AL$2&lt;=analysis_period,IF(SUM($C630:AL630)&gt;0,AK336+1,0),0)</f>
        <v>0</v>
      </c>
      <c r="AM336" s="212">
        <f>IF(AM$2&lt;=analysis_period,IF(SUM($C630:AM630)&gt;0,AL336+1,0),0)</f>
        <v>0</v>
      </c>
      <c r="AN336" s="212">
        <f>IF(AN$2&lt;=analysis_period,IF(SUM($C630:AN630)&gt;0,AM336+1,0),0)</f>
        <v>0</v>
      </c>
      <c r="AO336" s="212">
        <f>IF(AO$2&lt;=analysis_period,IF(SUM($C630:AO630)&gt;0,AN336+1,0),0)</f>
        <v>0</v>
      </c>
      <c r="AP336" s="212">
        <f>IF(AP$2&lt;=analysis_period,IF(SUM($C630:AP630)&gt;0,AO336+1,0),0)</f>
        <v>0</v>
      </c>
    </row>
    <row r="337" spans="1:42" x14ac:dyDescent="0.2">
      <c r="A337" s="4">
        <f t="shared" si="97"/>
        <v>5</v>
      </c>
      <c r="B337" s="4">
        <v>0</v>
      </c>
      <c r="C337" s="212">
        <f>IF(C$2&lt;=analysis_period,IF(SUM($C631:C631)&gt;0,B337+1,0),0)</f>
        <v>0</v>
      </c>
      <c r="D337" s="212">
        <f>IF(D$2&lt;=analysis_period,IF(SUM($C631:D631)&gt;0,C337+1,0),0)</f>
        <v>0</v>
      </c>
      <c r="E337" s="212">
        <f>IF(E$2&lt;=analysis_period,IF(SUM($C631:E631)&gt;0,D337+1,0),0)</f>
        <v>0</v>
      </c>
      <c r="F337" s="212">
        <f>IF(F$2&lt;=analysis_period,IF(SUM($C631:F631)&gt;0,E337+1,0),0)</f>
        <v>0</v>
      </c>
      <c r="G337" s="212">
        <f>IF(G$2&lt;=analysis_period,IF(SUM($C631:G631)&gt;0,F337+1,0),0)</f>
        <v>0</v>
      </c>
      <c r="H337" s="212">
        <f>IF(H$2&lt;=analysis_period,IF(SUM($C631:H631)&gt;0,G337+1,0),0)</f>
        <v>0</v>
      </c>
      <c r="I337" s="212">
        <f>IF(I$2&lt;=analysis_period,IF(SUM($C631:I631)&gt;0,H337+1,0),0)</f>
        <v>0</v>
      </c>
      <c r="J337" s="212">
        <f>IF(J$2&lt;=analysis_period,IF(SUM($C631:J631)&gt;0,I337+1,0),0)</f>
        <v>0</v>
      </c>
      <c r="K337" s="212">
        <f>IF(K$2&lt;=analysis_period,IF(SUM($C631:K631)&gt;0,J337+1,0),0)</f>
        <v>0</v>
      </c>
      <c r="L337" s="212">
        <f>IF(L$2&lt;=analysis_period,IF(SUM($C631:L631)&gt;0,K337+1,0),0)</f>
        <v>0</v>
      </c>
      <c r="M337" s="212">
        <f>IF(M$2&lt;=analysis_period,IF(SUM($C631:M631)&gt;0,L337+1,0),0)</f>
        <v>0</v>
      </c>
      <c r="N337" s="212">
        <f>IF(N$2&lt;=analysis_period,IF(SUM($C631:N631)&gt;0,M337+1,0),0)</f>
        <v>0</v>
      </c>
      <c r="O337" s="212">
        <f>IF(O$2&lt;=analysis_period,IF(SUM($C631:O631)&gt;0,N337+1,0),0)</f>
        <v>0</v>
      </c>
      <c r="P337" s="212">
        <f>IF(P$2&lt;=analysis_period,IF(SUM($C631:P631)&gt;0,O337+1,0),0)</f>
        <v>0</v>
      </c>
      <c r="Q337" s="212">
        <f>IF(Q$2&lt;=analysis_period,IF(SUM($C631:Q631)&gt;0,P337+1,0),0)</f>
        <v>0</v>
      </c>
      <c r="R337" s="212">
        <f>IF(R$2&lt;=analysis_period,IF(SUM($C631:R631)&gt;0,Q337+1,0),0)</f>
        <v>0</v>
      </c>
      <c r="S337" s="212">
        <f>IF(S$2&lt;=analysis_period,IF(SUM($C631:S631)&gt;0,R337+1,0),0)</f>
        <v>0</v>
      </c>
      <c r="T337" s="212">
        <f>IF(T$2&lt;=analysis_period,IF(SUM($C631:T631)&gt;0,S337+1,0),0)</f>
        <v>0</v>
      </c>
      <c r="U337" s="212">
        <f>IF(U$2&lt;=analysis_period,IF(SUM($C631:U631)&gt;0,T337+1,0),0)</f>
        <v>0</v>
      </c>
      <c r="V337" s="212">
        <f>IF(V$2&lt;=analysis_period,IF(SUM($C631:V631)&gt;0,U337+1,0),0)</f>
        <v>0</v>
      </c>
      <c r="W337" s="212">
        <f>IF(W$2&lt;=analysis_period,IF(SUM($C631:W631)&gt;0,V337+1,0),0)</f>
        <v>0</v>
      </c>
      <c r="X337" s="212">
        <f>IF(X$2&lt;=analysis_period,IF(SUM($C631:X631)&gt;0,W337+1,0),0)</f>
        <v>0</v>
      </c>
      <c r="Y337" s="212">
        <f>IF(Y$2&lt;=analysis_period,IF(SUM($C631:Y631)&gt;0,X337+1,0),0)</f>
        <v>0</v>
      </c>
      <c r="Z337" s="212">
        <f>IF(Z$2&lt;=analysis_period,IF(SUM($C631:Z631)&gt;0,Y337+1,0),0)</f>
        <v>0</v>
      </c>
      <c r="AA337" s="212">
        <f>IF(AA$2&lt;=analysis_period,IF(SUM($C631:AA631)&gt;0,Z337+1,0),0)</f>
        <v>0</v>
      </c>
      <c r="AB337" s="212">
        <f>IF(AB$2&lt;=analysis_period,IF(SUM($C631:AB631)&gt;0,AA337+1,0),0)</f>
        <v>0</v>
      </c>
      <c r="AC337" s="212">
        <f>IF(AC$2&lt;=analysis_period,IF(SUM($C631:AC631)&gt;0,AB337+1,0),0)</f>
        <v>0</v>
      </c>
      <c r="AD337" s="212">
        <f>IF(AD$2&lt;=analysis_period,IF(SUM($C631:AD631)&gt;0,AC337+1,0),0)</f>
        <v>0</v>
      </c>
      <c r="AE337" s="212">
        <f>IF(AE$2&lt;=analysis_period,IF(SUM($C631:AE631)&gt;0,AD337+1,0),0)</f>
        <v>0</v>
      </c>
      <c r="AF337" s="212">
        <f>IF(AF$2&lt;=analysis_period,IF(SUM($C631:AF631)&gt;0,AE337+1,0),0)</f>
        <v>0</v>
      </c>
      <c r="AG337" s="212">
        <f>IF(AG$2&lt;=analysis_period,IF(SUM($C631:AG631)&gt;0,AF337+1,0),0)</f>
        <v>0</v>
      </c>
      <c r="AH337" s="212">
        <f>IF(AH$2&lt;=analysis_period,IF(SUM($C631:AH631)&gt;0,AG337+1,0),0)</f>
        <v>0</v>
      </c>
      <c r="AI337" s="212">
        <f>IF(AI$2&lt;=analysis_period,IF(SUM($C631:AI631)&gt;0,AH337+1,0),0)</f>
        <v>0</v>
      </c>
      <c r="AJ337" s="212">
        <f>IF(AJ$2&lt;=analysis_period,IF(SUM($C631:AJ631)&gt;0,AI337+1,0),0)</f>
        <v>0</v>
      </c>
      <c r="AK337" s="212">
        <f>IF(AK$2&lt;=analysis_period,IF(SUM($C631:AK631)&gt;0,AJ337+1,0),0)</f>
        <v>0</v>
      </c>
      <c r="AL337" s="212">
        <f>IF(AL$2&lt;=analysis_period,IF(SUM($C631:AL631)&gt;0,AK337+1,0),0)</f>
        <v>0</v>
      </c>
      <c r="AM337" s="212">
        <f>IF(AM$2&lt;=analysis_period,IF(SUM($C631:AM631)&gt;0,AL337+1,0),0)</f>
        <v>0</v>
      </c>
      <c r="AN337" s="212">
        <f>IF(AN$2&lt;=analysis_period,IF(SUM($C631:AN631)&gt;0,AM337+1,0),0)</f>
        <v>0</v>
      </c>
      <c r="AO337" s="212">
        <f>IF(AO$2&lt;=analysis_period,IF(SUM($C631:AO631)&gt;0,AN337+1,0),0)</f>
        <v>0</v>
      </c>
      <c r="AP337" s="212">
        <f>IF(AP$2&lt;=analysis_period,IF(SUM($C631:AP631)&gt;0,AO337+1,0),0)</f>
        <v>0</v>
      </c>
    </row>
    <row r="338" spans="1:42" x14ac:dyDescent="0.2">
      <c r="A338" s="4">
        <f t="shared" si="97"/>
        <v>6</v>
      </c>
      <c r="B338" s="4">
        <v>0</v>
      </c>
      <c r="C338" s="212">
        <f>IF(C$2&lt;=analysis_period,IF(SUM($C632:C632)&gt;0,B338+1,0),0)</f>
        <v>0</v>
      </c>
      <c r="D338" s="212">
        <f>IF(D$2&lt;=analysis_period,IF(SUM($C632:D632)&gt;0,C338+1,0),0)</f>
        <v>0</v>
      </c>
      <c r="E338" s="212">
        <f>IF(E$2&lt;=analysis_period,IF(SUM($C632:E632)&gt;0,D338+1,0),0)</f>
        <v>0</v>
      </c>
      <c r="F338" s="212">
        <f>IF(F$2&lt;=analysis_period,IF(SUM($C632:F632)&gt;0,E338+1,0),0)</f>
        <v>0</v>
      </c>
      <c r="G338" s="212">
        <f>IF(G$2&lt;=analysis_period,IF(SUM($C632:G632)&gt;0,F338+1,0),0)</f>
        <v>0</v>
      </c>
      <c r="H338" s="212">
        <f>IF(H$2&lt;=analysis_period,IF(SUM($C632:H632)&gt;0,G338+1,0),0)</f>
        <v>0</v>
      </c>
      <c r="I338" s="212">
        <f>IF(I$2&lt;=analysis_period,IF(SUM($C632:I632)&gt;0,H338+1,0),0)</f>
        <v>0</v>
      </c>
      <c r="J338" s="212">
        <f>IF(J$2&lt;=analysis_period,IF(SUM($C632:J632)&gt;0,I338+1,0),0)</f>
        <v>0</v>
      </c>
      <c r="K338" s="212">
        <f>IF(K$2&lt;=analysis_period,IF(SUM($C632:K632)&gt;0,J338+1,0),0)</f>
        <v>0</v>
      </c>
      <c r="L338" s="212">
        <f>IF(L$2&lt;=analysis_period,IF(SUM($C632:L632)&gt;0,K338+1,0),0)</f>
        <v>0</v>
      </c>
      <c r="M338" s="212">
        <f>IF(M$2&lt;=analysis_period,IF(SUM($C632:M632)&gt;0,L338+1,0),0)</f>
        <v>0</v>
      </c>
      <c r="N338" s="212">
        <f>IF(N$2&lt;=analysis_period,IF(SUM($C632:N632)&gt;0,M338+1,0),0)</f>
        <v>0</v>
      </c>
      <c r="O338" s="212">
        <f>IF(O$2&lt;=analysis_period,IF(SUM($C632:O632)&gt;0,N338+1,0),0)</f>
        <v>0</v>
      </c>
      <c r="P338" s="212">
        <f>IF(P$2&lt;=analysis_period,IF(SUM($C632:P632)&gt;0,O338+1,0),0)</f>
        <v>0</v>
      </c>
      <c r="Q338" s="212">
        <f>IF(Q$2&lt;=analysis_period,IF(SUM($C632:Q632)&gt;0,P338+1,0),0)</f>
        <v>0</v>
      </c>
      <c r="R338" s="212">
        <f>IF(R$2&lt;=analysis_period,IF(SUM($C632:R632)&gt;0,Q338+1,0),0)</f>
        <v>0</v>
      </c>
      <c r="S338" s="212">
        <f>IF(S$2&lt;=analysis_period,IF(SUM($C632:S632)&gt;0,R338+1,0),0)</f>
        <v>0</v>
      </c>
      <c r="T338" s="212">
        <f>IF(T$2&lt;=analysis_period,IF(SUM($C632:T632)&gt;0,S338+1,0),0)</f>
        <v>0</v>
      </c>
      <c r="U338" s="212">
        <f>IF(U$2&lt;=analysis_period,IF(SUM($C632:U632)&gt;0,T338+1,0),0)</f>
        <v>0</v>
      </c>
      <c r="V338" s="212">
        <f>IF(V$2&lt;=analysis_period,IF(SUM($C632:V632)&gt;0,U338+1,0),0)</f>
        <v>0</v>
      </c>
      <c r="W338" s="212">
        <f>IF(W$2&lt;=analysis_period,IF(SUM($C632:W632)&gt;0,V338+1,0),0)</f>
        <v>0</v>
      </c>
      <c r="X338" s="212">
        <f>IF(X$2&lt;=analysis_period,IF(SUM($C632:X632)&gt;0,W338+1,0),0)</f>
        <v>0</v>
      </c>
      <c r="Y338" s="212">
        <f>IF(Y$2&lt;=analysis_period,IF(SUM($C632:Y632)&gt;0,X338+1,0),0)</f>
        <v>0</v>
      </c>
      <c r="Z338" s="212">
        <f>IF(Z$2&lt;=analysis_period,IF(SUM($C632:Z632)&gt;0,Y338+1,0),0)</f>
        <v>0</v>
      </c>
      <c r="AA338" s="212">
        <f>IF(AA$2&lt;=analysis_period,IF(SUM($C632:AA632)&gt;0,Z338+1,0),0)</f>
        <v>0</v>
      </c>
      <c r="AB338" s="212">
        <f>IF(AB$2&lt;=analysis_period,IF(SUM($C632:AB632)&gt;0,AA338+1,0),0)</f>
        <v>0</v>
      </c>
      <c r="AC338" s="212">
        <f>IF(AC$2&lt;=analysis_period,IF(SUM($C632:AC632)&gt;0,AB338+1,0),0)</f>
        <v>0</v>
      </c>
      <c r="AD338" s="212">
        <f>IF(AD$2&lt;=analysis_period,IF(SUM($C632:AD632)&gt;0,AC338+1,0),0)</f>
        <v>0</v>
      </c>
      <c r="AE338" s="212">
        <f>IF(AE$2&lt;=analysis_period,IF(SUM($C632:AE632)&gt;0,AD338+1,0),0)</f>
        <v>0</v>
      </c>
      <c r="AF338" s="212">
        <f>IF(AF$2&lt;=analysis_period,IF(SUM($C632:AF632)&gt;0,AE338+1,0),0)</f>
        <v>0</v>
      </c>
      <c r="AG338" s="212">
        <f>IF(AG$2&lt;=analysis_period,IF(SUM($C632:AG632)&gt;0,AF338+1,0),0)</f>
        <v>0</v>
      </c>
      <c r="AH338" s="212">
        <f>IF(AH$2&lt;=analysis_period,IF(SUM($C632:AH632)&gt;0,AG338+1,0),0)</f>
        <v>0</v>
      </c>
      <c r="AI338" s="212">
        <f>IF(AI$2&lt;=analysis_period,IF(SUM($C632:AI632)&gt;0,AH338+1,0),0)</f>
        <v>0</v>
      </c>
      <c r="AJ338" s="212">
        <f>IF(AJ$2&lt;=analysis_period,IF(SUM($C632:AJ632)&gt;0,AI338+1,0),0)</f>
        <v>0</v>
      </c>
      <c r="AK338" s="212">
        <f>IF(AK$2&lt;=analysis_period,IF(SUM($C632:AK632)&gt;0,AJ338+1,0),0)</f>
        <v>0</v>
      </c>
      <c r="AL338" s="212">
        <f>IF(AL$2&lt;=analysis_period,IF(SUM($C632:AL632)&gt;0,AK338+1,0),0)</f>
        <v>0</v>
      </c>
      <c r="AM338" s="212">
        <f>IF(AM$2&lt;=analysis_period,IF(SUM($C632:AM632)&gt;0,AL338+1,0),0)</f>
        <v>0</v>
      </c>
      <c r="AN338" s="212">
        <f>IF(AN$2&lt;=analysis_period,IF(SUM($C632:AN632)&gt;0,AM338+1,0),0)</f>
        <v>0</v>
      </c>
      <c r="AO338" s="212">
        <f>IF(AO$2&lt;=analysis_period,IF(SUM($C632:AO632)&gt;0,AN338+1,0),0)</f>
        <v>0</v>
      </c>
      <c r="AP338" s="212">
        <f>IF(AP$2&lt;=analysis_period,IF(SUM($C632:AP632)&gt;0,AO338+1,0),0)</f>
        <v>0</v>
      </c>
    </row>
    <row r="339" spans="1:42" x14ac:dyDescent="0.2">
      <c r="A339" s="4">
        <f t="shared" si="97"/>
        <v>7</v>
      </c>
      <c r="B339" s="4">
        <v>0</v>
      </c>
      <c r="C339" s="212">
        <f>IF(C$2&lt;=analysis_period,IF(SUM($C633:C633)&gt;0,B339+1,0),0)</f>
        <v>0</v>
      </c>
      <c r="D339" s="212">
        <f>IF(D$2&lt;=analysis_period,IF(SUM($C633:D633)&gt;0,C339+1,0),0)</f>
        <v>0</v>
      </c>
      <c r="E339" s="212">
        <f>IF(E$2&lt;=analysis_period,IF(SUM($C633:E633)&gt;0,D339+1,0),0)</f>
        <v>0</v>
      </c>
      <c r="F339" s="212">
        <f>IF(F$2&lt;=analysis_period,IF(SUM($C633:F633)&gt;0,E339+1,0),0)</f>
        <v>0</v>
      </c>
      <c r="G339" s="212">
        <f>IF(G$2&lt;=analysis_period,IF(SUM($C633:G633)&gt;0,F339+1,0),0)</f>
        <v>0</v>
      </c>
      <c r="H339" s="212">
        <f>IF(H$2&lt;=analysis_period,IF(SUM($C633:H633)&gt;0,G339+1,0),0)</f>
        <v>0</v>
      </c>
      <c r="I339" s="212">
        <f>IF(I$2&lt;=analysis_period,IF(SUM($C633:I633)&gt;0,H339+1,0),0)</f>
        <v>0</v>
      </c>
      <c r="J339" s="212">
        <f>IF(J$2&lt;=analysis_period,IF(SUM($C633:J633)&gt;0,I339+1,0),0)</f>
        <v>0</v>
      </c>
      <c r="K339" s="212">
        <f>IF(K$2&lt;=analysis_period,IF(SUM($C633:K633)&gt;0,J339+1,0),0)</f>
        <v>0</v>
      </c>
      <c r="L339" s="212">
        <f>IF(L$2&lt;=analysis_period,IF(SUM($C633:L633)&gt;0,K339+1,0),0)</f>
        <v>0</v>
      </c>
      <c r="M339" s="212">
        <f>IF(M$2&lt;=analysis_period,IF(SUM($C633:M633)&gt;0,L339+1,0),0)</f>
        <v>0</v>
      </c>
      <c r="N339" s="212">
        <f>IF(N$2&lt;=analysis_period,IF(SUM($C633:N633)&gt;0,M339+1,0),0)</f>
        <v>0</v>
      </c>
      <c r="O339" s="212">
        <f>IF(O$2&lt;=analysis_period,IF(SUM($C633:O633)&gt;0,N339+1,0),0)</f>
        <v>0</v>
      </c>
      <c r="P339" s="212">
        <f>IF(P$2&lt;=analysis_period,IF(SUM($C633:P633)&gt;0,O339+1,0),0)</f>
        <v>0</v>
      </c>
      <c r="Q339" s="212">
        <f>IF(Q$2&lt;=analysis_period,IF(SUM($C633:Q633)&gt;0,P339+1,0),0)</f>
        <v>0</v>
      </c>
      <c r="R339" s="212">
        <f>IF(R$2&lt;=analysis_period,IF(SUM($C633:R633)&gt;0,Q339+1,0),0)</f>
        <v>0</v>
      </c>
      <c r="S339" s="212">
        <f>IF(S$2&lt;=analysis_period,IF(SUM($C633:S633)&gt;0,R339+1,0),0)</f>
        <v>0</v>
      </c>
      <c r="T339" s="212">
        <f>IF(T$2&lt;=analysis_period,IF(SUM($C633:T633)&gt;0,S339+1,0),0)</f>
        <v>0</v>
      </c>
      <c r="U339" s="212">
        <f>IF(U$2&lt;=analysis_period,IF(SUM($C633:U633)&gt;0,T339+1,0),0)</f>
        <v>0</v>
      </c>
      <c r="V339" s="212">
        <f>IF(V$2&lt;=analysis_period,IF(SUM($C633:V633)&gt;0,U339+1,0),0)</f>
        <v>0</v>
      </c>
      <c r="W339" s="212">
        <f>IF(W$2&lt;=analysis_period,IF(SUM($C633:W633)&gt;0,V339+1,0),0)</f>
        <v>0</v>
      </c>
      <c r="X339" s="212">
        <f>IF(X$2&lt;=analysis_period,IF(SUM($C633:X633)&gt;0,W339+1,0),0)</f>
        <v>0</v>
      </c>
      <c r="Y339" s="212">
        <f>IF(Y$2&lt;=analysis_period,IF(SUM($C633:Y633)&gt;0,X339+1,0),0)</f>
        <v>0</v>
      </c>
      <c r="Z339" s="212">
        <f>IF(Z$2&lt;=analysis_period,IF(SUM($C633:Z633)&gt;0,Y339+1,0),0)</f>
        <v>0</v>
      </c>
      <c r="AA339" s="212">
        <f>IF(AA$2&lt;=analysis_period,IF(SUM($C633:AA633)&gt;0,Z339+1,0),0)</f>
        <v>0</v>
      </c>
      <c r="AB339" s="212">
        <f>IF(AB$2&lt;=analysis_period,IF(SUM($C633:AB633)&gt;0,AA339+1,0),0)</f>
        <v>0</v>
      </c>
      <c r="AC339" s="212">
        <f>IF(AC$2&lt;=analysis_period,IF(SUM($C633:AC633)&gt;0,AB339+1,0),0)</f>
        <v>0</v>
      </c>
      <c r="AD339" s="212">
        <f>IF(AD$2&lt;=analysis_period,IF(SUM($C633:AD633)&gt;0,AC339+1,0),0)</f>
        <v>0</v>
      </c>
      <c r="AE339" s="212">
        <f>IF(AE$2&lt;=analysis_period,IF(SUM($C633:AE633)&gt;0,AD339+1,0),0)</f>
        <v>0</v>
      </c>
      <c r="AF339" s="212">
        <f>IF(AF$2&lt;=analysis_period,IF(SUM($C633:AF633)&gt;0,AE339+1,0),0)</f>
        <v>0</v>
      </c>
      <c r="AG339" s="212">
        <f>IF(AG$2&lt;=analysis_period,IF(SUM($C633:AG633)&gt;0,AF339+1,0),0)</f>
        <v>0</v>
      </c>
      <c r="AH339" s="212">
        <f>IF(AH$2&lt;=analysis_period,IF(SUM($C633:AH633)&gt;0,AG339+1,0),0)</f>
        <v>0</v>
      </c>
      <c r="AI339" s="212">
        <f>IF(AI$2&lt;=analysis_period,IF(SUM($C633:AI633)&gt;0,AH339+1,0),0)</f>
        <v>0</v>
      </c>
      <c r="AJ339" s="212">
        <f>IF(AJ$2&lt;=analysis_period,IF(SUM($C633:AJ633)&gt;0,AI339+1,0),0)</f>
        <v>0</v>
      </c>
      <c r="AK339" s="212">
        <f>IF(AK$2&lt;=analysis_period,IF(SUM($C633:AK633)&gt;0,AJ339+1,0),0)</f>
        <v>0</v>
      </c>
      <c r="AL339" s="212">
        <f>IF(AL$2&lt;=analysis_period,IF(SUM($C633:AL633)&gt;0,AK339+1,0),0)</f>
        <v>0</v>
      </c>
      <c r="AM339" s="212">
        <f>IF(AM$2&lt;=analysis_period,IF(SUM($C633:AM633)&gt;0,AL339+1,0),0)</f>
        <v>0</v>
      </c>
      <c r="AN339" s="212">
        <f>IF(AN$2&lt;=analysis_period,IF(SUM($C633:AN633)&gt;0,AM339+1,0),0)</f>
        <v>0</v>
      </c>
      <c r="AO339" s="212">
        <f>IF(AO$2&lt;=analysis_period,IF(SUM($C633:AO633)&gt;0,AN339+1,0),0)</f>
        <v>0</v>
      </c>
      <c r="AP339" s="212">
        <f>IF(AP$2&lt;=analysis_period,IF(SUM($C633:AP633)&gt;0,AO339+1,0),0)</f>
        <v>0</v>
      </c>
    </row>
    <row r="340" spans="1:42" x14ac:dyDescent="0.2">
      <c r="A340" s="4">
        <f t="shared" si="97"/>
        <v>8</v>
      </c>
      <c r="B340" s="4">
        <v>0</v>
      </c>
      <c r="C340" s="212">
        <f>IF(C$2&lt;=analysis_period,IF(SUM($C634:C634)&gt;0,B340+1,0),0)</f>
        <v>0</v>
      </c>
      <c r="D340" s="212">
        <f>IF(D$2&lt;=analysis_period,IF(SUM($C634:D634)&gt;0,C340+1,0),0)</f>
        <v>0</v>
      </c>
      <c r="E340" s="212">
        <f>IF(E$2&lt;=analysis_period,IF(SUM($C634:E634)&gt;0,D340+1,0),0)</f>
        <v>0</v>
      </c>
      <c r="F340" s="212">
        <f>IF(F$2&lt;=analysis_period,IF(SUM($C634:F634)&gt;0,E340+1,0),0)</f>
        <v>0</v>
      </c>
      <c r="G340" s="212">
        <f>IF(G$2&lt;=analysis_period,IF(SUM($C634:G634)&gt;0,F340+1,0),0)</f>
        <v>0</v>
      </c>
      <c r="H340" s="212">
        <f>IF(H$2&lt;=analysis_period,IF(SUM($C634:H634)&gt;0,G340+1,0),0)</f>
        <v>0</v>
      </c>
      <c r="I340" s="212">
        <f>IF(I$2&lt;=analysis_period,IF(SUM($C634:I634)&gt;0,H340+1,0),0)</f>
        <v>0</v>
      </c>
      <c r="J340" s="212">
        <f>IF(J$2&lt;=analysis_period,IF(SUM($C634:J634)&gt;0,I340+1,0),0)</f>
        <v>0</v>
      </c>
      <c r="K340" s="212">
        <f>IF(K$2&lt;=analysis_period,IF(SUM($C634:K634)&gt;0,J340+1,0),0)</f>
        <v>0</v>
      </c>
      <c r="L340" s="212">
        <f>IF(L$2&lt;=analysis_period,IF(SUM($C634:L634)&gt;0,K340+1,0),0)</f>
        <v>0</v>
      </c>
      <c r="M340" s="212">
        <f>IF(M$2&lt;=analysis_period,IF(SUM($C634:M634)&gt;0,L340+1,0),0)</f>
        <v>0</v>
      </c>
      <c r="N340" s="212">
        <f>IF(N$2&lt;=analysis_period,IF(SUM($C634:N634)&gt;0,M340+1,0),0)</f>
        <v>0</v>
      </c>
      <c r="O340" s="212">
        <f>IF(O$2&lt;=analysis_period,IF(SUM($C634:O634)&gt;0,N340+1,0),0)</f>
        <v>0</v>
      </c>
      <c r="P340" s="212">
        <f>IF(P$2&lt;=analysis_period,IF(SUM($C634:P634)&gt;0,O340+1,0),0)</f>
        <v>0</v>
      </c>
      <c r="Q340" s="212">
        <f>IF(Q$2&lt;=analysis_period,IF(SUM($C634:Q634)&gt;0,P340+1,0),0)</f>
        <v>0</v>
      </c>
      <c r="R340" s="212">
        <f>IF(R$2&lt;=analysis_period,IF(SUM($C634:R634)&gt;0,Q340+1,0),0)</f>
        <v>0</v>
      </c>
      <c r="S340" s="212">
        <f>IF(S$2&lt;=analysis_period,IF(SUM($C634:S634)&gt;0,R340+1,0),0)</f>
        <v>0</v>
      </c>
      <c r="T340" s="212">
        <f>IF(T$2&lt;=analysis_period,IF(SUM($C634:T634)&gt;0,S340+1,0),0)</f>
        <v>0</v>
      </c>
      <c r="U340" s="212">
        <f>IF(U$2&lt;=analysis_period,IF(SUM($C634:U634)&gt;0,T340+1,0),0)</f>
        <v>0</v>
      </c>
      <c r="V340" s="212">
        <f>IF(V$2&lt;=analysis_period,IF(SUM($C634:V634)&gt;0,U340+1,0),0)</f>
        <v>0</v>
      </c>
      <c r="W340" s="212">
        <f>IF(W$2&lt;=analysis_period,IF(SUM($C634:W634)&gt;0,V340+1,0),0)</f>
        <v>0</v>
      </c>
      <c r="X340" s="212">
        <f>IF(X$2&lt;=analysis_period,IF(SUM($C634:X634)&gt;0,W340+1,0),0)</f>
        <v>0</v>
      </c>
      <c r="Y340" s="212">
        <f>IF(Y$2&lt;=analysis_period,IF(SUM($C634:Y634)&gt;0,X340+1,0),0)</f>
        <v>0</v>
      </c>
      <c r="Z340" s="212">
        <f>IF(Z$2&lt;=analysis_period,IF(SUM($C634:Z634)&gt;0,Y340+1,0),0)</f>
        <v>0</v>
      </c>
      <c r="AA340" s="212">
        <f>IF(AA$2&lt;=analysis_period,IF(SUM($C634:AA634)&gt;0,Z340+1,0),0)</f>
        <v>0</v>
      </c>
      <c r="AB340" s="212">
        <f>IF(AB$2&lt;=analysis_period,IF(SUM($C634:AB634)&gt;0,AA340+1,0),0)</f>
        <v>0</v>
      </c>
      <c r="AC340" s="212">
        <f>IF(AC$2&lt;=analysis_period,IF(SUM($C634:AC634)&gt;0,AB340+1,0),0)</f>
        <v>0</v>
      </c>
      <c r="AD340" s="212">
        <f>IF(AD$2&lt;=analysis_period,IF(SUM($C634:AD634)&gt;0,AC340+1,0),0)</f>
        <v>0</v>
      </c>
      <c r="AE340" s="212">
        <f>IF(AE$2&lt;=analysis_period,IF(SUM($C634:AE634)&gt;0,AD340+1,0),0)</f>
        <v>0</v>
      </c>
      <c r="AF340" s="212">
        <f>IF(AF$2&lt;=analysis_period,IF(SUM($C634:AF634)&gt;0,AE340+1,0),0)</f>
        <v>0</v>
      </c>
      <c r="AG340" s="212">
        <f>IF(AG$2&lt;=analysis_period,IF(SUM($C634:AG634)&gt;0,AF340+1,0),0)</f>
        <v>0</v>
      </c>
      <c r="AH340" s="212">
        <f>IF(AH$2&lt;=analysis_period,IF(SUM($C634:AH634)&gt;0,AG340+1,0),0)</f>
        <v>0</v>
      </c>
      <c r="AI340" s="212">
        <f>IF(AI$2&lt;=analysis_period,IF(SUM($C634:AI634)&gt;0,AH340+1,0),0)</f>
        <v>0</v>
      </c>
      <c r="AJ340" s="212">
        <f>IF(AJ$2&lt;=analysis_period,IF(SUM($C634:AJ634)&gt;0,AI340+1,0),0)</f>
        <v>0</v>
      </c>
      <c r="AK340" s="212">
        <f>IF(AK$2&lt;=analysis_period,IF(SUM($C634:AK634)&gt;0,AJ340+1,0),0)</f>
        <v>0</v>
      </c>
      <c r="AL340" s="212">
        <f>IF(AL$2&lt;=analysis_period,IF(SUM($C634:AL634)&gt;0,AK340+1,0),0)</f>
        <v>0</v>
      </c>
      <c r="AM340" s="212">
        <f>IF(AM$2&lt;=analysis_period,IF(SUM($C634:AM634)&gt;0,AL340+1,0),0)</f>
        <v>0</v>
      </c>
      <c r="AN340" s="212">
        <f>IF(AN$2&lt;=analysis_period,IF(SUM($C634:AN634)&gt;0,AM340+1,0),0)</f>
        <v>0</v>
      </c>
      <c r="AO340" s="212">
        <f>IF(AO$2&lt;=analysis_period,IF(SUM($C634:AO634)&gt;0,AN340+1,0),0)</f>
        <v>0</v>
      </c>
      <c r="AP340" s="212">
        <f>IF(AP$2&lt;=analysis_period,IF(SUM($C634:AP634)&gt;0,AO340+1,0),0)</f>
        <v>0</v>
      </c>
    </row>
    <row r="341" spans="1:42" x14ac:dyDescent="0.2">
      <c r="A341" s="4">
        <f>A340+1</f>
        <v>9</v>
      </c>
      <c r="B341" s="4">
        <v>0</v>
      </c>
      <c r="C341" s="212">
        <f>IF(C$2&lt;=analysis_period,IF(SUM($C635:C635)&gt;0,B341+1,0),0)</f>
        <v>0</v>
      </c>
      <c r="D341" s="212">
        <f>IF(D$2&lt;=analysis_period,IF(SUM($C635:D635)&gt;0,C341+1,0),0)</f>
        <v>0</v>
      </c>
      <c r="E341" s="212">
        <f>IF(E$2&lt;=analysis_period,IF(SUM($C635:E635)&gt;0,D341+1,0),0)</f>
        <v>0</v>
      </c>
      <c r="F341" s="212">
        <f>IF(F$2&lt;=analysis_period,IF(SUM($C635:F635)&gt;0,E341+1,0),0)</f>
        <v>0</v>
      </c>
      <c r="G341" s="212">
        <f>IF(G$2&lt;=analysis_period,IF(SUM($C635:G635)&gt;0,F341+1,0),0)</f>
        <v>0</v>
      </c>
      <c r="H341" s="212">
        <f>IF(H$2&lt;=analysis_period,IF(SUM($C635:H635)&gt;0,G341+1,0),0)</f>
        <v>0</v>
      </c>
      <c r="I341" s="212">
        <f>IF(I$2&lt;=analysis_period,IF(SUM($C635:I635)&gt;0,H341+1,0),0)</f>
        <v>0</v>
      </c>
      <c r="J341" s="212">
        <f>IF(J$2&lt;=analysis_period,IF(SUM($C635:J635)&gt;0,I341+1,0),0)</f>
        <v>0</v>
      </c>
      <c r="K341" s="212">
        <f>IF(K$2&lt;=analysis_period,IF(SUM($C635:K635)&gt;0,J341+1,0),0)</f>
        <v>0</v>
      </c>
      <c r="L341" s="212">
        <f>IF(L$2&lt;=analysis_period,IF(SUM($C635:L635)&gt;0,K341+1,0),0)</f>
        <v>0</v>
      </c>
      <c r="M341" s="212">
        <f>IF(M$2&lt;=analysis_period,IF(SUM($C635:M635)&gt;0,L341+1,0),0)</f>
        <v>0</v>
      </c>
      <c r="N341" s="212">
        <f>IF(N$2&lt;=analysis_period,IF(SUM($C635:N635)&gt;0,M341+1,0),0)</f>
        <v>0</v>
      </c>
      <c r="O341" s="212">
        <f>IF(O$2&lt;=analysis_period,IF(SUM($C635:O635)&gt;0,N341+1,0),0)</f>
        <v>0</v>
      </c>
      <c r="P341" s="212">
        <f>IF(P$2&lt;=analysis_period,IF(SUM($C635:P635)&gt;0,O341+1,0),0)</f>
        <v>0</v>
      </c>
      <c r="Q341" s="212">
        <f>IF(Q$2&lt;=analysis_period,IF(SUM($C635:Q635)&gt;0,P341+1,0),0)</f>
        <v>0</v>
      </c>
      <c r="R341" s="212">
        <f>IF(R$2&lt;=analysis_period,IF(SUM($C635:R635)&gt;0,Q341+1,0),0)</f>
        <v>0</v>
      </c>
      <c r="S341" s="212">
        <f>IF(S$2&lt;=analysis_period,IF(SUM($C635:S635)&gt;0,R341+1,0),0)</f>
        <v>0</v>
      </c>
      <c r="T341" s="212">
        <f>IF(T$2&lt;=analysis_period,IF(SUM($C635:T635)&gt;0,S341+1,0),0)</f>
        <v>0</v>
      </c>
      <c r="U341" s="212">
        <f>IF(U$2&lt;=analysis_period,IF(SUM($C635:U635)&gt;0,T341+1,0),0)</f>
        <v>0</v>
      </c>
      <c r="V341" s="212">
        <f>IF(V$2&lt;=analysis_period,IF(SUM($C635:V635)&gt;0,U341+1,0),0)</f>
        <v>0</v>
      </c>
      <c r="W341" s="212">
        <f>IF(W$2&lt;=analysis_period,IF(SUM($C635:W635)&gt;0,V341+1,0),0)</f>
        <v>0</v>
      </c>
      <c r="X341" s="212">
        <f>IF(X$2&lt;=analysis_period,IF(SUM($C635:X635)&gt;0,W341+1,0),0)</f>
        <v>0</v>
      </c>
      <c r="Y341" s="212">
        <f>IF(Y$2&lt;=analysis_period,IF(SUM($C635:Y635)&gt;0,X341+1,0),0)</f>
        <v>0</v>
      </c>
      <c r="Z341" s="212">
        <f>IF(Z$2&lt;=analysis_period,IF(SUM($C635:Z635)&gt;0,Y341+1,0),0)</f>
        <v>0</v>
      </c>
      <c r="AA341" s="212">
        <f>IF(AA$2&lt;=analysis_period,IF(SUM($C635:AA635)&gt;0,Z341+1,0),0)</f>
        <v>0</v>
      </c>
      <c r="AB341" s="212">
        <f>IF(AB$2&lt;=analysis_period,IF(SUM($C635:AB635)&gt;0,AA341+1,0),0)</f>
        <v>0</v>
      </c>
      <c r="AC341" s="212">
        <f>IF(AC$2&lt;=analysis_period,IF(SUM($C635:AC635)&gt;0,AB341+1,0),0)</f>
        <v>0</v>
      </c>
      <c r="AD341" s="212">
        <f>IF(AD$2&lt;=analysis_period,IF(SUM($C635:AD635)&gt;0,AC341+1,0),0)</f>
        <v>0</v>
      </c>
      <c r="AE341" s="212">
        <f>IF(AE$2&lt;=analysis_period,IF(SUM($C635:AE635)&gt;0,AD341+1,0),0)</f>
        <v>0</v>
      </c>
      <c r="AF341" s="212">
        <f>IF(AF$2&lt;=analysis_period,IF(SUM($C635:AF635)&gt;0,AE341+1,0),0)</f>
        <v>0</v>
      </c>
      <c r="AG341" s="212">
        <f>IF(AG$2&lt;=analysis_period,IF(SUM($C635:AG635)&gt;0,AF341+1,0),0)</f>
        <v>0</v>
      </c>
      <c r="AH341" s="212">
        <f>IF(AH$2&lt;=analysis_period,IF(SUM($C635:AH635)&gt;0,AG341+1,0),0)</f>
        <v>0</v>
      </c>
      <c r="AI341" s="212">
        <f>IF(AI$2&lt;=analysis_period,IF(SUM($C635:AI635)&gt;0,AH341+1,0),0)</f>
        <v>0</v>
      </c>
      <c r="AJ341" s="212">
        <f>IF(AJ$2&lt;=analysis_period,IF(SUM($C635:AJ635)&gt;0,AI341+1,0),0)</f>
        <v>0</v>
      </c>
      <c r="AK341" s="212">
        <f>IF(AK$2&lt;=analysis_period,IF(SUM($C635:AK635)&gt;0,AJ341+1,0),0)</f>
        <v>0</v>
      </c>
      <c r="AL341" s="212">
        <f>IF(AL$2&lt;=analysis_period,IF(SUM($C635:AL635)&gt;0,AK341+1,0),0)</f>
        <v>0</v>
      </c>
      <c r="AM341" s="212">
        <f>IF(AM$2&lt;=analysis_period,IF(SUM($C635:AM635)&gt;0,AL341+1,0),0)</f>
        <v>0</v>
      </c>
      <c r="AN341" s="212">
        <f>IF(AN$2&lt;=analysis_period,IF(SUM($C635:AN635)&gt;0,AM341+1,0),0)</f>
        <v>0</v>
      </c>
      <c r="AO341" s="212">
        <f>IF(AO$2&lt;=analysis_period,IF(SUM($C635:AO635)&gt;0,AN341+1,0),0)</f>
        <v>0</v>
      </c>
      <c r="AP341" s="212">
        <f>IF(AP$2&lt;=analysis_period,IF(SUM($C635:AP635)&gt;0,AO341+1,0),0)</f>
        <v>0</v>
      </c>
    </row>
    <row r="342" spans="1:42" x14ac:dyDescent="0.2">
      <c r="A342" s="4">
        <f t="shared" si="97"/>
        <v>10</v>
      </c>
      <c r="B342" s="4">
        <v>0</v>
      </c>
      <c r="C342" s="212">
        <f>IF(C$2&lt;=analysis_period,IF(SUM($C636:C636)&gt;0,B342+1,0),0)</f>
        <v>0</v>
      </c>
      <c r="D342" s="212">
        <f>IF(D$2&lt;=analysis_period,IF(SUM($C636:D636)&gt;0,C342+1,0),0)</f>
        <v>0</v>
      </c>
      <c r="E342" s="212">
        <f>IF(E$2&lt;=analysis_period,IF(SUM($C636:E636)&gt;0,D342+1,0),0)</f>
        <v>0</v>
      </c>
      <c r="F342" s="212">
        <f>IF(F$2&lt;=analysis_period,IF(SUM($C636:F636)&gt;0,E342+1,0),0)</f>
        <v>0</v>
      </c>
      <c r="G342" s="212">
        <f>IF(G$2&lt;=analysis_period,IF(SUM($C636:G636)&gt;0,F342+1,0),0)</f>
        <v>0</v>
      </c>
      <c r="H342" s="212">
        <f>IF(H$2&lt;=analysis_period,IF(SUM($C636:H636)&gt;0,G342+1,0),0)</f>
        <v>0</v>
      </c>
      <c r="I342" s="212">
        <f>IF(I$2&lt;=analysis_period,IF(SUM($C636:I636)&gt;0,H342+1,0),0)</f>
        <v>0</v>
      </c>
      <c r="J342" s="212">
        <f>IF(J$2&lt;=analysis_period,IF(SUM($C636:J636)&gt;0,I342+1,0),0)</f>
        <v>0</v>
      </c>
      <c r="K342" s="212">
        <f>IF(K$2&lt;=analysis_period,IF(SUM($C636:K636)&gt;0,J342+1,0),0)</f>
        <v>0</v>
      </c>
      <c r="L342" s="212">
        <f>IF(L$2&lt;=analysis_period,IF(SUM($C636:L636)&gt;0,K342+1,0),0)</f>
        <v>0</v>
      </c>
      <c r="M342" s="212">
        <f>IF(M$2&lt;=analysis_period,IF(SUM($C636:M636)&gt;0,L342+1,0),0)</f>
        <v>0</v>
      </c>
      <c r="N342" s="212">
        <f>IF(N$2&lt;=analysis_period,IF(SUM($C636:N636)&gt;0,M342+1,0),0)</f>
        <v>0</v>
      </c>
      <c r="O342" s="212">
        <f>IF(O$2&lt;=analysis_period,IF(SUM($C636:O636)&gt;0,N342+1,0),0)</f>
        <v>0</v>
      </c>
      <c r="P342" s="212">
        <f>IF(P$2&lt;=analysis_period,IF(SUM($C636:P636)&gt;0,O342+1,0),0)</f>
        <v>0</v>
      </c>
      <c r="Q342" s="212">
        <f>IF(Q$2&lt;=analysis_period,IF(SUM($C636:Q636)&gt;0,P342+1,0),0)</f>
        <v>0</v>
      </c>
      <c r="R342" s="212">
        <f>IF(R$2&lt;=analysis_period,IF(SUM($C636:R636)&gt;0,Q342+1,0),0)</f>
        <v>0</v>
      </c>
      <c r="S342" s="212">
        <f>IF(S$2&lt;=analysis_period,IF(SUM($C636:S636)&gt;0,R342+1,0),0)</f>
        <v>0</v>
      </c>
      <c r="T342" s="212">
        <f>IF(T$2&lt;=analysis_period,IF(SUM($C636:T636)&gt;0,S342+1,0),0)</f>
        <v>0</v>
      </c>
      <c r="U342" s="212">
        <f>IF(U$2&lt;=analysis_period,IF(SUM($C636:U636)&gt;0,T342+1,0),0)</f>
        <v>0</v>
      </c>
      <c r="V342" s="212">
        <f>IF(V$2&lt;=analysis_period,IF(SUM($C636:V636)&gt;0,U342+1,0),0)</f>
        <v>0</v>
      </c>
      <c r="W342" s="212">
        <f>IF(W$2&lt;=analysis_period,IF(SUM($C636:W636)&gt;0,V342+1,0),0)</f>
        <v>0</v>
      </c>
      <c r="X342" s="212">
        <f>IF(X$2&lt;=analysis_period,IF(SUM($C636:X636)&gt;0,W342+1,0),0)</f>
        <v>0</v>
      </c>
      <c r="Y342" s="212">
        <f>IF(Y$2&lt;=analysis_period,IF(SUM($C636:Y636)&gt;0,X342+1,0),0)</f>
        <v>0</v>
      </c>
      <c r="Z342" s="212">
        <f>IF(Z$2&lt;=analysis_period,IF(SUM($C636:Z636)&gt;0,Y342+1,0),0)</f>
        <v>0</v>
      </c>
      <c r="AA342" s="212">
        <f>IF(AA$2&lt;=analysis_period,IF(SUM($C636:AA636)&gt;0,Z342+1,0),0)</f>
        <v>0</v>
      </c>
      <c r="AB342" s="212">
        <f>IF(AB$2&lt;=analysis_period,IF(SUM($C636:AB636)&gt;0,AA342+1,0),0)</f>
        <v>0</v>
      </c>
      <c r="AC342" s="212">
        <f>IF(AC$2&lt;=analysis_period,IF(SUM($C636:AC636)&gt;0,AB342+1,0),0)</f>
        <v>0</v>
      </c>
      <c r="AD342" s="212">
        <f>IF(AD$2&lt;=analysis_period,IF(SUM($C636:AD636)&gt;0,AC342+1,0),0)</f>
        <v>0</v>
      </c>
      <c r="AE342" s="212">
        <f>IF(AE$2&lt;=analysis_period,IF(SUM($C636:AE636)&gt;0,AD342+1,0),0)</f>
        <v>0</v>
      </c>
      <c r="AF342" s="212">
        <f>IF(AF$2&lt;=analysis_period,IF(SUM($C636:AF636)&gt;0,AE342+1,0),0)</f>
        <v>0</v>
      </c>
      <c r="AG342" s="212">
        <f>IF(AG$2&lt;=analysis_period,IF(SUM($C636:AG636)&gt;0,AF342+1,0),0)</f>
        <v>0</v>
      </c>
      <c r="AH342" s="212">
        <f>IF(AH$2&lt;=analysis_period,IF(SUM($C636:AH636)&gt;0,AG342+1,0),0)</f>
        <v>0</v>
      </c>
      <c r="AI342" s="212">
        <f>IF(AI$2&lt;=analysis_period,IF(SUM($C636:AI636)&gt;0,AH342+1,0),0)</f>
        <v>0</v>
      </c>
      <c r="AJ342" s="212">
        <f>IF(AJ$2&lt;=analysis_period,IF(SUM($C636:AJ636)&gt;0,AI342+1,0),0)</f>
        <v>0</v>
      </c>
      <c r="AK342" s="212">
        <f>IF(AK$2&lt;=analysis_period,IF(SUM($C636:AK636)&gt;0,AJ342+1,0),0)</f>
        <v>0</v>
      </c>
      <c r="AL342" s="212">
        <f>IF(AL$2&lt;=analysis_period,IF(SUM($C636:AL636)&gt;0,AK342+1,0),0)</f>
        <v>0</v>
      </c>
      <c r="AM342" s="212">
        <f>IF(AM$2&lt;=analysis_period,IF(SUM($C636:AM636)&gt;0,AL342+1,0),0)</f>
        <v>0</v>
      </c>
      <c r="AN342" s="212">
        <f>IF(AN$2&lt;=analysis_period,IF(SUM($C636:AN636)&gt;0,AM342+1,0),0)</f>
        <v>0</v>
      </c>
      <c r="AO342" s="212">
        <f>IF(AO$2&lt;=analysis_period,IF(SUM($C636:AO636)&gt;0,AN342+1,0),0)</f>
        <v>0</v>
      </c>
      <c r="AP342" s="212">
        <f>IF(AP$2&lt;=analysis_period,IF(SUM($C636:AP636)&gt;0,AO342+1,0),0)</f>
        <v>0</v>
      </c>
    </row>
    <row r="343" spans="1:42" x14ac:dyDescent="0.2">
      <c r="A343" s="32" t="s">
        <v>69</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4">
        <v>1</v>
      </c>
      <c r="B344" s="231">
        <f>SUM(C344:AP344)</f>
        <v>0</v>
      </c>
      <c r="C344" s="212">
        <f>LOOKUP(C333,$B$328:$AP$328,$B$329:$AP$329)/100*$B627</f>
        <v>0</v>
      </c>
      <c r="D344" s="212">
        <f>LOOKUP(D333,$B$328:$AP$328,$B$329:$AP$329)/100*$B627</f>
        <v>0</v>
      </c>
      <c r="E344" s="212">
        <f>LOOKUP(E333,$B$328:$AP$328,$B$329:$AP$329)/100*$B627</f>
        <v>0</v>
      </c>
      <c r="F344" s="212">
        <f>LOOKUP(F333,$B$328:$AP$328,$B$329:$AP$329)/100*$B627</f>
        <v>0</v>
      </c>
      <c r="G344" s="212">
        <f>LOOKUP(G333,$B$328:$AP$328,$B$329:$AP$329)/100*$B627</f>
        <v>0</v>
      </c>
      <c r="H344" s="212">
        <f>LOOKUP(H333,$B$328:$AP$328,$B$329:$AP$329)/100*$B627</f>
        <v>0</v>
      </c>
      <c r="I344" s="212">
        <f>LOOKUP(I333,$B$328:$AP$328,$B$329:$AP$329)/100*$B627</f>
        <v>0</v>
      </c>
      <c r="J344" s="212">
        <f>LOOKUP(J333,$B$328:$AP$328,$B$329:$AP$329)/100*$B627</f>
        <v>0</v>
      </c>
      <c r="K344" s="212">
        <f>LOOKUP(K333,$B$328:$AP$328,$B$329:$AP$329)/100*$B627</f>
        <v>0</v>
      </c>
      <c r="L344" s="212">
        <f>LOOKUP(L333,$B$328:$AP$328,$B$329:$AP$329)/100*$B627</f>
        <v>0</v>
      </c>
      <c r="M344" s="212">
        <f>LOOKUP(M333,$B$328:$AP$328,$B$329:$AP$329)/100*$B627</f>
        <v>0</v>
      </c>
      <c r="N344" s="212">
        <f>LOOKUP(N333,$B$328:$AP$328,$B$329:$AP$329)/100*$B627</f>
        <v>0</v>
      </c>
      <c r="O344" s="212">
        <f>LOOKUP(O333,$B$328:$AP$328,$B$329:$AP$329)/100*$B627</f>
        <v>0</v>
      </c>
      <c r="P344" s="212">
        <f>LOOKUP(P333,$B$328:$AP$328,$B$329:$AP$329)/100*$B627</f>
        <v>0</v>
      </c>
      <c r="Q344" s="212">
        <f>LOOKUP(Q333,$B$328:$AP$328,$B$329:$AP$329)/100*$B627</f>
        <v>0</v>
      </c>
      <c r="R344" s="212">
        <f>LOOKUP(R333,$B$328:$AP$328,$B$329:$AP$329)/100*$B627</f>
        <v>0</v>
      </c>
      <c r="S344" s="212">
        <f>LOOKUP(S333,$B$328:$AP$328,$B$329:$AP$329)/100*$B627</f>
        <v>0</v>
      </c>
      <c r="T344" s="212">
        <f>LOOKUP(T333,$B$328:$AP$328,$B$329:$AP$329)/100*$B627</f>
        <v>0</v>
      </c>
      <c r="U344" s="212">
        <f>LOOKUP(U333,$B$328:$AP$328,$B$329:$AP$329)/100*$B627</f>
        <v>0</v>
      </c>
      <c r="V344" s="212">
        <f>LOOKUP(V333,$B$328:$AP$328,$B$329:$AP$329)/100*$B627</f>
        <v>0</v>
      </c>
      <c r="W344" s="212">
        <f>LOOKUP(W333,$B$328:$AP$328,$B$329:$AP$329)/100*$B627</f>
        <v>0</v>
      </c>
      <c r="X344" s="212">
        <f>LOOKUP(X333,$B$328:$AP$328,$B$329:$AP$329)/100*$B627</f>
        <v>0</v>
      </c>
      <c r="Y344" s="212">
        <f>LOOKUP(Y333,$B$328:$AP$328,$B$329:$AP$329)/100*$B627</f>
        <v>0</v>
      </c>
      <c r="Z344" s="212">
        <f>LOOKUP(Z333,$B$328:$AP$328,$B$329:$AP$329)/100*$B627</f>
        <v>0</v>
      </c>
      <c r="AA344" s="212">
        <f>LOOKUP(AA333,$B$328:$AP$328,$B$329:$AP$329)/100*$B627</f>
        <v>0</v>
      </c>
      <c r="AB344" s="212">
        <f>LOOKUP(AB333,$B$328:$AP$328,$B$329:$AP$329)/100*$B627</f>
        <v>0</v>
      </c>
      <c r="AC344" s="212">
        <f>LOOKUP(AC333,$B$328:$AP$328,$B$329:$AP$329)/100*$B627</f>
        <v>0</v>
      </c>
      <c r="AD344" s="212">
        <f>LOOKUP(AD333,$B$328:$AP$328,$B$329:$AP$329)/100*$B627</f>
        <v>0</v>
      </c>
      <c r="AE344" s="212">
        <f>LOOKUP(AE333,$B$328:$AP$328,$B$329:$AP$329)/100*$B627</f>
        <v>0</v>
      </c>
      <c r="AF344" s="212">
        <f>LOOKUP(AF333,$B$328:$AP$328,$B$329:$AP$329)/100*$B627</f>
        <v>0</v>
      </c>
      <c r="AG344" s="212">
        <f>LOOKUP(AG333,$B$328:$AP$328,$B$329:$AP$329)/100*$B627</f>
        <v>0</v>
      </c>
      <c r="AH344" s="212">
        <f>LOOKUP(AH333,$B$328:$AP$328,$B$329:$AP$329)/100*$B627</f>
        <v>0</v>
      </c>
      <c r="AI344" s="212">
        <f>LOOKUP(AI333,$B$328:$AP$328,$B$329:$AP$329)/100*$B627</f>
        <v>0</v>
      </c>
      <c r="AJ344" s="212">
        <f>LOOKUP(AJ333,$B$328:$AP$328,$B$329:$AP$329)/100*$B627</f>
        <v>0</v>
      </c>
      <c r="AK344" s="212">
        <f>LOOKUP(AK333,$B$328:$AP$328,$B$329:$AP$329)/100*$B627</f>
        <v>0</v>
      </c>
      <c r="AL344" s="212">
        <f>LOOKUP(AL333,$B$328:$AP$328,$B$329:$AP$329)/100*$B627</f>
        <v>0</v>
      </c>
      <c r="AM344" s="212">
        <f>LOOKUP(AM333,$B$328:$AP$328,$B$329:$AP$329)/100*$B627</f>
        <v>0</v>
      </c>
      <c r="AN344" s="212">
        <f>LOOKUP(AN333,$B$328:$AP$328,$B$329:$AP$329)/100*$B627</f>
        <v>0</v>
      </c>
      <c r="AO344" s="212">
        <f>LOOKUP(AO333,$B$328:$AP$328,$B$329:$AP$329)/100*$B627</f>
        <v>0</v>
      </c>
      <c r="AP344" s="212">
        <f>LOOKUP(AP333,$B$328:$AP$328,$B$329:$AP$329)/100*$B627</f>
        <v>0</v>
      </c>
    </row>
    <row r="345" spans="1:42" x14ac:dyDescent="0.2">
      <c r="A345" s="4">
        <f>A344+1</f>
        <v>2</v>
      </c>
      <c r="B345" s="231">
        <f t="shared" ref="B345:B353" si="98">SUM(C345:AP345)</f>
        <v>0</v>
      </c>
      <c r="C345" s="212">
        <f>LOOKUP(C334,$B$328:$AP$328,$B$329:$AP$329)/100*$B628</f>
        <v>0</v>
      </c>
      <c r="D345" s="212">
        <f>LOOKUP(D334,$B$328:$AP$328,$B$329:$AP$329)/100*$B628</f>
        <v>0</v>
      </c>
      <c r="E345" s="212">
        <f>LOOKUP(E334,$B$328:$AP$328,$B$329:$AP$329)/100*$B628</f>
        <v>0</v>
      </c>
      <c r="F345" s="212">
        <f>LOOKUP(F334,$B$328:$AP$328,$B$329:$AP$329)/100*$B628</f>
        <v>0</v>
      </c>
      <c r="G345" s="212">
        <f>LOOKUP(G334,$B$328:$AP$328,$B$329:$AP$329)/100*$B628</f>
        <v>0</v>
      </c>
      <c r="H345" s="212">
        <f>LOOKUP(H334,$B$328:$AP$328,$B$329:$AP$329)/100*$B628</f>
        <v>0</v>
      </c>
      <c r="I345" s="212">
        <f>LOOKUP(I334,$B$328:$AP$328,$B$329:$AP$329)/100*$B628</f>
        <v>0</v>
      </c>
      <c r="J345" s="212">
        <f>LOOKUP(J334,$B$328:$AP$328,$B$329:$AP$329)/100*$B628</f>
        <v>0</v>
      </c>
      <c r="K345" s="212">
        <f>LOOKUP(K334,$B$328:$AP$328,$B$329:$AP$329)/100*$B628</f>
        <v>0</v>
      </c>
      <c r="L345" s="212">
        <f>LOOKUP(L334,$B$328:$AP$328,$B$329:$AP$329)/100*$B628</f>
        <v>0</v>
      </c>
      <c r="M345" s="212">
        <f>LOOKUP(M334,$B$328:$AP$328,$B$329:$AP$329)/100*$B628</f>
        <v>0</v>
      </c>
      <c r="N345" s="212">
        <f>LOOKUP(N334,$B$328:$AP$328,$B$329:$AP$329)/100*$B628</f>
        <v>0</v>
      </c>
      <c r="O345" s="212">
        <f>LOOKUP(O334,$B$328:$AP$328,$B$329:$AP$329)/100*$B628</f>
        <v>0</v>
      </c>
      <c r="P345" s="212">
        <f>LOOKUP(P334,$B$328:$AP$328,$B$329:$AP$329)/100*$B628</f>
        <v>0</v>
      </c>
      <c r="Q345" s="212">
        <f>LOOKUP(Q334,$B$328:$AP$328,$B$329:$AP$329)/100*$B628</f>
        <v>0</v>
      </c>
      <c r="R345" s="212">
        <f>LOOKUP(R334,$B$328:$AP$328,$B$329:$AP$329)/100*$B628</f>
        <v>0</v>
      </c>
      <c r="S345" s="212">
        <f>LOOKUP(S334,$B$328:$AP$328,$B$329:$AP$329)/100*$B628</f>
        <v>0</v>
      </c>
      <c r="T345" s="212">
        <f>LOOKUP(T334,$B$328:$AP$328,$B$329:$AP$329)/100*$B628</f>
        <v>0</v>
      </c>
      <c r="U345" s="212">
        <f>LOOKUP(U334,$B$328:$AP$328,$B$329:$AP$329)/100*$B628</f>
        <v>0</v>
      </c>
      <c r="V345" s="212">
        <f>LOOKUP(V334,$B$328:$AP$328,$B$329:$AP$329)/100*$B628</f>
        <v>0</v>
      </c>
      <c r="W345" s="212">
        <f>LOOKUP(W334,$B$328:$AP$328,$B$329:$AP$329)/100*$B628</f>
        <v>0</v>
      </c>
      <c r="X345" s="212">
        <f>LOOKUP(X334,$B$328:$AP$328,$B$329:$AP$329)/100*$B628</f>
        <v>0</v>
      </c>
      <c r="Y345" s="212">
        <f>LOOKUP(Y334,$B$328:$AP$328,$B$329:$AP$329)/100*$B628</f>
        <v>0</v>
      </c>
      <c r="Z345" s="212">
        <f>LOOKUP(Z334,$B$328:$AP$328,$B$329:$AP$329)/100*$B628</f>
        <v>0</v>
      </c>
      <c r="AA345" s="212">
        <f>LOOKUP(AA334,$B$328:$AP$328,$B$329:$AP$329)/100*$B628</f>
        <v>0</v>
      </c>
      <c r="AB345" s="212">
        <f>LOOKUP(AB334,$B$328:$AP$328,$B$329:$AP$329)/100*$B628</f>
        <v>0</v>
      </c>
      <c r="AC345" s="212">
        <f>LOOKUP(AC334,$B$328:$AP$328,$B$329:$AP$329)/100*$B628</f>
        <v>0</v>
      </c>
      <c r="AD345" s="212">
        <f>LOOKUP(AD334,$B$328:$AP$328,$B$329:$AP$329)/100*$B628</f>
        <v>0</v>
      </c>
      <c r="AE345" s="212">
        <f>LOOKUP(AE334,$B$328:$AP$328,$B$329:$AP$329)/100*$B628</f>
        <v>0</v>
      </c>
      <c r="AF345" s="212">
        <f>LOOKUP(AF334,$B$328:$AP$328,$B$329:$AP$329)/100*$B628</f>
        <v>0</v>
      </c>
      <c r="AG345" s="212">
        <f>LOOKUP(AG334,$B$328:$AP$328,$B$329:$AP$329)/100*$B628</f>
        <v>0</v>
      </c>
      <c r="AH345" s="212">
        <f>LOOKUP(AH334,$B$328:$AP$328,$B$329:$AP$329)/100*$B628</f>
        <v>0</v>
      </c>
      <c r="AI345" s="212">
        <f>LOOKUP(AI334,$B$328:$AP$328,$B$329:$AP$329)/100*$B628</f>
        <v>0</v>
      </c>
      <c r="AJ345" s="212">
        <f>LOOKUP(AJ334,$B$328:$AP$328,$B$329:$AP$329)/100*$B628</f>
        <v>0</v>
      </c>
      <c r="AK345" s="212">
        <f>LOOKUP(AK334,$B$328:$AP$328,$B$329:$AP$329)/100*$B628</f>
        <v>0</v>
      </c>
      <c r="AL345" s="212">
        <f>LOOKUP(AL334,$B$328:$AP$328,$B$329:$AP$329)/100*$B628</f>
        <v>0</v>
      </c>
      <c r="AM345" s="212">
        <f>LOOKUP(AM334,$B$328:$AP$328,$B$329:$AP$329)/100*$B628</f>
        <v>0</v>
      </c>
      <c r="AN345" s="212">
        <f>LOOKUP(AN334,$B$328:$AP$328,$B$329:$AP$329)/100*$B628</f>
        <v>0</v>
      </c>
      <c r="AO345" s="212">
        <f>LOOKUP(AO334,$B$328:$AP$328,$B$329:$AP$329)/100*$B628</f>
        <v>0</v>
      </c>
      <c r="AP345" s="212">
        <f>LOOKUP(AP334,$B$328:$AP$328,$B$329:$AP$329)/100*$B628</f>
        <v>0</v>
      </c>
    </row>
    <row r="346" spans="1:42" x14ac:dyDescent="0.2">
      <c r="A346" s="4">
        <f t="shared" ref="A346:A353" si="99">A345+1</f>
        <v>3</v>
      </c>
      <c r="B346" s="231">
        <f t="shared" si="98"/>
        <v>0</v>
      </c>
      <c r="C346" s="212">
        <f>LOOKUP(C335,$B$328:$AP$328,$B$329:$AP$329)/100*$B629</f>
        <v>0</v>
      </c>
      <c r="D346" s="212">
        <f>LOOKUP(D335,$B$328:$AP$328,$B$329:$AP$329)/100*$B629</f>
        <v>0</v>
      </c>
      <c r="E346" s="212">
        <f>LOOKUP(E335,$B$328:$AP$328,$B$329:$AP$329)/100*$B629</f>
        <v>0</v>
      </c>
      <c r="F346" s="212">
        <f>LOOKUP(F335,$B$328:$AP$328,$B$329:$AP$329)/100*$B629</f>
        <v>0</v>
      </c>
      <c r="G346" s="212">
        <f>LOOKUP(G335,$B$328:$AP$328,$B$329:$AP$329)/100*$B629</f>
        <v>0</v>
      </c>
      <c r="H346" s="212">
        <f>LOOKUP(H335,$B$328:$AP$328,$B$329:$AP$329)/100*$B629</f>
        <v>0</v>
      </c>
      <c r="I346" s="212">
        <f>LOOKUP(I335,$B$328:$AP$328,$B$329:$AP$329)/100*$B629</f>
        <v>0</v>
      </c>
      <c r="J346" s="212">
        <f>LOOKUP(J335,$B$328:$AP$328,$B$329:$AP$329)/100*$B629</f>
        <v>0</v>
      </c>
      <c r="K346" s="212">
        <f>LOOKUP(K335,$B$328:$AP$328,$B$329:$AP$329)/100*$B629</f>
        <v>0</v>
      </c>
      <c r="L346" s="212">
        <f>LOOKUP(L335,$B$328:$AP$328,$B$329:$AP$329)/100*$B629</f>
        <v>0</v>
      </c>
      <c r="M346" s="212">
        <f>LOOKUP(M335,$B$328:$AP$328,$B$329:$AP$329)/100*$B629</f>
        <v>0</v>
      </c>
      <c r="N346" s="212">
        <f>LOOKUP(N335,$B$328:$AP$328,$B$329:$AP$329)/100*$B629</f>
        <v>0</v>
      </c>
      <c r="O346" s="212">
        <f>LOOKUP(O335,$B$328:$AP$328,$B$329:$AP$329)/100*$B629</f>
        <v>0</v>
      </c>
      <c r="P346" s="212">
        <f>LOOKUP(P335,$B$328:$AP$328,$B$329:$AP$329)/100*$B629</f>
        <v>0</v>
      </c>
      <c r="Q346" s="212">
        <f>LOOKUP(Q335,$B$328:$AP$328,$B$329:$AP$329)/100*$B629</f>
        <v>0</v>
      </c>
      <c r="R346" s="212">
        <f>LOOKUP(R335,$B$328:$AP$328,$B$329:$AP$329)/100*$B629</f>
        <v>0</v>
      </c>
      <c r="S346" s="212">
        <f>LOOKUP(S335,$B$328:$AP$328,$B$329:$AP$329)/100*$B629</f>
        <v>0</v>
      </c>
      <c r="T346" s="212">
        <f>LOOKUP(T335,$B$328:$AP$328,$B$329:$AP$329)/100*$B629</f>
        <v>0</v>
      </c>
      <c r="U346" s="212">
        <f>LOOKUP(U335,$B$328:$AP$328,$B$329:$AP$329)/100*$B629</f>
        <v>0</v>
      </c>
      <c r="V346" s="212">
        <f>LOOKUP(V335,$B$328:$AP$328,$B$329:$AP$329)/100*$B629</f>
        <v>0</v>
      </c>
      <c r="W346" s="212">
        <f>LOOKUP(W335,$B$328:$AP$328,$B$329:$AP$329)/100*$B629</f>
        <v>0</v>
      </c>
      <c r="X346" s="212">
        <f>LOOKUP(X335,$B$328:$AP$328,$B$329:$AP$329)/100*$B629</f>
        <v>0</v>
      </c>
      <c r="Y346" s="212">
        <f>LOOKUP(Y335,$B$328:$AP$328,$B$329:$AP$329)/100*$B629</f>
        <v>0</v>
      </c>
      <c r="Z346" s="212">
        <f>LOOKUP(Z335,$B$328:$AP$328,$B$329:$AP$329)/100*$B629</f>
        <v>0</v>
      </c>
      <c r="AA346" s="212">
        <f>LOOKUP(AA335,$B$328:$AP$328,$B$329:$AP$329)/100*$B629</f>
        <v>0</v>
      </c>
      <c r="AB346" s="212">
        <f>LOOKUP(AB335,$B$328:$AP$328,$B$329:$AP$329)/100*$B629</f>
        <v>0</v>
      </c>
      <c r="AC346" s="212">
        <f>LOOKUP(AC335,$B$328:$AP$328,$B$329:$AP$329)/100*$B629</f>
        <v>0</v>
      </c>
      <c r="AD346" s="212">
        <f>LOOKUP(AD335,$B$328:$AP$328,$B$329:$AP$329)/100*$B629</f>
        <v>0</v>
      </c>
      <c r="AE346" s="212">
        <f>LOOKUP(AE335,$B$328:$AP$328,$B$329:$AP$329)/100*$B629</f>
        <v>0</v>
      </c>
      <c r="AF346" s="212">
        <f>LOOKUP(AF335,$B$328:$AP$328,$B$329:$AP$329)/100*$B629</f>
        <v>0</v>
      </c>
      <c r="AG346" s="212">
        <f>LOOKUP(AG335,$B$328:$AP$328,$B$329:$AP$329)/100*$B629</f>
        <v>0</v>
      </c>
      <c r="AH346" s="212">
        <f>LOOKUP(AH335,$B$328:$AP$328,$B$329:$AP$329)/100*$B629</f>
        <v>0</v>
      </c>
      <c r="AI346" s="212">
        <f>LOOKUP(AI335,$B$328:$AP$328,$B$329:$AP$329)/100*$B629</f>
        <v>0</v>
      </c>
      <c r="AJ346" s="212">
        <f>LOOKUP(AJ335,$B$328:$AP$328,$B$329:$AP$329)/100*$B629</f>
        <v>0</v>
      </c>
      <c r="AK346" s="212">
        <f>LOOKUP(AK335,$B$328:$AP$328,$B$329:$AP$329)/100*$B629</f>
        <v>0</v>
      </c>
      <c r="AL346" s="212">
        <f>LOOKUP(AL335,$B$328:$AP$328,$B$329:$AP$329)/100*$B629</f>
        <v>0</v>
      </c>
      <c r="AM346" s="212">
        <f>LOOKUP(AM335,$B$328:$AP$328,$B$329:$AP$329)/100*$B629</f>
        <v>0</v>
      </c>
      <c r="AN346" s="212">
        <f>LOOKUP(AN335,$B$328:$AP$328,$B$329:$AP$329)/100*$B629</f>
        <v>0</v>
      </c>
      <c r="AO346" s="212">
        <f>LOOKUP(AO335,$B$328:$AP$328,$B$329:$AP$329)/100*$B629</f>
        <v>0</v>
      </c>
      <c r="AP346" s="212">
        <f>LOOKUP(AP335,$B$328:$AP$328,$B$329:$AP$329)/100*$B629</f>
        <v>0</v>
      </c>
    </row>
    <row r="347" spans="1:42" x14ac:dyDescent="0.2">
      <c r="A347" s="4">
        <f t="shared" si="99"/>
        <v>4</v>
      </c>
      <c r="B347" s="231">
        <f t="shared" si="98"/>
        <v>0</v>
      </c>
      <c r="C347" s="212">
        <f>LOOKUP(C336,$B$328:$AP$328,$B$329:$AP$329)/100*$B630</f>
        <v>0</v>
      </c>
      <c r="D347" s="212">
        <f>LOOKUP(D336,$B$328:$AP$328,$B$329:$AP$329)/100*$B630</f>
        <v>0</v>
      </c>
      <c r="E347" s="212">
        <f>LOOKUP(E336,$B$328:$AP$328,$B$329:$AP$329)/100*$B630</f>
        <v>0</v>
      </c>
      <c r="F347" s="212">
        <f>LOOKUP(F336,$B$328:$AP$328,$B$329:$AP$329)/100*$B630</f>
        <v>0</v>
      </c>
      <c r="G347" s="212">
        <f>LOOKUP(G336,$B$328:$AP$328,$B$329:$AP$329)/100*$B630</f>
        <v>0</v>
      </c>
      <c r="H347" s="212">
        <f>LOOKUP(H336,$B$328:$AP$328,$B$329:$AP$329)/100*$B630</f>
        <v>0</v>
      </c>
      <c r="I347" s="212">
        <f>LOOKUP(I336,$B$328:$AP$328,$B$329:$AP$329)/100*$B630</f>
        <v>0</v>
      </c>
      <c r="J347" s="212">
        <f>LOOKUP(J336,$B$328:$AP$328,$B$329:$AP$329)/100*$B630</f>
        <v>0</v>
      </c>
      <c r="K347" s="212">
        <f>LOOKUP(K336,$B$328:$AP$328,$B$329:$AP$329)/100*$B630</f>
        <v>0</v>
      </c>
      <c r="L347" s="212">
        <f>LOOKUP(L336,$B$328:$AP$328,$B$329:$AP$329)/100*$B630</f>
        <v>0</v>
      </c>
      <c r="M347" s="212">
        <f>LOOKUP(M336,$B$328:$AP$328,$B$329:$AP$329)/100*$B630</f>
        <v>0</v>
      </c>
      <c r="N347" s="212">
        <f>LOOKUP(N336,$B$328:$AP$328,$B$329:$AP$329)/100*$B630</f>
        <v>0</v>
      </c>
      <c r="O347" s="212">
        <f>LOOKUP(O336,$B$328:$AP$328,$B$329:$AP$329)/100*$B630</f>
        <v>0</v>
      </c>
      <c r="P347" s="212">
        <f>LOOKUP(P336,$B$328:$AP$328,$B$329:$AP$329)/100*$B630</f>
        <v>0</v>
      </c>
      <c r="Q347" s="212">
        <f>LOOKUP(Q336,$B$328:$AP$328,$B$329:$AP$329)/100*$B630</f>
        <v>0</v>
      </c>
      <c r="R347" s="212">
        <f>LOOKUP(R336,$B$328:$AP$328,$B$329:$AP$329)/100*$B630</f>
        <v>0</v>
      </c>
      <c r="S347" s="212">
        <f>LOOKUP(S336,$B$328:$AP$328,$B$329:$AP$329)/100*$B630</f>
        <v>0</v>
      </c>
      <c r="T347" s="212">
        <f>LOOKUP(T336,$B$328:$AP$328,$B$329:$AP$329)/100*$B630</f>
        <v>0</v>
      </c>
      <c r="U347" s="212">
        <f>LOOKUP(U336,$B$328:$AP$328,$B$329:$AP$329)/100*$B630</f>
        <v>0</v>
      </c>
      <c r="V347" s="212">
        <f>LOOKUP(V336,$B$328:$AP$328,$B$329:$AP$329)/100*$B630</f>
        <v>0</v>
      </c>
      <c r="W347" s="212">
        <f>LOOKUP(W336,$B$328:$AP$328,$B$329:$AP$329)/100*$B630</f>
        <v>0</v>
      </c>
      <c r="X347" s="212">
        <f>LOOKUP(X336,$B$328:$AP$328,$B$329:$AP$329)/100*$B630</f>
        <v>0</v>
      </c>
      <c r="Y347" s="212">
        <f>LOOKUP(Y336,$B$328:$AP$328,$B$329:$AP$329)/100*$B630</f>
        <v>0</v>
      </c>
      <c r="Z347" s="212">
        <f>LOOKUP(Z336,$B$328:$AP$328,$B$329:$AP$329)/100*$B630</f>
        <v>0</v>
      </c>
      <c r="AA347" s="212">
        <f>LOOKUP(AA336,$B$328:$AP$328,$B$329:$AP$329)/100*$B630</f>
        <v>0</v>
      </c>
      <c r="AB347" s="212">
        <f>LOOKUP(AB336,$B$328:$AP$328,$B$329:$AP$329)/100*$B630</f>
        <v>0</v>
      </c>
      <c r="AC347" s="212">
        <f>LOOKUP(AC336,$B$328:$AP$328,$B$329:$AP$329)/100*$B630</f>
        <v>0</v>
      </c>
      <c r="AD347" s="212">
        <f>LOOKUP(AD336,$B$328:$AP$328,$B$329:$AP$329)/100*$B630</f>
        <v>0</v>
      </c>
      <c r="AE347" s="212">
        <f>LOOKUP(AE336,$B$328:$AP$328,$B$329:$AP$329)/100*$B630</f>
        <v>0</v>
      </c>
      <c r="AF347" s="212">
        <f>LOOKUP(AF336,$B$328:$AP$328,$B$329:$AP$329)/100*$B630</f>
        <v>0</v>
      </c>
      <c r="AG347" s="212">
        <f>LOOKUP(AG336,$B$328:$AP$328,$B$329:$AP$329)/100*$B630</f>
        <v>0</v>
      </c>
      <c r="AH347" s="212">
        <f>LOOKUP(AH336,$B$328:$AP$328,$B$329:$AP$329)/100*$B630</f>
        <v>0</v>
      </c>
      <c r="AI347" s="212">
        <f>LOOKUP(AI336,$B$328:$AP$328,$B$329:$AP$329)/100*$B630</f>
        <v>0</v>
      </c>
      <c r="AJ347" s="212">
        <f>LOOKUP(AJ336,$B$328:$AP$328,$B$329:$AP$329)/100*$B630</f>
        <v>0</v>
      </c>
      <c r="AK347" s="212">
        <f>LOOKUP(AK336,$B$328:$AP$328,$B$329:$AP$329)/100*$B630</f>
        <v>0</v>
      </c>
      <c r="AL347" s="212">
        <f>LOOKUP(AL336,$B$328:$AP$328,$B$329:$AP$329)/100*$B630</f>
        <v>0</v>
      </c>
      <c r="AM347" s="212">
        <f>LOOKUP(AM336,$B$328:$AP$328,$B$329:$AP$329)/100*$B630</f>
        <v>0</v>
      </c>
      <c r="AN347" s="212">
        <f>LOOKUP(AN336,$B$328:$AP$328,$B$329:$AP$329)/100*$B630</f>
        <v>0</v>
      </c>
      <c r="AO347" s="212">
        <f>LOOKUP(AO336,$B$328:$AP$328,$B$329:$AP$329)/100*$B630</f>
        <v>0</v>
      </c>
      <c r="AP347" s="212">
        <f>LOOKUP(AP336,$B$328:$AP$328,$B$329:$AP$329)/100*$B630</f>
        <v>0</v>
      </c>
    </row>
    <row r="348" spans="1:42" x14ac:dyDescent="0.2">
      <c r="A348" s="4">
        <f t="shared" si="99"/>
        <v>5</v>
      </c>
      <c r="B348" s="231">
        <f t="shared" si="98"/>
        <v>0</v>
      </c>
      <c r="C348" s="212">
        <f>LOOKUP(C337,$B$328:$AP$328,$B$329:$AP$329)/100*$B631</f>
        <v>0</v>
      </c>
      <c r="D348" s="212">
        <f>LOOKUP(D337,$B$328:$AP$328,$B$329:$AP$329)/100*$B631</f>
        <v>0</v>
      </c>
      <c r="E348" s="212">
        <f>LOOKUP(E337,$B$328:$AP$328,$B$329:$AP$329)/100*$B631</f>
        <v>0</v>
      </c>
      <c r="F348" s="212">
        <f>LOOKUP(F337,$B$328:$AP$328,$B$329:$AP$329)/100*$B631</f>
        <v>0</v>
      </c>
      <c r="G348" s="212">
        <f>LOOKUP(G337,$B$328:$AP$328,$B$329:$AP$329)/100*$B631</f>
        <v>0</v>
      </c>
      <c r="H348" s="212">
        <f>LOOKUP(H337,$B$328:$AP$328,$B$329:$AP$329)/100*$B631</f>
        <v>0</v>
      </c>
      <c r="I348" s="212">
        <f>LOOKUP(I337,$B$328:$AP$328,$B$329:$AP$329)/100*$B631</f>
        <v>0</v>
      </c>
      <c r="J348" s="212">
        <f>LOOKUP(J337,$B$328:$AP$328,$B$329:$AP$329)/100*$B631</f>
        <v>0</v>
      </c>
      <c r="K348" s="212">
        <f>LOOKUP(K337,$B$328:$AP$328,$B$329:$AP$329)/100*$B631</f>
        <v>0</v>
      </c>
      <c r="L348" s="212">
        <f>LOOKUP(L337,$B$328:$AP$328,$B$329:$AP$329)/100*$B631</f>
        <v>0</v>
      </c>
      <c r="M348" s="212">
        <f>LOOKUP(M337,$B$328:$AP$328,$B$329:$AP$329)/100*$B631</f>
        <v>0</v>
      </c>
      <c r="N348" s="212">
        <f>LOOKUP(N337,$B$328:$AP$328,$B$329:$AP$329)/100*$B631</f>
        <v>0</v>
      </c>
      <c r="O348" s="212">
        <f>LOOKUP(O337,$B$328:$AP$328,$B$329:$AP$329)/100*$B631</f>
        <v>0</v>
      </c>
      <c r="P348" s="212">
        <f>LOOKUP(P337,$B$328:$AP$328,$B$329:$AP$329)/100*$B631</f>
        <v>0</v>
      </c>
      <c r="Q348" s="212">
        <f>LOOKUP(Q337,$B$328:$AP$328,$B$329:$AP$329)/100*$B631</f>
        <v>0</v>
      </c>
      <c r="R348" s="212">
        <f>LOOKUP(R337,$B$328:$AP$328,$B$329:$AP$329)/100*$B631</f>
        <v>0</v>
      </c>
      <c r="S348" s="212">
        <f>LOOKUP(S337,$B$328:$AP$328,$B$329:$AP$329)/100*$B631</f>
        <v>0</v>
      </c>
      <c r="T348" s="212">
        <f>LOOKUP(T337,$B$328:$AP$328,$B$329:$AP$329)/100*$B631</f>
        <v>0</v>
      </c>
      <c r="U348" s="212">
        <f>LOOKUP(U337,$B$328:$AP$328,$B$329:$AP$329)/100*$B631</f>
        <v>0</v>
      </c>
      <c r="V348" s="212">
        <f>LOOKUP(V337,$B$328:$AP$328,$B$329:$AP$329)/100*$B631</f>
        <v>0</v>
      </c>
      <c r="W348" s="212">
        <f>LOOKUP(W337,$B$328:$AP$328,$B$329:$AP$329)/100*$B631</f>
        <v>0</v>
      </c>
      <c r="X348" s="212">
        <f>LOOKUP(X337,$B$328:$AP$328,$B$329:$AP$329)/100*$B631</f>
        <v>0</v>
      </c>
      <c r="Y348" s="212">
        <f>LOOKUP(Y337,$B$328:$AP$328,$B$329:$AP$329)/100*$B631</f>
        <v>0</v>
      </c>
      <c r="Z348" s="212">
        <f>LOOKUP(Z337,$B$328:$AP$328,$B$329:$AP$329)/100*$B631</f>
        <v>0</v>
      </c>
      <c r="AA348" s="212">
        <f>LOOKUP(AA337,$B$328:$AP$328,$B$329:$AP$329)/100*$B631</f>
        <v>0</v>
      </c>
      <c r="AB348" s="212">
        <f>LOOKUP(AB337,$B$328:$AP$328,$B$329:$AP$329)/100*$B631</f>
        <v>0</v>
      </c>
      <c r="AC348" s="212">
        <f>LOOKUP(AC337,$B$328:$AP$328,$B$329:$AP$329)/100*$B631</f>
        <v>0</v>
      </c>
      <c r="AD348" s="212">
        <f>LOOKUP(AD337,$B$328:$AP$328,$B$329:$AP$329)/100*$B631</f>
        <v>0</v>
      </c>
      <c r="AE348" s="212">
        <f>LOOKUP(AE337,$B$328:$AP$328,$B$329:$AP$329)/100*$B631</f>
        <v>0</v>
      </c>
      <c r="AF348" s="212">
        <f>LOOKUP(AF337,$B$328:$AP$328,$B$329:$AP$329)/100*$B631</f>
        <v>0</v>
      </c>
      <c r="AG348" s="212">
        <f>LOOKUP(AG337,$B$328:$AP$328,$B$329:$AP$329)/100*$B631</f>
        <v>0</v>
      </c>
      <c r="AH348" s="212">
        <f>LOOKUP(AH337,$B$328:$AP$328,$B$329:$AP$329)/100*$B631</f>
        <v>0</v>
      </c>
      <c r="AI348" s="212">
        <f>LOOKUP(AI337,$B$328:$AP$328,$B$329:$AP$329)/100*$B631</f>
        <v>0</v>
      </c>
      <c r="AJ348" s="212">
        <f>LOOKUP(AJ337,$B$328:$AP$328,$B$329:$AP$329)/100*$B631</f>
        <v>0</v>
      </c>
      <c r="AK348" s="212">
        <f>LOOKUP(AK337,$B$328:$AP$328,$B$329:$AP$329)/100*$B631</f>
        <v>0</v>
      </c>
      <c r="AL348" s="212">
        <f>LOOKUP(AL337,$B$328:$AP$328,$B$329:$AP$329)/100*$B631</f>
        <v>0</v>
      </c>
      <c r="AM348" s="212">
        <f>LOOKUP(AM337,$B$328:$AP$328,$B$329:$AP$329)/100*$B631</f>
        <v>0</v>
      </c>
      <c r="AN348" s="212">
        <f>LOOKUP(AN337,$B$328:$AP$328,$B$329:$AP$329)/100*$B631</f>
        <v>0</v>
      </c>
      <c r="AO348" s="212">
        <f>LOOKUP(AO337,$B$328:$AP$328,$B$329:$AP$329)/100*$B631</f>
        <v>0</v>
      </c>
      <c r="AP348" s="212">
        <f>LOOKUP(AP337,$B$328:$AP$328,$B$329:$AP$329)/100*$B631</f>
        <v>0</v>
      </c>
    </row>
    <row r="349" spans="1:42" x14ac:dyDescent="0.2">
      <c r="A349" s="16">
        <f t="shared" si="99"/>
        <v>6</v>
      </c>
      <c r="B349" s="231">
        <f t="shared" si="98"/>
        <v>0</v>
      </c>
      <c r="C349" s="212">
        <f>LOOKUP(C338,$B$328:$AP$328,$B$329:$AP$329)/100*$B632</f>
        <v>0</v>
      </c>
      <c r="D349" s="212">
        <f>LOOKUP(D338,$B$328:$AP$328,$B$329:$AP$329)/100*$B632</f>
        <v>0</v>
      </c>
      <c r="E349" s="212">
        <f>LOOKUP(E338,$B$328:$AP$328,$B$329:$AP$329)/100*$B632</f>
        <v>0</v>
      </c>
      <c r="F349" s="212">
        <f>LOOKUP(F338,$B$328:$AP$328,$B$329:$AP$329)/100*$B632</f>
        <v>0</v>
      </c>
      <c r="G349" s="212">
        <f>LOOKUP(G338,$B$328:$AP$328,$B$329:$AP$329)/100*$B632</f>
        <v>0</v>
      </c>
      <c r="H349" s="212">
        <f>LOOKUP(H338,$B$328:$AP$328,$B$329:$AP$329)/100*$B632</f>
        <v>0</v>
      </c>
      <c r="I349" s="212">
        <f>LOOKUP(I338,$B$328:$AP$328,$B$329:$AP$329)/100*$B632</f>
        <v>0</v>
      </c>
      <c r="J349" s="212">
        <f>LOOKUP(J338,$B$328:$AP$328,$B$329:$AP$329)/100*$B632</f>
        <v>0</v>
      </c>
      <c r="K349" s="212">
        <f>LOOKUP(K338,$B$328:$AP$328,$B$329:$AP$329)/100*$B632</f>
        <v>0</v>
      </c>
      <c r="L349" s="212">
        <f>LOOKUP(L338,$B$328:$AP$328,$B$329:$AP$329)/100*$B632</f>
        <v>0</v>
      </c>
      <c r="M349" s="212">
        <f>LOOKUP(M338,$B$328:$AP$328,$B$329:$AP$329)/100*$B632</f>
        <v>0</v>
      </c>
      <c r="N349" s="212">
        <f>LOOKUP(N338,$B$328:$AP$328,$B$329:$AP$329)/100*$B632</f>
        <v>0</v>
      </c>
      <c r="O349" s="212">
        <f>LOOKUP(O338,$B$328:$AP$328,$B$329:$AP$329)/100*$B632</f>
        <v>0</v>
      </c>
      <c r="P349" s="212">
        <f>LOOKUP(P338,$B$328:$AP$328,$B$329:$AP$329)/100*$B632</f>
        <v>0</v>
      </c>
      <c r="Q349" s="212">
        <f>LOOKUP(Q338,$B$328:$AP$328,$B$329:$AP$329)/100*$B632</f>
        <v>0</v>
      </c>
      <c r="R349" s="212">
        <f>LOOKUP(R338,$B$328:$AP$328,$B$329:$AP$329)/100*$B632</f>
        <v>0</v>
      </c>
      <c r="S349" s="212">
        <f>LOOKUP(S338,$B$328:$AP$328,$B$329:$AP$329)/100*$B632</f>
        <v>0</v>
      </c>
      <c r="T349" s="212">
        <f>LOOKUP(T338,$B$328:$AP$328,$B$329:$AP$329)/100*$B632</f>
        <v>0</v>
      </c>
      <c r="U349" s="212">
        <f>LOOKUP(U338,$B$328:$AP$328,$B$329:$AP$329)/100*$B632</f>
        <v>0</v>
      </c>
      <c r="V349" s="212">
        <f>LOOKUP(V338,$B$328:$AP$328,$B$329:$AP$329)/100*$B632</f>
        <v>0</v>
      </c>
      <c r="W349" s="212">
        <f>LOOKUP(W338,$B$328:$AP$328,$B$329:$AP$329)/100*$B632</f>
        <v>0</v>
      </c>
      <c r="X349" s="212">
        <f>LOOKUP(X338,$B$328:$AP$328,$B$329:$AP$329)/100*$B632</f>
        <v>0</v>
      </c>
      <c r="Y349" s="212">
        <f>LOOKUP(Y338,$B$328:$AP$328,$B$329:$AP$329)/100*$B632</f>
        <v>0</v>
      </c>
      <c r="Z349" s="212">
        <f>LOOKUP(Z338,$B$328:$AP$328,$B$329:$AP$329)/100*$B632</f>
        <v>0</v>
      </c>
      <c r="AA349" s="212">
        <f>LOOKUP(AA338,$B$328:$AP$328,$B$329:$AP$329)/100*$B632</f>
        <v>0</v>
      </c>
      <c r="AB349" s="212">
        <f>LOOKUP(AB338,$B$328:$AP$328,$B$329:$AP$329)/100*$B632</f>
        <v>0</v>
      </c>
      <c r="AC349" s="212">
        <f>LOOKUP(AC338,$B$328:$AP$328,$B$329:$AP$329)/100*$B632</f>
        <v>0</v>
      </c>
      <c r="AD349" s="212">
        <f>LOOKUP(AD338,$B$328:$AP$328,$B$329:$AP$329)/100*$B632</f>
        <v>0</v>
      </c>
      <c r="AE349" s="212">
        <f>LOOKUP(AE338,$B$328:$AP$328,$B$329:$AP$329)/100*$B632</f>
        <v>0</v>
      </c>
      <c r="AF349" s="212">
        <f>LOOKUP(AF338,$B$328:$AP$328,$B$329:$AP$329)/100*$B632</f>
        <v>0</v>
      </c>
      <c r="AG349" s="212">
        <f>LOOKUP(AG338,$B$328:$AP$328,$B$329:$AP$329)/100*$B632</f>
        <v>0</v>
      </c>
      <c r="AH349" s="212">
        <f>LOOKUP(AH338,$B$328:$AP$328,$B$329:$AP$329)/100*$B632</f>
        <v>0</v>
      </c>
      <c r="AI349" s="212">
        <f>LOOKUP(AI338,$B$328:$AP$328,$B$329:$AP$329)/100*$B632</f>
        <v>0</v>
      </c>
      <c r="AJ349" s="212">
        <f>LOOKUP(AJ338,$B$328:$AP$328,$B$329:$AP$329)/100*$B632</f>
        <v>0</v>
      </c>
      <c r="AK349" s="212">
        <f>LOOKUP(AK338,$B$328:$AP$328,$B$329:$AP$329)/100*$B632</f>
        <v>0</v>
      </c>
      <c r="AL349" s="212">
        <f>LOOKUP(AL338,$B$328:$AP$328,$B$329:$AP$329)/100*$B632</f>
        <v>0</v>
      </c>
      <c r="AM349" s="212">
        <f>LOOKUP(AM338,$B$328:$AP$328,$B$329:$AP$329)/100*$B632</f>
        <v>0</v>
      </c>
      <c r="AN349" s="212">
        <f>LOOKUP(AN338,$B$328:$AP$328,$B$329:$AP$329)/100*$B632</f>
        <v>0</v>
      </c>
      <c r="AO349" s="212">
        <f>LOOKUP(AO338,$B$328:$AP$328,$B$329:$AP$329)/100*$B632</f>
        <v>0</v>
      </c>
      <c r="AP349" s="212">
        <f>LOOKUP(AP338,$B$328:$AP$328,$B$329:$AP$329)/100*$B632</f>
        <v>0</v>
      </c>
    </row>
    <row r="350" spans="1:42" x14ac:dyDescent="0.2">
      <c r="A350" s="16">
        <f t="shared" si="99"/>
        <v>7</v>
      </c>
      <c r="B350" s="231">
        <f t="shared" si="98"/>
        <v>0</v>
      </c>
      <c r="C350" s="212">
        <f>LOOKUP(C339,$B$328:$AP$328,$B$329:$AP$329)/100*$B633</f>
        <v>0</v>
      </c>
      <c r="D350" s="212">
        <f>LOOKUP(D339,$B$328:$AP$328,$B$329:$AP$329)/100*$B633</f>
        <v>0</v>
      </c>
      <c r="E350" s="212">
        <f>LOOKUP(E339,$B$328:$AP$328,$B$329:$AP$329)/100*$B633</f>
        <v>0</v>
      </c>
      <c r="F350" s="212">
        <f>LOOKUP(F339,$B$328:$AP$328,$B$329:$AP$329)/100*$B633</f>
        <v>0</v>
      </c>
      <c r="G350" s="212">
        <f>LOOKUP(G339,$B$328:$AP$328,$B$329:$AP$329)/100*$B633</f>
        <v>0</v>
      </c>
      <c r="H350" s="212">
        <f>LOOKUP(H339,$B$328:$AP$328,$B$329:$AP$329)/100*$B633</f>
        <v>0</v>
      </c>
      <c r="I350" s="212">
        <f>LOOKUP(I339,$B$328:$AP$328,$B$329:$AP$329)/100*$B633</f>
        <v>0</v>
      </c>
      <c r="J350" s="212">
        <f>LOOKUP(J339,$B$328:$AP$328,$B$329:$AP$329)/100*$B633</f>
        <v>0</v>
      </c>
      <c r="K350" s="212">
        <f>LOOKUP(K339,$B$328:$AP$328,$B$329:$AP$329)/100*$B633</f>
        <v>0</v>
      </c>
      <c r="L350" s="212">
        <f>LOOKUP(L339,$B$328:$AP$328,$B$329:$AP$329)/100*$B633</f>
        <v>0</v>
      </c>
      <c r="M350" s="212">
        <f>LOOKUP(M339,$B$328:$AP$328,$B$329:$AP$329)/100*$B633</f>
        <v>0</v>
      </c>
      <c r="N350" s="212">
        <f>LOOKUP(N339,$B$328:$AP$328,$B$329:$AP$329)/100*$B633</f>
        <v>0</v>
      </c>
      <c r="O350" s="212">
        <f>LOOKUP(O339,$B$328:$AP$328,$B$329:$AP$329)/100*$B633</f>
        <v>0</v>
      </c>
      <c r="P350" s="212">
        <f>LOOKUP(P339,$B$328:$AP$328,$B$329:$AP$329)/100*$B633</f>
        <v>0</v>
      </c>
      <c r="Q350" s="212">
        <f>LOOKUP(Q339,$B$328:$AP$328,$B$329:$AP$329)/100*$B633</f>
        <v>0</v>
      </c>
      <c r="R350" s="212">
        <f>LOOKUP(R339,$B$328:$AP$328,$B$329:$AP$329)/100*$B633</f>
        <v>0</v>
      </c>
      <c r="S350" s="212">
        <f>LOOKUP(S339,$B$328:$AP$328,$B$329:$AP$329)/100*$B633</f>
        <v>0</v>
      </c>
      <c r="T350" s="212">
        <f>LOOKUP(T339,$B$328:$AP$328,$B$329:$AP$329)/100*$B633</f>
        <v>0</v>
      </c>
      <c r="U350" s="212">
        <f>LOOKUP(U339,$B$328:$AP$328,$B$329:$AP$329)/100*$B633</f>
        <v>0</v>
      </c>
      <c r="V350" s="212">
        <f>LOOKUP(V339,$B$328:$AP$328,$B$329:$AP$329)/100*$B633</f>
        <v>0</v>
      </c>
      <c r="W350" s="212">
        <f>LOOKUP(W339,$B$328:$AP$328,$B$329:$AP$329)/100*$B633</f>
        <v>0</v>
      </c>
      <c r="X350" s="212">
        <f>LOOKUP(X339,$B$328:$AP$328,$B$329:$AP$329)/100*$B633</f>
        <v>0</v>
      </c>
      <c r="Y350" s="212">
        <f>LOOKUP(Y339,$B$328:$AP$328,$B$329:$AP$329)/100*$B633</f>
        <v>0</v>
      </c>
      <c r="Z350" s="212">
        <f>LOOKUP(Z339,$B$328:$AP$328,$B$329:$AP$329)/100*$B633</f>
        <v>0</v>
      </c>
      <c r="AA350" s="212">
        <f>LOOKUP(AA339,$B$328:$AP$328,$B$329:$AP$329)/100*$B633</f>
        <v>0</v>
      </c>
      <c r="AB350" s="212">
        <f>LOOKUP(AB339,$B$328:$AP$328,$B$329:$AP$329)/100*$B633</f>
        <v>0</v>
      </c>
      <c r="AC350" s="212">
        <f>LOOKUP(AC339,$B$328:$AP$328,$B$329:$AP$329)/100*$B633</f>
        <v>0</v>
      </c>
      <c r="AD350" s="212">
        <f>LOOKUP(AD339,$B$328:$AP$328,$B$329:$AP$329)/100*$B633</f>
        <v>0</v>
      </c>
      <c r="AE350" s="212">
        <f>LOOKUP(AE339,$B$328:$AP$328,$B$329:$AP$329)/100*$B633</f>
        <v>0</v>
      </c>
      <c r="AF350" s="212">
        <f>LOOKUP(AF339,$B$328:$AP$328,$B$329:$AP$329)/100*$B633</f>
        <v>0</v>
      </c>
      <c r="AG350" s="212">
        <f>LOOKUP(AG339,$B$328:$AP$328,$B$329:$AP$329)/100*$B633</f>
        <v>0</v>
      </c>
      <c r="AH350" s="212">
        <f>LOOKUP(AH339,$B$328:$AP$328,$B$329:$AP$329)/100*$B633</f>
        <v>0</v>
      </c>
      <c r="AI350" s="212">
        <f>LOOKUP(AI339,$B$328:$AP$328,$B$329:$AP$329)/100*$B633</f>
        <v>0</v>
      </c>
      <c r="AJ350" s="212">
        <f>LOOKUP(AJ339,$B$328:$AP$328,$B$329:$AP$329)/100*$B633</f>
        <v>0</v>
      </c>
      <c r="AK350" s="212">
        <f>LOOKUP(AK339,$B$328:$AP$328,$B$329:$AP$329)/100*$B633</f>
        <v>0</v>
      </c>
      <c r="AL350" s="212">
        <f>LOOKUP(AL339,$B$328:$AP$328,$B$329:$AP$329)/100*$B633</f>
        <v>0</v>
      </c>
      <c r="AM350" s="212">
        <f>LOOKUP(AM339,$B$328:$AP$328,$B$329:$AP$329)/100*$B633</f>
        <v>0</v>
      </c>
      <c r="AN350" s="212">
        <f>LOOKUP(AN339,$B$328:$AP$328,$B$329:$AP$329)/100*$B633</f>
        <v>0</v>
      </c>
      <c r="AO350" s="212">
        <f>LOOKUP(AO339,$B$328:$AP$328,$B$329:$AP$329)/100*$B633</f>
        <v>0</v>
      </c>
      <c r="AP350" s="212">
        <f>LOOKUP(AP339,$B$328:$AP$328,$B$329:$AP$329)/100*$B633</f>
        <v>0</v>
      </c>
    </row>
    <row r="351" spans="1:42" x14ac:dyDescent="0.2">
      <c r="A351" s="16">
        <f t="shared" si="99"/>
        <v>8</v>
      </c>
      <c r="B351" s="231">
        <f t="shared" si="98"/>
        <v>0</v>
      </c>
      <c r="C351" s="212">
        <f>LOOKUP(C340,$B$328:$AP$328,$B$329:$AP$329)/100*$B634</f>
        <v>0</v>
      </c>
      <c r="D351" s="212">
        <f>LOOKUP(D340,$B$328:$AP$328,$B$329:$AP$329)/100*$B634</f>
        <v>0</v>
      </c>
      <c r="E351" s="212">
        <f>LOOKUP(E340,$B$328:$AP$328,$B$329:$AP$329)/100*$B634</f>
        <v>0</v>
      </c>
      <c r="F351" s="212">
        <f>LOOKUP(F340,$B$328:$AP$328,$B$329:$AP$329)/100*$B634</f>
        <v>0</v>
      </c>
      <c r="G351" s="212">
        <f>LOOKUP(G340,$B$328:$AP$328,$B$329:$AP$329)/100*$B634</f>
        <v>0</v>
      </c>
      <c r="H351" s="212">
        <f>LOOKUP(H340,$B$328:$AP$328,$B$329:$AP$329)/100*$B634</f>
        <v>0</v>
      </c>
      <c r="I351" s="212">
        <f>LOOKUP(I340,$B$328:$AP$328,$B$329:$AP$329)/100*$B634</f>
        <v>0</v>
      </c>
      <c r="J351" s="212">
        <f>LOOKUP(J340,$B$328:$AP$328,$B$329:$AP$329)/100*$B634</f>
        <v>0</v>
      </c>
      <c r="K351" s="212">
        <f>LOOKUP(K340,$B$328:$AP$328,$B$329:$AP$329)/100*$B634</f>
        <v>0</v>
      </c>
      <c r="L351" s="212">
        <f>LOOKUP(L340,$B$328:$AP$328,$B$329:$AP$329)/100*$B634</f>
        <v>0</v>
      </c>
      <c r="M351" s="212">
        <f>LOOKUP(M340,$B$328:$AP$328,$B$329:$AP$329)/100*$B634</f>
        <v>0</v>
      </c>
      <c r="N351" s="212">
        <f>LOOKUP(N340,$B$328:$AP$328,$B$329:$AP$329)/100*$B634</f>
        <v>0</v>
      </c>
      <c r="O351" s="212">
        <f>LOOKUP(O340,$B$328:$AP$328,$B$329:$AP$329)/100*$B634</f>
        <v>0</v>
      </c>
      <c r="P351" s="212">
        <f>LOOKUP(P340,$B$328:$AP$328,$B$329:$AP$329)/100*$B634</f>
        <v>0</v>
      </c>
      <c r="Q351" s="212">
        <f>LOOKUP(Q340,$B$328:$AP$328,$B$329:$AP$329)/100*$B634</f>
        <v>0</v>
      </c>
      <c r="R351" s="212">
        <f>LOOKUP(R340,$B$328:$AP$328,$B$329:$AP$329)/100*$B634</f>
        <v>0</v>
      </c>
      <c r="S351" s="212">
        <f>LOOKUP(S340,$B$328:$AP$328,$B$329:$AP$329)/100*$B634</f>
        <v>0</v>
      </c>
      <c r="T351" s="212">
        <f>LOOKUP(T340,$B$328:$AP$328,$B$329:$AP$329)/100*$B634</f>
        <v>0</v>
      </c>
      <c r="U351" s="212">
        <f>LOOKUP(U340,$B$328:$AP$328,$B$329:$AP$329)/100*$B634</f>
        <v>0</v>
      </c>
      <c r="V351" s="212">
        <f>LOOKUP(V340,$B$328:$AP$328,$B$329:$AP$329)/100*$B634</f>
        <v>0</v>
      </c>
      <c r="W351" s="212">
        <f>LOOKUP(W340,$B$328:$AP$328,$B$329:$AP$329)/100*$B634</f>
        <v>0</v>
      </c>
      <c r="X351" s="212">
        <f>LOOKUP(X340,$B$328:$AP$328,$B$329:$AP$329)/100*$B634</f>
        <v>0</v>
      </c>
      <c r="Y351" s="212">
        <f>LOOKUP(Y340,$B$328:$AP$328,$B$329:$AP$329)/100*$B634</f>
        <v>0</v>
      </c>
      <c r="Z351" s="212">
        <f>LOOKUP(Z340,$B$328:$AP$328,$B$329:$AP$329)/100*$B634</f>
        <v>0</v>
      </c>
      <c r="AA351" s="212">
        <f>LOOKUP(AA340,$B$328:$AP$328,$B$329:$AP$329)/100*$B634</f>
        <v>0</v>
      </c>
      <c r="AB351" s="212">
        <f>LOOKUP(AB340,$B$328:$AP$328,$B$329:$AP$329)/100*$B634</f>
        <v>0</v>
      </c>
      <c r="AC351" s="212">
        <f>LOOKUP(AC340,$B$328:$AP$328,$B$329:$AP$329)/100*$B634</f>
        <v>0</v>
      </c>
      <c r="AD351" s="212">
        <f>LOOKUP(AD340,$B$328:$AP$328,$B$329:$AP$329)/100*$B634</f>
        <v>0</v>
      </c>
      <c r="AE351" s="212">
        <f>LOOKUP(AE340,$B$328:$AP$328,$B$329:$AP$329)/100*$B634</f>
        <v>0</v>
      </c>
      <c r="AF351" s="212">
        <f>LOOKUP(AF340,$B$328:$AP$328,$B$329:$AP$329)/100*$B634</f>
        <v>0</v>
      </c>
      <c r="AG351" s="212">
        <f>LOOKUP(AG340,$B$328:$AP$328,$B$329:$AP$329)/100*$B634</f>
        <v>0</v>
      </c>
      <c r="AH351" s="212">
        <f>LOOKUP(AH340,$B$328:$AP$328,$B$329:$AP$329)/100*$B634</f>
        <v>0</v>
      </c>
      <c r="AI351" s="212">
        <f>LOOKUP(AI340,$B$328:$AP$328,$B$329:$AP$329)/100*$B634</f>
        <v>0</v>
      </c>
      <c r="AJ351" s="212">
        <f>LOOKUP(AJ340,$B$328:$AP$328,$B$329:$AP$329)/100*$B634</f>
        <v>0</v>
      </c>
      <c r="AK351" s="212">
        <f>LOOKUP(AK340,$B$328:$AP$328,$B$329:$AP$329)/100*$B634</f>
        <v>0</v>
      </c>
      <c r="AL351" s="212">
        <f>LOOKUP(AL340,$B$328:$AP$328,$B$329:$AP$329)/100*$B634</f>
        <v>0</v>
      </c>
      <c r="AM351" s="212">
        <f>LOOKUP(AM340,$B$328:$AP$328,$B$329:$AP$329)/100*$B634</f>
        <v>0</v>
      </c>
      <c r="AN351" s="212">
        <f>LOOKUP(AN340,$B$328:$AP$328,$B$329:$AP$329)/100*$B634</f>
        <v>0</v>
      </c>
      <c r="AO351" s="212">
        <f>LOOKUP(AO340,$B$328:$AP$328,$B$329:$AP$329)/100*$B634</f>
        <v>0</v>
      </c>
      <c r="AP351" s="212">
        <f>LOOKUP(AP340,$B$328:$AP$328,$B$329:$AP$329)/100*$B634</f>
        <v>0</v>
      </c>
    </row>
    <row r="352" spans="1:42" x14ac:dyDescent="0.2">
      <c r="A352" s="16">
        <f>A351+1</f>
        <v>9</v>
      </c>
      <c r="B352" s="231">
        <f t="shared" si="98"/>
        <v>0</v>
      </c>
      <c r="C352" s="212">
        <f>LOOKUP(C341,$B$328:$AP$328,$B$329:$AP$329)/100*$B635</f>
        <v>0</v>
      </c>
      <c r="D352" s="212">
        <f>LOOKUP(D341,$B$328:$AP$328,$B$329:$AP$329)/100*$B635</f>
        <v>0</v>
      </c>
      <c r="E352" s="212">
        <f>LOOKUP(E341,$B$328:$AP$328,$B$329:$AP$329)/100*$B635</f>
        <v>0</v>
      </c>
      <c r="F352" s="212">
        <f>LOOKUP(F341,$B$328:$AP$328,$B$329:$AP$329)/100*$B635</f>
        <v>0</v>
      </c>
      <c r="G352" s="212">
        <f>LOOKUP(G341,$B$328:$AP$328,$B$329:$AP$329)/100*$B635</f>
        <v>0</v>
      </c>
      <c r="H352" s="212">
        <f>LOOKUP(H341,$B$328:$AP$328,$B$329:$AP$329)/100*$B635</f>
        <v>0</v>
      </c>
      <c r="I352" s="212">
        <f>LOOKUP(I341,$B$328:$AP$328,$B$329:$AP$329)/100*$B635</f>
        <v>0</v>
      </c>
      <c r="J352" s="212">
        <f>LOOKUP(J341,$B$328:$AP$328,$B$329:$AP$329)/100*$B635</f>
        <v>0</v>
      </c>
      <c r="K352" s="212">
        <f>LOOKUP(K341,$B$328:$AP$328,$B$329:$AP$329)/100*$B635</f>
        <v>0</v>
      </c>
      <c r="L352" s="212">
        <f>LOOKUP(L341,$B$328:$AP$328,$B$329:$AP$329)/100*$B635</f>
        <v>0</v>
      </c>
      <c r="M352" s="212">
        <f>LOOKUP(M341,$B$328:$AP$328,$B$329:$AP$329)/100*$B635</f>
        <v>0</v>
      </c>
      <c r="N352" s="212">
        <f>LOOKUP(N341,$B$328:$AP$328,$B$329:$AP$329)/100*$B635</f>
        <v>0</v>
      </c>
      <c r="O352" s="212">
        <f>LOOKUP(O341,$B$328:$AP$328,$B$329:$AP$329)/100*$B635</f>
        <v>0</v>
      </c>
      <c r="P352" s="212">
        <f>LOOKUP(P341,$B$328:$AP$328,$B$329:$AP$329)/100*$B635</f>
        <v>0</v>
      </c>
      <c r="Q352" s="212">
        <f>LOOKUP(Q341,$B$328:$AP$328,$B$329:$AP$329)/100*$B635</f>
        <v>0</v>
      </c>
      <c r="R352" s="212">
        <f>LOOKUP(R341,$B$328:$AP$328,$B$329:$AP$329)/100*$B635</f>
        <v>0</v>
      </c>
      <c r="S352" s="212">
        <f>LOOKUP(S341,$B$328:$AP$328,$B$329:$AP$329)/100*$B635</f>
        <v>0</v>
      </c>
      <c r="T352" s="212">
        <f>LOOKUP(T341,$B$328:$AP$328,$B$329:$AP$329)/100*$B635</f>
        <v>0</v>
      </c>
      <c r="U352" s="212">
        <f>LOOKUP(U341,$B$328:$AP$328,$B$329:$AP$329)/100*$B635</f>
        <v>0</v>
      </c>
      <c r="V352" s="212">
        <f>LOOKUP(V341,$B$328:$AP$328,$B$329:$AP$329)/100*$B635</f>
        <v>0</v>
      </c>
      <c r="W352" s="212">
        <f>LOOKUP(W341,$B$328:$AP$328,$B$329:$AP$329)/100*$B635</f>
        <v>0</v>
      </c>
      <c r="X352" s="212">
        <f>LOOKUP(X341,$B$328:$AP$328,$B$329:$AP$329)/100*$B635</f>
        <v>0</v>
      </c>
      <c r="Y352" s="212">
        <f>LOOKUP(Y341,$B$328:$AP$328,$B$329:$AP$329)/100*$B635</f>
        <v>0</v>
      </c>
      <c r="Z352" s="212">
        <f>LOOKUP(Z341,$B$328:$AP$328,$B$329:$AP$329)/100*$B635</f>
        <v>0</v>
      </c>
      <c r="AA352" s="212">
        <f>LOOKUP(AA341,$B$328:$AP$328,$B$329:$AP$329)/100*$B635</f>
        <v>0</v>
      </c>
      <c r="AB352" s="212">
        <f>LOOKUP(AB341,$B$328:$AP$328,$B$329:$AP$329)/100*$B635</f>
        <v>0</v>
      </c>
      <c r="AC352" s="212">
        <f>LOOKUP(AC341,$B$328:$AP$328,$B$329:$AP$329)/100*$B635</f>
        <v>0</v>
      </c>
      <c r="AD352" s="212">
        <f>LOOKUP(AD341,$B$328:$AP$328,$B$329:$AP$329)/100*$B635</f>
        <v>0</v>
      </c>
      <c r="AE352" s="212">
        <f>LOOKUP(AE341,$B$328:$AP$328,$B$329:$AP$329)/100*$B635</f>
        <v>0</v>
      </c>
      <c r="AF352" s="212">
        <f>LOOKUP(AF341,$B$328:$AP$328,$B$329:$AP$329)/100*$B635</f>
        <v>0</v>
      </c>
      <c r="AG352" s="212">
        <f>LOOKUP(AG341,$B$328:$AP$328,$B$329:$AP$329)/100*$B635</f>
        <v>0</v>
      </c>
      <c r="AH352" s="212">
        <f>LOOKUP(AH341,$B$328:$AP$328,$B$329:$AP$329)/100*$B635</f>
        <v>0</v>
      </c>
      <c r="AI352" s="212">
        <f>LOOKUP(AI341,$B$328:$AP$328,$B$329:$AP$329)/100*$B635</f>
        <v>0</v>
      </c>
      <c r="AJ352" s="212">
        <f>LOOKUP(AJ341,$B$328:$AP$328,$B$329:$AP$329)/100*$B635</f>
        <v>0</v>
      </c>
      <c r="AK352" s="212">
        <f>LOOKUP(AK341,$B$328:$AP$328,$B$329:$AP$329)/100*$B635</f>
        <v>0</v>
      </c>
      <c r="AL352" s="212">
        <f>LOOKUP(AL341,$B$328:$AP$328,$B$329:$AP$329)/100*$B635</f>
        <v>0</v>
      </c>
      <c r="AM352" s="212">
        <f>LOOKUP(AM341,$B$328:$AP$328,$B$329:$AP$329)/100*$B635</f>
        <v>0</v>
      </c>
      <c r="AN352" s="212">
        <f>LOOKUP(AN341,$B$328:$AP$328,$B$329:$AP$329)/100*$B635</f>
        <v>0</v>
      </c>
      <c r="AO352" s="212">
        <f>LOOKUP(AO341,$B$328:$AP$328,$B$329:$AP$329)/100*$B635</f>
        <v>0</v>
      </c>
      <c r="AP352" s="212">
        <f>LOOKUP(AP341,$B$328:$AP$328,$B$329:$AP$329)/100*$B635</f>
        <v>0</v>
      </c>
    </row>
    <row r="353" spans="1:42" x14ac:dyDescent="0.2">
      <c r="A353" s="16">
        <f t="shared" si="99"/>
        <v>10</v>
      </c>
      <c r="B353" s="231">
        <f t="shared" si="98"/>
        <v>0</v>
      </c>
      <c r="C353" s="212">
        <f>LOOKUP(C342,$B$328:$AP$328,$B$329:$AP$329)/100*$B636</f>
        <v>0</v>
      </c>
      <c r="D353" s="212">
        <f>LOOKUP(D342,$B$328:$AP$328,$B$329:$AP$329)/100*$B636</f>
        <v>0</v>
      </c>
      <c r="E353" s="212">
        <f>LOOKUP(E342,$B$328:$AP$328,$B$329:$AP$329)/100*$B636</f>
        <v>0</v>
      </c>
      <c r="F353" s="212">
        <f>LOOKUP(F342,$B$328:$AP$328,$B$329:$AP$329)/100*$B636</f>
        <v>0</v>
      </c>
      <c r="G353" s="212">
        <f>LOOKUP(G342,$B$328:$AP$328,$B$329:$AP$329)/100*$B636</f>
        <v>0</v>
      </c>
      <c r="H353" s="212">
        <f>LOOKUP(H342,$B$328:$AP$328,$B$329:$AP$329)/100*$B636</f>
        <v>0</v>
      </c>
      <c r="I353" s="212">
        <f>LOOKUP(I342,$B$328:$AP$328,$B$329:$AP$329)/100*$B636</f>
        <v>0</v>
      </c>
      <c r="J353" s="212">
        <f>LOOKUP(J342,$B$328:$AP$328,$B$329:$AP$329)/100*$B636</f>
        <v>0</v>
      </c>
      <c r="K353" s="212">
        <f>LOOKUP(K342,$B$328:$AP$328,$B$329:$AP$329)/100*$B636</f>
        <v>0</v>
      </c>
      <c r="L353" s="212">
        <f>LOOKUP(L342,$B$328:$AP$328,$B$329:$AP$329)/100*$B636</f>
        <v>0</v>
      </c>
      <c r="M353" s="212">
        <f>LOOKUP(M342,$B$328:$AP$328,$B$329:$AP$329)/100*$B636</f>
        <v>0</v>
      </c>
      <c r="N353" s="212">
        <f>LOOKUP(N342,$B$328:$AP$328,$B$329:$AP$329)/100*$B636</f>
        <v>0</v>
      </c>
      <c r="O353" s="212">
        <f>LOOKUP(O342,$B$328:$AP$328,$B$329:$AP$329)/100*$B636</f>
        <v>0</v>
      </c>
      <c r="P353" s="212">
        <f>LOOKUP(P342,$B$328:$AP$328,$B$329:$AP$329)/100*$B636</f>
        <v>0</v>
      </c>
      <c r="Q353" s="212">
        <f>LOOKUP(Q342,$B$328:$AP$328,$B$329:$AP$329)/100*$B636</f>
        <v>0</v>
      </c>
      <c r="R353" s="212">
        <f>LOOKUP(R342,$B$328:$AP$328,$B$329:$AP$329)/100*$B636</f>
        <v>0</v>
      </c>
      <c r="S353" s="212">
        <f>LOOKUP(S342,$B$328:$AP$328,$B$329:$AP$329)/100*$B636</f>
        <v>0</v>
      </c>
      <c r="T353" s="212">
        <f>LOOKUP(T342,$B$328:$AP$328,$B$329:$AP$329)/100*$B636</f>
        <v>0</v>
      </c>
      <c r="U353" s="212">
        <f>LOOKUP(U342,$B$328:$AP$328,$B$329:$AP$329)/100*$B636</f>
        <v>0</v>
      </c>
      <c r="V353" s="212">
        <f>LOOKUP(V342,$B$328:$AP$328,$B$329:$AP$329)/100*$B636</f>
        <v>0</v>
      </c>
      <c r="W353" s="212">
        <f>LOOKUP(W342,$B$328:$AP$328,$B$329:$AP$329)/100*$B636</f>
        <v>0</v>
      </c>
      <c r="X353" s="212">
        <f>LOOKUP(X342,$B$328:$AP$328,$B$329:$AP$329)/100*$B636</f>
        <v>0</v>
      </c>
      <c r="Y353" s="212">
        <f>LOOKUP(Y342,$B$328:$AP$328,$B$329:$AP$329)/100*$B636</f>
        <v>0</v>
      </c>
      <c r="Z353" s="212">
        <f>LOOKUP(Z342,$B$328:$AP$328,$B$329:$AP$329)/100*$B636</f>
        <v>0</v>
      </c>
      <c r="AA353" s="212">
        <f>LOOKUP(AA342,$B$328:$AP$328,$B$329:$AP$329)/100*$B636</f>
        <v>0</v>
      </c>
      <c r="AB353" s="212">
        <f>LOOKUP(AB342,$B$328:$AP$328,$B$329:$AP$329)/100*$B636</f>
        <v>0</v>
      </c>
      <c r="AC353" s="212">
        <f>LOOKUP(AC342,$B$328:$AP$328,$B$329:$AP$329)/100*$B636</f>
        <v>0</v>
      </c>
      <c r="AD353" s="212">
        <f>LOOKUP(AD342,$B$328:$AP$328,$B$329:$AP$329)/100*$B636</f>
        <v>0</v>
      </c>
      <c r="AE353" s="212">
        <f>LOOKUP(AE342,$B$328:$AP$328,$B$329:$AP$329)/100*$B636</f>
        <v>0</v>
      </c>
      <c r="AF353" s="212">
        <f>LOOKUP(AF342,$B$328:$AP$328,$B$329:$AP$329)/100*$B636</f>
        <v>0</v>
      </c>
      <c r="AG353" s="212">
        <f>LOOKUP(AG342,$B$328:$AP$328,$B$329:$AP$329)/100*$B636</f>
        <v>0</v>
      </c>
      <c r="AH353" s="212">
        <f>LOOKUP(AH342,$B$328:$AP$328,$B$329:$AP$329)/100*$B636</f>
        <v>0</v>
      </c>
      <c r="AI353" s="212">
        <f>LOOKUP(AI342,$B$328:$AP$328,$B$329:$AP$329)/100*$B636</f>
        <v>0</v>
      </c>
      <c r="AJ353" s="212">
        <f>LOOKUP(AJ342,$B$328:$AP$328,$B$329:$AP$329)/100*$B636</f>
        <v>0</v>
      </c>
      <c r="AK353" s="212">
        <f>LOOKUP(AK342,$B$328:$AP$328,$B$329:$AP$329)/100*$B636</f>
        <v>0</v>
      </c>
      <c r="AL353" s="212">
        <f>LOOKUP(AL342,$B$328:$AP$328,$B$329:$AP$329)/100*$B636</f>
        <v>0</v>
      </c>
      <c r="AM353" s="212">
        <f>LOOKUP(AM342,$B$328:$AP$328,$B$329:$AP$329)/100*$B636</f>
        <v>0</v>
      </c>
      <c r="AN353" s="212">
        <f>LOOKUP(AN342,$B$328:$AP$328,$B$329:$AP$329)/100*$B636</f>
        <v>0</v>
      </c>
      <c r="AO353" s="212">
        <f>LOOKUP(AO342,$B$328:$AP$328,$B$329:$AP$329)/100*$B636</f>
        <v>0</v>
      </c>
      <c r="AP353" s="212">
        <f>LOOKUP(AP342,$B$328:$AP$328,$B$329:$AP$329)/100*$B636</f>
        <v>0</v>
      </c>
    </row>
    <row r="354" spans="1:42" s="16" customFormat="1" ht="12" customHeight="1" x14ac:dyDescent="0.2">
      <c r="A354" s="39" t="s">
        <v>13</v>
      </c>
      <c r="B354" s="213"/>
      <c r="C354" s="213">
        <f>SUM(C344:C353)</f>
        <v>0</v>
      </c>
      <c r="D354" s="213">
        <f t="shared" ref="D354:AP354" si="100">SUM(D344:D353)</f>
        <v>0</v>
      </c>
      <c r="E354" s="213">
        <f t="shared" si="100"/>
        <v>0</v>
      </c>
      <c r="F354" s="213">
        <f t="shared" si="100"/>
        <v>0</v>
      </c>
      <c r="G354" s="213">
        <f t="shared" si="100"/>
        <v>0</v>
      </c>
      <c r="H354" s="213">
        <f t="shared" si="100"/>
        <v>0</v>
      </c>
      <c r="I354" s="213">
        <f t="shared" si="100"/>
        <v>0</v>
      </c>
      <c r="J354" s="213">
        <f t="shared" si="100"/>
        <v>0</v>
      </c>
      <c r="K354" s="213">
        <f t="shared" si="100"/>
        <v>0</v>
      </c>
      <c r="L354" s="213">
        <f t="shared" si="100"/>
        <v>0</v>
      </c>
      <c r="M354" s="213">
        <f t="shared" si="100"/>
        <v>0</v>
      </c>
      <c r="N354" s="213">
        <f t="shared" si="100"/>
        <v>0</v>
      </c>
      <c r="O354" s="213">
        <f t="shared" si="100"/>
        <v>0</v>
      </c>
      <c r="P354" s="213">
        <f t="shared" si="100"/>
        <v>0</v>
      </c>
      <c r="Q354" s="213">
        <f t="shared" si="100"/>
        <v>0</v>
      </c>
      <c r="R354" s="213">
        <f t="shared" si="100"/>
        <v>0</v>
      </c>
      <c r="S354" s="213">
        <f t="shared" si="100"/>
        <v>0</v>
      </c>
      <c r="T354" s="213">
        <f t="shared" si="100"/>
        <v>0</v>
      </c>
      <c r="U354" s="213">
        <f t="shared" si="100"/>
        <v>0</v>
      </c>
      <c r="V354" s="213">
        <f t="shared" si="100"/>
        <v>0</v>
      </c>
      <c r="W354" s="213">
        <f t="shared" si="100"/>
        <v>0</v>
      </c>
      <c r="X354" s="213">
        <f t="shared" si="100"/>
        <v>0</v>
      </c>
      <c r="Y354" s="213">
        <f t="shared" si="100"/>
        <v>0</v>
      </c>
      <c r="Z354" s="213">
        <f t="shared" si="100"/>
        <v>0</v>
      </c>
      <c r="AA354" s="213">
        <f t="shared" si="100"/>
        <v>0</v>
      </c>
      <c r="AB354" s="213">
        <f t="shared" si="100"/>
        <v>0</v>
      </c>
      <c r="AC354" s="213">
        <f t="shared" si="100"/>
        <v>0</v>
      </c>
      <c r="AD354" s="213">
        <f t="shared" si="100"/>
        <v>0</v>
      </c>
      <c r="AE354" s="213">
        <f t="shared" si="100"/>
        <v>0</v>
      </c>
      <c r="AF354" s="213">
        <f t="shared" si="100"/>
        <v>0</v>
      </c>
      <c r="AG354" s="213">
        <f t="shared" si="100"/>
        <v>0</v>
      </c>
      <c r="AH354" s="213">
        <f t="shared" si="100"/>
        <v>0</v>
      </c>
      <c r="AI354" s="213">
        <f t="shared" si="100"/>
        <v>0</v>
      </c>
      <c r="AJ354" s="213">
        <f t="shared" si="100"/>
        <v>0</v>
      </c>
      <c r="AK354" s="213">
        <f t="shared" si="100"/>
        <v>0</v>
      </c>
      <c r="AL354" s="213">
        <f t="shared" si="100"/>
        <v>0</v>
      </c>
      <c r="AM354" s="213">
        <f t="shared" si="100"/>
        <v>0</v>
      </c>
      <c r="AN354" s="213">
        <f t="shared" si="100"/>
        <v>0</v>
      </c>
      <c r="AO354" s="213">
        <f t="shared" si="100"/>
        <v>0</v>
      </c>
      <c r="AP354" s="213">
        <f t="shared" si="100"/>
        <v>0</v>
      </c>
    </row>
    <row r="355" spans="1:42" x14ac:dyDescent="0.2">
      <c r="A355" s="3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0" t="s">
        <v>79</v>
      </c>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spans="1:42" x14ac:dyDescent="0.2">
      <c r="A357" s="32" t="s">
        <v>65</v>
      </c>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row>
    <row r="358" spans="1:42" x14ac:dyDescent="0.2">
      <c r="A358" s="16">
        <v>1</v>
      </c>
      <c r="B358" s="4">
        <v>0</v>
      </c>
      <c r="C358" s="212">
        <f>IF(C$2&lt;=analysis_period,IF(SUM($C659:C659)&gt;0,B358+1,0),0)</f>
        <v>0</v>
      </c>
      <c r="D358" s="212">
        <f>IF(D$2&lt;=analysis_period,IF(SUM($C659:D659)&gt;0,C358+1,0),0)</f>
        <v>0</v>
      </c>
      <c r="E358" s="212">
        <f>IF(E$2&lt;=analysis_period,IF(SUM($C659:E659)&gt;0,D358+1,0),0)</f>
        <v>0</v>
      </c>
      <c r="F358" s="212">
        <f>IF(F$2&lt;=analysis_period,IF(SUM($C659:F659)&gt;0,E358+1,0),0)</f>
        <v>0</v>
      </c>
      <c r="G358" s="212">
        <f>IF(G$2&lt;=analysis_period,IF(SUM($C659:G659)&gt;0,F358+1,0),0)</f>
        <v>0</v>
      </c>
      <c r="H358" s="212">
        <f>IF(H$2&lt;=analysis_period,IF(SUM($C659:H659)&gt;0,G358+1,0),0)</f>
        <v>0</v>
      </c>
      <c r="I358" s="212">
        <f>IF(I$2&lt;=analysis_period,IF(SUM($C659:I659)&gt;0,H358+1,0),0)</f>
        <v>0</v>
      </c>
      <c r="J358" s="212">
        <f>IF(J$2&lt;=analysis_period,IF(SUM($C659:J659)&gt;0,I358+1,0),0)</f>
        <v>0</v>
      </c>
      <c r="K358" s="212">
        <f>IF(K$2&lt;=analysis_period,IF(SUM($C659:K659)&gt;0,J358+1,0),0)</f>
        <v>0</v>
      </c>
      <c r="L358" s="212">
        <f>IF(L$2&lt;=analysis_period,IF(SUM($C659:L659)&gt;0,K358+1,0),0)</f>
        <v>0</v>
      </c>
      <c r="M358" s="212">
        <f>IF(M$2&lt;=analysis_period,IF(SUM($C659:M659)&gt;0,L358+1,0),0)</f>
        <v>0</v>
      </c>
      <c r="N358" s="212">
        <f>IF(N$2&lt;=analysis_period,IF(SUM($C659:N659)&gt;0,M358+1,0),0)</f>
        <v>0</v>
      </c>
      <c r="O358" s="212">
        <f>IF(O$2&lt;=analysis_period,IF(SUM($C659:O659)&gt;0,N358+1,0),0)</f>
        <v>0</v>
      </c>
      <c r="P358" s="212">
        <f>IF(P$2&lt;=analysis_period,IF(SUM($C659:P659)&gt;0,O358+1,0),0)</f>
        <v>0</v>
      </c>
      <c r="Q358" s="212">
        <f>IF(Q$2&lt;=analysis_period,IF(SUM($C659:Q659)&gt;0,P358+1,0),0)</f>
        <v>0</v>
      </c>
      <c r="R358" s="212">
        <f>IF(R$2&lt;=analysis_period,IF(SUM($C659:R659)&gt;0,Q358+1,0),0)</f>
        <v>0</v>
      </c>
      <c r="S358" s="212">
        <f>IF(S$2&lt;=analysis_period,IF(SUM($C659:S659)&gt;0,R358+1,0),0)</f>
        <v>0</v>
      </c>
      <c r="T358" s="212">
        <f>IF(T$2&lt;=analysis_period,IF(SUM($C659:T659)&gt;0,S358+1,0),0)</f>
        <v>0</v>
      </c>
      <c r="U358" s="212">
        <f>IF(U$2&lt;=analysis_period,IF(SUM($C659:U659)&gt;0,T358+1,0),0)</f>
        <v>0</v>
      </c>
      <c r="V358" s="212">
        <f>IF(V$2&lt;=analysis_period,IF(SUM($C659:V659)&gt;0,U358+1,0),0)</f>
        <v>0</v>
      </c>
      <c r="W358" s="212">
        <f>IF(W$2&lt;=analysis_period,IF(SUM($C659:W659)&gt;0,V358+1,0),0)</f>
        <v>0</v>
      </c>
      <c r="X358" s="212">
        <f>IF(X$2&lt;=analysis_period,IF(SUM($C659:X659)&gt;0,W358+1,0),0)</f>
        <v>0</v>
      </c>
      <c r="Y358" s="212">
        <f>IF(Y$2&lt;=analysis_period,IF(SUM($C659:Y659)&gt;0,X358+1,0),0)</f>
        <v>0</v>
      </c>
      <c r="Z358" s="212">
        <f>IF(Z$2&lt;=analysis_period,IF(SUM($C659:Z659)&gt;0,Y358+1,0),0)</f>
        <v>0</v>
      </c>
      <c r="AA358" s="212">
        <f>IF(AA$2&lt;=analysis_period,IF(SUM($C659:AA659)&gt;0,Z358+1,0),0)</f>
        <v>0</v>
      </c>
      <c r="AB358" s="212">
        <f>IF(AB$2&lt;=analysis_period,IF(SUM($C659:AB659)&gt;0,AA358+1,0),0)</f>
        <v>0</v>
      </c>
      <c r="AC358" s="212">
        <f>IF(AC$2&lt;=analysis_period,IF(SUM($C659:AC659)&gt;0,AB358+1,0),0)</f>
        <v>0</v>
      </c>
      <c r="AD358" s="212">
        <f>IF(AD$2&lt;=analysis_period,IF(SUM($C659:AD659)&gt;0,AC358+1,0),0)</f>
        <v>0</v>
      </c>
      <c r="AE358" s="212">
        <f>IF(AE$2&lt;=analysis_period,IF(SUM($C659:AE659)&gt;0,AD358+1,0),0)</f>
        <v>0</v>
      </c>
      <c r="AF358" s="212">
        <f>IF(AF$2&lt;=analysis_period,IF(SUM($C659:AF659)&gt;0,AE358+1,0),0)</f>
        <v>0</v>
      </c>
      <c r="AG358" s="212">
        <f>IF(AG$2&lt;=analysis_period,IF(SUM($C659:AG659)&gt;0,AF358+1,0),0)</f>
        <v>0</v>
      </c>
      <c r="AH358" s="212">
        <f>IF(AH$2&lt;=analysis_period,IF(SUM($C659:AH659)&gt;0,AG358+1,0),0)</f>
        <v>0</v>
      </c>
      <c r="AI358" s="212">
        <f>IF(AI$2&lt;=analysis_period,IF(SUM($C659:AI659)&gt;0,AH358+1,0),0)</f>
        <v>0</v>
      </c>
      <c r="AJ358" s="212">
        <f>IF(AJ$2&lt;=analysis_period,IF(SUM($C659:AJ659)&gt;0,AI358+1,0),0)</f>
        <v>0</v>
      </c>
      <c r="AK358" s="212">
        <f>IF(AK$2&lt;=analysis_period,IF(SUM($C659:AK659)&gt;0,AJ358+1,0),0)</f>
        <v>0</v>
      </c>
      <c r="AL358" s="212">
        <f>IF(AL$2&lt;=analysis_period,IF(SUM($C659:AL659)&gt;0,AK358+1,0),0)</f>
        <v>0</v>
      </c>
      <c r="AM358" s="212">
        <f>IF(AM$2&lt;=analysis_period,IF(SUM($C659:AM659)&gt;0,AL358+1,0),0)</f>
        <v>0</v>
      </c>
      <c r="AN358" s="212">
        <f>IF(AN$2&lt;=analysis_period,IF(SUM($C659:AN659)&gt;0,AM358+1,0),0)</f>
        <v>0</v>
      </c>
      <c r="AO358" s="212">
        <f>IF(AO$2&lt;=analysis_period,IF(SUM($C659:AO659)&gt;0,AN358+1,0),0)</f>
        <v>0</v>
      </c>
      <c r="AP358" s="212">
        <f>IF(AP$2&lt;=analysis_period,IF(SUM($C659:AP659)&gt;0,AO358+1,0),0)</f>
        <v>0</v>
      </c>
    </row>
    <row r="359" spans="1:42" x14ac:dyDescent="0.2">
      <c r="A359" s="16">
        <f>A358+1</f>
        <v>2</v>
      </c>
      <c r="B359" s="4">
        <v>0</v>
      </c>
      <c r="C359" s="212">
        <f>IF(C$2&lt;=analysis_period,IF(SUM($C660:C660)&gt;0,B359+1,0),0)</f>
        <v>0</v>
      </c>
      <c r="D359" s="212">
        <f>IF(D$2&lt;=analysis_period,IF(SUM($C660:D660)&gt;0,C359+1,0),0)</f>
        <v>0</v>
      </c>
      <c r="E359" s="212">
        <f>IF(E$2&lt;=analysis_period,IF(SUM($C660:E660)&gt;0,D359+1,0),0)</f>
        <v>0</v>
      </c>
      <c r="F359" s="212">
        <f>IF(F$2&lt;=analysis_period,IF(SUM($C660:F660)&gt;0,E359+1,0),0)</f>
        <v>0</v>
      </c>
      <c r="G359" s="212">
        <f>IF(G$2&lt;=analysis_period,IF(SUM($C660:G660)&gt;0,F359+1,0),0)</f>
        <v>0</v>
      </c>
      <c r="H359" s="212">
        <f>IF(H$2&lt;=analysis_period,IF(SUM($C660:H660)&gt;0,G359+1,0),0)</f>
        <v>0</v>
      </c>
      <c r="I359" s="212">
        <f>IF(I$2&lt;=analysis_period,IF(SUM($C660:I660)&gt;0,H359+1,0),0)</f>
        <v>0</v>
      </c>
      <c r="J359" s="212">
        <f>IF(J$2&lt;=analysis_period,IF(SUM($C660:J660)&gt;0,I359+1,0),0)</f>
        <v>0</v>
      </c>
      <c r="K359" s="212">
        <f>IF(K$2&lt;=analysis_period,IF(SUM($C660:K660)&gt;0,J359+1,0),0)</f>
        <v>0</v>
      </c>
      <c r="L359" s="212">
        <f>IF(L$2&lt;=analysis_period,IF(SUM($C660:L660)&gt;0,K359+1,0),0)</f>
        <v>0</v>
      </c>
      <c r="M359" s="212">
        <f>IF(M$2&lt;=analysis_period,IF(SUM($C660:M660)&gt;0,L359+1,0),0)</f>
        <v>0</v>
      </c>
      <c r="N359" s="212">
        <f>IF(N$2&lt;=analysis_period,IF(SUM($C660:N660)&gt;0,M359+1,0),0)</f>
        <v>0</v>
      </c>
      <c r="O359" s="212">
        <f>IF(O$2&lt;=analysis_period,IF(SUM($C660:O660)&gt;0,N359+1,0),0)</f>
        <v>0</v>
      </c>
      <c r="P359" s="212">
        <f>IF(P$2&lt;=analysis_period,IF(SUM($C660:P660)&gt;0,O359+1,0),0)</f>
        <v>0</v>
      </c>
      <c r="Q359" s="212">
        <f>IF(Q$2&lt;=analysis_period,IF(SUM($C660:Q660)&gt;0,P359+1,0),0)</f>
        <v>0</v>
      </c>
      <c r="R359" s="212">
        <f>IF(R$2&lt;=analysis_period,IF(SUM($C660:R660)&gt;0,Q359+1,0),0)</f>
        <v>0</v>
      </c>
      <c r="S359" s="212">
        <f>IF(S$2&lt;=analysis_period,IF(SUM($C660:S660)&gt;0,R359+1,0),0)</f>
        <v>0</v>
      </c>
      <c r="T359" s="212">
        <f>IF(T$2&lt;=analysis_period,IF(SUM($C660:T660)&gt;0,S359+1,0),0)</f>
        <v>0</v>
      </c>
      <c r="U359" s="212">
        <f>IF(U$2&lt;=analysis_period,IF(SUM($C660:U660)&gt;0,T359+1,0),0)</f>
        <v>0</v>
      </c>
      <c r="V359" s="212">
        <f>IF(V$2&lt;=analysis_period,IF(SUM($C660:V660)&gt;0,U359+1,0),0)</f>
        <v>0</v>
      </c>
      <c r="W359" s="212">
        <f>IF(W$2&lt;=analysis_period,IF(SUM($C660:W660)&gt;0,V359+1,0),0)</f>
        <v>0</v>
      </c>
      <c r="X359" s="212">
        <f>IF(X$2&lt;=analysis_period,IF(SUM($C660:X660)&gt;0,W359+1,0),0)</f>
        <v>0</v>
      </c>
      <c r="Y359" s="212">
        <f>IF(Y$2&lt;=analysis_period,IF(SUM($C660:Y660)&gt;0,X359+1,0),0)</f>
        <v>0</v>
      </c>
      <c r="Z359" s="212">
        <f>IF(Z$2&lt;=analysis_period,IF(SUM($C660:Z660)&gt;0,Y359+1,0),0)</f>
        <v>0</v>
      </c>
      <c r="AA359" s="212">
        <f>IF(AA$2&lt;=analysis_period,IF(SUM($C660:AA660)&gt;0,Z359+1,0),0)</f>
        <v>0</v>
      </c>
      <c r="AB359" s="212">
        <f>IF(AB$2&lt;=analysis_period,IF(SUM($C660:AB660)&gt;0,AA359+1,0),0)</f>
        <v>0</v>
      </c>
      <c r="AC359" s="212">
        <f>IF(AC$2&lt;=analysis_period,IF(SUM($C660:AC660)&gt;0,AB359+1,0),0)</f>
        <v>0</v>
      </c>
      <c r="AD359" s="212">
        <f>IF(AD$2&lt;=analysis_period,IF(SUM($C660:AD660)&gt;0,AC359+1,0),0)</f>
        <v>0</v>
      </c>
      <c r="AE359" s="212">
        <f>IF(AE$2&lt;=analysis_period,IF(SUM($C660:AE660)&gt;0,AD359+1,0),0)</f>
        <v>0</v>
      </c>
      <c r="AF359" s="212">
        <f>IF(AF$2&lt;=analysis_period,IF(SUM($C660:AF660)&gt;0,AE359+1,0),0)</f>
        <v>0</v>
      </c>
      <c r="AG359" s="212">
        <f>IF(AG$2&lt;=analysis_period,IF(SUM($C660:AG660)&gt;0,AF359+1,0),0)</f>
        <v>0</v>
      </c>
      <c r="AH359" s="212">
        <f>IF(AH$2&lt;=analysis_period,IF(SUM($C660:AH660)&gt;0,AG359+1,0),0)</f>
        <v>0</v>
      </c>
      <c r="AI359" s="212">
        <f>IF(AI$2&lt;=analysis_period,IF(SUM($C660:AI660)&gt;0,AH359+1,0),0)</f>
        <v>0</v>
      </c>
      <c r="AJ359" s="212">
        <f>IF(AJ$2&lt;=analysis_period,IF(SUM($C660:AJ660)&gt;0,AI359+1,0),0)</f>
        <v>0</v>
      </c>
      <c r="AK359" s="212">
        <f>IF(AK$2&lt;=analysis_period,IF(SUM($C660:AK660)&gt;0,AJ359+1,0),0)</f>
        <v>0</v>
      </c>
      <c r="AL359" s="212">
        <f>IF(AL$2&lt;=analysis_period,IF(SUM($C660:AL660)&gt;0,AK359+1,0),0)</f>
        <v>0</v>
      </c>
      <c r="AM359" s="212">
        <f>IF(AM$2&lt;=analysis_period,IF(SUM($C660:AM660)&gt;0,AL359+1,0),0)</f>
        <v>0</v>
      </c>
      <c r="AN359" s="212">
        <f>IF(AN$2&lt;=analysis_period,IF(SUM($C660:AN660)&gt;0,AM359+1,0),0)</f>
        <v>0</v>
      </c>
      <c r="AO359" s="212">
        <f>IF(AO$2&lt;=analysis_period,IF(SUM($C660:AO660)&gt;0,AN359+1,0),0)</f>
        <v>0</v>
      </c>
      <c r="AP359" s="212">
        <f>IF(AP$2&lt;=analysis_period,IF(SUM($C660:AP660)&gt;0,AO359+1,0),0)</f>
        <v>0</v>
      </c>
    </row>
    <row r="360" spans="1:42" x14ac:dyDescent="0.2">
      <c r="A360" s="16">
        <f t="shared" ref="A360:A367" si="101">A359+1</f>
        <v>3</v>
      </c>
      <c r="B360" s="4">
        <v>0</v>
      </c>
      <c r="C360" s="212">
        <f>IF(C$2&lt;=analysis_period,IF(SUM($C661:C661)&gt;0,B360+1,0),0)</f>
        <v>0</v>
      </c>
      <c r="D360" s="212">
        <f>IF(D$2&lt;=analysis_period,IF(SUM($C661:D661)&gt;0,C360+1,0),0)</f>
        <v>0</v>
      </c>
      <c r="E360" s="212">
        <f>IF(E$2&lt;=analysis_period,IF(SUM($C661:E661)&gt;0,D360+1,0),0)</f>
        <v>0</v>
      </c>
      <c r="F360" s="212">
        <f>IF(F$2&lt;=analysis_period,IF(SUM($C661:F661)&gt;0,E360+1,0),0)</f>
        <v>0</v>
      </c>
      <c r="G360" s="212">
        <f>IF(G$2&lt;=analysis_period,IF(SUM($C661:G661)&gt;0,F360+1,0),0)</f>
        <v>0</v>
      </c>
      <c r="H360" s="212">
        <f>IF(H$2&lt;=analysis_period,IF(SUM($C661:H661)&gt;0,G360+1,0),0)</f>
        <v>0</v>
      </c>
      <c r="I360" s="212">
        <f>IF(I$2&lt;=analysis_period,IF(SUM($C661:I661)&gt;0,H360+1,0),0)</f>
        <v>0</v>
      </c>
      <c r="J360" s="212">
        <f>IF(J$2&lt;=analysis_period,IF(SUM($C661:J661)&gt;0,I360+1,0),0)</f>
        <v>0</v>
      </c>
      <c r="K360" s="212">
        <f>IF(K$2&lt;=analysis_period,IF(SUM($C661:K661)&gt;0,J360+1,0),0)</f>
        <v>0</v>
      </c>
      <c r="L360" s="212">
        <f>IF(L$2&lt;=analysis_period,IF(SUM($C661:L661)&gt;0,K360+1,0),0)</f>
        <v>0</v>
      </c>
      <c r="M360" s="212">
        <f>IF(M$2&lt;=analysis_period,IF(SUM($C661:M661)&gt;0,L360+1,0),0)</f>
        <v>0</v>
      </c>
      <c r="N360" s="212">
        <f>IF(N$2&lt;=analysis_period,IF(SUM($C661:N661)&gt;0,M360+1,0),0)</f>
        <v>0</v>
      </c>
      <c r="O360" s="212">
        <f>IF(O$2&lt;=analysis_period,IF(SUM($C661:O661)&gt;0,N360+1,0),0)</f>
        <v>0</v>
      </c>
      <c r="P360" s="212">
        <f>IF(P$2&lt;=analysis_period,IF(SUM($C661:P661)&gt;0,O360+1,0),0)</f>
        <v>0</v>
      </c>
      <c r="Q360" s="212">
        <f>IF(Q$2&lt;=analysis_period,IF(SUM($C661:Q661)&gt;0,P360+1,0),0)</f>
        <v>0</v>
      </c>
      <c r="R360" s="212">
        <f>IF(R$2&lt;=analysis_period,IF(SUM($C661:R661)&gt;0,Q360+1,0),0)</f>
        <v>0</v>
      </c>
      <c r="S360" s="212">
        <f>IF(S$2&lt;=analysis_period,IF(SUM($C661:S661)&gt;0,R360+1,0),0)</f>
        <v>0</v>
      </c>
      <c r="T360" s="212">
        <f>IF(T$2&lt;=analysis_period,IF(SUM($C661:T661)&gt;0,S360+1,0),0)</f>
        <v>0</v>
      </c>
      <c r="U360" s="212">
        <f>IF(U$2&lt;=analysis_period,IF(SUM($C661:U661)&gt;0,T360+1,0),0)</f>
        <v>0</v>
      </c>
      <c r="V360" s="212">
        <f>IF(V$2&lt;=analysis_period,IF(SUM($C661:V661)&gt;0,U360+1,0),0)</f>
        <v>0</v>
      </c>
      <c r="W360" s="212">
        <f>IF(W$2&lt;=analysis_period,IF(SUM($C661:W661)&gt;0,V360+1,0),0)</f>
        <v>0</v>
      </c>
      <c r="X360" s="212">
        <f>IF(X$2&lt;=analysis_period,IF(SUM($C661:X661)&gt;0,W360+1,0),0)</f>
        <v>0</v>
      </c>
      <c r="Y360" s="212">
        <f>IF(Y$2&lt;=analysis_period,IF(SUM($C661:Y661)&gt;0,X360+1,0),0)</f>
        <v>0</v>
      </c>
      <c r="Z360" s="212">
        <f>IF(Z$2&lt;=analysis_period,IF(SUM($C661:Z661)&gt;0,Y360+1,0),0)</f>
        <v>0</v>
      </c>
      <c r="AA360" s="212">
        <f>IF(AA$2&lt;=analysis_period,IF(SUM($C661:AA661)&gt;0,Z360+1,0),0)</f>
        <v>0</v>
      </c>
      <c r="AB360" s="212">
        <f>IF(AB$2&lt;=analysis_period,IF(SUM($C661:AB661)&gt;0,AA360+1,0),0)</f>
        <v>0</v>
      </c>
      <c r="AC360" s="212">
        <f>IF(AC$2&lt;=analysis_period,IF(SUM($C661:AC661)&gt;0,AB360+1,0),0)</f>
        <v>0</v>
      </c>
      <c r="AD360" s="212">
        <f>IF(AD$2&lt;=analysis_period,IF(SUM($C661:AD661)&gt;0,AC360+1,0),0)</f>
        <v>0</v>
      </c>
      <c r="AE360" s="212">
        <f>IF(AE$2&lt;=analysis_period,IF(SUM($C661:AE661)&gt;0,AD360+1,0),0)</f>
        <v>0</v>
      </c>
      <c r="AF360" s="212">
        <f>IF(AF$2&lt;=analysis_period,IF(SUM($C661:AF661)&gt;0,AE360+1,0),0)</f>
        <v>0</v>
      </c>
      <c r="AG360" s="212">
        <f>IF(AG$2&lt;=analysis_period,IF(SUM($C661:AG661)&gt;0,AF360+1,0),0)</f>
        <v>0</v>
      </c>
      <c r="AH360" s="212">
        <f>IF(AH$2&lt;=analysis_period,IF(SUM($C661:AH661)&gt;0,AG360+1,0),0)</f>
        <v>0</v>
      </c>
      <c r="AI360" s="212">
        <f>IF(AI$2&lt;=analysis_period,IF(SUM($C661:AI661)&gt;0,AH360+1,0),0)</f>
        <v>0</v>
      </c>
      <c r="AJ360" s="212">
        <f>IF(AJ$2&lt;=analysis_period,IF(SUM($C661:AJ661)&gt;0,AI360+1,0),0)</f>
        <v>0</v>
      </c>
      <c r="AK360" s="212">
        <f>IF(AK$2&lt;=analysis_period,IF(SUM($C661:AK661)&gt;0,AJ360+1,0),0)</f>
        <v>0</v>
      </c>
      <c r="AL360" s="212">
        <f>IF(AL$2&lt;=analysis_period,IF(SUM($C661:AL661)&gt;0,AK360+1,0),0)</f>
        <v>0</v>
      </c>
      <c r="AM360" s="212">
        <f>IF(AM$2&lt;=analysis_period,IF(SUM($C661:AM661)&gt;0,AL360+1,0),0)</f>
        <v>0</v>
      </c>
      <c r="AN360" s="212">
        <f>IF(AN$2&lt;=analysis_period,IF(SUM($C661:AN661)&gt;0,AM360+1,0),0)</f>
        <v>0</v>
      </c>
      <c r="AO360" s="212">
        <f>IF(AO$2&lt;=analysis_period,IF(SUM($C661:AO661)&gt;0,AN360+1,0),0)</f>
        <v>0</v>
      </c>
      <c r="AP360" s="212">
        <f>IF(AP$2&lt;=analysis_period,IF(SUM($C661:AP661)&gt;0,AO360+1,0),0)</f>
        <v>0</v>
      </c>
    </row>
    <row r="361" spans="1:42" x14ac:dyDescent="0.2">
      <c r="A361" s="16">
        <f t="shared" si="101"/>
        <v>4</v>
      </c>
      <c r="B361" s="4">
        <v>0</v>
      </c>
      <c r="C361" s="212">
        <f>IF(C$2&lt;=analysis_period,IF(SUM($C662:C662)&gt;0,B361+1,0),0)</f>
        <v>0</v>
      </c>
      <c r="D361" s="212">
        <f>IF(D$2&lt;=analysis_period,IF(SUM($C662:D662)&gt;0,C361+1,0),0)</f>
        <v>0</v>
      </c>
      <c r="E361" s="212">
        <f>IF(E$2&lt;=analysis_period,IF(SUM($C662:E662)&gt;0,D361+1,0),0)</f>
        <v>0</v>
      </c>
      <c r="F361" s="212">
        <f>IF(F$2&lt;=analysis_period,IF(SUM($C662:F662)&gt;0,E361+1,0),0)</f>
        <v>0</v>
      </c>
      <c r="G361" s="212">
        <f>IF(G$2&lt;=analysis_period,IF(SUM($C662:G662)&gt;0,F361+1,0),0)</f>
        <v>0</v>
      </c>
      <c r="H361" s="212">
        <f>IF(H$2&lt;=analysis_period,IF(SUM($C662:H662)&gt;0,G361+1,0),0)</f>
        <v>0</v>
      </c>
      <c r="I361" s="212">
        <f>IF(I$2&lt;=analysis_period,IF(SUM($C662:I662)&gt;0,H361+1,0),0)</f>
        <v>0</v>
      </c>
      <c r="J361" s="212">
        <f>IF(J$2&lt;=analysis_period,IF(SUM($C662:J662)&gt;0,I361+1,0),0)</f>
        <v>0</v>
      </c>
      <c r="K361" s="212">
        <f>IF(K$2&lt;=analysis_period,IF(SUM($C662:K662)&gt;0,J361+1,0),0)</f>
        <v>0</v>
      </c>
      <c r="L361" s="212">
        <f>IF(L$2&lt;=analysis_period,IF(SUM($C662:L662)&gt;0,K361+1,0),0)</f>
        <v>0</v>
      </c>
      <c r="M361" s="212">
        <f>IF(M$2&lt;=analysis_period,IF(SUM($C662:M662)&gt;0,L361+1,0),0)</f>
        <v>0</v>
      </c>
      <c r="N361" s="212">
        <f>IF(N$2&lt;=analysis_period,IF(SUM($C662:N662)&gt;0,M361+1,0),0)</f>
        <v>0</v>
      </c>
      <c r="O361" s="212">
        <f>IF(O$2&lt;=analysis_period,IF(SUM($C662:O662)&gt;0,N361+1,0),0)</f>
        <v>0</v>
      </c>
      <c r="P361" s="212">
        <f>IF(P$2&lt;=analysis_period,IF(SUM($C662:P662)&gt;0,O361+1,0),0)</f>
        <v>0</v>
      </c>
      <c r="Q361" s="212">
        <f>IF(Q$2&lt;=analysis_period,IF(SUM($C662:Q662)&gt;0,P361+1,0),0)</f>
        <v>0</v>
      </c>
      <c r="R361" s="212">
        <f>IF(R$2&lt;=analysis_period,IF(SUM($C662:R662)&gt;0,Q361+1,0),0)</f>
        <v>0</v>
      </c>
      <c r="S361" s="212">
        <f>IF(S$2&lt;=analysis_period,IF(SUM($C662:S662)&gt;0,R361+1,0),0)</f>
        <v>0</v>
      </c>
      <c r="T361" s="212">
        <f>IF(T$2&lt;=analysis_period,IF(SUM($C662:T662)&gt;0,S361+1,0),0)</f>
        <v>0</v>
      </c>
      <c r="U361" s="212">
        <f>IF(U$2&lt;=analysis_period,IF(SUM($C662:U662)&gt;0,T361+1,0),0)</f>
        <v>0</v>
      </c>
      <c r="V361" s="212">
        <f>IF(V$2&lt;=analysis_period,IF(SUM($C662:V662)&gt;0,U361+1,0),0)</f>
        <v>0</v>
      </c>
      <c r="W361" s="212">
        <f>IF(W$2&lt;=analysis_period,IF(SUM($C662:W662)&gt;0,V361+1,0),0)</f>
        <v>0</v>
      </c>
      <c r="X361" s="212">
        <f>IF(X$2&lt;=analysis_period,IF(SUM($C662:X662)&gt;0,W361+1,0),0)</f>
        <v>0</v>
      </c>
      <c r="Y361" s="212">
        <f>IF(Y$2&lt;=analysis_period,IF(SUM($C662:Y662)&gt;0,X361+1,0),0)</f>
        <v>0</v>
      </c>
      <c r="Z361" s="212">
        <f>IF(Z$2&lt;=analysis_period,IF(SUM($C662:Z662)&gt;0,Y361+1,0),0)</f>
        <v>0</v>
      </c>
      <c r="AA361" s="212">
        <f>IF(AA$2&lt;=analysis_period,IF(SUM($C662:AA662)&gt;0,Z361+1,0),0)</f>
        <v>0</v>
      </c>
      <c r="AB361" s="212">
        <f>IF(AB$2&lt;=analysis_period,IF(SUM($C662:AB662)&gt;0,AA361+1,0),0)</f>
        <v>0</v>
      </c>
      <c r="AC361" s="212">
        <f>IF(AC$2&lt;=analysis_period,IF(SUM($C662:AC662)&gt;0,AB361+1,0),0)</f>
        <v>0</v>
      </c>
      <c r="AD361" s="212">
        <f>IF(AD$2&lt;=analysis_period,IF(SUM($C662:AD662)&gt;0,AC361+1,0),0)</f>
        <v>0</v>
      </c>
      <c r="AE361" s="212">
        <f>IF(AE$2&lt;=analysis_period,IF(SUM($C662:AE662)&gt;0,AD361+1,0),0)</f>
        <v>0</v>
      </c>
      <c r="AF361" s="212">
        <f>IF(AF$2&lt;=analysis_period,IF(SUM($C662:AF662)&gt;0,AE361+1,0),0)</f>
        <v>0</v>
      </c>
      <c r="AG361" s="212">
        <f>IF(AG$2&lt;=analysis_period,IF(SUM($C662:AG662)&gt;0,AF361+1,0),0)</f>
        <v>0</v>
      </c>
      <c r="AH361" s="212">
        <f>IF(AH$2&lt;=analysis_period,IF(SUM($C662:AH662)&gt;0,AG361+1,0),0)</f>
        <v>0</v>
      </c>
      <c r="AI361" s="212">
        <f>IF(AI$2&lt;=analysis_period,IF(SUM($C662:AI662)&gt;0,AH361+1,0),0)</f>
        <v>0</v>
      </c>
      <c r="AJ361" s="212">
        <f>IF(AJ$2&lt;=analysis_period,IF(SUM($C662:AJ662)&gt;0,AI361+1,0),0)</f>
        <v>0</v>
      </c>
      <c r="AK361" s="212">
        <f>IF(AK$2&lt;=analysis_period,IF(SUM($C662:AK662)&gt;0,AJ361+1,0),0)</f>
        <v>0</v>
      </c>
      <c r="AL361" s="212">
        <f>IF(AL$2&lt;=analysis_period,IF(SUM($C662:AL662)&gt;0,AK361+1,0),0)</f>
        <v>0</v>
      </c>
      <c r="AM361" s="212">
        <f>IF(AM$2&lt;=analysis_period,IF(SUM($C662:AM662)&gt;0,AL361+1,0),0)</f>
        <v>0</v>
      </c>
      <c r="AN361" s="212">
        <f>IF(AN$2&lt;=analysis_period,IF(SUM($C662:AN662)&gt;0,AM361+1,0),0)</f>
        <v>0</v>
      </c>
      <c r="AO361" s="212">
        <f>IF(AO$2&lt;=analysis_period,IF(SUM($C662:AO662)&gt;0,AN361+1,0),0)</f>
        <v>0</v>
      </c>
      <c r="AP361" s="212">
        <f>IF(AP$2&lt;=analysis_period,IF(SUM($C662:AP662)&gt;0,AO361+1,0),0)</f>
        <v>0</v>
      </c>
    </row>
    <row r="362" spans="1:42" x14ac:dyDescent="0.2">
      <c r="A362" s="16">
        <f t="shared" si="101"/>
        <v>5</v>
      </c>
      <c r="B362" s="4">
        <v>0</v>
      </c>
      <c r="C362" s="212">
        <f>IF(C$2&lt;=analysis_period,IF(SUM($C663:C663)&gt;0,B362+1,0),0)</f>
        <v>0</v>
      </c>
      <c r="D362" s="212">
        <f>IF(D$2&lt;=analysis_period,IF(SUM($C663:D663)&gt;0,C362+1,0),0)</f>
        <v>0</v>
      </c>
      <c r="E362" s="212">
        <f>IF(E$2&lt;=analysis_period,IF(SUM($C663:E663)&gt;0,D362+1,0),0)</f>
        <v>0</v>
      </c>
      <c r="F362" s="212">
        <f>IF(F$2&lt;=analysis_period,IF(SUM($C663:F663)&gt;0,E362+1,0),0)</f>
        <v>0</v>
      </c>
      <c r="G362" s="212">
        <f>IF(G$2&lt;=analysis_period,IF(SUM($C663:G663)&gt;0,F362+1,0),0)</f>
        <v>0</v>
      </c>
      <c r="H362" s="212">
        <f>IF(H$2&lt;=analysis_period,IF(SUM($C663:H663)&gt;0,G362+1,0),0)</f>
        <v>0</v>
      </c>
      <c r="I362" s="212">
        <f>IF(I$2&lt;=analysis_period,IF(SUM($C663:I663)&gt;0,H362+1,0),0)</f>
        <v>0</v>
      </c>
      <c r="J362" s="212">
        <f>IF(J$2&lt;=analysis_period,IF(SUM($C663:J663)&gt;0,I362+1,0),0)</f>
        <v>0</v>
      </c>
      <c r="K362" s="212">
        <f>IF(K$2&lt;=analysis_period,IF(SUM($C663:K663)&gt;0,J362+1,0),0)</f>
        <v>0</v>
      </c>
      <c r="L362" s="212">
        <f>IF(L$2&lt;=analysis_period,IF(SUM($C663:L663)&gt;0,K362+1,0),0)</f>
        <v>0</v>
      </c>
      <c r="M362" s="212">
        <f>IF(M$2&lt;=analysis_period,IF(SUM($C663:M663)&gt;0,L362+1,0),0)</f>
        <v>0</v>
      </c>
      <c r="N362" s="212">
        <f>IF(N$2&lt;=analysis_period,IF(SUM($C663:N663)&gt;0,M362+1,0),0)</f>
        <v>0</v>
      </c>
      <c r="O362" s="212">
        <f>IF(O$2&lt;=analysis_period,IF(SUM($C663:O663)&gt;0,N362+1,0),0)</f>
        <v>0</v>
      </c>
      <c r="P362" s="212">
        <f>IF(P$2&lt;=analysis_period,IF(SUM($C663:P663)&gt;0,O362+1,0),0)</f>
        <v>0</v>
      </c>
      <c r="Q362" s="212">
        <f>IF(Q$2&lt;=analysis_period,IF(SUM($C663:Q663)&gt;0,P362+1,0),0)</f>
        <v>0</v>
      </c>
      <c r="R362" s="212">
        <f>IF(R$2&lt;=analysis_period,IF(SUM($C663:R663)&gt;0,Q362+1,0),0)</f>
        <v>0</v>
      </c>
      <c r="S362" s="212">
        <f>IF(S$2&lt;=analysis_period,IF(SUM($C663:S663)&gt;0,R362+1,0),0)</f>
        <v>0</v>
      </c>
      <c r="T362" s="212">
        <f>IF(T$2&lt;=analysis_period,IF(SUM($C663:T663)&gt;0,S362+1,0),0)</f>
        <v>0</v>
      </c>
      <c r="U362" s="212">
        <f>IF(U$2&lt;=analysis_period,IF(SUM($C663:U663)&gt;0,T362+1,0),0)</f>
        <v>0</v>
      </c>
      <c r="V362" s="212">
        <f>IF(V$2&lt;=analysis_period,IF(SUM($C663:V663)&gt;0,U362+1,0),0)</f>
        <v>0</v>
      </c>
      <c r="W362" s="212">
        <f>IF(W$2&lt;=analysis_period,IF(SUM($C663:W663)&gt;0,V362+1,0),0)</f>
        <v>0</v>
      </c>
      <c r="X362" s="212">
        <f>IF(X$2&lt;=analysis_period,IF(SUM($C663:X663)&gt;0,W362+1,0),0)</f>
        <v>0</v>
      </c>
      <c r="Y362" s="212">
        <f>IF(Y$2&lt;=analysis_period,IF(SUM($C663:Y663)&gt;0,X362+1,0),0)</f>
        <v>0</v>
      </c>
      <c r="Z362" s="212">
        <f>IF(Z$2&lt;=analysis_period,IF(SUM($C663:Z663)&gt;0,Y362+1,0),0)</f>
        <v>0</v>
      </c>
      <c r="AA362" s="212">
        <f>IF(AA$2&lt;=analysis_period,IF(SUM($C663:AA663)&gt;0,Z362+1,0),0)</f>
        <v>0</v>
      </c>
      <c r="AB362" s="212">
        <f>IF(AB$2&lt;=analysis_period,IF(SUM($C663:AB663)&gt;0,AA362+1,0),0)</f>
        <v>0</v>
      </c>
      <c r="AC362" s="212">
        <f>IF(AC$2&lt;=analysis_period,IF(SUM($C663:AC663)&gt;0,AB362+1,0),0)</f>
        <v>0</v>
      </c>
      <c r="AD362" s="212">
        <f>IF(AD$2&lt;=analysis_period,IF(SUM($C663:AD663)&gt;0,AC362+1,0),0)</f>
        <v>0</v>
      </c>
      <c r="AE362" s="212">
        <f>IF(AE$2&lt;=analysis_period,IF(SUM($C663:AE663)&gt;0,AD362+1,0),0)</f>
        <v>0</v>
      </c>
      <c r="AF362" s="212">
        <f>IF(AF$2&lt;=analysis_period,IF(SUM($C663:AF663)&gt;0,AE362+1,0),0)</f>
        <v>0</v>
      </c>
      <c r="AG362" s="212">
        <f>IF(AG$2&lt;=analysis_period,IF(SUM($C663:AG663)&gt;0,AF362+1,0),0)</f>
        <v>0</v>
      </c>
      <c r="AH362" s="212">
        <f>IF(AH$2&lt;=analysis_period,IF(SUM($C663:AH663)&gt;0,AG362+1,0),0)</f>
        <v>0</v>
      </c>
      <c r="AI362" s="212">
        <f>IF(AI$2&lt;=analysis_period,IF(SUM($C663:AI663)&gt;0,AH362+1,0),0)</f>
        <v>0</v>
      </c>
      <c r="AJ362" s="212">
        <f>IF(AJ$2&lt;=analysis_period,IF(SUM($C663:AJ663)&gt;0,AI362+1,0),0)</f>
        <v>0</v>
      </c>
      <c r="AK362" s="212">
        <f>IF(AK$2&lt;=analysis_period,IF(SUM($C663:AK663)&gt;0,AJ362+1,0),0)</f>
        <v>0</v>
      </c>
      <c r="AL362" s="212">
        <f>IF(AL$2&lt;=analysis_period,IF(SUM($C663:AL663)&gt;0,AK362+1,0),0)</f>
        <v>0</v>
      </c>
      <c r="AM362" s="212">
        <f>IF(AM$2&lt;=analysis_period,IF(SUM($C663:AM663)&gt;0,AL362+1,0),0)</f>
        <v>0</v>
      </c>
      <c r="AN362" s="212">
        <f>IF(AN$2&lt;=analysis_period,IF(SUM($C663:AN663)&gt;0,AM362+1,0),0)</f>
        <v>0</v>
      </c>
      <c r="AO362" s="212">
        <f>IF(AO$2&lt;=analysis_period,IF(SUM($C663:AO663)&gt;0,AN362+1,0),0)</f>
        <v>0</v>
      </c>
      <c r="AP362" s="212">
        <f>IF(AP$2&lt;=analysis_period,IF(SUM($C663:AP663)&gt;0,AO362+1,0),0)</f>
        <v>0</v>
      </c>
    </row>
    <row r="363" spans="1:42" x14ac:dyDescent="0.2">
      <c r="A363" s="16">
        <f t="shared" si="101"/>
        <v>6</v>
      </c>
      <c r="B363" s="4">
        <v>0</v>
      </c>
      <c r="C363" s="212">
        <f>IF(C$2&lt;=analysis_period,IF(SUM($C664:C664)&gt;0,B363+1,0),0)</f>
        <v>0</v>
      </c>
      <c r="D363" s="212">
        <f>IF(D$2&lt;=analysis_period,IF(SUM($C664:D664)&gt;0,C363+1,0),0)</f>
        <v>0</v>
      </c>
      <c r="E363" s="212">
        <f>IF(E$2&lt;=analysis_period,IF(SUM($C664:E664)&gt;0,D363+1,0),0)</f>
        <v>0</v>
      </c>
      <c r="F363" s="212">
        <f>IF(F$2&lt;=analysis_period,IF(SUM($C664:F664)&gt;0,E363+1,0),0)</f>
        <v>0</v>
      </c>
      <c r="G363" s="212">
        <f>IF(G$2&lt;=analysis_period,IF(SUM($C664:G664)&gt;0,F363+1,0),0)</f>
        <v>0</v>
      </c>
      <c r="H363" s="212">
        <f>IF(H$2&lt;=analysis_period,IF(SUM($C664:H664)&gt;0,G363+1,0),0)</f>
        <v>0</v>
      </c>
      <c r="I363" s="212">
        <f>IF(I$2&lt;=analysis_period,IF(SUM($C664:I664)&gt;0,H363+1,0),0)</f>
        <v>0</v>
      </c>
      <c r="J363" s="212">
        <f>IF(J$2&lt;=analysis_period,IF(SUM($C664:J664)&gt;0,I363+1,0),0)</f>
        <v>0</v>
      </c>
      <c r="K363" s="212">
        <f>IF(K$2&lt;=analysis_period,IF(SUM($C664:K664)&gt;0,J363+1,0),0)</f>
        <v>0</v>
      </c>
      <c r="L363" s="212">
        <f>IF(L$2&lt;=analysis_period,IF(SUM($C664:L664)&gt;0,K363+1,0),0)</f>
        <v>0</v>
      </c>
      <c r="M363" s="212">
        <f>IF(M$2&lt;=analysis_period,IF(SUM($C664:M664)&gt;0,L363+1,0),0)</f>
        <v>0</v>
      </c>
      <c r="N363" s="212">
        <f>IF(N$2&lt;=analysis_period,IF(SUM($C664:N664)&gt;0,M363+1,0),0)</f>
        <v>0</v>
      </c>
      <c r="O363" s="212">
        <f>IF(O$2&lt;=analysis_period,IF(SUM($C664:O664)&gt;0,N363+1,0),0)</f>
        <v>0</v>
      </c>
      <c r="P363" s="212">
        <f>IF(P$2&lt;=analysis_period,IF(SUM($C664:P664)&gt;0,O363+1,0),0)</f>
        <v>0</v>
      </c>
      <c r="Q363" s="212">
        <f>IF(Q$2&lt;=analysis_period,IF(SUM($C664:Q664)&gt;0,P363+1,0),0)</f>
        <v>0</v>
      </c>
      <c r="R363" s="212">
        <f>IF(R$2&lt;=analysis_period,IF(SUM($C664:R664)&gt;0,Q363+1,0),0)</f>
        <v>0</v>
      </c>
      <c r="S363" s="212">
        <f>IF(S$2&lt;=analysis_period,IF(SUM($C664:S664)&gt;0,R363+1,0),0)</f>
        <v>0</v>
      </c>
      <c r="T363" s="212">
        <f>IF(T$2&lt;=analysis_period,IF(SUM($C664:T664)&gt;0,S363+1,0),0)</f>
        <v>0</v>
      </c>
      <c r="U363" s="212">
        <f>IF(U$2&lt;=analysis_period,IF(SUM($C664:U664)&gt;0,T363+1,0),0)</f>
        <v>0</v>
      </c>
      <c r="V363" s="212">
        <f>IF(V$2&lt;=analysis_period,IF(SUM($C664:V664)&gt;0,U363+1,0),0)</f>
        <v>0</v>
      </c>
      <c r="W363" s="212">
        <f>IF(W$2&lt;=analysis_period,IF(SUM($C664:W664)&gt;0,V363+1,0),0)</f>
        <v>0</v>
      </c>
      <c r="X363" s="212">
        <f>IF(X$2&lt;=analysis_period,IF(SUM($C664:X664)&gt;0,W363+1,0),0)</f>
        <v>0</v>
      </c>
      <c r="Y363" s="212">
        <f>IF(Y$2&lt;=analysis_period,IF(SUM($C664:Y664)&gt;0,X363+1,0),0)</f>
        <v>0</v>
      </c>
      <c r="Z363" s="212">
        <f>IF(Z$2&lt;=analysis_period,IF(SUM($C664:Z664)&gt;0,Y363+1,0),0)</f>
        <v>0</v>
      </c>
      <c r="AA363" s="212">
        <f>IF(AA$2&lt;=analysis_period,IF(SUM($C664:AA664)&gt;0,Z363+1,0),0)</f>
        <v>0</v>
      </c>
      <c r="AB363" s="212">
        <f>IF(AB$2&lt;=analysis_period,IF(SUM($C664:AB664)&gt;0,AA363+1,0),0)</f>
        <v>0</v>
      </c>
      <c r="AC363" s="212">
        <f>IF(AC$2&lt;=analysis_period,IF(SUM($C664:AC664)&gt;0,AB363+1,0),0)</f>
        <v>0</v>
      </c>
      <c r="AD363" s="212">
        <f>IF(AD$2&lt;=analysis_period,IF(SUM($C664:AD664)&gt;0,AC363+1,0),0)</f>
        <v>0</v>
      </c>
      <c r="AE363" s="212">
        <f>IF(AE$2&lt;=analysis_period,IF(SUM($C664:AE664)&gt;0,AD363+1,0),0)</f>
        <v>0</v>
      </c>
      <c r="AF363" s="212">
        <f>IF(AF$2&lt;=analysis_period,IF(SUM($C664:AF664)&gt;0,AE363+1,0),0)</f>
        <v>0</v>
      </c>
      <c r="AG363" s="212">
        <f>IF(AG$2&lt;=analysis_period,IF(SUM($C664:AG664)&gt;0,AF363+1,0),0)</f>
        <v>0</v>
      </c>
      <c r="AH363" s="212">
        <f>IF(AH$2&lt;=analysis_period,IF(SUM($C664:AH664)&gt;0,AG363+1,0),0)</f>
        <v>0</v>
      </c>
      <c r="AI363" s="212">
        <f>IF(AI$2&lt;=analysis_period,IF(SUM($C664:AI664)&gt;0,AH363+1,0),0)</f>
        <v>0</v>
      </c>
      <c r="AJ363" s="212">
        <f>IF(AJ$2&lt;=analysis_period,IF(SUM($C664:AJ664)&gt;0,AI363+1,0),0)</f>
        <v>0</v>
      </c>
      <c r="AK363" s="212">
        <f>IF(AK$2&lt;=analysis_period,IF(SUM($C664:AK664)&gt;0,AJ363+1,0),0)</f>
        <v>0</v>
      </c>
      <c r="AL363" s="212">
        <f>IF(AL$2&lt;=analysis_period,IF(SUM($C664:AL664)&gt;0,AK363+1,0),0)</f>
        <v>0</v>
      </c>
      <c r="AM363" s="212">
        <f>IF(AM$2&lt;=analysis_period,IF(SUM($C664:AM664)&gt;0,AL363+1,0),0)</f>
        <v>0</v>
      </c>
      <c r="AN363" s="212">
        <f>IF(AN$2&lt;=analysis_period,IF(SUM($C664:AN664)&gt;0,AM363+1,0),0)</f>
        <v>0</v>
      </c>
      <c r="AO363" s="212">
        <f>IF(AO$2&lt;=analysis_period,IF(SUM($C664:AO664)&gt;0,AN363+1,0),0)</f>
        <v>0</v>
      </c>
      <c r="AP363" s="212">
        <f>IF(AP$2&lt;=analysis_period,IF(SUM($C664:AP664)&gt;0,AO363+1,0),0)</f>
        <v>0</v>
      </c>
    </row>
    <row r="364" spans="1:42" x14ac:dyDescent="0.2">
      <c r="A364" s="16">
        <f t="shared" si="101"/>
        <v>7</v>
      </c>
      <c r="B364" s="4">
        <v>0</v>
      </c>
      <c r="C364" s="212">
        <f>IF(C$2&lt;=analysis_period,IF(SUM($C665:C665)&gt;0,B364+1,0),0)</f>
        <v>0</v>
      </c>
      <c r="D364" s="212">
        <f>IF(D$2&lt;=analysis_period,IF(SUM($C665:D665)&gt;0,C364+1,0),0)</f>
        <v>0</v>
      </c>
      <c r="E364" s="212">
        <f>IF(E$2&lt;=analysis_period,IF(SUM($C665:E665)&gt;0,D364+1,0),0)</f>
        <v>0</v>
      </c>
      <c r="F364" s="212">
        <f>IF(F$2&lt;=analysis_period,IF(SUM($C665:F665)&gt;0,E364+1,0),0)</f>
        <v>0</v>
      </c>
      <c r="G364" s="212">
        <f>IF(G$2&lt;=analysis_period,IF(SUM($C665:G665)&gt;0,F364+1,0),0)</f>
        <v>0</v>
      </c>
      <c r="H364" s="212">
        <f>IF(H$2&lt;=analysis_period,IF(SUM($C665:H665)&gt;0,G364+1,0),0)</f>
        <v>0</v>
      </c>
      <c r="I364" s="212">
        <f>IF(I$2&lt;=analysis_period,IF(SUM($C665:I665)&gt;0,H364+1,0),0)</f>
        <v>0</v>
      </c>
      <c r="J364" s="212">
        <f>IF(J$2&lt;=analysis_period,IF(SUM($C665:J665)&gt;0,I364+1,0),0)</f>
        <v>0</v>
      </c>
      <c r="K364" s="212">
        <f>IF(K$2&lt;=analysis_period,IF(SUM($C665:K665)&gt;0,J364+1,0),0)</f>
        <v>0</v>
      </c>
      <c r="L364" s="212">
        <f>IF(L$2&lt;=analysis_period,IF(SUM($C665:L665)&gt;0,K364+1,0),0)</f>
        <v>0</v>
      </c>
      <c r="M364" s="212">
        <f>IF(M$2&lt;=analysis_period,IF(SUM($C665:M665)&gt;0,L364+1,0),0)</f>
        <v>0</v>
      </c>
      <c r="N364" s="212">
        <f>IF(N$2&lt;=analysis_period,IF(SUM($C665:N665)&gt;0,M364+1,0),0)</f>
        <v>0</v>
      </c>
      <c r="O364" s="212">
        <f>IF(O$2&lt;=analysis_period,IF(SUM($C665:O665)&gt;0,N364+1,0),0)</f>
        <v>0</v>
      </c>
      <c r="P364" s="212">
        <f>IF(P$2&lt;=analysis_period,IF(SUM($C665:P665)&gt;0,O364+1,0),0)</f>
        <v>0</v>
      </c>
      <c r="Q364" s="212">
        <f>IF(Q$2&lt;=analysis_period,IF(SUM($C665:Q665)&gt;0,P364+1,0),0)</f>
        <v>0</v>
      </c>
      <c r="R364" s="212">
        <f>IF(R$2&lt;=analysis_period,IF(SUM($C665:R665)&gt;0,Q364+1,0),0)</f>
        <v>0</v>
      </c>
      <c r="S364" s="212">
        <f>IF(S$2&lt;=analysis_period,IF(SUM($C665:S665)&gt;0,R364+1,0),0)</f>
        <v>0</v>
      </c>
      <c r="T364" s="212">
        <f>IF(T$2&lt;=analysis_period,IF(SUM($C665:T665)&gt;0,S364+1,0),0)</f>
        <v>0</v>
      </c>
      <c r="U364" s="212">
        <f>IF(U$2&lt;=analysis_period,IF(SUM($C665:U665)&gt;0,T364+1,0),0)</f>
        <v>0</v>
      </c>
      <c r="V364" s="212">
        <f>IF(V$2&lt;=analysis_period,IF(SUM($C665:V665)&gt;0,U364+1,0),0)</f>
        <v>0</v>
      </c>
      <c r="W364" s="212">
        <f>IF(W$2&lt;=analysis_period,IF(SUM($C665:W665)&gt;0,V364+1,0),0)</f>
        <v>0</v>
      </c>
      <c r="X364" s="212">
        <f>IF(X$2&lt;=analysis_period,IF(SUM($C665:X665)&gt;0,W364+1,0),0)</f>
        <v>0</v>
      </c>
      <c r="Y364" s="212">
        <f>IF(Y$2&lt;=analysis_period,IF(SUM($C665:Y665)&gt;0,X364+1,0),0)</f>
        <v>0</v>
      </c>
      <c r="Z364" s="212">
        <f>IF(Z$2&lt;=analysis_period,IF(SUM($C665:Z665)&gt;0,Y364+1,0),0)</f>
        <v>0</v>
      </c>
      <c r="AA364" s="212">
        <f>IF(AA$2&lt;=analysis_period,IF(SUM($C665:AA665)&gt;0,Z364+1,0),0)</f>
        <v>0</v>
      </c>
      <c r="AB364" s="212">
        <f>IF(AB$2&lt;=analysis_period,IF(SUM($C665:AB665)&gt;0,AA364+1,0),0)</f>
        <v>0</v>
      </c>
      <c r="AC364" s="212">
        <f>IF(AC$2&lt;=analysis_period,IF(SUM($C665:AC665)&gt;0,AB364+1,0),0)</f>
        <v>0</v>
      </c>
      <c r="AD364" s="212">
        <f>IF(AD$2&lt;=analysis_period,IF(SUM($C665:AD665)&gt;0,AC364+1,0),0)</f>
        <v>0</v>
      </c>
      <c r="AE364" s="212">
        <f>IF(AE$2&lt;=analysis_period,IF(SUM($C665:AE665)&gt;0,AD364+1,0),0)</f>
        <v>0</v>
      </c>
      <c r="AF364" s="212">
        <f>IF(AF$2&lt;=analysis_period,IF(SUM($C665:AF665)&gt;0,AE364+1,0),0)</f>
        <v>0</v>
      </c>
      <c r="AG364" s="212">
        <f>IF(AG$2&lt;=analysis_period,IF(SUM($C665:AG665)&gt;0,AF364+1,0),0)</f>
        <v>0</v>
      </c>
      <c r="AH364" s="212">
        <f>IF(AH$2&lt;=analysis_period,IF(SUM($C665:AH665)&gt;0,AG364+1,0),0)</f>
        <v>0</v>
      </c>
      <c r="AI364" s="212">
        <f>IF(AI$2&lt;=analysis_period,IF(SUM($C665:AI665)&gt;0,AH364+1,0),0)</f>
        <v>0</v>
      </c>
      <c r="AJ364" s="212">
        <f>IF(AJ$2&lt;=analysis_period,IF(SUM($C665:AJ665)&gt;0,AI364+1,0),0)</f>
        <v>0</v>
      </c>
      <c r="AK364" s="212">
        <f>IF(AK$2&lt;=analysis_period,IF(SUM($C665:AK665)&gt;0,AJ364+1,0),0)</f>
        <v>0</v>
      </c>
      <c r="AL364" s="212">
        <f>IF(AL$2&lt;=analysis_period,IF(SUM($C665:AL665)&gt;0,AK364+1,0),0)</f>
        <v>0</v>
      </c>
      <c r="AM364" s="212">
        <f>IF(AM$2&lt;=analysis_period,IF(SUM($C665:AM665)&gt;0,AL364+1,0),0)</f>
        <v>0</v>
      </c>
      <c r="AN364" s="212">
        <f>IF(AN$2&lt;=analysis_period,IF(SUM($C665:AN665)&gt;0,AM364+1,0),0)</f>
        <v>0</v>
      </c>
      <c r="AO364" s="212">
        <f>IF(AO$2&lt;=analysis_period,IF(SUM($C665:AO665)&gt;0,AN364+1,0),0)</f>
        <v>0</v>
      </c>
      <c r="AP364" s="212">
        <f>IF(AP$2&lt;=analysis_period,IF(SUM($C665:AP665)&gt;0,AO364+1,0),0)</f>
        <v>0</v>
      </c>
    </row>
    <row r="365" spans="1:42" x14ac:dyDescent="0.2">
      <c r="A365" s="16">
        <f t="shared" si="101"/>
        <v>8</v>
      </c>
      <c r="B365" s="4">
        <v>0</v>
      </c>
      <c r="C365" s="212">
        <f>IF(C$2&lt;=analysis_period,IF(SUM($C666:C666)&gt;0,B365+1,0),0)</f>
        <v>0</v>
      </c>
      <c r="D365" s="212">
        <f>IF(D$2&lt;=analysis_period,IF(SUM($C666:D666)&gt;0,C365+1,0),0)</f>
        <v>0</v>
      </c>
      <c r="E365" s="212">
        <f>IF(E$2&lt;=analysis_period,IF(SUM($C666:E666)&gt;0,D365+1,0),0)</f>
        <v>0</v>
      </c>
      <c r="F365" s="212">
        <f>IF(F$2&lt;=analysis_period,IF(SUM($C666:F666)&gt;0,E365+1,0),0)</f>
        <v>0</v>
      </c>
      <c r="G365" s="212">
        <f>IF(G$2&lt;=analysis_period,IF(SUM($C666:G666)&gt;0,F365+1,0),0)</f>
        <v>0</v>
      </c>
      <c r="H365" s="212">
        <f>IF(H$2&lt;=analysis_period,IF(SUM($C666:H666)&gt;0,G365+1,0),0)</f>
        <v>0</v>
      </c>
      <c r="I365" s="212">
        <f>IF(I$2&lt;=analysis_period,IF(SUM($C666:I666)&gt;0,H365+1,0),0)</f>
        <v>0</v>
      </c>
      <c r="J365" s="212">
        <f>IF(J$2&lt;=analysis_period,IF(SUM($C666:J666)&gt;0,I365+1,0),0)</f>
        <v>0</v>
      </c>
      <c r="K365" s="212">
        <f>IF(K$2&lt;=analysis_period,IF(SUM($C666:K666)&gt;0,J365+1,0),0)</f>
        <v>0</v>
      </c>
      <c r="L365" s="212">
        <f>IF(L$2&lt;=analysis_period,IF(SUM($C666:L666)&gt;0,K365+1,0),0)</f>
        <v>0</v>
      </c>
      <c r="M365" s="212">
        <f>IF(M$2&lt;=analysis_period,IF(SUM($C666:M666)&gt;0,L365+1,0),0)</f>
        <v>0</v>
      </c>
      <c r="N365" s="212">
        <f>IF(N$2&lt;=analysis_period,IF(SUM($C666:N666)&gt;0,M365+1,0),0)</f>
        <v>0</v>
      </c>
      <c r="O365" s="212">
        <f>IF(O$2&lt;=analysis_period,IF(SUM($C666:O666)&gt;0,N365+1,0),0)</f>
        <v>0</v>
      </c>
      <c r="P365" s="212">
        <f>IF(P$2&lt;=analysis_period,IF(SUM($C666:P666)&gt;0,O365+1,0),0)</f>
        <v>0</v>
      </c>
      <c r="Q365" s="212">
        <f>IF(Q$2&lt;=analysis_period,IF(SUM($C666:Q666)&gt;0,P365+1,0),0)</f>
        <v>0</v>
      </c>
      <c r="R365" s="212">
        <f>IF(R$2&lt;=analysis_period,IF(SUM($C666:R666)&gt;0,Q365+1,0),0)</f>
        <v>0</v>
      </c>
      <c r="S365" s="212">
        <f>IF(S$2&lt;=analysis_period,IF(SUM($C666:S666)&gt;0,R365+1,0),0)</f>
        <v>0</v>
      </c>
      <c r="T365" s="212">
        <f>IF(T$2&lt;=analysis_period,IF(SUM($C666:T666)&gt;0,S365+1,0),0)</f>
        <v>0</v>
      </c>
      <c r="U365" s="212">
        <f>IF(U$2&lt;=analysis_period,IF(SUM($C666:U666)&gt;0,T365+1,0),0)</f>
        <v>0</v>
      </c>
      <c r="V365" s="212">
        <f>IF(V$2&lt;=analysis_period,IF(SUM($C666:V666)&gt;0,U365+1,0),0)</f>
        <v>0</v>
      </c>
      <c r="W365" s="212">
        <f>IF(W$2&lt;=analysis_period,IF(SUM($C666:W666)&gt;0,V365+1,0),0)</f>
        <v>0</v>
      </c>
      <c r="X365" s="212">
        <f>IF(X$2&lt;=analysis_period,IF(SUM($C666:X666)&gt;0,W365+1,0),0)</f>
        <v>0</v>
      </c>
      <c r="Y365" s="212">
        <f>IF(Y$2&lt;=analysis_period,IF(SUM($C666:Y666)&gt;0,X365+1,0),0)</f>
        <v>0</v>
      </c>
      <c r="Z365" s="212">
        <f>IF(Z$2&lt;=analysis_period,IF(SUM($C666:Z666)&gt;0,Y365+1,0),0)</f>
        <v>0</v>
      </c>
      <c r="AA365" s="212">
        <f>IF(AA$2&lt;=analysis_period,IF(SUM($C666:AA666)&gt;0,Z365+1,0),0)</f>
        <v>0</v>
      </c>
      <c r="AB365" s="212">
        <f>IF(AB$2&lt;=analysis_period,IF(SUM($C666:AB666)&gt;0,AA365+1,0),0)</f>
        <v>0</v>
      </c>
      <c r="AC365" s="212">
        <f>IF(AC$2&lt;=analysis_period,IF(SUM($C666:AC666)&gt;0,AB365+1,0),0)</f>
        <v>0</v>
      </c>
      <c r="AD365" s="212">
        <f>IF(AD$2&lt;=analysis_period,IF(SUM($C666:AD666)&gt;0,AC365+1,0),0)</f>
        <v>0</v>
      </c>
      <c r="AE365" s="212">
        <f>IF(AE$2&lt;=analysis_period,IF(SUM($C666:AE666)&gt;0,AD365+1,0),0)</f>
        <v>0</v>
      </c>
      <c r="AF365" s="212">
        <f>IF(AF$2&lt;=analysis_period,IF(SUM($C666:AF666)&gt;0,AE365+1,0),0)</f>
        <v>0</v>
      </c>
      <c r="AG365" s="212">
        <f>IF(AG$2&lt;=analysis_period,IF(SUM($C666:AG666)&gt;0,AF365+1,0),0)</f>
        <v>0</v>
      </c>
      <c r="AH365" s="212">
        <f>IF(AH$2&lt;=analysis_period,IF(SUM($C666:AH666)&gt;0,AG365+1,0),0)</f>
        <v>0</v>
      </c>
      <c r="AI365" s="212">
        <f>IF(AI$2&lt;=analysis_period,IF(SUM($C666:AI666)&gt;0,AH365+1,0),0)</f>
        <v>0</v>
      </c>
      <c r="AJ365" s="212">
        <f>IF(AJ$2&lt;=analysis_period,IF(SUM($C666:AJ666)&gt;0,AI365+1,0),0)</f>
        <v>0</v>
      </c>
      <c r="AK365" s="212">
        <f>IF(AK$2&lt;=analysis_period,IF(SUM($C666:AK666)&gt;0,AJ365+1,0),0)</f>
        <v>0</v>
      </c>
      <c r="AL365" s="212">
        <f>IF(AL$2&lt;=analysis_period,IF(SUM($C666:AL666)&gt;0,AK365+1,0),0)</f>
        <v>0</v>
      </c>
      <c r="AM365" s="212">
        <f>IF(AM$2&lt;=analysis_period,IF(SUM($C666:AM666)&gt;0,AL365+1,0),0)</f>
        <v>0</v>
      </c>
      <c r="AN365" s="212">
        <f>IF(AN$2&lt;=analysis_period,IF(SUM($C666:AN666)&gt;0,AM365+1,0),0)</f>
        <v>0</v>
      </c>
      <c r="AO365" s="212">
        <f>IF(AO$2&lt;=analysis_period,IF(SUM($C666:AO666)&gt;0,AN365+1,0),0)</f>
        <v>0</v>
      </c>
      <c r="AP365" s="212">
        <f>IF(AP$2&lt;=analysis_period,IF(SUM($C666:AP666)&gt;0,AO365+1,0),0)</f>
        <v>0</v>
      </c>
    </row>
    <row r="366" spans="1:42" x14ac:dyDescent="0.2">
      <c r="A366" s="16">
        <f>A365+1</f>
        <v>9</v>
      </c>
      <c r="B366" s="4">
        <v>0</v>
      </c>
      <c r="C366" s="212">
        <f>IF(C$2&lt;=analysis_period,IF(SUM($C667:C667)&gt;0,B366+1,0),0)</f>
        <v>0</v>
      </c>
      <c r="D366" s="212">
        <f>IF(D$2&lt;=analysis_period,IF(SUM($C667:D667)&gt;0,C366+1,0),0)</f>
        <v>0</v>
      </c>
      <c r="E366" s="212">
        <f>IF(E$2&lt;=analysis_period,IF(SUM($C667:E667)&gt;0,D366+1,0),0)</f>
        <v>0</v>
      </c>
      <c r="F366" s="212">
        <f>IF(F$2&lt;=analysis_period,IF(SUM($C667:F667)&gt;0,E366+1,0),0)</f>
        <v>0</v>
      </c>
      <c r="G366" s="212">
        <f>IF(G$2&lt;=analysis_period,IF(SUM($C667:G667)&gt;0,F366+1,0),0)</f>
        <v>0</v>
      </c>
      <c r="H366" s="212">
        <f>IF(H$2&lt;=analysis_period,IF(SUM($C667:H667)&gt;0,G366+1,0),0)</f>
        <v>0</v>
      </c>
      <c r="I366" s="212">
        <f>IF(I$2&lt;=analysis_period,IF(SUM($C667:I667)&gt;0,H366+1,0),0)</f>
        <v>0</v>
      </c>
      <c r="J366" s="212">
        <f>IF(J$2&lt;=analysis_period,IF(SUM($C667:J667)&gt;0,I366+1,0),0)</f>
        <v>0</v>
      </c>
      <c r="K366" s="212">
        <f>IF(K$2&lt;=analysis_period,IF(SUM($C667:K667)&gt;0,J366+1,0),0)</f>
        <v>0</v>
      </c>
      <c r="L366" s="212">
        <f>IF(L$2&lt;=analysis_period,IF(SUM($C667:L667)&gt;0,K366+1,0),0)</f>
        <v>0</v>
      </c>
      <c r="M366" s="212">
        <f>IF(M$2&lt;=analysis_period,IF(SUM($C667:M667)&gt;0,L366+1,0),0)</f>
        <v>0</v>
      </c>
      <c r="N366" s="212">
        <f>IF(N$2&lt;=analysis_period,IF(SUM($C667:N667)&gt;0,M366+1,0),0)</f>
        <v>0</v>
      </c>
      <c r="O366" s="212">
        <f>IF(O$2&lt;=analysis_period,IF(SUM($C667:O667)&gt;0,N366+1,0),0)</f>
        <v>0</v>
      </c>
      <c r="P366" s="212">
        <f>IF(P$2&lt;=analysis_period,IF(SUM($C667:P667)&gt;0,O366+1,0),0)</f>
        <v>0</v>
      </c>
      <c r="Q366" s="212">
        <f>IF(Q$2&lt;=analysis_period,IF(SUM($C667:Q667)&gt;0,P366+1,0),0)</f>
        <v>0</v>
      </c>
      <c r="R366" s="212">
        <f>IF(R$2&lt;=analysis_period,IF(SUM($C667:R667)&gt;0,Q366+1,0),0)</f>
        <v>0</v>
      </c>
      <c r="S366" s="212">
        <f>IF(S$2&lt;=analysis_period,IF(SUM($C667:S667)&gt;0,R366+1,0),0)</f>
        <v>0</v>
      </c>
      <c r="T366" s="212">
        <f>IF(T$2&lt;=analysis_period,IF(SUM($C667:T667)&gt;0,S366+1,0),0)</f>
        <v>0</v>
      </c>
      <c r="U366" s="212">
        <f>IF(U$2&lt;=analysis_period,IF(SUM($C667:U667)&gt;0,T366+1,0),0)</f>
        <v>0</v>
      </c>
      <c r="V366" s="212">
        <f>IF(V$2&lt;=analysis_period,IF(SUM($C667:V667)&gt;0,U366+1,0),0)</f>
        <v>0</v>
      </c>
      <c r="W366" s="212">
        <f>IF(W$2&lt;=analysis_period,IF(SUM($C667:W667)&gt;0,V366+1,0),0)</f>
        <v>0</v>
      </c>
      <c r="X366" s="212">
        <f>IF(X$2&lt;=analysis_period,IF(SUM($C667:X667)&gt;0,W366+1,0),0)</f>
        <v>0</v>
      </c>
      <c r="Y366" s="212">
        <f>IF(Y$2&lt;=analysis_period,IF(SUM($C667:Y667)&gt;0,X366+1,0),0)</f>
        <v>0</v>
      </c>
      <c r="Z366" s="212">
        <f>IF(Z$2&lt;=analysis_period,IF(SUM($C667:Z667)&gt;0,Y366+1,0),0)</f>
        <v>0</v>
      </c>
      <c r="AA366" s="212">
        <f>IF(AA$2&lt;=analysis_period,IF(SUM($C667:AA667)&gt;0,Z366+1,0),0)</f>
        <v>0</v>
      </c>
      <c r="AB366" s="212">
        <f>IF(AB$2&lt;=analysis_period,IF(SUM($C667:AB667)&gt;0,AA366+1,0),0)</f>
        <v>0</v>
      </c>
      <c r="AC366" s="212">
        <f>IF(AC$2&lt;=analysis_period,IF(SUM($C667:AC667)&gt;0,AB366+1,0),0)</f>
        <v>0</v>
      </c>
      <c r="AD366" s="212">
        <f>IF(AD$2&lt;=analysis_period,IF(SUM($C667:AD667)&gt;0,AC366+1,0),0)</f>
        <v>0</v>
      </c>
      <c r="AE366" s="212">
        <f>IF(AE$2&lt;=analysis_period,IF(SUM($C667:AE667)&gt;0,AD366+1,0),0)</f>
        <v>0</v>
      </c>
      <c r="AF366" s="212">
        <f>IF(AF$2&lt;=analysis_period,IF(SUM($C667:AF667)&gt;0,AE366+1,0),0)</f>
        <v>0</v>
      </c>
      <c r="AG366" s="212">
        <f>IF(AG$2&lt;=analysis_period,IF(SUM($C667:AG667)&gt;0,AF366+1,0),0)</f>
        <v>0</v>
      </c>
      <c r="AH366" s="212">
        <f>IF(AH$2&lt;=analysis_period,IF(SUM($C667:AH667)&gt;0,AG366+1,0),0)</f>
        <v>0</v>
      </c>
      <c r="AI366" s="212">
        <f>IF(AI$2&lt;=analysis_period,IF(SUM($C667:AI667)&gt;0,AH366+1,0),0)</f>
        <v>0</v>
      </c>
      <c r="AJ366" s="212">
        <f>IF(AJ$2&lt;=analysis_period,IF(SUM($C667:AJ667)&gt;0,AI366+1,0),0)</f>
        <v>0</v>
      </c>
      <c r="AK366" s="212">
        <f>IF(AK$2&lt;=analysis_period,IF(SUM($C667:AK667)&gt;0,AJ366+1,0),0)</f>
        <v>0</v>
      </c>
      <c r="AL366" s="212">
        <f>IF(AL$2&lt;=analysis_period,IF(SUM($C667:AL667)&gt;0,AK366+1,0),0)</f>
        <v>0</v>
      </c>
      <c r="AM366" s="212">
        <f>IF(AM$2&lt;=analysis_period,IF(SUM($C667:AM667)&gt;0,AL366+1,0),0)</f>
        <v>0</v>
      </c>
      <c r="AN366" s="212">
        <f>IF(AN$2&lt;=analysis_period,IF(SUM($C667:AN667)&gt;0,AM366+1,0),0)</f>
        <v>0</v>
      </c>
      <c r="AO366" s="212">
        <f>IF(AO$2&lt;=analysis_period,IF(SUM($C667:AO667)&gt;0,AN366+1,0),0)</f>
        <v>0</v>
      </c>
      <c r="AP366" s="212">
        <f>IF(AP$2&lt;=analysis_period,IF(SUM($C667:AP667)&gt;0,AO366+1,0),0)</f>
        <v>0</v>
      </c>
    </row>
    <row r="367" spans="1:42" x14ac:dyDescent="0.2">
      <c r="A367" s="16">
        <f t="shared" si="101"/>
        <v>10</v>
      </c>
      <c r="B367" s="4">
        <v>0</v>
      </c>
      <c r="C367" s="212">
        <f>IF(C$2&lt;=analysis_period,IF(SUM($C668:C668)&gt;0,B367+1,0),0)</f>
        <v>0</v>
      </c>
      <c r="D367" s="212">
        <f>IF(D$2&lt;=analysis_period,IF(SUM($C668:D668)&gt;0,C367+1,0),0)</f>
        <v>0</v>
      </c>
      <c r="E367" s="212">
        <f>IF(E$2&lt;=analysis_period,IF(SUM($C668:E668)&gt;0,D367+1,0),0)</f>
        <v>0</v>
      </c>
      <c r="F367" s="212">
        <f>IF(F$2&lt;=analysis_period,IF(SUM($C668:F668)&gt;0,E367+1,0),0)</f>
        <v>0</v>
      </c>
      <c r="G367" s="212">
        <f>IF(G$2&lt;=analysis_period,IF(SUM($C668:G668)&gt;0,F367+1,0),0)</f>
        <v>0</v>
      </c>
      <c r="H367" s="212">
        <f>IF(H$2&lt;=analysis_period,IF(SUM($C668:H668)&gt;0,G367+1,0),0)</f>
        <v>0</v>
      </c>
      <c r="I367" s="212">
        <f>IF(I$2&lt;=analysis_period,IF(SUM($C668:I668)&gt;0,H367+1,0),0)</f>
        <v>0</v>
      </c>
      <c r="J367" s="212">
        <f>IF(J$2&lt;=analysis_period,IF(SUM($C668:J668)&gt;0,I367+1,0),0)</f>
        <v>0</v>
      </c>
      <c r="K367" s="212">
        <f>IF(K$2&lt;=analysis_period,IF(SUM($C668:K668)&gt;0,J367+1,0),0)</f>
        <v>0</v>
      </c>
      <c r="L367" s="212">
        <f>IF(L$2&lt;=analysis_period,IF(SUM($C668:L668)&gt;0,K367+1,0),0)</f>
        <v>0</v>
      </c>
      <c r="M367" s="212">
        <f>IF(M$2&lt;=analysis_period,IF(SUM($C668:M668)&gt;0,L367+1,0),0)</f>
        <v>0</v>
      </c>
      <c r="N367" s="212">
        <f>IF(N$2&lt;=analysis_period,IF(SUM($C668:N668)&gt;0,M367+1,0),0)</f>
        <v>0</v>
      </c>
      <c r="O367" s="212">
        <f>IF(O$2&lt;=analysis_period,IF(SUM($C668:O668)&gt;0,N367+1,0),0)</f>
        <v>0</v>
      </c>
      <c r="P367" s="212">
        <f>IF(P$2&lt;=analysis_period,IF(SUM($C668:P668)&gt;0,O367+1,0),0)</f>
        <v>0</v>
      </c>
      <c r="Q367" s="212">
        <f>IF(Q$2&lt;=analysis_period,IF(SUM($C668:Q668)&gt;0,P367+1,0),0)</f>
        <v>0</v>
      </c>
      <c r="R367" s="212">
        <f>IF(R$2&lt;=analysis_period,IF(SUM($C668:R668)&gt;0,Q367+1,0),0)</f>
        <v>0</v>
      </c>
      <c r="S367" s="212">
        <f>IF(S$2&lt;=analysis_period,IF(SUM($C668:S668)&gt;0,R367+1,0),0)</f>
        <v>0</v>
      </c>
      <c r="T367" s="212">
        <f>IF(T$2&lt;=analysis_period,IF(SUM($C668:T668)&gt;0,S367+1,0),0)</f>
        <v>0</v>
      </c>
      <c r="U367" s="212">
        <f>IF(U$2&lt;=analysis_period,IF(SUM($C668:U668)&gt;0,T367+1,0),0)</f>
        <v>0</v>
      </c>
      <c r="V367" s="212">
        <f>IF(V$2&lt;=analysis_period,IF(SUM($C668:V668)&gt;0,U367+1,0),0)</f>
        <v>0</v>
      </c>
      <c r="W367" s="212">
        <f>IF(W$2&lt;=analysis_period,IF(SUM($C668:W668)&gt;0,V367+1,0),0)</f>
        <v>0</v>
      </c>
      <c r="X367" s="212">
        <f>IF(X$2&lt;=analysis_period,IF(SUM($C668:X668)&gt;0,W367+1,0),0)</f>
        <v>0</v>
      </c>
      <c r="Y367" s="212">
        <f>IF(Y$2&lt;=analysis_period,IF(SUM($C668:Y668)&gt;0,X367+1,0),0)</f>
        <v>0</v>
      </c>
      <c r="Z367" s="212">
        <f>IF(Z$2&lt;=analysis_period,IF(SUM($C668:Z668)&gt;0,Y367+1,0),0)</f>
        <v>0</v>
      </c>
      <c r="AA367" s="212">
        <f>IF(AA$2&lt;=analysis_period,IF(SUM($C668:AA668)&gt;0,Z367+1,0),0)</f>
        <v>0</v>
      </c>
      <c r="AB367" s="212">
        <f>IF(AB$2&lt;=analysis_period,IF(SUM($C668:AB668)&gt;0,AA367+1,0),0)</f>
        <v>0</v>
      </c>
      <c r="AC367" s="212">
        <f>IF(AC$2&lt;=analysis_period,IF(SUM($C668:AC668)&gt;0,AB367+1,0),0)</f>
        <v>0</v>
      </c>
      <c r="AD367" s="212">
        <f>IF(AD$2&lt;=analysis_period,IF(SUM($C668:AD668)&gt;0,AC367+1,0),0)</f>
        <v>0</v>
      </c>
      <c r="AE367" s="212">
        <f>IF(AE$2&lt;=analysis_period,IF(SUM($C668:AE668)&gt;0,AD367+1,0),0)</f>
        <v>0</v>
      </c>
      <c r="AF367" s="212">
        <f>IF(AF$2&lt;=analysis_period,IF(SUM($C668:AF668)&gt;0,AE367+1,0),0)</f>
        <v>0</v>
      </c>
      <c r="AG367" s="212">
        <f>IF(AG$2&lt;=analysis_period,IF(SUM($C668:AG668)&gt;0,AF367+1,0),0)</f>
        <v>0</v>
      </c>
      <c r="AH367" s="212">
        <f>IF(AH$2&lt;=analysis_period,IF(SUM($C668:AH668)&gt;0,AG367+1,0),0)</f>
        <v>0</v>
      </c>
      <c r="AI367" s="212">
        <f>IF(AI$2&lt;=analysis_period,IF(SUM($C668:AI668)&gt;0,AH367+1,0),0)</f>
        <v>0</v>
      </c>
      <c r="AJ367" s="212">
        <f>IF(AJ$2&lt;=analysis_period,IF(SUM($C668:AJ668)&gt;0,AI367+1,0),0)</f>
        <v>0</v>
      </c>
      <c r="AK367" s="212">
        <f>IF(AK$2&lt;=analysis_period,IF(SUM($C668:AK668)&gt;0,AJ367+1,0),0)</f>
        <v>0</v>
      </c>
      <c r="AL367" s="212">
        <f>IF(AL$2&lt;=analysis_period,IF(SUM($C668:AL668)&gt;0,AK367+1,0),0)</f>
        <v>0</v>
      </c>
      <c r="AM367" s="212">
        <f>IF(AM$2&lt;=analysis_period,IF(SUM($C668:AM668)&gt;0,AL367+1,0),0)</f>
        <v>0</v>
      </c>
      <c r="AN367" s="212">
        <f>IF(AN$2&lt;=analysis_period,IF(SUM($C668:AN668)&gt;0,AM367+1,0),0)</f>
        <v>0</v>
      </c>
      <c r="AO367" s="212">
        <f>IF(AO$2&lt;=analysis_period,IF(SUM($C668:AO668)&gt;0,AN367+1,0),0)</f>
        <v>0</v>
      </c>
      <c r="AP367" s="212">
        <f>IF(AP$2&lt;=analysis_period,IF(SUM($C668:AP668)&gt;0,AO367+1,0),0)</f>
        <v>0</v>
      </c>
    </row>
    <row r="368" spans="1:42" x14ac:dyDescent="0.2">
      <c r="A368" s="3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row>
    <row r="369" spans="1:42" x14ac:dyDescent="0.2">
      <c r="A369" s="32" t="s">
        <v>69</v>
      </c>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row>
    <row r="370" spans="1:42" x14ac:dyDescent="0.2">
      <c r="A370" s="16">
        <v>1</v>
      </c>
      <c r="B370" s="231">
        <f t="shared" ref="B370:B379" si="102">SUM(C370:AP370)</f>
        <v>0</v>
      </c>
      <c r="C370" s="233">
        <f>LOOKUP(C358,$B$328:$AP$328,$B$329:$AP$329)/100*$B659</f>
        <v>0</v>
      </c>
      <c r="D370" s="233">
        <f>LOOKUP(D358,$B$328:$AP$328,$B$329:$AP$329)/100*$B659</f>
        <v>0</v>
      </c>
      <c r="E370" s="233">
        <f>LOOKUP(E358,$B$328:$AP$328,$B$329:$AP$329)/100*$B659</f>
        <v>0</v>
      </c>
      <c r="F370" s="233">
        <f>LOOKUP(F358,$B$328:$AP$328,$B$329:$AP$329)/100*$B659</f>
        <v>0</v>
      </c>
      <c r="G370" s="233">
        <f>LOOKUP(G358,$B$328:$AP$328,$B$329:$AP$329)/100*$B659</f>
        <v>0</v>
      </c>
      <c r="H370" s="233">
        <f>LOOKUP(H358,$B$328:$AP$328,$B$329:$AP$329)/100*$B659</f>
        <v>0</v>
      </c>
      <c r="I370" s="233">
        <f>LOOKUP(I358,$B$328:$AP$328,$B$329:$AP$329)/100*$B659</f>
        <v>0</v>
      </c>
      <c r="J370" s="233">
        <f>LOOKUP(J358,$B$328:$AP$328,$B$329:$AP$329)/100*$B659</f>
        <v>0</v>
      </c>
      <c r="K370" s="233">
        <f>LOOKUP(K358,$B$328:$AP$328,$B$329:$AP$329)/100*$B659</f>
        <v>0</v>
      </c>
      <c r="L370" s="233">
        <f>LOOKUP(L358,$B$328:$AP$328,$B$329:$AP$329)/100*$B659</f>
        <v>0</v>
      </c>
      <c r="M370" s="233">
        <f>LOOKUP(M358,$B$328:$AP$328,$B$329:$AP$329)/100*$B659</f>
        <v>0</v>
      </c>
      <c r="N370" s="233">
        <f>LOOKUP(N358,$B$328:$AP$328,$B$329:$AP$329)/100*$B659</f>
        <v>0</v>
      </c>
      <c r="O370" s="233">
        <f>LOOKUP(O358,$B$328:$AP$328,$B$329:$AP$329)/100*$B659</f>
        <v>0</v>
      </c>
      <c r="P370" s="233">
        <f>LOOKUP(P358,$B$328:$AP$328,$B$329:$AP$329)/100*$B659</f>
        <v>0</v>
      </c>
      <c r="Q370" s="233">
        <f>LOOKUP(Q358,$B$328:$AP$328,$B$329:$AP$329)/100*$B659</f>
        <v>0</v>
      </c>
      <c r="R370" s="233">
        <f>LOOKUP(R358,$B$328:$AP$328,$B$329:$AP$329)/100*$B659</f>
        <v>0</v>
      </c>
      <c r="S370" s="233">
        <f>LOOKUP(S358,$B$328:$AP$328,$B$329:$AP$329)/100*$B659</f>
        <v>0</v>
      </c>
      <c r="T370" s="233">
        <f>LOOKUP(T358,$B$328:$AP$328,$B$329:$AP$329)/100*$B659</f>
        <v>0</v>
      </c>
      <c r="U370" s="233">
        <f>LOOKUP(U358,$B$328:$AP$328,$B$329:$AP$329)/100*$B659</f>
        <v>0</v>
      </c>
      <c r="V370" s="233">
        <f>LOOKUP(V358,$B$328:$AP$328,$B$329:$AP$329)/100*$B659</f>
        <v>0</v>
      </c>
      <c r="W370" s="233">
        <f>LOOKUP(W358,$B$328:$AP$328,$B$329:$AP$329)/100*$B659</f>
        <v>0</v>
      </c>
      <c r="X370" s="233">
        <f>LOOKUP(X358,$B$328:$AP$328,$B$329:$AP$329)/100*$B659</f>
        <v>0</v>
      </c>
      <c r="Y370" s="233">
        <f>LOOKUP(Y358,$B$328:$AP$328,$B$329:$AP$329)/100*$B659</f>
        <v>0</v>
      </c>
      <c r="Z370" s="233">
        <f>LOOKUP(Z358,$B$328:$AP$328,$B$329:$AP$329)/100*$B659</f>
        <v>0</v>
      </c>
      <c r="AA370" s="233">
        <f>LOOKUP(AA358,$B$328:$AP$328,$B$329:$AP$329)/100*$B659</f>
        <v>0</v>
      </c>
      <c r="AB370" s="233">
        <f>LOOKUP(AB358,$B$328:$AP$328,$B$329:$AP$329)/100*$B659</f>
        <v>0</v>
      </c>
      <c r="AC370" s="233">
        <f>LOOKUP(AC358,$B$328:$AP$328,$B$329:$AP$329)/100*$B659</f>
        <v>0</v>
      </c>
      <c r="AD370" s="233">
        <f>LOOKUP(AD358,$B$328:$AP$328,$B$329:$AP$329)/100*$B659</f>
        <v>0</v>
      </c>
      <c r="AE370" s="233">
        <f>LOOKUP(AE358,$B$328:$AP$328,$B$329:$AP$329)/100*$B659</f>
        <v>0</v>
      </c>
      <c r="AF370" s="233">
        <f>LOOKUP(AF358,$B$328:$AP$328,$B$329:$AP$329)/100*$B659</f>
        <v>0</v>
      </c>
      <c r="AG370" s="233">
        <f>LOOKUP(AG358,$B$328:$AP$328,$B$329:$AP$329)/100*$B659</f>
        <v>0</v>
      </c>
      <c r="AH370" s="233">
        <f>LOOKUP(AH358,$B$328:$AP$328,$B$329:$AP$329)/100*$B659</f>
        <v>0</v>
      </c>
      <c r="AI370" s="233">
        <f>LOOKUP(AI358,$B$328:$AP$328,$B$329:$AP$329)/100*$B659</f>
        <v>0</v>
      </c>
      <c r="AJ370" s="233">
        <f>LOOKUP(AJ358,$B$328:$AP$328,$B$329:$AP$329)/100*$B659</f>
        <v>0</v>
      </c>
      <c r="AK370" s="233">
        <f>LOOKUP(AK358,$B$328:$AP$328,$B$329:$AP$329)/100*$B659</f>
        <v>0</v>
      </c>
      <c r="AL370" s="233">
        <f>LOOKUP(AL358,$B$328:$AP$328,$B$329:$AP$329)/100*$B659</f>
        <v>0</v>
      </c>
      <c r="AM370" s="233">
        <f>LOOKUP(AM358,$B$328:$AP$328,$B$329:$AP$329)/100*$B659</f>
        <v>0</v>
      </c>
      <c r="AN370" s="233">
        <f>LOOKUP(AN358,$B$328:$AP$328,$B$329:$AP$329)/100*$B659</f>
        <v>0</v>
      </c>
      <c r="AO370" s="233">
        <f>LOOKUP(AO358,$B$328:$AP$328,$B$329:$AP$329)/100*$B659</f>
        <v>0</v>
      </c>
      <c r="AP370" s="233">
        <f>LOOKUP(AP358,$B$328:$AP$328,$B$329:$AP$329)/100*$B659</f>
        <v>0</v>
      </c>
    </row>
    <row r="371" spans="1:42" x14ac:dyDescent="0.2">
      <c r="A371" s="16">
        <f>A370+1</f>
        <v>2</v>
      </c>
      <c r="B371" s="231">
        <f t="shared" si="102"/>
        <v>0</v>
      </c>
      <c r="C371" s="233">
        <f>LOOKUP(C359,$B$328:$AP$328,$B$329:$AP$329)/100*$B660</f>
        <v>0</v>
      </c>
      <c r="D371" s="233">
        <f>LOOKUP(D359,$B$328:$AP$328,$B$329:$AP$329)/100*$B660</f>
        <v>0</v>
      </c>
      <c r="E371" s="233">
        <f>LOOKUP(E359,$B$328:$AP$328,$B$329:$AP$329)/100*$B660</f>
        <v>0</v>
      </c>
      <c r="F371" s="233">
        <f>LOOKUP(F359,$B$328:$AP$328,$B$329:$AP$329)/100*$B660</f>
        <v>0</v>
      </c>
      <c r="G371" s="233">
        <f>LOOKUP(G359,$B$328:$AP$328,$B$329:$AP$329)/100*$B660</f>
        <v>0</v>
      </c>
      <c r="H371" s="233">
        <f>LOOKUP(H359,$B$328:$AP$328,$B$329:$AP$329)/100*$B660</f>
        <v>0</v>
      </c>
      <c r="I371" s="233">
        <f>LOOKUP(I359,$B$328:$AP$328,$B$329:$AP$329)/100*$B660</f>
        <v>0</v>
      </c>
      <c r="J371" s="233">
        <f>LOOKUP(J359,$B$328:$AP$328,$B$329:$AP$329)/100*$B660</f>
        <v>0</v>
      </c>
      <c r="K371" s="233">
        <f>LOOKUP(K359,$B$328:$AP$328,$B$329:$AP$329)/100*$B660</f>
        <v>0</v>
      </c>
      <c r="L371" s="233">
        <f>LOOKUP(L359,$B$328:$AP$328,$B$329:$AP$329)/100*$B660</f>
        <v>0</v>
      </c>
      <c r="M371" s="233">
        <f>LOOKUP(M359,$B$328:$AP$328,$B$329:$AP$329)/100*$B660</f>
        <v>0</v>
      </c>
      <c r="N371" s="233">
        <f>LOOKUP(N359,$B$328:$AP$328,$B$329:$AP$329)/100*$B660</f>
        <v>0</v>
      </c>
      <c r="O371" s="233">
        <f>LOOKUP(O359,$B$328:$AP$328,$B$329:$AP$329)/100*$B660</f>
        <v>0</v>
      </c>
      <c r="P371" s="233">
        <f>LOOKUP(P359,$B$328:$AP$328,$B$329:$AP$329)/100*$B660</f>
        <v>0</v>
      </c>
      <c r="Q371" s="233">
        <f>LOOKUP(Q359,$B$328:$AP$328,$B$329:$AP$329)/100*$B660</f>
        <v>0</v>
      </c>
      <c r="R371" s="233">
        <f>LOOKUP(R359,$B$328:$AP$328,$B$329:$AP$329)/100*$B660</f>
        <v>0</v>
      </c>
      <c r="S371" s="233">
        <f>LOOKUP(S359,$B$328:$AP$328,$B$329:$AP$329)/100*$B660</f>
        <v>0</v>
      </c>
      <c r="T371" s="233">
        <f>LOOKUP(T359,$B$328:$AP$328,$B$329:$AP$329)/100*$B660</f>
        <v>0</v>
      </c>
      <c r="U371" s="233">
        <f>LOOKUP(U359,$B$328:$AP$328,$B$329:$AP$329)/100*$B660</f>
        <v>0</v>
      </c>
      <c r="V371" s="233">
        <f>LOOKUP(V359,$B$328:$AP$328,$B$329:$AP$329)/100*$B660</f>
        <v>0</v>
      </c>
      <c r="W371" s="233">
        <f>LOOKUP(W359,$B$328:$AP$328,$B$329:$AP$329)/100*$B660</f>
        <v>0</v>
      </c>
      <c r="X371" s="233">
        <f>LOOKUP(X359,$B$328:$AP$328,$B$329:$AP$329)/100*$B660</f>
        <v>0</v>
      </c>
      <c r="Y371" s="233">
        <f>LOOKUP(Y359,$B$328:$AP$328,$B$329:$AP$329)/100*$B660</f>
        <v>0</v>
      </c>
      <c r="Z371" s="233">
        <f>LOOKUP(Z359,$B$328:$AP$328,$B$329:$AP$329)/100*$B660</f>
        <v>0</v>
      </c>
      <c r="AA371" s="233">
        <f>LOOKUP(AA359,$B$328:$AP$328,$B$329:$AP$329)/100*$B660</f>
        <v>0</v>
      </c>
      <c r="AB371" s="233">
        <f>LOOKUP(AB359,$B$328:$AP$328,$B$329:$AP$329)/100*$B660</f>
        <v>0</v>
      </c>
      <c r="AC371" s="233">
        <f>LOOKUP(AC359,$B$328:$AP$328,$B$329:$AP$329)/100*$B660</f>
        <v>0</v>
      </c>
      <c r="AD371" s="233">
        <f>LOOKUP(AD359,$B$328:$AP$328,$B$329:$AP$329)/100*$B660</f>
        <v>0</v>
      </c>
      <c r="AE371" s="233">
        <f>LOOKUP(AE359,$B$328:$AP$328,$B$329:$AP$329)/100*$B660</f>
        <v>0</v>
      </c>
      <c r="AF371" s="233">
        <f>LOOKUP(AF359,$B$328:$AP$328,$B$329:$AP$329)/100*$B660</f>
        <v>0</v>
      </c>
      <c r="AG371" s="233">
        <f>LOOKUP(AG359,$B$328:$AP$328,$B$329:$AP$329)/100*$B660</f>
        <v>0</v>
      </c>
      <c r="AH371" s="233">
        <f>LOOKUP(AH359,$B$328:$AP$328,$B$329:$AP$329)/100*$B660</f>
        <v>0</v>
      </c>
      <c r="AI371" s="233">
        <f>LOOKUP(AI359,$B$328:$AP$328,$B$329:$AP$329)/100*$B660</f>
        <v>0</v>
      </c>
      <c r="AJ371" s="233">
        <f>LOOKUP(AJ359,$B$328:$AP$328,$B$329:$AP$329)/100*$B660</f>
        <v>0</v>
      </c>
      <c r="AK371" s="233">
        <f>LOOKUP(AK359,$B$328:$AP$328,$B$329:$AP$329)/100*$B660</f>
        <v>0</v>
      </c>
      <c r="AL371" s="233">
        <f>LOOKUP(AL359,$B$328:$AP$328,$B$329:$AP$329)/100*$B660</f>
        <v>0</v>
      </c>
      <c r="AM371" s="233">
        <f>LOOKUP(AM359,$B$328:$AP$328,$B$329:$AP$329)/100*$B660</f>
        <v>0</v>
      </c>
      <c r="AN371" s="233">
        <f>LOOKUP(AN359,$B$328:$AP$328,$B$329:$AP$329)/100*$B660</f>
        <v>0</v>
      </c>
      <c r="AO371" s="233">
        <f>LOOKUP(AO359,$B$328:$AP$328,$B$329:$AP$329)/100*$B660</f>
        <v>0</v>
      </c>
      <c r="AP371" s="233">
        <f>LOOKUP(AP359,$B$328:$AP$328,$B$329:$AP$329)/100*$B660</f>
        <v>0</v>
      </c>
    </row>
    <row r="372" spans="1:42" x14ac:dyDescent="0.2">
      <c r="A372" s="16">
        <f t="shared" ref="A372:A379" si="103">A371+1</f>
        <v>3</v>
      </c>
      <c r="B372" s="231">
        <f t="shared" si="102"/>
        <v>0</v>
      </c>
      <c r="C372" s="233">
        <f>LOOKUP(C360,$B$328:$AP$328,$B$329:$AP$329)/100*$B661</f>
        <v>0</v>
      </c>
      <c r="D372" s="233">
        <f>LOOKUP(D360,$B$328:$AP$328,$B$329:$AP$329)/100*$B661</f>
        <v>0</v>
      </c>
      <c r="E372" s="233">
        <f>LOOKUP(E360,$B$328:$AP$328,$B$329:$AP$329)/100*$B661</f>
        <v>0</v>
      </c>
      <c r="F372" s="233">
        <f>LOOKUP(F360,$B$328:$AP$328,$B$329:$AP$329)/100*$B661</f>
        <v>0</v>
      </c>
      <c r="G372" s="233">
        <f>LOOKUP(G360,$B$328:$AP$328,$B$329:$AP$329)/100*$B661</f>
        <v>0</v>
      </c>
      <c r="H372" s="233">
        <f>LOOKUP(H360,$B$328:$AP$328,$B$329:$AP$329)/100*$B661</f>
        <v>0</v>
      </c>
      <c r="I372" s="233">
        <f>LOOKUP(I360,$B$328:$AP$328,$B$329:$AP$329)/100*$B661</f>
        <v>0</v>
      </c>
      <c r="J372" s="233">
        <f>LOOKUP(J360,$B$328:$AP$328,$B$329:$AP$329)/100*$B661</f>
        <v>0</v>
      </c>
      <c r="K372" s="233">
        <f>LOOKUP(K360,$B$328:$AP$328,$B$329:$AP$329)/100*$B661</f>
        <v>0</v>
      </c>
      <c r="L372" s="233">
        <f>LOOKUP(L360,$B$328:$AP$328,$B$329:$AP$329)/100*$B661</f>
        <v>0</v>
      </c>
      <c r="M372" s="233">
        <f>LOOKUP(M360,$B$328:$AP$328,$B$329:$AP$329)/100*$B661</f>
        <v>0</v>
      </c>
      <c r="N372" s="233">
        <f>LOOKUP(N360,$B$328:$AP$328,$B$329:$AP$329)/100*$B661</f>
        <v>0</v>
      </c>
      <c r="O372" s="233">
        <f>LOOKUP(O360,$B$328:$AP$328,$B$329:$AP$329)/100*$B661</f>
        <v>0</v>
      </c>
      <c r="P372" s="233">
        <f>LOOKUP(P360,$B$328:$AP$328,$B$329:$AP$329)/100*$B661</f>
        <v>0</v>
      </c>
      <c r="Q372" s="233">
        <f>LOOKUP(Q360,$B$328:$AP$328,$B$329:$AP$329)/100*$B661</f>
        <v>0</v>
      </c>
      <c r="R372" s="233">
        <f>LOOKUP(R360,$B$328:$AP$328,$B$329:$AP$329)/100*$B661</f>
        <v>0</v>
      </c>
      <c r="S372" s="233">
        <f>LOOKUP(S360,$B$328:$AP$328,$B$329:$AP$329)/100*$B661</f>
        <v>0</v>
      </c>
      <c r="T372" s="233">
        <f>LOOKUP(T360,$B$328:$AP$328,$B$329:$AP$329)/100*$B661</f>
        <v>0</v>
      </c>
      <c r="U372" s="233">
        <f>LOOKUP(U360,$B$328:$AP$328,$B$329:$AP$329)/100*$B661</f>
        <v>0</v>
      </c>
      <c r="V372" s="233">
        <f>LOOKUP(V360,$B$328:$AP$328,$B$329:$AP$329)/100*$B661</f>
        <v>0</v>
      </c>
      <c r="W372" s="233">
        <f>LOOKUP(W360,$B$328:$AP$328,$B$329:$AP$329)/100*$B661</f>
        <v>0</v>
      </c>
      <c r="X372" s="233">
        <f>LOOKUP(X360,$B$328:$AP$328,$B$329:$AP$329)/100*$B661</f>
        <v>0</v>
      </c>
      <c r="Y372" s="233">
        <f>LOOKUP(Y360,$B$328:$AP$328,$B$329:$AP$329)/100*$B661</f>
        <v>0</v>
      </c>
      <c r="Z372" s="233">
        <f>LOOKUP(Z360,$B$328:$AP$328,$B$329:$AP$329)/100*$B661</f>
        <v>0</v>
      </c>
      <c r="AA372" s="233">
        <f>LOOKUP(AA360,$B$328:$AP$328,$B$329:$AP$329)/100*$B661</f>
        <v>0</v>
      </c>
      <c r="AB372" s="233">
        <f>LOOKUP(AB360,$B$328:$AP$328,$B$329:$AP$329)/100*$B661</f>
        <v>0</v>
      </c>
      <c r="AC372" s="233">
        <f>LOOKUP(AC360,$B$328:$AP$328,$B$329:$AP$329)/100*$B661</f>
        <v>0</v>
      </c>
      <c r="AD372" s="233">
        <f>LOOKUP(AD360,$B$328:$AP$328,$B$329:$AP$329)/100*$B661</f>
        <v>0</v>
      </c>
      <c r="AE372" s="233">
        <f>LOOKUP(AE360,$B$328:$AP$328,$B$329:$AP$329)/100*$B661</f>
        <v>0</v>
      </c>
      <c r="AF372" s="233">
        <f>LOOKUP(AF360,$B$328:$AP$328,$B$329:$AP$329)/100*$B661</f>
        <v>0</v>
      </c>
      <c r="AG372" s="233">
        <f>LOOKUP(AG360,$B$328:$AP$328,$B$329:$AP$329)/100*$B661</f>
        <v>0</v>
      </c>
      <c r="AH372" s="233">
        <f>LOOKUP(AH360,$B$328:$AP$328,$B$329:$AP$329)/100*$B661</f>
        <v>0</v>
      </c>
      <c r="AI372" s="233">
        <f>LOOKUP(AI360,$B$328:$AP$328,$B$329:$AP$329)/100*$B661</f>
        <v>0</v>
      </c>
      <c r="AJ372" s="233">
        <f>LOOKUP(AJ360,$B$328:$AP$328,$B$329:$AP$329)/100*$B661</f>
        <v>0</v>
      </c>
      <c r="AK372" s="233">
        <f>LOOKUP(AK360,$B$328:$AP$328,$B$329:$AP$329)/100*$B661</f>
        <v>0</v>
      </c>
      <c r="AL372" s="233">
        <f>LOOKUP(AL360,$B$328:$AP$328,$B$329:$AP$329)/100*$B661</f>
        <v>0</v>
      </c>
      <c r="AM372" s="233">
        <f>LOOKUP(AM360,$B$328:$AP$328,$B$329:$AP$329)/100*$B661</f>
        <v>0</v>
      </c>
      <c r="AN372" s="233">
        <f>LOOKUP(AN360,$B$328:$AP$328,$B$329:$AP$329)/100*$B661</f>
        <v>0</v>
      </c>
      <c r="AO372" s="233">
        <f>LOOKUP(AO360,$B$328:$AP$328,$B$329:$AP$329)/100*$B661</f>
        <v>0</v>
      </c>
      <c r="AP372" s="233">
        <f>LOOKUP(AP360,$B$328:$AP$328,$B$329:$AP$329)/100*$B661</f>
        <v>0</v>
      </c>
    </row>
    <row r="373" spans="1:42" x14ac:dyDescent="0.2">
      <c r="A373" s="16">
        <f t="shared" si="103"/>
        <v>4</v>
      </c>
      <c r="B373" s="231">
        <f t="shared" si="102"/>
        <v>0</v>
      </c>
      <c r="C373" s="233">
        <f>LOOKUP(C361,$B$328:$AP$328,$B$329:$AP$329)/100*$B662</f>
        <v>0</v>
      </c>
      <c r="D373" s="233">
        <f>LOOKUP(D361,$B$328:$AP$328,$B$329:$AP$329)/100*$B662</f>
        <v>0</v>
      </c>
      <c r="E373" s="233">
        <f>LOOKUP(E361,$B$328:$AP$328,$B$329:$AP$329)/100*$B662</f>
        <v>0</v>
      </c>
      <c r="F373" s="233">
        <f>LOOKUP(F361,$B$328:$AP$328,$B$329:$AP$329)/100*$B662</f>
        <v>0</v>
      </c>
      <c r="G373" s="233">
        <f>LOOKUP(G361,$B$328:$AP$328,$B$329:$AP$329)/100*$B662</f>
        <v>0</v>
      </c>
      <c r="H373" s="233">
        <f>LOOKUP(H361,$B$328:$AP$328,$B$329:$AP$329)/100*$B662</f>
        <v>0</v>
      </c>
      <c r="I373" s="233">
        <f>LOOKUP(I361,$B$328:$AP$328,$B$329:$AP$329)/100*$B662</f>
        <v>0</v>
      </c>
      <c r="J373" s="233">
        <f>LOOKUP(J361,$B$328:$AP$328,$B$329:$AP$329)/100*$B662</f>
        <v>0</v>
      </c>
      <c r="K373" s="233">
        <f>LOOKUP(K361,$B$328:$AP$328,$B$329:$AP$329)/100*$B662</f>
        <v>0</v>
      </c>
      <c r="L373" s="233">
        <f>LOOKUP(L361,$B$328:$AP$328,$B$329:$AP$329)/100*$B662</f>
        <v>0</v>
      </c>
      <c r="M373" s="233">
        <f>LOOKUP(M361,$B$328:$AP$328,$B$329:$AP$329)/100*$B662</f>
        <v>0</v>
      </c>
      <c r="N373" s="233">
        <f>LOOKUP(N361,$B$328:$AP$328,$B$329:$AP$329)/100*$B662</f>
        <v>0</v>
      </c>
      <c r="O373" s="233">
        <f>LOOKUP(O361,$B$328:$AP$328,$B$329:$AP$329)/100*$B662</f>
        <v>0</v>
      </c>
      <c r="P373" s="233">
        <f>LOOKUP(P361,$B$328:$AP$328,$B$329:$AP$329)/100*$B662</f>
        <v>0</v>
      </c>
      <c r="Q373" s="233">
        <f>LOOKUP(Q361,$B$328:$AP$328,$B$329:$AP$329)/100*$B662</f>
        <v>0</v>
      </c>
      <c r="R373" s="233">
        <f>LOOKUP(R361,$B$328:$AP$328,$B$329:$AP$329)/100*$B662</f>
        <v>0</v>
      </c>
      <c r="S373" s="233">
        <f>LOOKUP(S361,$B$328:$AP$328,$B$329:$AP$329)/100*$B662</f>
        <v>0</v>
      </c>
      <c r="T373" s="233">
        <f>LOOKUP(T361,$B$328:$AP$328,$B$329:$AP$329)/100*$B662</f>
        <v>0</v>
      </c>
      <c r="U373" s="233">
        <f>LOOKUP(U361,$B$328:$AP$328,$B$329:$AP$329)/100*$B662</f>
        <v>0</v>
      </c>
      <c r="V373" s="233">
        <f>LOOKUP(V361,$B$328:$AP$328,$B$329:$AP$329)/100*$B662</f>
        <v>0</v>
      </c>
      <c r="W373" s="233">
        <f>LOOKUP(W361,$B$328:$AP$328,$B$329:$AP$329)/100*$B662</f>
        <v>0</v>
      </c>
      <c r="X373" s="233">
        <f>LOOKUP(X361,$B$328:$AP$328,$B$329:$AP$329)/100*$B662</f>
        <v>0</v>
      </c>
      <c r="Y373" s="233">
        <f>LOOKUP(Y361,$B$328:$AP$328,$B$329:$AP$329)/100*$B662</f>
        <v>0</v>
      </c>
      <c r="Z373" s="233">
        <f>LOOKUP(Z361,$B$328:$AP$328,$B$329:$AP$329)/100*$B662</f>
        <v>0</v>
      </c>
      <c r="AA373" s="233">
        <f>LOOKUP(AA361,$B$328:$AP$328,$B$329:$AP$329)/100*$B662</f>
        <v>0</v>
      </c>
      <c r="AB373" s="233">
        <f>LOOKUP(AB361,$B$328:$AP$328,$B$329:$AP$329)/100*$B662</f>
        <v>0</v>
      </c>
      <c r="AC373" s="233">
        <f>LOOKUP(AC361,$B$328:$AP$328,$B$329:$AP$329)/100*$B662</f>
        <v>0</v>
      </c>
      <c r="AD373" s="233">
        <f>LOOKUP(AD361,$B$328:$AP$328,$B$329:$AP$329)/100*$B662</f>
        <v>0</v>
      </c>
      <c r="AE373" s="233">
        <f>LOOKUP(AE361,$B$328:$AP$328,$B$329:$AP$329)/100*$B662</f>
        <v>0</v>
      </c>
      <c r="AF373" s="233">
        <f>LOOKUP(AF361,$B$328:$AP$328,$B$329:$AP$329)/100*$B662</f>
        <v>0</v>
      </c>
      <c r="AG373" s="233">
        <f>LOOKUP(AG361,$B$328:$AP$328,$B$329:$AP$329)/100*$B662</f>
        <v>0</v>
      </c>
      <c r="AH373" s="233">
        <f>LOOKUP(AH361,$B$328:$AP$328,$B$329:$AP$329)/100*$B662</f>
        <v>0</v>
      </c>
      <c r="AI373" s="233">
        <f>LOOKUP(AI361,$B$328:$AP$328,$B$329:$AP$329)/100*$B662</f>
        <v>0</v>
      </c>
      <c r="AJ373" s="233">
        <f>LOOKUP(AJ361,$B$328:$AP$328,$B$329:$AP$329)/100*$B662</f>
        <v>0</v>
      </c>
      <c r="AK373" s="233">
        <f>LOOKUP(AK361,$B$328:$AP$328,$B$329:$AP$329)/100*$B662</f>
        <v>0</v>
      </c>
      <c r="AL373" s="233">
        <f>LOOKUP(AL361,$B$328:$AP$328,$B$329:$AP$329)/100*$B662</f>
        <v>0</v>
      </c>
      <c r="AM373" s="233">
        <f>LOOKUP(AM361,$B$328:$AP$328,$B$329:$AP$329)/100*$B662</f>
        <v>0</v>
      </c>
      <c r="AN373" s="233">
        <f>LOOKUP(AN361,$B$328:$AP$328,$B$329:$AP$329)/100*$B662</f>
        <v>0</v>
      </c>
      <c r="AO373" s="233">
        <f>LOOKUP(AO361,$B$328:$AP$328,$B$329:$AP$329)/100*$B662</f>
        <v>0</v>
      </c>
      <c r="AP373" s="233">
        <f>LOOKUP(AP361,$B$328:$AP$328,$B$329:$AP$329)/100*$B662</f>
        <v>0</v>
      </c>
    </row>
    <row r="374" spans="1:42" x14ac:dyDescent="0.2">
      <c r="A374" s="16">
        <f t="shared" si="103"/>
        <v>5</v>
      </c>
      <c r="B374" s="231">
        <f t="shared" si="102"/>
        <v>0</v>
      </c>
      <c r="C374" s="233">
        <f>LOOKUP(C362,$B$328:$AP$328,$B$329:$AP$329)/100*$B663</f>
        <v>0</v>
      </c>
      <c r="D374" s="233">
        <f>LOOKUP(D362,$B$328:$AP$328,$B$329:$AP$329)/100*$B663</f>
        <v>0</v>
      </c>
      <c r="E374" s="233">
        <f>LOOKUP(E362,$B$328:$AP$328,$B$329:$AP$329)/100*$B663</f>
        <v>0</v>
      </c>
      <c r="F374" s="233">
        <f>LOOKUP(F362,$B$328:$AP$328,$B$329:$AP$329)/100*$B663</f>
        <v>0</v>
      </c>
      <c r="G374" s="233">
        <f>LOOKUP(G362,$B$328:$AP$328,$B$329:$AP$329)/100*$B663</f>
        <v>0</v>
      </c>
      <c r="H374" s="233">
        <f>LOOKUP(H362,$B$328:$AP$328,$B$329:$AP$329)/100*$B663</f>
        <v>0</v>
      </c>
      <c r="I374" s="233">
        <f>LOOKUP(I362,$B$328:$AP$328,$B$329:$AP$329)/100*$B663</f>
        <v>0</v>
      </c>
      <c r="J374" s="233">
        <f>LOOKUP(J362,$B$328:$AP$328,$B$329:$AP$329)/100*$B663</f>
        <v>0</v>
      </c>
      <c r="K374" s="233">
        <f>LOOKUP(K362,$B$328:$AP$328,$B$329:$AP$329)/100*$B663</f>
        <v>0</v>
      </c>
      <c r="L374" s="233">
        <f>LOOKUP(L362,$B$328:$AP$328,$B$329:$AP$329)/100*$B663</f>
        <v>0</v>
      </c>
      <c r="M374" s="233">
        <f>LOOKUP(M362,$B$328:$AP$328,$B$329:$AP$329)/100*$B663</f>
        <v>0</v>
      </c>
      <c r="N374" s="233">
        <f>LOOKUP(N362,$B$328:$AP$328,$B$329:$AP$329)/100*$B663</f>
        <v>0</v>
      </c>
      <c r="O374" s="233">
        <f>LOOKUP(O362,$B$328:$AP$328,$B$329:$AP$329)/100*$B663</f>
        <v>0</v>
      </c>
      <c r="P374" s="233">
        <f>LOOKUP(P362,$B$328:$AP$328,$B$329:$AP$329)/100*$B663</f>
        <v>0</v>
      </c>
      <c r="Q374" s="233">
        <f>LOOKUP(Q362,$B$328:$AP$328,$B$329:$AP$329)/100*$B663</f>
        <v>0</v>
      </c>
      <c r="R374" s="233">
        <f>LOOKUP(R362,$B$328:$AP$328,$B$329:$AP$329)/100*$B663</f>
        <v>0</v>
      </c>
      <c r="S374" s="233">
        <f>LOOKUP(S362,$B$328:$AP$328,$B$329:$AP$329)/100*$B663</f>
        <v>0</v>
      </c>
      <c r="T374" s="233">
        <f>LOOKUP(T362,$B$328:$AP$328,$B$329:$AP$329)/100*$B663</f>
        <v>0</v>
      </c>
      <c r="U374" s="233">
        <f>LOOKUP(U362,$B$328:$AP$328,$B$329:$AP$329)/100*$B663</f>
        <v>0</v>
      </c>
      <c r="V374" s="233">
        <f>LOOKUP(V362,$B$328:$AP$328,$B$329:$AP$329)/100*$B663</f>
        <v>0</v>
      </c>
      <c r="W374" s="233">
        <f>LOOKUP(W362,$B$328:$AP$328,$B$329:$AP$329)/100*$B663</f>
        <v>0</v>
      </c>
      <c r="X374" s="233">
        <f>LOOKUP(X362,$B$328:$AP$328,$B$329:$AP$329)/100*$B663</f>
        <v>0</v>
      </c>
      <c r="Y374" s="233">
        <f>LOOKUP(Y362,$B$328:$AP$328,$B$329:$AP$329)/100*$B663</f>
        <v>0</v>
      </c>
      <c r="Z374" s="233">
        <f>LOOKUP(Z362,$B$328:$AP$328,$B$329:$AP$329)/100*$B663</f>
        <v>0</v>
      </c>
      <c r="AA374" s="233">
        <f>LOOKUP(AA362,$B$328:$AP$328,$B$329:$AP$329)/100*$B663</f>
        <v>0</v>
      </c>
      <c r="AB374" s="233">
        <f>LOOKUP(AB362,$B$328:$AP$328,$B$329:$AP$329)/100*$B663</f>
        <v>0</v>
      </c>
      <c r="AC374" s="233">
        <f>LOOKUP(AC362,$B$328:$AP$328,$B$329:$AP$329)/100*$B663</f>
        <v>0</v>
      </c>
      <c r="AD374" s="233">
        <f>LOOKUP(AD362,$B$328:$AP$328,$B$329:$AP$329)/100*$B663</f>
        <v>0</v>
      </c>
      <c r="AE374" s="233">
        <f>LOOKUP(AE362,$B$328:$AP$328,$B$329:$AP$329)/100*$B663</f>
        <v>0</v>
      </c>
      <c r="AF374" s="233">
        <f>LOOKUP(AF362,$B$328:$AP$328,$B$329:$AP$329)/100*$B663</f>
        <v>0</v>
      </c>
      <c r="AG374" s="233">
        <f>LOOKUP(AG362,$B$328:$AP$328,$B$329:$AP$329)/100*$B663</f>
        <v>0</v>
      </c>
      <c r="AH374" s="233">
        <f>LOOKUP(AH362,$B$328:$AP$328,$B$329:$AP$329)/100*$B663</f>
        <v>0</v>
      </c>
      <c r="AI374" s="233">
        <f>LOOKUP(AI362,$B$328:$AP$328,$B$329:$AP$329)/100*$B663</f>
        <v>0</v>
      </c>
      <c r="AJ374" s="233">
        <f>LOOKUP(AJ362,$B$328:$AP$328,$B$329:$AP$329)/100*$B663</f>
        <v>0</v>
      </c>
      <c r="AK374" s="233">
        <f>LOOKUP(AK362,$B$328:$AP$328,$B$329:$AP$329)/100*$B663</f>
        <v>0</v>
      </c>
      <c r="AL374" s="233">
        <f>LOOKUP(AL362,$B$328:$AP$328,$B$329:$AP$329)/100*$B663</f>
        <v>0</v>
      </c>
      <c r="AM374" s="233">
        <f>LOOKUP(AM362,$B$328:$AP$328,$B$329:$AP$329)/100*$B663</f>
        <v>0</v>
      </c>
      <c r="AN374" s="233">
        <f>LOOKUP(AN362,$B$328:$AP$328,$B$329:$AP$329)/100*$B663</f>
        <v>0</v>
      </c>
      <c r="AO374" s="233">
        <f>LOOKUP(AO362,$B$328:$AP$328,$B$329:$AP$329)/100*$B663</f>
        <v>0</v>
      </c>
      <c r="AP374" s="233">
        <f>LOOKUP(AP362,$B$328:$AP$328,$B$329:$AP$329)/100*$B663</f>
        <v>0</v>
      </c>
    </row>
    <row r="375" spans="1:42" x14ac:dyDescent="0.2">
      <c r="A375" s="16">
        <f t="shared" si="103"/>
        <v>6</v>
      </c>
      <c r="B375" s="231">
        <f t="shared" si="102"/>
        <v>0</v>
      </c>
      <c r="C375" s="233">
        <f>LOOKUP(C363,$B$328:$AP$328,$B$329:$AP$329)/100*$B664</f>
        <v>0</v>
      </c>
      <c r="D375" s="233">
        <f>LOOKUP(D363,$B$328:$AP$328,$B$329:$AP$329)/100*$B664</f>
        <v>0</v>
      </c>
      <c r="E375" s="233">
        <f>LOOKUP(E363,$B$328:$AP$328,$B$329:$AP$329)/100*$B664</f>
        <v>0</v>
      </c>
      <c r="F375" s="233">
        <f>LOOKUP(F363,$B$328:$AP$328,$B$329:$AP$329)/100*$B664</f>
        <v>0</v>
      </c>
      <c r="G375" s="233">
        <f>LOOKUP(G363,$B$328:$AP$328,$B$329:$AP$329)/100*$B664</f>
        <v>0</v>
      </c>
      <c r="H375" s="233">
        <f>LOOKUP(H363,$B$328:$AP$328,$B$329:$AP$329)/100*$B664</f>
        <v>0</v>
      </c>
      <c r="I375" s="233">
        <f>LOOKUP(I363,$B$328:$AP$328,$B$329:$AP$329)/100*$B664</f>
        <v>0</v>
      </c>
      <c r="J375" s="233">
        <f>LOOKUP(J363,$B$328:$AP$328,$B$329:$AP$329)/100*$B664</f>
        <v>0</v>
      </c>
      <c r="K375" s="233">
        <f>LOOKUP(K363,$B$328:$AP$328,$B$329:$AP$329)/100*$B664</f>
        <v>0</v>
      </c>
      <c r="L375" s="233">
        <f>LOOKUP(L363,$B$328:$AP$328,$B$329:$AP$329)/100*$B664</f>
        <v>0</v>
      </c>
      <c r="M375" s="233">
        <f>LOOKUP(M363,$B$328:$AP$328,$B$329:$AP$329)/100*$B664</f>
        <v>0</v>
      </c>
      <c r="N375" s="233">
        <f>LOOKUP(N363,$B$328:$AP$328,$B$329:$AP$329)/100*$B664</f>
        <v>0</v>
      </c>
      <c r="O375" s="233">
        <f>LOOKUP(O363,$B$328:$AP$328,$B$329:$AP$329)/100*$B664</f>
        <v>0</v>
      </c>
      <c r="P375" s="233">
        <f>LOOKUP(P363,$B$328:$AP$328,$B$329:$AP$329)/100*$B664</f>
        <v>0</v>
      </c>
      <c r="Q375" s="233">
        <f>LOOKUP(Q363,$B$328:$AP$328,$B$329:$AP$329)/100*$B664</f>
        <v>0</v>
      </c>
      <c r="R375" s="233">
        <f>LOOKUP(R363,$B$328:$AP$328,$B$329:$AP$329)/100*$B664</f>
        <v>0</v>
      </c>
      <c r="S375" s="233">
        <f>LOOKUP(S363,$B$328:$AP$328,$B$329:$AP$329)/100*$B664</f>
        <v>0</v>
      </c>
      <c r="T375" s="233">
        <f>LOOKUP(T363,$B$328:$AP$328,$B$329:$AP$329)/100*$B664</f>
        <v>0</v>
      </c>
      <c r="U375" s="233">
        <f>LOOKUP(U363,$B$328:$AP$328,$B$329:$AP$329)/100*$B664</f>
        <v>0</v>
      </c>
      <c r="V375" s="233">
        <f>LOOKUP(V363,$B$328:$AP$328,$B$329:$AP$329)/100*$B664</f>
        <v>0</v>
      </c>
      <c r="W375" s="233">
        <f>LOOKUP(W363,$B$328:$AP$328,$B$329:$AP$329)/100*$B664</f>
        <v>0</v>
      </c>
      <c r="X375" s="233">
        <f>LOOKUP(X363,$B$328:$AP$328,$B$329:$AP$329)/100*$B664</f>
        <v>0</v>
      </c>
      <c r="Y375" s="233">
        <f>LOOKUP(Y363,$B$328:$AP$328,$B$329:$AP$329)/100*$B664</f>
        <v>0</v>
      </c>
      <c r="Z375" s="233">
        <f>LOOKUP(Z363,$B$328:$AP$328,$B$329:$AP$329)/100*$B664</f>
        <v>0</v>
      </c>
      <c r="AA375" s="233">
        <f>LOOKUP(AA363,$B$328:$AP$328,$B$329:$AP$329)/100*$B664</f>
        <v>0</v>
      </c>
      <c r="AB375" s="233">
        <f>LOOKUP(AB363,$B$328:$AP$328,$B$329:$AP$329)/100*$B664</f>
        <v>0</v>
      </c>
      <c r="AC375" s="233">
        <f>LOOKUP(AC363,$B$328:$AP$328,$B$329:$AP$329)/100*$B664</f>
        <v>0</v>
      </c>
      <c r="AD375" s="233">
        <f>LOOKUP(AD363,$B$328:$AP$328,$B$329:$AP$329)/100*$B664</f>
        <v>0</v>
      </c>
      <c r="AE375" s="233">
        <f>LOOKUP(AE363,$B$328:$AP$328,$B$329:$AP$329)/100*$B664</f>
        <v>0</v>
      </c>
      <c r="AF375" s="233">
        <f>LOOKUP(AF363,$B$328:$AP$328,$B$329:$AP$329)/100*$B664</f>
        <v>0</v>
      </c>
      <c r="AG375" s="233">
        <f>LOOKUP(AG363,$B$328:$AP$328,$B$329:$AP$329)/100*$B664</f>
        <v>0</v>
      </c>
      <c r="AH375" s="233">
        <f>LOOKUP(AH363,$B$328:$AP$328,$B$329:$AP$329)/100*$B664</f>
        <v>0</v>
      </c>
      <c r="AI375" s="233">
        <f>LOOKUP(AI363,$B$328:$AP$328,$B$329:$AP$329)/100*$B664</f>
        <v>0</v>
      </c>
      <c r="AJ375" s="233">
        <f>LOOKUP(AJ363,$B$328:$AP$328,$B$329:$AP$329)/100*$B664</f>
        <v>0</v>
      </c>
      <c r="AK375" s="233">
        <f>LOOKUP(AK363,$B$328:$AP$328,$B$329:$AP$329)/100*$B664</f>
        <v>0</v>
      </c>
      <c r="AL375" s="233">
        <f>LOOKUP(AL363,$B$328:$AP$328,$B$329:$AP$329)/100*$B664</f>
        <v>0</v>
      </c>
      <c r="AM375" s="233">
        <f>LOOKUP(AM363,$B$328:$AP$328,$B$329:$AP$329)/100*$B664</f>
        <v>0</v>
      </c>
      <c r="AN375" s="233">
        <f>LOOKUP(AN363,$B$328:$AP$328,$B$329:$AP$329)/100*$B664</f>
        <v>0</v>
      </c>
      <c r="AO375" s="233">
        <f>LOOKUP(AO363,$B$328:$AP$328,$B$329:$AP$329)/100*$B664</f>
        <v>0</v>
      </c>
      <c r="AP375" s="233">
        <f>LOOKUP(AP363,$B$328:$AP$328,$B$329:$AP$329)/100*$B664</f>
        <v>0</v>
      </c>
    </row>
    <row r="376" spans="1:42" x14ac:dyDescent="0.2">
      <c r="A376" s="16">
        <f t="shared" si="103"/>
        <v>7</v>
      </c>
      <c r="B376" s="231">
        <f t="shared" si="102"/>
        <v>0</v>
      </c>
      <c r="C376" s="233">
        <f>LOOKUP(C364,$B$328:$AP$328,$B$329:$AP$329)/100*$B665</f>
        <v>0</v>
      </c>
      <c r="D376" s="233">
        <f>LOOKUP(D364,$B$328:$AP$328,$B$329:$AP$329)/100*$B665</f>
        <v>0</v>
      </c>
      <c r="E376" s="233">
        <f>LOOKUP(E364,$B$328:$AP$328,$B$329:$AP$329)/100*$B665</f>
        <v>0</v>
      </c>
      <c r="F376" s="233">
        <f>LOOKUP(F364,$B$328:$AP$328,$B$329:$AP$329)/100*$B665</f>
        <v>0</v>
      </c>
      <c r="G376" s="233">
        <f>LOOKUP(G364,$B$328:$AP$328,$B$329:$AP$329)/100*$B665</f>
        <v>0</v>
      </c>
      <c r="H376" s="233">
        <f>LOOKUP(H364,$B$328:$AP$328,$B$329:$AP$329)/100*$B665</f>
        <v>0</v>
      </c>
      <c r="I376" s="233">
        <f>LOOKUP(I364,$B$328:$AP$328,$B$329:$AP$329)/100*$B665</f>
        <v>0</v>
      </c>
      <c r="J376" s="233">
        <f>LOOKUP(J364,$B$328:$AP$328,$B$329:$AP$329)/100*$B665</f>
        <v>0</v>
      </c>
      <c r="K376" s="233">
        <f>LOOKUP(K364,$B$328:$AP$328,$B$329:$AP$329)/100*$B665</f>
        <v>0</v>
      </c>
      <c r="L376" s="233">
        <f>LOOKUP(L364,$B$328:$AP$328,$B$329:$AP$329)/100*$B665</f>
        <v>0</v>
      </c>
      <c r="M376" s="233">
        <f>LOOKUP(M364,$B$328:$AP$328,$B$329:$AP$329)/100*$B665</f>
        <v>0</v>
      </c>
      <c r="N376" s="233">
        <f>LOOKUP(N364,$B$328:$AP$328,$B$329:$AP$329)/100*$B665</f>
        <v>0</v>
      </c>
      <c r="O376" s="233">
        <f>LOOKUP(O364,$B$328:$AP$328,$B$329:$AP$329)/100*$B665</f>
        <v>0</v>
      </c>
      <c r="P376" s="233">
        <f>LOOKUP(P364,$B$328:$AP$328,$B$329:$AP$329)/100*$B665</f>
        <v>0</v>
      </c>
      <c r="Q376" s="233">
        <f>LOOKUP(Q364,$B$328:$AP$328,$B$329:$AP$329)/100*$B665</f>
        <v>0</v>
      </c>
      <c r="R376" s="233">
        <f>LOOKUP(R364,$B$328:$AP$328,$B$329:$AP$329)/100*$B665</f>
        <v>0</v>
      </c>
      <c r="S376" s="233">
        <f>LOOKUP(S364,$B$328:$AP$328,$B$329:$AP$329)/100*$B665</f>
        <v>0</v>
      </c>
      <c r="T376" s="233">
        <f>LOOKUP(T364,$B$328:$AP$328,$B$329:$AP$329)/100*$B665</f>
        <v>0</v>
      </c>
      <c r="U376" s="233">
        <f>LOOKUP(U364,$B$328:$AP$328,$B$329:$AP$329)/100*$B665</f>
        <v>0</v>
      </c>
      <c r="V376" s="233">
        <f>LOOKUP(V364,$B$328:$AP$328,$B$329:$AP$329)/100*$B665</f>
        <v>0</v>
      </c>
      <c r="W376" s="233">
        <f>LOOKUP(W364,$B$328:$AP$328,$B$329:$AP$329)/100*$B665</f>
        <v>0</v>
      </c>
      <c r="X376" s="233">
        <f>LOOKUP(X364,$B$328:$AP$328,$B$329:$AP$329)/100*$B665</f>
        <v>0</v>
      </c>
      <c r="Y376" s="233">
        <f>LOOKUP(Y364,$B$328:$AP$328,$B$329:$AP$329)/100*$B665</f>
        <v>0</v>
      </c>
      <c r="Z376" s="233">
        <f>LOOKUP(Z364,$B$328:$AP$328,$B$329:$AP$329)/100*$B665</f>
        <v>0</v>
      </c>
      <c r="AA376" s="233">
        <f>LOOKUP(AA364,$B$328:$AP$328,$B$329:$AP$329)/100*$B665</f>
        <v>0</v>
      </c>
      <c r="AB376" s="233">
        <f>LOOKUP(AB364,$B$328:$AP$328,$B$329:$AP$329)/100*$B665</f>
        <v>0</v>
      </c>
      <c r="AC376" s="233">
        <f>LOOKUP(AC364,$B$328:$AP$328,$B$329:$AP$329)/100*$B665</f>
        <v>0</v>
      </c>
      <c r="AD376" s="233">
        <f>LOOKUP(AD364,$B$328:$AP$328,$B$329:$AP$329)/100*$B665</f>
        <v>0</v>
      </c>
      <c r="AE376" s="233">
        <f>LOOKUP(AE364,$B$328:$AP$328,$B$329:$AP$329)/100*$B665</f>
        <v>0</v>
      </c>
      <c r="AF376" s="233">
        <f>LOOKUP(AF364,$B$328:$AP$328,$B$329:$AP$329)/100*$B665</f>
        <v>0</v>
      </c>
      <c r="AG376" s="233">
        <f>LOOKUP(AG364,$B$328:$AP$328,$B$329:$AP$329)/100*$B665</f>
        <v>0</v>
      </c>
      <c r="AH376" s="233">
        <f>LOOKUP(AH364,$B$328:$AP$328,$B$329:$AP$329)/100*$B665</f>
        <v>0</v>
      </c>
      <c r="AI376" s="233">
        <f>LOOKUP(AI364,$B$328:$AP$328,$B$329:$AP$329)/100*$B665</f>
        <v>0</v>
      </c>
      <c r="AJ376" s="233">
        <f>LOOKUP(AJ364,$B$328:$AP$328,$B$329:$AP$329)/100*$B665</f>
        <v>0</v>
      </c>
      <c r="AK376" s="233">
        <f>LOOKUP(AK364,$B$328:$AP$328,$B$329:$AP$329)/100*$B665</f>
        <v>0</v>
      </c>
      <c r="AL376" s="233">
        <f>LOOKUP(AL364,$B$328:$AP$328,$B$329:$AP$329)/100*$B665</f>
        <v>0</v>
      </c>
      <c r="AM376" s="233">
        <f>LOOKUP(AM364,$B$328:$AP$328,$B$329:$AP$329)/100*$B665</f>
        <v>0</v>
      </c>
      <c r="AN376" s="233">
        <f>LOOKUP(AN364,$B$328:$AP$328,$B$329:$AP$329)/100*$B665</f>
        <v>0</v>
      </c>
      <c r="AO376" s="233">
        <f>LOOKUP(AO364,$B$328:$AP$328,$B$329:$AP$329)/100*$B665</f>
        <v>0</v>
      </c>
      <c r="AP376" s="233">
        <f>LOOKUP(AP364,$B$328:$AP$328,$B$329:$AP$329)/100*$B665</f>
        <v>0</v>
      </c>
    </row>
    <row r="377" spans="1:42" x14ac:dyDescent="0.2">
      <c r="A377" s="16">
        <f t="shared" si="103"/>
        <v>8</v>
      </c>
      <c r="B377" s="231">
        <f t="shared" si="102"/>
        <v>0</v>
      </c>
      <c r="C377" s="233">
        <f>LOOKUP(C365,$B$328:$AP$328,$B$329:$AP$329)/100*$B666</f>
        <v>0</v>
      </c>
      <c r="D377" s="233">
        <f>LOOKUP(D365,$B$328:$AP$328,$B$329:$AP$329)/100*$B666</f>
        <v>0</v>
      </c>
      <c r="E377" s="233">
        <f>LOOKUP(E365,$B$328:$AP$328,$B$329:$AP$329)/100*$B666</f>
        <v>0</v>
      </c>
      <c r="F377" s="233">
        <f>LOOKUP(F365,$B$328:$AP$328,$B$329:$AP$329)/100*$B666</f>
        <v>0</v>
      </c>
      <c r="G377" s="233">
        <f>LOOKUP(G365,$B$328:$AP$328,$B$329:$AP$329)/100*$B666</f>
        <v>0</v>
      </c>
      <c r="H377" s="233">
        <f>LOOKUP(H365,$B$328:$AP$328,$B$329:$AP$329)/100*$B666</f>
        <v>0</v>
      </c>
      <c r="I377" s="233">
        <f>LOOKUP(I365,$B$328:$AP$328,$B$329:$AP$329)/100*$B666</f>
        <v>0</v>
      </c>
      <c r="J377" s="233">
        <f>LOOKUP(J365,$B$328:$AP$328,$B$329:$AP$329)/100*$B666</f>
        <v>0</v>
      </c>
      <c r="K377" s="233">
        <f>LOOKUP(K365,$B$328:$AP$328,$B$329:$AP$329)/100*$B666</f>
        <v>0</v>
      </c>
      <c r="L377" s="233">
        <f>LOOKUP(L365,$B$328:$AP$328,$B$329:$AP$329)/100*$B666</f>
        <v>0</v>
      </c>
      <c r="M377" s="233">
        <f>LOOKUP(M365,$B$328:$AP$328,$B$329:$AP$329)/100*$B666</f>
        <v>0</v>
      </c>
      <c r="N377" s="233">
        <f>LOOKUP(N365,$B$328:$AP$328,$B$329:$AP$329)/100*$B666</f>
        <v>0</v>
      </c>
      <c r="O377" s="233">
        <f>LOOKUP(O365,$B$328:$AP$328,$B$329:$AP$329)/100*$B666</f>
        <v>0</v>
      </c>
      <c r="P377" s="233">
        <f>LOOKUP(P365,$B$328:$AP$328,$B$329:$AP$329)/100*$B666</f>
        <v>0</v>
      </c>
      <c r="Q377" s="233">
        <f>LOOKUP(Q365,$B$328:$AP$328,$B$329:$AP$329)/100*$B666</f>
        <v>0</v>
      </c>
      <c r="R377" s="233">
        <f>LOOKUP(R365,$B$328:$AP$328,$B$329:$AP$329)/100*$B666</f>
        <v>0</v>
      </c>
      <c r="S377" s="233">
        <f>LOOKUP(S365,$B$328:$AP$328,$B$329:$AP$329)/100*$B666</f>
        <v>0</v>
      </c>
      <c r="T377" s="233">
        <f>LOOKUP(T365,$B$328:$AP$328,$B$329:$AP$329)/100*$B666</f>
        <v>0</v>
      </c>
      <c r="U377" s="233">
        <f>LOOKUP(U365,$B$328:$AP$328,$B$329:$AP$329)/100*$B666</f>
        <v>0</v>
      </c>
      <c r="V377" s="233">
        <f>LOOKUP(V365,$B$328:$AP$328,$B$329:$AP$329)/100*$B666</f>
        <v>0</v>
      </c>
      <c r="W377" s="233">
        <f>LOOKUP(W365,$B$328:$AP$328,$B$329:$AP$329)/100*$B666</f>
        <v>0</v>
      </c>
      <c r="X377" s="233">
        <f>LOOKUP(X365,$B$328:$AP$328,$B$329:$AP$329)/100*$B666</f>
        <v>0</v>
      </c>
      <c r="Y377" s="233">
        <f>LOOKUP(Y365,$B$328:$AP$328,$B$329:$AP$329)/100*$B666</f>
        <v>0</v>
      </c>
      <c r="Z377" s="233">
        <f>LOOKUP(Z365,$B$328:$AP$328,$B$329:$AP$329)/100*$B666</f>
        <v>0</v>
      </c>
      <c r="AA377" s="233">
        <f>LOOKUP(AA365,$B$328:$AP$328,$B$329:$AP$329)/100*$B666</f>
        <v>0</v>
      </c>
      <c r="AB377" s="233">
        <f>LOOKUP(AB365,$B$328:$AP$328,$B$329:$AP$329)/100*$B666</f>
        <v>0</v>
      </c>
      <c r="AC377" s="233">
        <f>LOOKUP(AC365,$B$328:$AP$328,$B$329:$AP$329)/100*$B666</f>
        <v>0</v>
      </c>
      <c r="AD377" s="233">
        <f>LOOKUP(AD365,$B$328:$AP$328,$B$329:$AP$329)/100*$B666</f>
        <v>0</v>
      </c>
      <c r="AE377" s="233">
        <f>LOOKUP(AE365,$B$328:$AP$328,$B$329:$AP$329)/100*$B666</f>
        <v>0</v>
      </c>
      <c r="AF377" s="233">
        <f>LOOKUP(AF365,$B$328:$AP$328,$B$329:$AP$329)/100*$B666</f>
        <v>0</v>
      </c>
      <c r="AG377" s="233">
        <f>LOOKUP(AG365,$B$328:$AP$328,$B$329:$AP$329)/100*$B666</f>
        <v>0</v>
      </c>
      <c r="AH377" s="233">
        <f>LOOKUP(AH365,$B$328:$AP$328,$B$329:$AP$329)/100*$B666</f>
        <v>0</v>
      </c>
      <c r="AI377" s="233">
        <f>LOOKUP(AI365,$B$328:$AP$328,$B$329:$AP$329)/100*$B666</f>
        <v>0</v>
      </c>
      <c r="AJ377" s="233">
        <f>LOOKUP(AJ365,$B$328:$AP$328,$B$329:$AP$329)/100*$B666</f>
        <v>0</v>
      </c>
      <c r="AK377" s="233">
        <f>LOOKUP(AK365,$B$328:$AP$328,$B$329:$AP$329)/100*$B666</f>
        <v>0</v>
      </c>
      <c r="AL377" s="233">
        <f>LOOKUP(AL365,$B$328:$AP$328,$B$329:$AP$329)/100*$B666</f>
        <v>0</v>
      </c>
      <c r="AM377" s="233">
        <f>LOOKUP(AM365,$B$328:$AP$328,$B$329:$AP$329)/100*$B666</f>
        <v>0</v>
      </c>
      <c r="AN377" s="233">
        <f>LOOKUP(AN365,$B$328:$AP$328,$B$329:$AP$329)/100*$B666</f>
        <v>0</v>
      </c>
      <c r="AO377" s="233">
        <f>LOOKUP(AO365,$B$328:$AP$328,$B$329:$AP$329)/100*$B666</f>
        <v>0</v>
      </c>
      <c r="AP377" s="233">
        <f>LOOKUP(AP365,$B$328:$AP$328,$B$329:$AP$329)/100*$B666</f>
        <v>0</v>
      </c>
    </row>
    <row r="378" spans="1:42" x14ac:dyDescent="0.2">
      <c r="A378" s="16">
        <f>A377+1</f>
        <v>9</v>
      </c>
      <c r="B378" s="231">
        <f t="shared" si="102"/>
        <v>0</v>
      </c>
      <c r="C378" s="233">
        <f>LOOKUP(C366,$B$328:$AP$328,$B$329:$AP$329)/100*$B667</f>
        <v>0</v>
      </c>
      <c r="D378" s="233">
        <f>LOOKUP(D366,$B$328:$AP$328,$B$329:$AP$329)/100*$B667</f>
        <v>0</v>
      </c>
      <c r="E378" s="233">
        <f>LOOKUP(E366,$B$328:$AP$328,$B$329:$AP$329)/100*$B667</f>
        <v>0</v>
      </c>
      <c r="F378" s="233">
        <f>LOOKUP(F366,$B$328:$AP$328,$B$329:$AP$329)/100*$B667</f>
        <v>0</v>
      </c>
      <c r="G378" s="233">
        <f>LOOKUP(G366,$B$328:$AP$328,$B$329:$AP$329)/100*$B667</f>
        <v>0</v>
      </c>
      <c r="H378" s="233">
        <f>LOOKUP(H366,$B$328:$AP$328,$B$329:$AP$329)/100*$B667</f>
        <v>0</v>
      </c>
      <c r="I378" s="233">
        <f>LOOKUP(I366,$B$328:$AP$328,$B$329:$AP$329)/100*$B667</f>
        <v>0</v>
      </c>
      <c r="J378" s="233">
        <f>LOOKUP(J366,$B$328:$AP$328,$B$329:$AP$329)/100*$B667</f>
        <v>0</v>
      </c>
      <c r="K378" s="233">
        <f>LOOKUP(K366,$B$328:$AP$328,$B$329:$AP$329)/100*$B667</f>
        <v>0</v>
      </c>
      <c r="L378" s="233">
        <f>LOOKUP(L366,$B$328:$AP$328,$B$329:$AP$329)/100*$B667</f>
        <v>0</v>
      </c>
      <c r="M378" s="233">
        <f>LOOKUP(M366,$B$328:$AP$328,$B$329:$AP$329)/100*$B667</f>
        <v>0</v>
      </c>
      <c r="N378" s="233">
        <f>LOOKUP(N366,$B$328:$AP$328,$B$329:$AP$329)/100*$B667</f>
        <v>0</v>
      </c>
      <c r="O378" s="233">
        <f>LOOKUP(O366,$B$328:$AP$328,$B$329:$AP$329)/100*$B667</f>
        <v>0</v>
      </c>
      <c r="P378" s="233">
        <f>LOOKUP(P366,$B$328:$AP$328,$B$329:$AP$329)/100*$B667</f>
        <v>0</v>
      </c>
      <c r="Q378" s="233">
        <f>LOOKUP(Q366,$B$328:$AP$328,$B$329:$AP$329)/100*$B667</f>
        <v>0</v>
      </c>
      <c r="R378" s="233">
        <f>LOOKUP(R366,$B$328:$AP$328,$B$329:$AP$329)/100*$B667</f>
        <v>0</v>
      </c>
      <c r="S378" s="233">
        <f>LOOKUP(S366,$B$328:$AP$328,$B$329:$AP$329)/100*$B667</f>
        <v>0</v>
      </c>
      <c r="T378" s="233">
        <f>LOOKUP(T366,$B$328:$AP$328,$B$329:$AP$329)/100*$B667</f>
        <v>0</v>
      </c>
      <c r="U378" s="233">
        <f>LOOKUP(U366,$B$328:$AP$328,$B$329:$AP$329)/100*$B667</f>
        <v>0</v>
      </c>
      <c r="V378" s="233">
        <f>LOOKUP(V366,$B$328:$AP$328,$B$329:$AP$329)/100*$B667</f>
        <v>0</v>
      </c>
      <c r="W378" s="233">
        <f>LOOKUP(W366,$B$328:$AP$328,$B$329:$AP$329)/100*$B667</f>
        <v>0</v>
      </c>
      <c r="X378" s="233">
        <f>LOOKUP(X366,$B$328:$AP$328,$B$329:$AP$329)/100*$B667</f>
        <v>0</v>
      </c>
      <c r="Y378" s="233">
        <f>LOOKUP(Y366,$B$328:$AP$328,$B$329:$AP$329)/100*$B667</f>
        <v>0</v>
      </c>
      <c r="Z378" s="233">
        <f>LOOKUP(Z366,$B$328:$AP$328,$B$329:$AP$329)/100*$B667</f>
        <v>0</v>
      </c>
      <c r="AA378" s="233">
        <f>LOOKUP(AA366,$B$328:$AP$328,$B$329:$AP$329)/100*$B667</f>
        <v>0</v>
      </c>
      <c r="AB378" s="233">
        <f>LOOKUP(AB366,$B$328:$AP$328,$B$329:$AP$329)/100*$B667</f>
        <v>0</v>
      </c>
      <c r="AC378" s="233">
        <f>LOOKUP(AC366,$B$328:$AP$328,$B$329:$AP$329)/100*$B667</f>
        <v>0</v>
      </c>
      <c r="AD378" s="233">
        <f>LOOKUP(AD366,$B$328:$AP$328,$B$329:$AP$329)/100*$B667</f>
        <v>0</v>
      </c>
      <c r="AE378" s="233">
        <f>LOOKUP(AE366,$B$328:$AP$328,$B$329:$AP$329)/100*$B667</f>
        <v>0</v>
      </c>
      <c r="AF378" s="233">
        <f>LOOKUP(AF366,$B$328:$AP$328,$B$329:$AP$329)/100*$B667</f>
        <v>0</v>
      </c>
      <c r="AG378" s="233">
        <f>LOOKUP(AG366,$B$328:$AP$328,$B$329:$AP$329)/100*$B667</f>
        <v>0</v>
      </c>
      <c r="AH378" s="233">
        <f>LOOKUP(AH366,$B$328:$AP$328,$B$329:$AP$329)/100*$B667</f>
        <v>0</v>
      </c>
      <c r="AI378" s="233">
        <f>LOOKUP(AI366,$B$328:$AP$328,$B$329:$AP$329)/100*$B667</f>
        <v>0</v>
      </c>
      <c r="AJ378" s="233">
        <f>LOOKUP(AJ366,$B$328:$AP$328,$B$329:$AP$329)/100*$B667</f>
        <v>0</v>
      </c>
      <c r="AK378" s="233">
        <f>LOOKUP(AK366,$B$328:$AP$328,$B$329:$AP$329)/100*$B667</f>
        <v>0</v>
      </c>
      <c r="AL378" s="233">
        <f>LOOKUP(AL366,$B$328:$AP$328,$B$329:$AP$329)/100*$B667</f>
        <v>0</v>
      </c>
      <c r="AM378" s="233">
        <f>LOOKUP(AM366,$B$328:$AP$328,$B$329:$AP$329)/100*$B667</f>
        <v>0</v>
      </c>
      <c r="AN378" s="233">
        <f>LOOKUP(AN366,$B$328:$AP$328,$B$329:$AP$329)/100*$B667</f>
        <v>0</v>
      </c>
      <c r="AO378" s="233">
        <f>LOOKUP(AO366,$B$328:$AP$328,$B$329:$AP$329)/100*$B667</f>
        <v>0</v>
      </c>
      <c r="AP378" s="233">
        <f>LOOKUP(AP366,$B$328:$AP$328,$B$329:$AP$329)/100*$B667</f>
        <v>0</v>
      </c>
    </row>
    <row r="379" spans="1:42" x14ac:dyDescent="0.2">
      <c r="A379" s="16">
        <f t="shared" si="103"/>
        <v>10</v>
      </c>
      <c r="B379" s="231">
        <f t="shared" si="102"/>
        <v>0</v>
      </c>
      <c r="C379" s="233">
        <f>LOOKUP(C367,$B$328:$AP$328,$B$329:$AP$329)/100*$B668</f>
        <v>0</v>
      </c>
      <c r="D379" s="233">
        <f>LOOKUP(D367,$B$328:$AP$328,$B$329:$AP$329)/100*$B668</f>
        <v>0</v>
      </c>
      <c r="E379" s="233">
        <f>LOOKUP(E367,$B$328:$AP$328,$B$329:$AP$329)/100*$B668</f>
        <v>0</v>
      </c>
      <c r="F379" s="233">
        <f>LOOKUP(F367,$B$328:$AP$328,$B$329:$AP$329)/100*$B668</f>
        <v>0</v>
      </c>
      <c r="G379" s="233">
        <f>LOOKUP(G367,$B$328:$AP$328,$B$329:$AP$329)/100*$B668</f>
        <v>0</v>
      </c>
      <c r="H379" s="233">
        <f>LOOKUP(H367,$B$328:$AP$328,$B$329:$AP$329)/100*$B668</f>
        <v>0</v>
      </c>
      <c r="I379" s="233">
        <f>LOOKUP(I367,$B$328:$AP$328,$B$329:$AP$329)/100*$B668</f>
        <v>0</v>
      </c>
      <c r="J379" s="233">
        <f>LOOKUP(J367,$B$328:$AP$328,$B$329:$AP$329)/100*$B668</f>
        <v>0</v>
      </c>
      <c r="K379" s="233">
        <f>LOOKUP(K367,$B$328:$AP$328,$B$329:$AP$329)/100*$B668</f>
        <v>0</v>
      </c>
      <c r="L379" s="233">
        <f>LOOKUP(L367,$B$328:$AP$328,$B$329:$AP$329)/100*$B668</f>
        <v>0</v>
      </c>
      <c r="M379" s="233">
        <f>LOOKUP(M367,$B$328:$AP$328,$B$329:$AP$329)/100*$B668</f>
        <v>0</v>
      </c>
      <c r="N379" s="233">
        <f>LOOKUP(N367,$B$328:$AP$328,$B$329:$AP$329)/100*$B668</f>
        <v>0</v>
      </c>
      <c r="O379" s="233">
        <f>LOOKUP(O367,$B$328:$AP$328,$B$329:$AP$329)/100*$B668</f>
        <v>0</v>
      </c>
      <c r="P379" s="233">
        <f>LOOKUP(P367,$B$328:$AP$328,$B$329:$AP$329)/100*$B668</f>
        <v>0</v>
      </c>
      <c r="Q379" s="233">
        <f>LOOKUP(Q367,$B$328:$AP$328,$B$329:$AP$329)/100*$B668</f>
        <v>0</v>
      </c>
      <c r="R379" s="233">
        <f>LOOKUP(R367,$B$328:$AP$328,$B$329:$AP$329)/100*$B668</f>
        <v>0</v>
      </c>
      <c r="S379" s="233">
        <f>LOOKUP(S367,$B$328:$AP$328,$B$329:$AP$329)/100*$B668</f>
        <v>0</v>
      </c>
      <c r="T379" s="233">
        <f>LOOKUP(T367,$B$328:$AP$328,$B$329:$AP$329)/100*$B668</f>
        <v>0</v>
      </c>
      <c r="U379" s="233">
        <f>LOOKUP(U367,$B$328:$AP$328,$B$329:$AP$329)/100*$B668</f>
        <v>0</v>
      </c>
      <c r="V379" s="233">
        <f>LOOKUP(V367,$B$328:$AP$328,$B$329:$AP$329)/100*$B668</f>
        <v>0</v>
      </c>
      <c r="W379" s="233">
        <f>LOOKUP(W367,$B$328:$AP$328,$B$329:$AP$329)/100*$B668</f>
        <v>0</v>
      </c>
      <c r="X379" s="233">
        <f>LOOKUP(X367,$B$328:$AP$328,$B$329:$AP$329)/100*$B668</f>
        <v>0</v>
      </c>
      <c r="Y379" s="233">
        <f>LOOKUP(Y367,$B$328:$AP$328,$B$329:$AP$329)/100*$B668</f>
        <v>0</v>
      </c>
      <c r="Z379" s="233">
        <f>LOOKUP(Z367,$B$328:$AP$328,$B$329:$AP$329)/100*$B668</f>
        <v>0</v>
      </c>
      <c r="AA379" s="233">
        <f>LOOKUP(AA367,$B$328:$AP$328,$B$329:$AP$329)/100*$B668</f>
        <v>0</v>
      </c>
      <c r="AB379" s="233">
        <f>LOOKUP(AB367,$B$328:$AP$328,$B$329:$AP$329)/100*$B668</f>
        <v>0</v>
      </c>
      <c r="AC379" s="233">
        <f>LOOKUP(AC367,$B$328:$AP$328,$B$329:$AP$329)/100*$B668</f>
        <v>0</v>
      </c>
      <c r="AD379" s="233">
        <f>LOOKUP(AD367,$B$328:$AP$328,$B$329:$AP$329)/100*$B668</f>
        <v>0</v>
      </c>
      <c r="AE379" s="233">
        <f>LOOKUP(AE367,$B$328:$AP$328,$B$329:$AP$329)/100*$B668</f>
        <v>0</v>
      </c>
      <c r="AF379" s="233">
        <f>LOOKUP(AF367,$B$328:$AP$328,$B$329:$AP$329)/100*$B668</f>
        <v>0</v>
      </c>
      <c r="AG379" s="233">
        <f>LOOKUP(AG367,$B$328:$AP$328,$B$329:$AP$329)/100*$B668</f>
        <v>0</v>
      </c>
      <c r="AH379" s="233">
        <f>LOOKUP(AH367,$B$328:$AP$328,$B$329:$AP$329)/100*$B668</f>
        <v>0</v>
      </c>
      <c r="AI379" s="233">
        <f>LOOKUP(AI367,$B$328:$AP$328,$B$329:$AP$329)/100*$B668</f>
        <v>0</v>
      </c>
      <c r="AJ379" s="233">
        <f>LOOKUP(AJ367,$B$328:$AP$328,$B$329:$AP$329)/100*$B668</f>
        <v>0</v>
      </c>
      <c r="AK379" s="233">
        <f>LOOKUP(AK367,$B$328:$AP$328,$B$329:$AP$329)/100*$B668</f>
        <v>0</v>
      </c>
      <c r="AL379" s="233">
        <f>LOOKUP(AL367,$B$328:$AP$328,$B$329:$AP$329)/100*$B668</f>
        <v>0</v>
      </c>
      <c r="AM379" s="233">
        <f>LOOKUP(AM367,$B$328:$AP$328,$B$329:$AP$329)/100*$B668</f>
        <v>0</v>
      </c>
      <c r="AN379" s="233">
        <f>LOOKUP(AN367,$B$328:$AP$328,$B$329:$AP$329)/100*$B668</f>
        <v>0</v>
      </c>
      <c r="AO379" s="233">
        <f>LOOKUP(AO367,$B$328:$AP$328,$B$329:$AP$329)/100*$B668</f>
        <v>0</v>
      </c>
      <c r="AP379" s="233">
        <f>LOOKUP(AP367,$B$328:$AP$328,$B$329:$AP$329)/100*$B668</f>
        <v>0</v>
      </c>
    </row>
    <row r="380" spans="1:42" s="16" customFormat="1" ht="12" customHeight="1" x14ac:dyDescent="0.2">
      <c r="A380" s="39" t="s">
        <v>13</v>
      </c>
      <c r="B380" s="122"/>
      <c r="C380" s="213">
        <f>SUM(C370:C379)</f>
        <v>0</v>
      </c>
      <c r="D380" s="213">
        <f t="shared" ref="D380:AP380" si="104">SUM(D370:D379)</f>
        <v>0</v>
      </c>
      <c r="E380" s="213">
        <f t="shared" si="104"/>
        <v>0</v>
      </c>
      <c r="F380" s="213">
        <f t="shared" si="104"/>
        <v>0</v>
      </c>
      <c r="G380" s="213">
        <f t="shared" si="104"/>
        <v>0</v>
      </c>
      <c r="H380" s="213">
        <f t="shared" si="104"/>
        <v>0</v>
      </c>
      <c r="I380" s="213">
        <f t="shared" si="104"/>
        <v>0</v>
      </c>
      <c r="J380" s="213">
        <f t="shared" si="104"/>
        <v>0</v>
      </c>
      <c r="K380" s="213">
        <f t="shared" si="104"/>
        <v>0</v>
      </c>
      <c r="L380" s="213">
        <f t="shared" si="104"/>
        <v>0</v>
      </c>
      <c r="M380" s="213">
        <f t="shared" si="104"/>
        <v>0</v>
      </c>
      <c r="N380" s="213">
        <f t="shared" si="104"/>
        <v>0</v>
      </c>
      <c r="O380" s="213">
        <f t="shared" si="104"/>
        <v>0</v>
      </c>
      <c r="P380" s="213">
        <f t="shared" si="104"/>
        <v>0</v>
      </c>
      <c r="Q380" s="213">
        <f t="shared" si="104"/>
        <v>0</v>
      </c>
      <c r="R380" s="213">
        <f t="shared" si="104"/>
        <v>0</v>
      </c>
      <c r="S380" s="213">
        <f t="shared" si="104"/>
        <v>0</v>
      </c>
      <c r="T380" s="213">
        <f t="shared" si="104"/>
        <v>0</v>
      </c>
      <c r="U380" s="213">
        <f t="shared" si="104"/>
        <v>0</v>
      </c>
      <c r="V380" s="213">
        <f t="shared" si="104"/>
        <v>0</v>
      </c>
      <c r="W380" s="213">
        <f t="shared" si="104"/>
        <v>0</v>
      </c>
      <c r="X380" s="213">
        <f t="shared" si="104"/>
        <v>0</v>
      </c>
      <c r="Y380" s="213">
        <f t="shared" si="104"/>
        <v>0</v>
      </c>
      <c r="Z380" s="213">
        <f t="shared" si="104"/>
        <v>0</v>
      </c>
      <c r="AA380" s="213">
        <f t="shared" si="104"/>
        <v>0</v>
      </c>
      <c r="AB380" s="213">
        <f t="shared" si="104"/>
        <v>0</v>
      </c>
      <c r="AC380" s="213">
        <f t="shared" si="104"/>
        <v>0</v>
      </c>
      <c r="AD380" s="213">
        <f t="shared" si="104"/>
        <v>0</v>
      </c>
      <c r="AE380" s="213">
        <f t="shared" si="104"/>
        <v>0</v>
      </c>
      <c r="AF380" s="213">
        <f t="shared" si="104"/>
        <v>0</v>
      </c>
      <c r="AG380" s="213">
        <f t="shared" si="104"/>
        <v>0</v>
      </c>
      <c r="AH380" s="213">
        <f t="shared" si="104"/>
        <v>0</v>
      </c>
      <c r="AI380" s="213">
        <f t="shared" si="104"/>
        <v>0</v>
      </c>
      <c r="AJ380" s="213">
        <f t="shared" si="104"/>
        <v>0</v>
      </c>
      <c r="AK380" s="213">
        <f t="shared" si="104"/>
        <v>0</v>
      </c>
      <c r="AL380" s="213">
        <f t="shared" si="104"/>
        <v>0</v>
      </c>
      <c r="AM380" s="213">
        <f t="shared" si="104"/>
        <v>0</v>
      </c>
      <c r="AN380" s="213">
        <f t="shared" si="104"/>
        <v>0</v>
      </c>
      <c r="AO380" s="213">
        <f t="shared" si="104"/>
        <v>0</v>
      </c>
      <c r="AP380" s="213">
        <f t="shared" si="104"/>
        <v>0</v>
      </c>
    </row>
    <row r="381" spans="1:42" x14ac:dyDescent="0.2">
      <c r="A381" s="3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row>
    <row r="382" spans="1:42" x14ac:dyDescent="0.2">
      <c r="A382" s="30" t="s">
        <v>80</v>
      </c>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row>
    <row r="383" spans="1:42" x14ac:dyDescent="0.2">
      <c r="A383" s="32" t="s">
        <v>65</v>
      </c>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row>
    <row r="384" spans="1:42" x14ac:dyDescent="0.2">
      <c r="A384" s="16">
        <v>1</v>
      </c>
      <c r="B384" s="4">
        <v>0</v>
      </c>
      <c r="C384" s="212">
        <f>IF(C$2&lt;=analysis_period,IF(SUM($C691:C691)&gt;0,B384+1,0),0)</f>
        <v>0</v>
      </c>
      <c r="D384" s="212">
        <f>IF(D$2&lt;=analysis_period,IF(SUM($C691:D691)&gt;0,C384+1,0),0)</f>
        <v>0</v>
      </c>
      <c r="E384" s="212">
        <f>IF(E$2&lt;=analysis_period,IF(SUM($C691:E691)&gt;0,D384+1,0),0)</f>
        <v>0</v>
      </c>
      <c r="F384" s="212">
        <f>IF(F$2&lt;=analysis_period,IF(SUM($C691:F691)&gt;0,E384+1,0),0)</f>
        <v>0</v>
      </c>
      <c r="G384" s="212">
        <f>IF(G$2&lt;=analysis_period,IF(SUM($C691:G691)&gt;0,F384+1,0),0)</f>
        <v>0</v>
      </c>
      <c r="H384" s="212">
        <f>IF(H$2&lt;=analysis_period,IF(SUM($C691:H691)&gt;0,G384+1,0),0)</f>
        <v>0</v>
      </c>
      <c r="I384" s="212">
        <f>IF(I$2&lt;=analysis_period,IF(SUM($C691:I691)&gt;0,H384+1,0),0)</f>
        <v>0</v>
      </c>
      <c r="J384" s="212">
        <f>IF(J$2&lt;=analysis_period,IF(SUM($C691:J691)&gt;0,I384+1,0),0)</f>
        <v>0</v>
      </c>
      <c r="K384" s="212">
        <f>IF(K$2&lt;=analysis_period,IF(SUM($C691:K691)&gt;0,J384+1,0),0)</f>
        <v>0</v>
      </c>
      <c r="L384" s="212">
        <f>IF(L$2&lt;=analysis_period,IF(SUM($C691:L691)&gt;0,K384+1,0),0)</f>
        <v>0</v>
      </c>
      <c r="M384" s="212">
        <f>IF(M$2&lt;=analysis_period,IF(SUM($C691:M691)&gt;0,L384+1,0),0)</f>
        <v>0</v>
      </c>
      <c r="N384" s="212">
        <f>IF(N$2&lt;=analysis_period,IF(SUM($C691:N691)&gt;0,M384+1,0),0)</f>
        <v>0</v>
      </c>
      <c r="O384" s="212">
        <f>IF(O$2&lt;=analysis_period,IF(SUM($C691:O691)&gt;0,N384+1,0),0)</f>
        <v>0</v>
      </c>
      <c r="P384" s="212">
        <f>IF(P$2&lt;=analysis_period,IF(SUM($C691:P691)&gt;0,O384+1,0),0)</f>
        <v>0</v>
      </c>
      <c r="Q384" s="212">
        <f>IF(Q$2&lt;=analysis_period,IF(SUM($C691:Q691)&gt;0,P384+1,0),0)</f>
        <v>0</v>
      </c>
      <c r="R384" s="212">
        <f>IF(R$2&lt;=analysis_period,IF(SUM($C691:R691)&gt;0,Q384+1,0),0)</f>
        <v>0</v>
      </c>
      <c r="S384" s="212">
        <f>IF(S$2&lt;=analysis_period,IF(SUM($C691:S691)&gt;0,R384+1,0),0)</f>
        <v>0</v>
      </c>
      <c r="T384" s="212">
        <f>IF(T$2&lt;=analysis_period,IF(SUM($C691:T691)&gt;0,S384+1,0),0)</f>
        <v>0</v>
      </c>
      <c r="U384" s="212">
        <f>IF(U$2&lt;=analysis_period,IF(SUM($C691:U691)&gt;0,T384+1,0),0)</f>
        <v>0</v>
      </c>
      <c r="V384" s="212">
        <f>IF(V$2&lt;=analysis_period,IF(SUM($C691:V691)&gt;0,U384+1,0),0)</f>
        <v>0</v>
      </c>
      <c r="W384" s="212">
        <f>IF(W$2&lt;=analysis_period,IF(SUM($C691:W691)&gt;0,V384+1,0),0)</f>
        <v>0</v>
      </c>
      <c r="X384" s="212">
        <f>IF(X$2&lt;=analysis_period,IF(SUM($C691:X691)&gt;0,W384+1,0),0)</f>
        <v>0</v>
      </c>
      <c r="Y384" s="212">
        <f>IF(Y$2&lt;=analysis_period,IF(SUM($C691:Y691)&gt;0,X384+1,0),0)</f>
        <v>0</v>
      </c>
      <c r="Z384" s="212">
        <f>IF(Z$2&lt;=analysis_period,IF(SUM($C691:Z691)&gt;0,Y384+1,0),0)</f>
        <v>0</v>
      </c>
      <c r="AA384" s="212">
        <f>IF(AA$2&lt;=analysis_period,IF(SUM($C691:AA691)&gt;0,Z384+1,0),0)</f>
        <v>0</v>
      </c>
      <c r="AB384" s="212">
        <f>IF(AB$2&lt;=analysis_period,IF(SUM($C691:AB691)&gt;0,AA384+1,0),0)</f>
        <v>0</v>
      </c>
      <c r="AC384" s="212">
        <f>IF(AC$2&lt;=analysis_period,IF(SUM($C691:AC691)&gt;0,AB384+1,0),0)</f>
        <v>0</v>
      </c>
      <c r="AD384" s="212">
        <f>IF(AD$2&lt;=analysis_period,IF(SUM($C691:AD691)&gt;0,AC384+1,0),0)</f>
        <v>0</v>
      </c>
      <c r="AE384" s="212">
        <f>IF(AE$2&lt;=analysis_period,IF(SUM($C691:AE691)&gt;0,AD384+1,0),0)</f>
        <v>0</v>
      </c>
      <c r="AF384" s="212">
        <f>IF(AF$2&lt;=analysis_period,IF(SUM($C691:AF691)&gt;0,AE384+1,0),0)</f>
        <v>0</v>
      </c>
      <c r="AG384" s="212">
        <f>IF(AG$2&lt;=analysis_period,IF(SUM($C691:AG691)&gt;0,AF384+1,0),0)</f>
        <v>0</v>
      </c>
      <c r="AH384" s="212">
        <f>IF(AH$2&lt;=analysis_period,IF(SUM($C691:AH691)&gt;0,AG384+1,0),0)</f>
        <v>0</v>
      </c>
      <c r="AI384" s="212">
        <f>IF(AI$2&lt;=analysis_period,IF(SUM($C691:AI691)&gt;0,AH384+1,0),0)</f>
        <v>0</v>
      </c>
      <c r="AJ384" s="212">
        <f>IF(AJ$2&lt;=analysis_period,IF(SUM($C691:AJ691)&gt;0,AI384+1,0),0)</f>
        <v>0</v>
      </c>
      <c r="AK384" s="212">
        <f>IF(AK$2&lt;=analysis_period,IF(SUM($C691:AK691)&gt;0,AJ384+1,0),0)</f>
        <v>0</v>
      </c>
      <c r="AL384" s="212">
        <f>IF(AL$2&lt;=analysis_period,IF(SUM($C691:AL691)&gt;0,AK384+1,0),0)</f>
        <v>0</v>
      </c>
      <c r="AM384" s="212">
        <f>IF(AM$2&lt;=analysis_period,IF(SUM($C691:AM691)&gt;0,AL384+1,0),0)</f>
        <v>0</v>
      </c>
      <c r="AN384" s="212">
        <f>IF(AN$2&lt;=analysis_period,IF(SUM($C691:AN691)&gt;0,AM384+1,0),0)</f>
        <v>0</v>
      </c>
      <c r="AO384" s="212">
        <f>IF(AO$2&lt;=analysis_period,IF(SUM($C691:AO691)&gt;0,AN384+1,0),0)</f>
        <v>0</v>
      </c>
      <c r="AP384" s="212">
        <f>IF(AP$2&lt;=analysis_period,IF(SUM($C691:AP691)&gt;0,AO384+1,0),0)</f>
        <v>0</v>
      </c>
    </row>
    <row r="385" spans="1:42" x14ac:dyDescent="0.2">
      <c r="A385" s="16">
        <f>A384+1</f>
        <v>2</v>
      </c>
      <c r="B385" s="4">
        <v>0</v>
      </c>
      <c r="C385" s="212">
        <f>IF(C$2&lt;=analysis_period,IF(SUM($C692:C692)&gt;0,B385+1,0),0)</f>
        <v>0</v>
      </c>
      <c r="D385" s="212">
        <f>IF(D$2&lt;=analysis_period,IF(SUM($C692:D692)&gt;0,C385+1,0),0)</f>
        <v>0</v>
      </c>
      <c r="E385" s="212">
        <f>IF(E$2&lt;=analysis_period,IF(SUM($C692:E692)&gt;0,D385+1,0),0)</f>
        <v>0</v>
      </c>
      <c r="F385" s="212">
        <f>IF(F$2&lt;=analysis_period,IF(SUM($C692:F692)&gt;0,E385+1,0),0)</f>
        <v>0</v>
      </c>
      <c r="G385" s="212">
        <f>IF(G$2&lt;=analysis_period,IF(SUM($C692:G692)&gt;0,F385+1,0),0)</f>
        <v>0</v>
      </c>
      <c r="H385" s="212">
        <f>IF(H$2&lt;=analysis_period,IF(SUM($C692:H692)&gt;0,G385+1,0),0)</f>
        <v>0</v>
      </c>
      <c r="I385" s="212">
        <f>IF(I$2&lt;=analysis_period,IF(SUM($C692:I692)&gt;0,H385+1,0),0)</f>
        <v>0</v>
      </c>
      <c r="J385" s="212">
        <f>IF(J$2&lt;=analysis_period,IF(SUM($C692:J692)&gt;0,I385+1,0),0)</f>
        <v>0</v>
      </c>
      <c r="K385" s="212">
        <f>IF(K$2&lt;=analysis_period,IF(SUM($C692:K692)&gt;0,J385+1,0),0)</f>
        <v>0</v>
      </c>
      <c r="L385" s="212">
        <f>IF(L$2&lt;=analysis_period,IF(SUM($C692:L692)&gt;0,K385+1,0),0)</f>
        <v>0</v>
      </c>
      <c r="M385" s="212">
        <f>IF(M$2&lt;=analysis_period,IF(SUM($C692:M692)&gt;0,L385+1,0),0)</f>
        <v>0</v>
      </c>
      <c r="N385" s="212">
        <f>IF(N$2&lt;=analysis_period,IF(SUM($C692:N692)&gt;0,M385+1,0),0)</f>
        <v>0</v>
      </c>
      <c r="O385" s="212">
        <f>IF(O$2&lt;=analysis_period,IF(SUM($C692:O692)&gt;0,N385+1,0),0)</f>
        <v>0</v>
      </c>
      <c r="P385" s="212">
        <f>IF(P$2&lt;=analysis_period,IF(SUM($C692:P692)&gt;0,O385+1,0),0)</f>
        <v>0</v>
      </c>
      <c r="Q385" s="212">
        <f>IF(Q$2&lt;=analysis_period,IF(SUM($C692:Q692)&gt;0,P385+1,0),0)</f>
        <v>0</v>
      </c>
      <c r="R385" s="212">
        <f>IF(R$2&lt;=analysis_period,IF(SUM($C692:R692)&gt;0,Q385+1,0),0)</f>
        <v>0</v>
      </c>
      <c r="S385" s="212">
        <f>IF(S$2&lt;=analysis_period,IF(SUM($C692:S692)&gt;0,R385+1,0),0)</f>
        <v>0</v>
      </c>
      <c r="T385" s="212">
        <f>IF(T$2&lt;=analysis_period,IF(SUM($C692:T692)&gt;0,S385+1,0),0)</f>
        <v>0</v>
      </c>
      <c r="U385" s="212">
        <f>IF(U$2&lt;=analysis_period,IF(SUM($C692:U692)&gt;0,T385+1,0),0)</f>
        <v>0</v>
      </c>
      <c r="V385" s="212">
        <f>IF(V$2&lt;=analysis_period,IF(SUM($C692:V692)&gt;0,U385+1,0),0)</f>
        <v>0</v>
      </c>
      <c r="W385" s="212">
        <f>IF(W$2&lt;=analysis_period,IF(SUM($C692:W692)&gt;0,V385+1,0),0)</f>
        <v>0</v>
      </c>
      <c r="X385" s="212">
        <f>IF(X$2&lt;=analysis_period,IF(SUM($C692:X692)&gt;0,W385+1,0),0)</f>
        <v>0</v>
      </c>
      <c r="Y385" s="212">
        <f>IF(Y$2&lt;=analysis_period,IF(SUM($C692:Y692)&gt;0,X385+1,0),0)</f>
        <v>0</v>
      </c>
      <c r="Z385" s="212">
        <f>IF(Z$2&lt;=analysis_period,IF(SUM($C692:Z692)&gt;0,Y385+1,0),0)</f>
        <v>0</v>
      </c>
      <c r="AA385" s="212">
        <f>IF(AA$2&lt;=analysis_period,IF(SUM($C692:AA692)&gt;0,Z385+1,0),0)</f>
        <v>0</v>
      </c>
      <c r="AB385" s="212">
        <f>IF(AB$2&lt;=analysis_period,IF(SUM($C692:AB692)&gt;0,AA385+1,0),0)</f>
        <v>0</v>
      </c>
      <c r="AC385" s="212">
        <f>IF(AC$2&lt;=analysis_period,IF(SUM($C692:AC692)&gt;0,AB385+1,0),0)</f>
        <v>0</v>
      </c>
      <c r="AD385" s="212">
        <f>IF(AD$2&lt;=analysis_period,IF(SUM($C692:AD692)&gt;0,AC385+1,0),0)</f>
        <v>0</v>
      </c>
      <c r="AE385" s="212">
        <f>IF(AE$2&lt;=analysis_period,IF(SUM($C692:AE692)&gt;0,AD385+1,0),0)</f>
        <v>0</v>
      </c>
      <c r="AF385" s="212">
        <f>IF(AF$2&lt;=analysis_period,IF(SUM($C692:AF692)&gt;0,AE385+1,0),0)</f>
        <v>0</v>
      </c>
      <c r="AG385" s="212">
        <f>IF(AG$2&lt;=analysis_period,IF(SUM($C692:AG692)&gt;0,AF385+1,0),0)</f>
        <v>0</v>
      </c>
      <c r="AH385" s="212">
        <f>IF(AH$2&lt;=analysis_period,IF(SUM($C692:AH692)&gt;0,AG385+1,0),0)</f>
        <v>0</v>
      </c>
      <c r="AI385" s="212">
        <f>IF(AI$2&lt;=analysis_period,IF(SUM($C692:AI692)&gt;0,AH385+1,0),0)</f>
        <v>0</v>
      </c>
      <c r="AJ385" s="212">
        <f>IF(AJ$2&lt;=analysis_period,IF(SUM($C692:AJ692)&gt;0,AI385+1,0),0)</f>
        <v>0</v>
      </c>
      <c r="AK385" s="212">
        <f>IF(AK$2&lt;=analysis_period,IF(SUM($C692:AK692)&gt;0,AJ385+1,0),0)</f>
        <v>0</v>
      </c>
      <c r="AL385" s="212">
        <f>IF(AL$2&lt;=analysis_period,IF(SUM($C692:AL692)&gt;0,AK385+1,0),0)</f>
        <v>0</v>
      </c>
      <c r="AM385" s="212">
        <f>IF(AM$2&lt;=analysis_period,IF(SUM($C692:AM692)&gt;0,AL385+1,0),0)</f>
        <v>0</v>
      </c>
      <c r="AN385" s="212">
        <f>IF(AN$2&lt;=analysis_period,IF(SUM($C692:AN692)&gt;0,AM385+1,0),0)</f>
        <v>0</v>
      </c>
      <c r="AO385" s="212">
        <f>IF(AO$2&lt;=analysis_period,IF(SUM($C692:AO692)&gt;0,AN385+1,0),0)</f>
        <v>0</v>
      </c>
      <c r="AP385" s="212">
        <f>IF(AP$2&lt;=analysis_period,IF(SUM($C692:AP692)&gt;0,AO385+1,0),0)</f>
        <v>0</v>
      </c>
    </row>
    <row r="386" spans="1:42" x14ac:dyDescent="0.2">
      <c r="A386" s="16">
        <f t="shared" ref="A386:A393" si="105">A385+1</f>
        <v>3</v>
      </c>
      <c r="B386" s="4">
        <v>0</v>
      </c>
      <c r="C386" s="212">
        <f>IF(C$2&lt;=analysis_period,IF(SUM($C693:C693)&gt;0,B386+1,0),0)</f>
        <v>0</v>
      </c>
      <c r="D386" s="212">
        <f>IF(D$2&lt;=analysis_period,IF(SUM($C693:D693)&gt;0,C386+1,0),0)</f>
        <v>0</v>
      </c>
      <c r="E386" s="212">
        <f>IF(E$2&lt;=analysis_period,IF(SUM($C693:E693)&gt;0,D386+1,0),0)</f>
        <v>0</v>
      </c>
      <c r="F386" s="212">
        <f>IF(F$2&lt;=analysis_period,IF(SUM($C693:F693)&gt;0,E386+1,0),0)</f>
        <v>0</v>
      </c>
      <c r="G386" s="212">
        <f>IF(G$2&lt;=analysis_period,IF(SUM($C693:G693)&gt;0,F386+1,0),0)</f>
        <v>0</v>
      </c>
      <c r="H386" s="212">
        <f>IF(H$2&lt;=analysis_period,IF(SUM($C693:H693)&gt;0,G386+1,0),0)</f>
        <v>0</v>
      </c>
      <c r="I386" s="212">
        <f>IF(I$2&lt;=analysis_period,IF(SUM($C693:I693)&gt;0,H386+1,0),0)</f>
        <v>0</v>
      </c>
      <c r="J386" s="212">
        <f>IF(J$2&lt;=analysis_period,IF(SUM($C693:J693)&gt;0,I386+1,0),0)</f>
        <v>0</v>
      </c>
      <c r="K386" s="212">
        <f>IF(K$2&lt;=analysis_period,IF(SUM($C693:K693)&gt;0,J386+1,0),0)</f>
        <v>0</v>
      </c>
      <c r="L386" s="212">
        <f>IF(L$2&lt;=analysis_period,IF(SUM($C693:L693)&gt;0,K386+1,0),0)</f>
        <v>0</v>
      </c>
      <c r="M386" s="212">
        <f>IF(M$2&lt;=analysis_period,IF(SUM($C693:M693)&gt;0,L386+1,0),0)</f>
        <v>0</v>
      </c>
      <c r="N386" s="212">
        <f>IF(N$2&lt;=analysis_period,IF(SUM($C693:N693)&gt;0,M386+1,0),0)</f>
        <v>0</v>
      </c>
      <c r="O386" s="212">
        <f>IF(O$2&lt;=analysis_period,IF(SUM($C693:O693)&gt;0,N386+1,0),0)</f>
        <v>0</v>
      </c>
      <c r="P386" s="212">
        <f>IF(P$2&lt;=analysis_period,IF(SUM($C693:P693)&gt;0,O386+1,0),0)</f>
        <v>0</v>
      </c>
      <c r="Q386" s="212">
        <f>IF(Q$2&lt;=analysis_period,IF(SUM($C693:Q693)&gt;0,P386+1,0),0)</f>
        <v>0</v>
      </c>
      <c r="R386" s="212">
        <f>IF(R$2&lt;=analysis_period,IF(SUM($C693:R693)&gt;0,Q386+1,0),0)</f>
        <v>0</v>
      </c>
      <c r="S386" s="212">
        <f>IF(S$2&lt;=analysis_period,IF(SUM($C693:S693)&gt;0,R386+1,0),0)</f>
        <v>0</v>
      </c>
      <c r="T386" s="212">
        <f>IF(T$2&lt;=analysis_period,IF(SUM($C693:T693)&gt;0,S386+1,0),0)</f>
        <v>0</v>
      </c>
      <c r="U386" s="212">
        <f>IF(U$2&lt;=analysis_period,IF(SUM($C693:U693)&gt;0,T386+1,0),0)</f>
        <v>0</v>
      </c>
      <c r="V386" s="212">
        <f>IF(V$2&lt;=analysis_period,IF(SUM($C693:V693)&gt;0,U386+1,0),0)</f>
        <v>0</v>
      </c>
      <c r="W386" s="212">
        <f>IF(W$2&lt;=analysis_period,IF(SUM($C693:W693)&gt;0,V386+1,0),0)</f>
        <v>0</v>
      </c>
      <c r="X386" s="212">
        <f>IF(X$2&lt;=analysis_period,IF(SUM($C693:X693)&gt;0,W386+1,0),0)</f>
        <v>0</v>
      </c>
      <c r="Y386" s="212">
        <f>IF(Y$2&lt;=analysis_period,IF(SUM($C693:Y693)&gt;0,X386+1,0),0)</f>
        <v>0</v>
      </c>
      <c r="Z386" s="212">
        <f>IF(Z$2&lt;=analysis_period,IF(SUM($C693:Z693)&gt;0,Y386+1,0),0)</f>
        <v>0</v>
      </c>
      <c r="AA386" s="212">
        <f>IF(AA$2&lt;=analysis_period,IF(SUM($C693:AA693)&gt;0,Z386+1,0),0)</f>
        <v>0</v>
      </c>
      <c r="AB386" s="212">
        <f>IF(AB$2&lt;=analysis_period,IF(SUM($C693:AB693)&gt;0,AA386+1,0),0)</f>
        <v>0</v>
      </c>
      <c r="AC386" s="212">
        <f>IF(AC$2&lt;=analysis_period,IF(SUM($C693:AC693)&gt;0,AB386+1,0),0)</f>
        <v>0</v>
      </c>
      <c r="AD386" s="212">
        <f>IF(AD$2&lt;=analysis_period,IF(SUM($C693:AD693)&gt;0,AC386+1,0),0)</f>
        <v>0</v>
      </c>
      <c r="AE386" s="212">
        <f>IF(AE$2&lt;=analysis_period,IF(SUM($C693:AE693)&gt;0,AD386+1,0),0)</f>
        <v>0</v>
      </c>
      <c r="AF386" s="212">
        <f>IF(AF$2&lt;=analysis_period,IF(SUM($C693:AF693)&gt;0,AE386+1,0),0)</f>
        <v>0</v>
      </c>
      <c r="AG386" s="212">
        <f>IF(AG$2&lt;=analysis_period,IF(SUM($C693:AG693)&gt;0,AF386+1,0),0)</f>
        <v>0</v>
      </c>
      <c r="AH386" s="212">
        <f>IF(AH$2&lt;=analysis_period,IF(SUM($C693:AH693)&gt;0,AG386+1,0),0)</f>
        <v>0</v>
      </c>
      <c r="AI386" s="212">
        <f>IF(AI$2&lt;=analysis_period,IF(SUM($C693:AI693)&gt;0,AH386+1,0),0)</f>
        <v>0</v>
      </c>
      <c r="AJ386" s="212">
        <f>IF(AJ$2&lt;=analysis_period,IF(SUM($C693:AJ693)&gt;0,AI386+1,0),0)</f>
        <v>0</v>
      </c>
      <c r="AK386" s="212">
        <f>IF(AK$2&lt;=analysis_period,IF(SUM($C693:AK693)&gt;0,AJ386+1,0),0)</f>
        <v>0</v>
      </c>
      <c r="AL386" s="212">
        <f>IF(AL$2&lt;=analysis_period,IF(SUM($C693:AL693)&gt;0,AK386+1,0),0)</f>
        <v>0</v>
      </c>
      <c r="AM386" s="212">
        <f>IF(AM$2&lt;=analysis_period,IF(SUM($C693:AM693)&gt;0,AL386+1,0),0)</f>
        <v>0</v>
      </c>
      <c r="AN386" s="212">
        <f>IF(AN$2&lt;=analysis_period,IF(SUM($C693:AN693)&gt;0,AM386+1,0),0)</f>
        <v>0</v>
      </c>
      <c r="AO386" s="212">
        <f>IF(AO$2&lt;=analysis_period,IF(SUM($C693:AO693)&gt;0,AN386+1,0),0)</f>
        <v>0</v>
      </c>
      <c r="AP386" s="212">
        <f>IF(AP$2&lt;=analysis_period,IF(SUM($C693:AP693)&gt;0,AO386+1,0),0)</f>
        <v>0</v>
      </c>
    </row>
    <row r="387" spans="1:42" x14ac:dyDescent="0.2">
      <c r="A387" s="16">
        <f t="shared" si="105"/>
        <v>4</v>
      </c>
      <c r="B387" s="4">
        <v>0</v>
      </c>
      <c r="C387" s="212">
        <f>IF(C$2&lt;=analysis_period,IF(SUM($C694:C694)&gt;0,B387+1,0),0)</f>
        <v>0</v>
      </c>
      <c r="D387" s="212">
        <f>IF(D$2&lt;=analysis_period,IF(SUM($C694:D694)&gt;0,C387+1,0),0)</f>
        <v>0</v>
      </c>
      <c r="E387" s="212">
        <f>IF(E$2&lt;=analysis_period,IF(SUM($C694:E694)&gt;0,D387+1,0),0)</f>
        <v>0</v>
      </c>
      <c r="F387" s="212">
        <f>IF(F$2&lt;=analysis_period,IF(SUM($C694:F694)&gt;0,E387+1,0),0)</f>
        <v>0</v>
      </c>
      <c r="G387" s="212">
        <f>IF(G$2&lt;=analysis_period,IF(SUM($C694:G694)&gt;0,F387+1,0),0)</f>
        <v>0</v>
      </c>
      <c r="H387" s="212">
        <f>IF(H$2&lt;=analysis_period,IF(SUM($C694:H694)&gt;0,G387+1,0),0)</f>
        <v>0</v>
      </c>
      <c r="I387" s="212">
        <f>IF(I$2&lt;=analysis_period,IF(SUM($C694:I694)&gt;0,H387+1,0),0)</f>
        <v>0</v>
      </c>
      <c r="J387" s="212">
        <f>IF(J$2&lt;=analysis_period,IF(SUM($C694:J694)&gt;0,I387+1,0),0)</f>
        <v>0</v>
      </c>
      <c r="K387" s="212">
        <f>IF(K$2&lt;=analysis_period,IF(SUM($C694:K694)&gt;0,J387+1,0),0)</f>
        <v>0</v>
      </c>
      <c r="L387" s="212">
        <f>IF(L$2&lt;=analysis_period,IF(SUM($C694:L694)&gt;0,K387+1,0),0)</f>
        <v>0</v>
      </c>
      <c r="M387" s="212">
        <f>IF(M$2&lt;=analysis_period,IF(SUM($C694:M694)&gt;0,L387+1,0),0)</f>
        <v>0</v>
      </c>
      <c r="N387" s="212">
        <f>IF(N$2&lt;=analysis_period,IF(SUM($C694:N694)&gt;0,M387+1,0),0)</f>
        <v>0</v>
      </c>
      <c r="O387" s="212">
        <f>IF(O$2&lt;=analysis_period,IF(SUM($C694:O694)&gt;0,N387+1,0),0)</f>
        <v>0</v>
      </c>
      <c r="P387" s="212">
        <f>IF(P$2&lt;=analysis_period,IF(SUM($C694:P694)&gt;0,O387+1,0),0)</f>
        <v>0</v>
      </c>
      <c r="Q387" s="212">
        <f>IF(Q$2&lt;=analysis_period,IF(SUM($C694:Q694)&gt;0,P387+1,0),0)</f>
        <v>0</v>
      </c>
      <c r="R387" s="212">
        <f>IF(R$2&lt;=analysis_period,IF(SUM($C694:R694)&gt;0,Q387+1,0),0)</f>
        <v>0</v>
      </c>
      <c r="S387" s="212">
        <f>IF(S$2&lt;=analysis_period,IF(SUM($C694:S694)&gt;0,R387+1,0),0)</f>
        <v>0</v>
      </c>
      <c r="T387" s="212">
        <f>IF(T$2&lt;=analysis_period,IF(SUM($C694:T694)&gt;0,S387+1,0),0)</f>
        <v>0</v>
      </c>
      <c r="U387" s="212">
        <f>IF(U$2&lt;=analysis_period,IF(SUM($C694:U694)&gt;0,T387+1,0),0)</f>
        <v>0</v>
      </c>
      <c r="V387" s="212">
        <f>IF(V$2&lt;=analysis_period,IF(SUM($C694:V694)&gt;0,U387+1,0),0)</f>
        <v>0</v>
      </c>
      <c r="W387" s="212">
        <f>IF(W$2&lt;=analysis_period,IF(SUM($C694:W694)&gt;0,V387+1,0),0)</f>
        <v>0</v>
      </c>
      <c r="X387" s="212">
        <f>IF(X$2&lt;=analysis_period,IF(SUM($C694:X694)&gt;0,W387+1,0),0)</f>
        <v>0</v>
      </c>
      <c r="Y387" s="212">
        <f>IF(Y$2&lt;=analysis_period,IF(SUM($C694:Y694)&gt;0,X387+1,0),0)</f>
        <v>0</v>
      </c>
      <c r="Z387" s="212">
        <f>IF(Z$2&lt;=analysis_period,IF(SUM($C694:Z694)&gt;0,Y387+1,0),0)</f>
        <v>0</v>
      </c>
      <c r="AA387" s="212">
        <f>IF(AA$2&lt;=analysis_period,IF(SUM($C694:AA694)&gt;0,Z387+1,0),0)</f>
        <v>0</v>
      </c>
      <c r="AB387" s="212">
        <f>IF(AB$2&lt;=analysis_period,IF(SUM($C694:AB694)&gt;0,AA387+1,0),0)</f>
        <v>0</v>
      </c>
      <c r="AC387" s="212">
        <f>IF(AC$2&lt;=analysis_period,IF(SUM($C694:AC694)&gt;0,AB387+1,0),0)</f>
        <v>0</v>
      </c>
      <c r="AD387" s="212">
        <f>IF(AD$2&lt;=analysis_period,IF(SUM($C694:AD694)&gt;0,AC387+1,0),0)</f>
        <v>0</v>
      </c>
      <c r="AE387" s="212">
        <f>IF(AE$2&lt;=analysis_period,IF(SUM($C694:AE694)&gt;0,AD387+1,0),0)</f>
        <v>0</v>
      </c>
      <c r="AF387" s="212">
        <f>IF(AF$2&lt;=analysis_period,IF(SUM($C694:AF694)&gt;0,AE387+1,0),0)</f>
        <v>0</v>
      </c>
      <c r="AG387" s="212">
        <f>IF(AG$2&lt;=analysis_period,IF(SUM($C694:AG694)&gt;0,AF387+1,0),0)</f>
        <v>0</v>
      </c>
      <c r="AH387" s="212">
        <f>IF(AH$2&lt;=analysis_period,IF(SUM($C694:AH694)&gt;0,AG387+1,0),0)</f>
        <v>0</v>
      </c>
      <c r="AI387" s="212">
        <f>IF(AI$2&lt;=analysis_period,IF(SUM($C694:AI694)&gt;0,AH387+1,0),0)</f>
        <v>0</v>
      </c>
      <c r="AJ387" s="212">
        <f>IF(AJ$2&lt;=analysis_period,IF(SUM($C694:AJ694)&gt;0,AI387+1,0),0)</f>
        <v>0</v>
      </c>
      <c r="AK387" s="212">
        <f>IF(AK$2&lt;=analysis_period,IF(SUM($C694:AK694)&gt;0,AJ387+1,0),0)</f>
        <v>0</v>
      </c>
      <c r="AL387" s="212">
        <f>IF(AL$2&lt;=analysis_period,IF(SUM($C694:AL694)&gt;0,AK387+1,0),0)</f>
        <v>0</v>
      </c>
      <c r="AM387" s="212">
        <f>IF(AM$2&lt;=analysis_period,IF(SUM($C694:AM694)&gt;0,AL387+1,0),0)</f>
        <v>0</v>
      </c>
      <c r="AN387" s="212">
        <f>IF(AN$2&lt;=analysis_period,IF(SUM($C694:AN694)&gt;0,AM387+1,0),0)</f>
        <v>0</v>
      </c>
      <c r="AO387" s="212">
        <f>IF(AO$2&lt;=analysis_period,IF(SUM($C694:AO694)&gt;0,AN387+1,0),0)</f>
        <v>0</v>
      </c>
      <c r="AP387" s="212">
        <f>IF(AP$2&lt;=analysis_period,IF(SUM($C694:AP694)&gt;0,AO387+1,0),0)</f>
        <v>0</v>
      </c>
    </row>
    <row r="388" spans="1:42" x14ac:dyDescent="0.2">
      <c r="A388" s="16">
        <f t="shared" si="105"/>
        <v>5</v>
      </c>
      <c r="B388" s="4">
        <v>0</v>
      </c>
      <c r="C388" s="212">
        <f>IF(C$2&lt;=analysis_period,IF(SUM($C695:C695)&gt;0,B388+1,0),0)</f>
        <v>0</v>
      </c>
      <c r="D388" s="212">
        <f>IF(D$2&lt;=analysis_period,IF(SUM($C695:D695)&gt;0,C388+1,0),0)</f>
        <v>0</v>
      </c>
      <c r="E388" s="212">
        <f>IF(E$2&lt;=analysis_period,IF(SUM($C695:E695)&gt;0,D388+1,0),0)</f>
        <v>0</v>
      </c>
      <c r="F388" s="212">
        <f>IF(F$2&lt;=analysis_period,IF(SUM($C695:F695)&gt;0,E388+1,0),0)</f>
        <v>0</v>
      </c>
      <c r="G388" s="212">
        <f>IF(G$2&lt;=analysis_period,IF(SUM($C695:G695)&gt;0,F388+1,0),0)</f>
        <v>0</v>
      </c>
      <c r="H388" s="212">
        <f>IF(H$2&lt;=analysis_period,IF(SUM($C695:H695)&gt;0,G388+1,0),0)</f>
        <v>0</v>
      </c>
      <c r="I388" s="212">
        <f>IF(I$2&lt;=analysis_period,IF(SUM($C695:I695)&gt;0,H388+1,0),0)</f>
        <v>0</v>
      </c>
      <c r="J388" s="212">
        <f>IF(J$2&lt;=analysis_period,IF(SUM($C695:J695)&gt;0,I388+1,0),0)</f>
        <v>0</v>
      </c>
      <c r="K388" s="212">
        <f>IF(K$2&lt;=analysis_period,IF(SUM($C695:K695)&gt;0,J388+1,0),0)</f>
        <v>0</v>
      </c>
      <c r="L388" s="212">
        <f>IF(L$2&lt;=analysis_period,IF(SUM($C695:L695)&gt;0,K388+1,0),0)</f>
        <v>0</v>
      </c>
      <c r="M388" s="212">
        <f>IF(M$2&lt;=analysis_period,IF(SUM($C695:M695)&gt;0,L388+1,0),0)</f>
        <v>0</v>
      </c>
      <c r="N388" s="212">
        <f>IF(N$2&lt;=analysis_period,IF(SUM($C695:N695)&gt;0,M388+1,0),0)</f>
        <v>0</v>
      </c>
      <c r="O388" s="212">
        <f>IF(O$2&lt;=analysis_period,IF(SUM($C695:O695)&gt;0,N388+1,0),0)</f>
        <v>0</v>
      </c>
      <c r="P388" s="212">
        <f>IF(P$2&lt;=analysis_period,IF(SUM($C695:P695)&gt;0,O388+1,0),0)</f>
        <v>0</v>
      </c>
      <c r="Q388" s="212">
        <f>IF(Q$2&lt;=analysis_period,IF(SUM($C695:Q695)&gt;0,P388+1,0),0)</f>
        <v>0</v>
      </c>
      <c r="R388" s="212">
        <f>IF(R$2&lt;=analysis_period,IF(SUM($C695:R695)&gt;0,Q388+1,0),0)</f>
        <v>0</v>
      </c>
      <c r="S388" s="212">
        <f>IF(S$2&lt;=analysis_period,IF(SUM($C695:S695)&gt;0,R388+1,0),0)</f>
        <v>0</v>
      </c>
      <c r="T388" s="212">
        <f>IF(T$2&lt;=analysis_period,IF(SUM($C695:T695)&gt;0,S388+1,0),0)</f>
        <v>0</v>
      </c>
      <c r="U388" s="212">
        <f>IF(U$2&lt;=analysis_period,IF(SUM($C695:U695)&gt;0,T388+1,0),0)</f>
        <v>0</v>
      </c>
      <c r="V388" s="212">
        <f>IF(V$2&lt;=analysis_period,IF(SUM($C695:V695)&gt;0,U388+1,0),0)</f>
        <v>0</v>
      </c>
      <c r="W388" s="212">
        <f>IF(W$2&lt;=analysis_period,IF(SUM($C695:W695)&gt;0,V388+1,0),0)</f>
        <v>0</v>
      </c>
      <c r="X388" s="212">
        <f>IF(X$2&lt;=analysis_period,IF(SUM($C695:X695)&gt;0,W388+1,0),0)</f>
        <v>0</v>
      </c>
      <c r="Y388" s="212">
        <f>IF(Y$2&lt;=analysis_period,IF(SUM($C695:Y695)&gt;0,X388+1,0),0)</f>
        <v>0</v>
      </c>
      <c r="Z388" s="212">
        <f>IF(Z$2&lt;=analysis_period,IF(SUM($C695:Z695)&gt;0,Y388+1,0),0)</f>
        <v>0</v>
      </c>
      <c r="AA388" s="212">
        <f>IF(AA$2&lt;=analysis_period,IF(SUM($C695:AA695)&gt;0,Z388+1,0),0)</f>
        <v>0</v>
      </c>
      <c r="AB388" s="212">
        <f>IF(AB$2&lt;=analysis_period,IF(SUM($C695:AB695)&gt;0,AA388+1,0),0)</f>
        <v>0</v>
      </c>
      <c r="AC388" s="212">
        <f>IF(AC$2&lt;=analysis_period,IF(SUM($C695:AC695)&gt;0,AB388+1,0),0)</f>
        <v>0</v>
      </c>
      <c r="AD388" s="212">
        <f>IF(AD$2&lt;=analysis_period,IF(SUM($C695:AD695)&gt;0,AC388+1,0),0)</f>
        <v>0</v>
      </c>
      <c r="AE388" s="212">
        <f>IF(AE$2&lt;=analysis_period,IF(SUM($C695:AE695)&gt;0,AD388+1,0),0)</f>
        <v>0</v>
      </c>
      <c r="AF388" s="212">
        <f>IF(AF$2&lt;=analysis_period,IF(SUM($C695:AF695)&gt;0,AE388+1,0),0)</f>
        <v>0</v>
      </c>
      <c r="AG388" s="212">
        <f>IF(AG$2&lt;=analysis_period,IF(SUM($C695:AG695)&gt;0,AF388+1,0),0)</f>
        <v>0</v>
      </c>
      <c r="AH388" s="212">
        <f>IF(AH$2&lt;=analysis_period,IF(SUM($C695:AH695)&gt;0,AG388+1,0),0)</f>
        <v>0</v>
      </c>
      <c r="AI388" s="212">
        <f>IF(AI$2&lt;=analysis_period,IF(SUM($C695:AI695)&gt;0,AH388+1,0),0)</f>
        <v>0</v>
      </c>
      <c r="AJ388" s="212">
        <f>IF(AJ$2&lt;=analysis_period,IF(SUM($C695:AJ695)&gt;0,AI388+1,0),0)</f>
        <v>0</v>
      </c>
      <c r="AK388" s="212">
        <f>IF(AK$2&lt;=analysis_period,IF(SUM($C695:AK695)&gt;0,AJ388+1,0),0)</f>
        <v>0</v>
      </c>
      <c r="AL388" s="212">
        <f>IF(AL$2&lt;=analysis_period,IF(SUM($C695:AL695)&gt;0,AK388+1,0),0)</f>
        <v>0</v>
      </c>
      <c r="AM388" s="212">
        <f>IF(AM$2&lt;=analysis_period,IF(SUM($C695:AM695)&gt;0,AL388+1,0),0)</f>
        <v>0</v>
      </c>
      <c r="AN388" s="212">
        <f>IF(AN$2&lt;=analysis_period,IF(SUM($C695:AN695)&gt;0,AM388+1,0),0)</f>
        <v>0</v>
      </c>
      <c r="AO388" s="212">
        <f>IF(AO$2&lt;=analysis_period,IF(SUM($C695:AO695)&gt;0,AN388+1,0),0)</f>
        <v>0</v>
      </c>
      <c r="AP388" s="212">
        <f>IF(AP$2&lt;=analysis_period,IF(SUM($C695:AP695)&gt;0,AO388+1,0),0)</f>
        <v>0</v>
      </c>
    </row>
    <row r="389" spans="1:42" x14ac:dyDescent="0.2">
      <c r="A389" s="16">
        <f t="shared" si="105"/>
        <v>6</v>
      </c>
      <c r="B389" s="4">
        <v>0</v>
      </c>
      <c r="C389" s="212">
        <f>IF(C$2&lt;=analysis_period,IF(SUM($C696:C696)&gt;0,B389+1,0),0)</f>
        <v>0</v>
      </c>
      <c r="D389" s="212">
        <f>IF(D$2&lt;=analysis_period,IF(SUM($C696:D696)&gt;0,C389+1,0),0)</f>
        <v>0</v>
      </c>
      <c r="E389" s="212">
        <f>IF(E$2&lt;=analysis_period,IF(SUM($C696:E696)&gt;0,D389+1,0),0)</f>
        <v>0</v>
      </c>
      <c r="F389" s="212">
        <f>IF(F$2&lt;=analysis_period,IF(SUM($C696:F696)&gt;0,E389+1,0),0)</f>
        <v>0</v>
      </c>
      <c r="G389" s="212">
        <f>IF(G$2&lt;=analysis_period,IF(SUM($C696:G696)&gt;0,F389+1,0),0)</f>
        <v>0</v>
      </c>
      <c r="H389" s="212">
        <f>IF(H$2&lt;=analysis_period,IF(SUM($C696:H696)&gt;0,G389+1,0),0)</f>
        <v>0</v>
      </c>
      <c r="I389" s="212">
        <f>IF(I$2&lt;=analysis_period,IF(SUM($C696:I696)&gt;0,H389+1,0),0)</f>
        <v>0</v>
      </c>
      <c r="J389" s="212">
        <f>IF(J$2&lt;=analysis_period,IF(SUM($C696:J696)&gt;0,I389+1,0),0)</f>
        <v>0</v>
      </c>
      <c r="K389" s="212">
        <f>IF(K$2&lt;=analysis_period,IF(SUM($C696:K696)&gt;0,J389+1,0),0)</f>
        <v>0</v>
      </c>
      <c r="L389" s="212">
        <f>IF(L$2&lt;=analysis_period,IF(SUM($C696:L696)&gt;0,K389+1,0),0)</f>
        <v>0</v>
      </c>
      <c r="M389" s="212">
        <f>IF(M$2&lt;=analysis_period,IF(SUM($C696:M696)&gt;0,L389+1,0),0)</f>
        <v>0</v>
      </c>
      <c r="N389" s="212">
        <f>IF(N$2&lt;=analysis_period,IF(SUM($C696:N696)&gt;0,M389+1,0),0)</f>
        <v>0</v>
      </c>
      <c r="O389" s="212">
        <f>IF(O$2&lt;=analysis_period,IF(SUM($C696:O696)&gt;0,N389+1,0),0)</f>
        <v>0</v>
      </c>
      <c r="P389" s="212">
        <f>IF(P$2&lt;=analysis_period,IF(SUM($C696:P696)&gt;0,O389+1,0),0)</f>
        <v>0</v>
      </c>
      <c r="Q389" s="212">
        <f>IF(Q$2&lt;=analysis_period,IF(SUM($C696:Q696)&gt;0,P389+1,0),0)</f>
        <v>0</v>
      </c>
      <c r="R389" s="212">
        <f>IF(R$2&lt;=analysis_period,IF(SUM($C696:R696)&gt;0,Q389+1,0),0)</f>
        <v>0</v>
      </c>
      <c r="S389" s="212">
        <f>IF(S$2&lt;=analysis_period,IF(SUM($C696:S696)&gt;0,R389+1,0),0)</f>
        <v>0</v>
      </c>
      <c r="T389" s="212">
        <f>IF(T$2&lt;=analysis_period,IF(SUM($C696:T696)&gt;0,S389+1,0),0)</f>
        <v>0</v>
      </c>
      <c r="U389" s="212">
        <f>IF(U$2&lt;=analysis_period,IF(SUM($C696:U696)&gt;0,T389+1,0),0)</f>
        <v>0</v>
      </c>
      <c r="V389" s="212">
        <f>IF(V$2&lt;=analysis_period,IF(SUM($C696:V696)&gt;0,U389+1,0),0)</f>
        <v>0</v>
      </c>
      <c r="W389" s="212">
        <f>IF(W$2&lt;=analysis_period,IF(SUM($C696:W696)&gt;0,V389+1,0),0)</f>
        <v>0</v>
      </c>
      <c r="X389" s="212">
        <f>IF(X$2&lt;=analysis_period,IF(SUM($C696:X696)&gt;0,W389+1,0),0)</f>
        <v>0</v>
      </c>
      <c r="Y389" s="212">
        <f>IF(Y$2&lt;=analysis_period,IF(SUM($C696:Y696)&gt;0,X389+1,0),0)</f>
        <v>0</v>
      </c>
      <c r="Z389" s="212">
        <f>IF(Z$2&lt;=analysis_period,IF(SUM($C696:Z696)&gt;0,Y389+1,0),0)</f>
        <v>0</v>
      </c>
      <c r="AA389" s="212">
        <f>IF(AA$2&lt;=analysis_period,IF(SUM($C696:AA696)&gt;0,Z389+1,0),0)</f>
        <v>0</v>
      </c>
      <c r="AB389" s="212">
        <f>IF(AB$2&lt;=analysis_period,IF(SUM($C696:AB696)&gt;0,AA389+1,0),0)</f>
        <v>0</v>
      </c>
      <c r="AC389" s="212">
        <f>IF(AC$2&lt;=analysis_period,IF(SUM($C696:AC696)&gt;0,AB389+1,0),0)</f>
        <v>0</v>
      </c>
      <c r="AD389" s="212">
        <f>IF(AD$2&lt;=analysis_period,IF(SUM($C696:AD696)&gt;0,AC389+1,0),0)</f>
        <v>0</v>
      </c>
      <c r="AE389" s="212">
        <f>IF(AE$2&lt;=analysis_period,IF(SUM($C696:AE696)&gt;0,AD389+1,0),0)</f>
        <v>0</v>
      </c>
      <c r="AF389" s="212">
        <f>IF(AF$2&lt;=analysis_period,IF(SUM($C696:AF696)&gt;0,AE389+1,0),0)</f>
        <v>0</v>
      </c>
      <c r="AG389" s="212">
        <f>IF(AG$2&lt;=analysis_period,IF(SUM($C696:AG696)&gt;0,AF389+1,0),0)</f>
        <v>0</v>
      </c>
      <c r="AH389" s="212">
        <f>IF(AH$2&lt;=analysis_period,IF(SUM($C696:AH696)&gt;0,AG389+1,0),0)</f>
        <v>0</v>
      </c>
      <c r="AI389" s="212">
        <f>IF(AI$2&lt;=analysis_period,IF(SUM($C696:AI696)&gt;0,AH389+1,0),0)</f>
        <v>0</v>
      </c>
      <c r="AJ389" s="212">
        <f>IF(AJ$2&lt;=analysis_period,IF(SUM($C696:AJ696)&gt;0,AI389+1,0),0)</f>
        <v>0</v>
      </c>
      <c r="AK389" s="212">
        <f>IF(AK$2&lt;=analysis_period,IF(SUM($C696:AK696)&gt;0,AJ389+1,0),0)</f>
        <v>0</v>
      </c>
      <c r="AL389" s="212">
        <f>IF(AL$2&lt;=analysis_period,IF(SUM($C696:AL696)&gt;0,AK389+1,0),0)</f>
        <v>0</v>
      </c>
      <c r="AM389" s="212">
        <f>IF(AM$2&lt;=analysis_period,IF(SUM($C696:AM696)&gt;0,AL389+1,0),0)</f>
        <v>0</v>
      </c>
      <c r="AN389" s="212">
        <f>IF(AN$2&lt;=analysis_period,IF(SUM($C696:AN696)&gt;0,AM389+1,0),0)</f>
        <v>0</v>
      </c>
      <c r="AO389" s="212">
        <f>IF(AO$2&lt;=analysis_period,IF(SUM($C696:AO696)&gt;0,AN389+1,0),0)</f>
        <v>0</v>
      </c>
      <c r="AP389" s="212">
        <f>IF(AP$2&lt;=analysis_period,IF(SUM($C696:AP696)&gt;0,AO389+1,0),0)</f>
        <v>0</v>
      </c>
    </row>
    <row r="390" spans="1:42" x14ac:dyDescent="0.2">
      <c r="A390" s="16">
        <f t="shared" si="105"/>
        <v>7</v>
      </c>
      <c r="B390" s="4">
        <v>0</v>
      </c>
      <c r="C390" s="212">
        <f>IF(C$2&lt;=analysis_period,IF(SUM($C697:C697)&gt;0,B390+1,0),0)</f>
        <v>0</v>
      </c>
      <c r="D390" s="212">
        <f>IF(D$2&lt;=analysis_period,IF(SUM($C697:D697)&gt;0,C390+1,0),0)</f>
        <v>0</v>
      </c>
      <c r="E390" s="212">
        <f>IF(E$2&lt;=analysis_period,IF(SUM($C697:E697)&gt;0,D390+1,0),0)</f>
        <v>0</v>
      </c>
      <c r="F390" s="212">
        <f>IF(F$2&lt;=analysis_period,IF(SUM($C697:F697)&gt;0,E390+1,0),0)</f>
        <v>0</v>
      </c>
      <c r="G390" s="212">
        <f>IF(G$2&lt;=analysis_period,IF(SUM($C697:G697)&gt;0,F390+1,0),0)</f>
        <v>0</v>
      </c>
      <c r="H390" s="212">
        <f>IF(H$2&lt;=analysis_period,IF(SUM($C697:H697)&gt;0,G390+1,0),0)</f>
        <v>0</v>
      </c>
      <c r="I390" s="212">
        <f>IF(I$2&lt;=analysis_period,IF(SUM($C697:I697)&gt;0,H390+1,0),0)</f>
        <v>0</v>
      </c>
      <c r="J390" s="212">
        <f>IF(J$2&lt;=analysis_period,IF(SUM($C697:J697)&gt;0,I390+1,0),0)</f>
        <v>0</v>
      </c>
      <c r="K390" s="212">
        <f>IF(K$2&lt;=analysis_period,IF(SUM($C697:K697)&gt;0,J390+1,0),0)</f>
        <v>0</v>
      </c>
      <c r="L390" s="212">
        <f>IF(L$2&lt;=analysis_period,IF(SUM($C697:L697)&gt;0,K390+1,0),0)</f>
        <v>0</v>
      </c>
      <c r="M390" s="212">
        <f>IF(M$2&lt;=analysis_period,IF(SUM($C697:M697)&gt;0,L390+1,0),0)</f>
        <v>0</v>
      </c>
      <c r="N390" s="212">
        <f>IF(N$2&lt;=analysis_period,IF(SUM($C697:N697)&gt;0,M390+1,0),0)</f>
        <v>0</v>
      </c>
      <c r="O390" s="212">
        <f>IF(O$2&lt;=analysis_period,IF(SUM($C697:O697)&gt;0,N390+1,0),0)</f>
        <v>0</v>
      </c>
      <c r="P390" s="212">
        <f>IF(P$2&lt;=analysis_period,IF(SUM($C697:P697)&gt;0,O390+1,0),0)</f>
        <v>0</v>
      </c>
      <c r="Q390" s="212">
        <f>IF(Q$2&lt;=analysis_period,IF(SUM($C697:Q697)&gt;0,P390+1,0),0)</f>
        <v>0</v>
      </c>
      <c r="R390" s="212">
        <f>IF(R$2&lt;=analysis_period,IF(SUM($C697:R697)&gt;0,Q390+1,0),0)</f>
        <v>0</v>
      </c>
      <c r="S390" s="212">
        <f>IF(S$2&lt;=analysis_period,IF(SUM($C697:S697)&gt;0,R390+1,0),0)</f>
        <v>0</v>
      </c>
      <c r="T390" s="212">
        <f>IF(T$2&lt;=analysis_period,IF(SUM($C697:T697)&gt;0,S390+1,0),0)</f>
        <v>0</v>
      </c>
      <c r="U390" s="212">
        <f>IF(U$2&lt;=analysis_period,IF(SUM($C697:U697)&gt;0,T390+1,0),0)</f>
        <v>0</v>
      </c>
      <c r="V390" s="212">
        <f>IF(V$2&lt;=analysis_period,IF(SUM($C697:V697)&gt;0,U390+1,0),0)</f>
        <v>0</v>
      </c>
      <c r="W390" s="212">
        <f>IF(W$2&lt;=analysis_period,IF(SUM($C697:W697)&gt;0,V390+1,0),0)</f>
        <v>0</v>
      </c>
      <c r="X390" s="212">
        <f>IF(X$2&lt;=analysis_period,IF(SUM($C697:X697)&gt;0,W390+1,0),0)</f>
        <v>0</v>
      </c>
      <c r="Y390" s="212">
        <f>IF(Y$2&lt;=analysis_period,IF(SUM($C697:Y697)&gt;0,X390+1,0),0)</f>
        <v>0</v>
      </c>
      <c r="Z390" s="212">
        <f>IF(Z$2&lt;=analysis_period,IF(SUM($C697:Z697)&gt;0,Y390+1,0),0)</f>
        <v>0</v>
      </c>
      <c r="AA390" s="212">
        <f>IF(AA$2&lt;=analysis_period,IF(SUM($C697:AA697)&gt;0,Z390+1,0),0)</f>
        <v>0</v>
      </c>
      <c r="AB390" s="212">
        <f>IF(AB$2&lt;=analysis_period,IF(SUM($C697:AB697)&gt;0,AA390+1,0),0)</f>
        <v>0</v>
      </c>
      <c r="AC390" s="212">
        <f>IF(AC$2&lt;=analysis_period,IF(SUM($C697:AC697)&gt;0,AB390+1,0),0)</f>
        <v>0</v>
      </c>
      <c r="AD390" s="212">
        <f>IF(AD$2&lt;=analysis_period,IF(SUM($C697:AD697)&gt;0,AC390+1,0),0)</f>
        <v>0</v>
      </c>
      <c r="AE390" s="212">
        <f>IF(AE$2&lt;=analysis_period,IF(SUM($C697:AE697)&gt;0,AD390+1,0),0)</f>
        <v>0</v>
      </c>
      <c r="AF390" s="212">
        <f>IF(AF$2&lt;=analysis_period,IF(SUM($C697:AF697)&gt;0,AE390+1,0),0)</f>
        <v>0</v>
      </c>
      <c r="AG390" s="212">
        <f>IF(AG$2&lt;=analysis_period,IF(SUM($C697:AG697)&gt;0,AF390+1,0),0)</f>
        <v>0</v>
      </c>
      <c r="AH390" s="212">
        <f>IF(AH$2&lt;=analysis_period,IF(SUM($C697:AH697)&gt;0,AG390+1,0),0)</f>
        <v>0</v>
      </c>
      <c r="AI390" s="212">
        <f>IF(AI$2&lt;=analysis_period,IF(SUM($C697:AI697)&gt;0,AH390+1,0),0)</f>
        <v>0</v>
      </c>
      <c r="AJ390" s="212">
        <f>IF(AJ$2&lt;=analysis_period,IF(SUM($C697:AJ697)&gt;0,AI390+1,0),0)</f>
        <v>0</v>
      </c>
      <c r="AK390" s="212">
        <f>IF(AK$2&lt;=analysis_period,IF(SUM($C697:AK697)&gt;0,AJ390+1,0),0)</f>
        <v>0</v>
      </c>
      <c r="AL390" s="212">
        <f>IF(AL$2&lt;=analysis_period,IF(SUM($C697:AL697)&gt;0,AK390+1,0),0)</f>
        <v>0</v>
      </c>
      <c r="AM390" s="212">
        <f>IF(AM$2&lt;=analysis_period,IF(SUM($C697:AM697)&gt;0,AL390+1,0),0)</f>
        <v>0</v>
      </c>
      <c r="AN390" s="212">
        <f>IF(AN$2&lt;=analysis_period,IF(SUM($C697:AN697)&gt;0,AM390+1,0),0)</f>
        <v>0</v>
      </c>
      <c r="AO390" s="212">
        <f>IF(AO$2&lt;=analysis_period,IF(SUM($C697:AO697)&gt;0,AN390+1,0),0)</f>
        <v>0</v>
      </c>
      <c r="AP390" s="212">
        <f>IF(AP$2&lt;=analysis_period,IF(SUM($C697:AP697)&gt;0,AO390+1,0),0)</f>
        <v>0</v>
      </c>
    </row>
    <row r="391" spans="1:42" x14ac:dyDescent="0.2">
      <c r="A391" s="16">
        <f t="shared" si="105"/>
        <v>8</v>
      </c>
      <c r="B391" s="4">
        <v>0</v>
      </c>
      <c r="C391" s="212">
        <f>IF(C$2&lt;=analysis_period,IF(SUM($C698:C698)&gt;0,B391+1,0),0)</f>
        <v>0</v>
      </c>
      <c r="D391" s="212">
        <f>IF(D$2&lt;=analysis_period,IF(SUM($C698:D698)&gt;0,C391+1,0),0)</f>
        <v>0</v>
      </c>
      <c r="E391" s="212">
        <f>IF(E$2&lt;=analysis_period,IF(SUM($C698:E698)&gt;0,D391+1,0),0)</f>
        <v>0</v>
      </c>
      <c r="F391" s="212">
        <f>IF(F$2&lt;=analysis_period,IF(SUM($C698:F698)&gt;0,E391+1,0),0)</f>
        <v>0</v>
      </c>
      <c r="G391" s="212">
        <f>IF(G$2&lt;=analysis_period,IF(SUM($C698:G698)&gt;0,F391+1,0),0)</f>
        <v>0</v>
      </c>
      <c r="H391" s="212">
        <f>IF(H$2&lt;=analysis_period,IF(SUM($C698:H698)&gt;0,G391+1,0),0)</f>
        <v>0</v>
      </c>
      <c r="I391" s="212">
        <f>IF(I$2&lt;=analysis_period,IF(SUM($C698:I698)&gt;0,H391+1,0),0)</f>
        <v>0</v>
      </c>
      <c r="J391" s="212">
        <f>IF(J$2&lt;=analysis_period,IF(SUM($C698:J698)&gt;0,I391+1,0),0)</f>
        <v>0</v>
      </c>
      <c r="K391" s="212">
        <f>IF(K$2&lt;=analysis_period,IF(SUM($C698:K698)&gt;0,J391+1,0),0)</f>
        <v>0</v>
      </c>
      <c r="L391" s="212">
        <f>IF(L$2&lt;=analysis_period,IF(SUM($C698:L698)&gt;0,K391+1,0),0)</f>
        <v>0</v>
      </c>
      <c r="M391" s="212">
        <f>IF(M$2&lt;=analysis_period,IF(SUM($C698:M698)&gt;0,L391+1,0),0)</f>
        <v>0</v>
      </c>
      <c r="N391" s="212">
        <f>IF(N$2&lt;=analysis_period,IF(SUM($C698:N698)&gt;0,M391+1,0),0)</f>
        <v>0</v>
      </c>
      <c r="O391" s="212">
        <f>IF(O$2&lt;=analysis_period,IF(SUM($C698:O698)&gt;0,N391+1,0),0)</f>
        <v>0</v>
      </c>
      <c r="P391" s="212">
        <f>IF(P$2&lt;=analysis_period,IF(SUM($C698:P698)&gt;0,O391+1,0),0)</f>
        <v>0</v>
      </c>
      <c r="Q391" s="212">
        <f>IF(Q$2&lt;=analysis_period,IF(SUM($C698:Q698)&gt;0,P391+1,0),0)</f>
        <v>0</v>
      </c>
      <c r="R391" s="212">
        <f>IF(R$2&lt;=analysis_period,IF(SUM($C698:R698)&gt;0,Q391+1,0),0)</f>
        <v>0</v>
      </c>
      <c r="S391" s="212">
        <f>IF(S$2&lt;=analysis_period,IF(SUM($C698:S698)&gt;0,R391+1,0),0)</f>
        <v>0</v>
      </c>
      <c r="T391" s="212">
        <f>IF(T$2&lt;=analysis_period,IF(SUM($C698:T698)&gt;0,S391+1,0),0)</f>
        <v>0</v>
      </c>
      <c r="U391" s="212">
        <f>IF(U$2&lt;=analysis_period,IF(SUM($C698:U698)&gt;0,T391+1,0),0)</f>
        <v>0</v>
      </c>
      <c r="V391" s="212">
        <f>IF(V$2&lt;=analysis_period,IF(SUM($C698:V698)&gt;0,U391+1,0),0)</f>
        <v>0</v>
      </c>
      <c r="W391" s="212">
        <f>IF(W$2&lt;=analysis_period,IF(SUM($C698:W698)&gt;0,V391+1,0),0)</f>
        <v>0</v>
      </c>
      <c r="X391" s="212">
        <f>IF(X$2&lt;=analysis_period,IF(SUM($C698:X698)&gt;0,W391+1,0),0)</f>
        <v>0</v>
      </c>
      <c r="Y391" s="212">
        <f>IF(Y$2&lt;=analysis_period,IF(SUM($C698:Y698)&gt;0,X391+1,0),0)</f>
        <v>0</v>
      </c>
      <c r="Z391" s="212">
        <f>IF(Z$2&lt;=analysis_period,IF(SUM($C698:Z698)&gt;0,Y391+1,0),0)</f>
        <v>0</v>
      </c>
      <c r="AA391" s="212">
        <f>IF(AA$2&lt;=analysis_period,IF(SUM($C698:AA698)&gt;0,Z391+1,0),0)</f>
        <v>0</v>
      </c>
      <c r="AB391" s="212">
        <f>IF(AB$2&lt;=analysis_period,IF(SUM($C698:AB698)&gt;0,AA391+1,0),0)</f>
        <v>0</v>
      </c>
      <c r="AC391" s="212">
        <f>IF(AC$2&lt;=analysis_period,IF(SUM($C698:AC698)&gt;0,AB391+1,0),0)</f>
        <v>0</v>
      </c>
      <c r="AD391" s="212">
        <f>IF(AD$2&lt;=analysis_period,IF(SUM($C698:AD698)&gt;0,AC391+1,0),0)</f>
        <v>0</v>
      </c>
      <c r="AE391" s="212">
        <f>IF(AE$2&lt;=analysis_period,IF(SUM($C698:AE698)&gt;0,AD391+1,0),0)</f>
        <v>0</v>
      </c>
      <c r="AF391" s="212">
        <f>IF(AF$2&lt;=analysis_period,IF(SUM($C698:AF698)&gt;0,AE391+1,0),0)</f>
        <v>0</v>
      </c>
      <c r="AG391" s="212">
        <f>IF(AG$2&lt;=analysis_period,IF(SUM($C698:AG698)&gt;0,AF391+1,0),0)</f>
        <v>0</v>
      </c>
      <c r="AH391" s="212">
        <f>IF(AH$2&lt;=analysis_period,IF(SUM($C698:AH698)&gt;0,AG391+1,0),0)</f>
        <v>0</v>
      </c>
      <c r="AI391" s="212">
        <f>IF(AI$2&lt;=analysis_period,IF(SUM($C698:AI698)&gt;0,AH391+1,0),0)</f>
        <v>0</v>
      </c>
      <c r="AJ391" s="212">
        <f>IF(AJ$2&lt;=analysis_period,IF(SUM($C698:AJ698)&gt;0,AI391+1,0),0)</f>
        <v>0</v>
      </c>
      <c r="AK391" s="212">
        <f>IF(AK$2&lt;=analysis_period,IF(SUM($C698:AK698)&gt;0,AJ391+1,0),0)</f>
        <v>0</v>
      </c>
      <c r="AL391" s="212">
        <f>IF(AL$2&lt;=analysis_period,IF(SUM($C698:AL698)&gt;0,AK391+1,0),0)</f>
        <v>0</v>
      </c>
      <c r="AM391" s="212">
        <f>IF(AM$2&lt;=analysis_period,IF(SUM($C698:AM698)&gt;0,AL391+1,0),0)</f>
        <v>0</v>
      </c>
      <c r="AN391" s="212">
        <f>IF(AN$2&lt;=analysis_period,IF(SUM($C698:AN698)&gt;0,AM391+1,0),0)</f>
        <v>0</v>
      </c>
      <c r="AO391" s="212">
        <f>IF(AO$2&lt;=analysis_period,IF(SUM($C698:AO698)&gt;0,AN391+1,0),0)</f>
        <v>0</v>
      </c>
      <c r="AP391" s="212">
        <f>IF(AP$2&lt;=analysis_period,IF(SUM($C698:AP698)&gt;0,AO391+1,0),0)</f>
        <v>0</v>
      </c>
    </row>
    <row r="392" spans="1:42" x14ac:dyDescent="0.2">
      <c r="A392" s="16">
        <f>A391+1</f>
        <v>9</v>
      </c>
      <c r="B392" s="4">
        <v>0</v>
      </c>
      <c r="C392" s="212">
        <f>IF(C$2&lt;=analysis_period,IF(SUM($C699:C699)&gt;0,B392+1,0),0)</f>
        <v>0</v>
      </c>
      <c r="D392" s="212">
        <f>IF(D$2&lt;=analysis_period,IF(SUM($C699:D699)&gt;0,C392+1,0),0)</f>
        <v>0</v>
      </c>
      <c r="E392" s="212">
        <f>IF(E$2&lt;=analysis_period,IF(SUM($C699:E699)&gt;0,D392+1,0),0)</f>
        <v>0</v>
      </c>
      <c r="F392" s="212">
        <f>IF(F$2&lt;=analysis_period,IF(SUM($C699:F699)&gt;0,E392+1,0),0)</f>
        <v>0</v>
      </c>
      <c r="G392" s="212">
        <f>IF(G$2&lt;=analysis_period,IF(SUM($C699:G699)&gt;0,F392+1,0),0)</f>
        <v>0</v>
      </c>
      <c r="H392" s="212">
        <f>IF(H$2&lt;=analysis_period,IF(SUM($C699:H699)&gt;0,G392+1,0),0)</f>
        <v>0</v>
      </c>
      <c r="I392" s="212">
        <f>IF(I$2&lt;=analysis_period,IF(SUM($C699:I699)&gt;0,H392+1,0),0)</f>
        <v>0</v>
      </c>
      <c r="J392" s="212">
        <f>IF(J$2&lt;=analysis_period,IF(SUM($C699:J699)&gt;0,I392+1,0),0)</f>
        <v>0</v>
      </c>
      <c r="K392" s="212">
        <f>IF(K$2&lt;=analysis_period,IF(SUM($C699:K699)&gt;0,J392+1,0),0)</f>
        <v>0</v>
      </c>
      <c r="L392" s="212">
        <f>IF(L$2&lt;=analysis_period,IF(SUM($C699:L699)&gt;0,K392+1,0),0)</f>
        <v>0</v>
      </c>
      <c r="M392" s="212">
        <f>IF(M$2&lt;=analysis_period,IF(SUM($C699:M699)&gt;0,L392+1,0),0)</f>
        <v>0</v>
      </c>
      <c r="N392" s="212">
        <f>IF(N$2&lt;=analysis_period,IF(SUM($C699:N699)&gt;0,M392+1,0),0)</f>
        <v>0</v>
      </c>
      <c r="O392" s="212">
        <f>IF(O$2&lt;=analysis_period,IF(SUM($C699:O699)&gt;0,N392+1,0),0)</f>
        <v>0</v>
      </c>
      <c r="P392" s="212">
        <f>IF(P$2&lt;=analysis_period,IF(SUM($C699:P699)&gt;0,O392+1,0),0)</f>
        <v>0</v>
      </c>
      <c r="Q392" s="212">
        <f>IF(Q$2&lt;=analysis_period,IF(SUM($C699:Q699)&gt;0,P392+1,0),0)</f>
        <v>0</v>
      </c>
      <c r="R392" s="212">
        <f>IF(R$2&lt;=analysis_period,IF(SUM($C699:R699)&gt;0,Q392+1,0),0)</f>
        <v>0</v>
      </c>
      <c r="S392" s="212">
        <f>IF(S$2&lt;=analysis_period,IF(SUM($C699:S699)&gt;0,R392+1,0),0)</f>
        <v>0</v>
      </c>
      <c r="T392" s="212">
        <f>IF(T$2&lt;=analysis_period,IF(SUM($C699:T699)&gt;0,S392+1,0),0)</f>
        <v>0</v>
      </c>
      <c r="U392" s="212">
        <f>IF(U$2&lt;=analysis_period,IF(SUM($C699:U699)&gt;0,T392+1,0),0)</f>
        <v>0</v>
      </c>
      <c r="V392" s="212">
        <f>IF(V$2&lt;=analysis_period,IF(SUM($C699:V699)&gt;0,U392+1,0),0)</f>
        <v>0</v>
      </c>
      <c r="W392" s="212">
        <f>IF(W$2&lt;=analysis_period,IF(SUM($C699:W699)&gt;0,V392+1,0),0)</f>
        <v>0</v>
      </c>
      <c r="X392" s="212">
        <f>IF(X$2&lt;=analysis_period,IF(SUM($C699:X699)&gt;0,W392+1,0),0)</f>
        <v>0</v>
      </c>
      <c r="Y392" s="212">
        <f>IF(Y$2&lt;=analysis_period,IF(SUM($C699:Y699)&gt;0,X392+1,0),0)</f>
        <v>0</v>
      </c>
      <c r="Z392" s="212">
        <f>IF(Z$2&lt;=analysis_period,IF(SUM($C699:Z699)&gt;0,Y392+1,0),0)</f>
        <v>0</v>
      </c>
      <c r="AA392" s="212">
        <f>IF(AA$2&lt;=analysis_period,IF(SUM($C699:AA699)&gt;0,Z392+1,0),0)</f>
        <v>0</v>
      </c>
      <c r="AB392" s="212">
        <f>IF(AB$2&lt;=analysis_period,IF(SUM($C699:AB699)&gt;0,AA392+1,0),0)</f>
        <v>0</v>
      </c>
      <c r="AC392" s="212">
        <f>IF(AC$2&lt;=analysis_period,IF(SUM($C699:AC699)&gt;0,AB392+1,0),0)</f>
        <v>0</v>
      </c>
      <c r="AD392" s="212">
        <f>IF(AD$2&lt;=analysis_period,IF(SUM($C699:AD699)&gt;0,AC392+1,0),0)</f>
        <v>0</v>
      </c>
      <c r="AE392" s="212">
        <f>IF(AE$2&lt;=analysis_period,IF(SUM($C699:AE699)&gt;0,AD392+1,0),0)</f>
        <v>0</v>
      </c>
      <c r="AF392" s="212">
        <f>IF(AF$2&lt;=analysis_period,IF(SUM($C699:AF699)&gt;0,AE392+1,0),0)</f>
        <v>0</v>
      </c>
      <c r="AG392" s="212">
        <f>IF(AG$2&lt;=analysis_period,IF(SUM($C699:AG699)&gt;0,AF392+1,0),0)</f>
        <v>0</v>
      </c>
      <c r="AH392" s="212">
        <f>IF(AH$2&lt;=analysis_period,IF(SUM($C699:AH699)&gt;0,AG392+1,0),0)</f>
        <v>0</v>
      </c>
      <c r="AI392" s="212">
        <f>IF(AI$2&lt;=analysis_period,IF(SUM($C699:AI699)&gt;0,AH392+1,0),0)</f>
        <v>0</v>
      </c>
      <c r="AJ392" s="212">
        <f>IF(AJ$2&lt;=analysis_period,IF(SUM($C699:AJ699)&gt;0,AI392+1,0),0)</f>
        <v>0</v>
      </c>
      <c r="AK392" s="212">
        <f>IF(AK$2&lt;=analysis_period,IF(SUM($C699:AK699)&gt;0,AJ392+1,0),0)</f>
        <v>0</v>
      </c>
      <c r="AL392" s="212">
        <f>IF(AL$2&lt;=analysis_period,IF(SUM($C699:AL699)&gt;0,AK392+1,0),0)</f>
        <v>0</v>
      </c>
      <c r="AM392" s="212">
        <f>IF(AM$2&lt;=analysis_period,IF(SUM($C699:AM699)&gt;0,AL392+1,0),0)</f>
        <v>0</v>
      </c>
      <c r="AN392" s="212">
        <f>IF(AN$2&lt;=analysis_period,IF(SUM($C699:AN699)&gt;0,AM392+1,0),0)</f>
        <v>0</v>
      </c>
      <c r="AO392" s="212">
        <f>IF(AO$2&lt;=analysis_period,IF(SUM($C699:AO699)&gt;0,AN392+1,0),0)</f>
        <v>0</v>
      </c>
      <c r="AP392" s="212">
        <f>IF(AP$2&lt;=analysis_period,IF(SUM($C699:AP699)&gt;0,AO392+1,0),0)</f>
        <v>0</v>
      </c>
    </row>
    <row r="393" spans="1:42" x14ac:dyDescent="0.2">
      <c r="A393" s="16">
        <f t="shared" si="105"/>
        <v>10</v>
      </c>
      <c r="B393" s="4">
        <v>0</v>
      </c>
      <c r="C393" s="212">
        <f>IF(C$2&lt;=analysis_period,IF(SUM($C700:C700)&gt;0,B393+1,0),0)</f>
        <v>0</v>
      </c>
      <c r="D393" s="212">
        <f>IF(D$2&lt;=analysis_period,IF(SUM($C700:D700)&gt;0,C393+1,0),0)</f>
        <v>0</v>
      </c>
      <c r="E393" s="212">
        <f>IF(E$2&lt;=analysis_period,IF(SUM($C700:E700)&gt;0,D393+1,0),0)</f>
        <v>0</v>
      </c>
      <c r="F393" s="212">
        <f>IF(F$2&lt;=analysis_period,IF(SUM($C700:F700)&gt;0,E393+1,0),0)</f>
        <v>0</v>
      </c>
      <c r="G393" s="212">
        <f>IF(G$2&lt;=analysis_period,IF(SUM($C700:G700)&gt;0,F393+1,0),0)</f>
        <v>0</v>
      </c>
      <c r="H393" s="212">
        <f>IF(H$2&lt;=analysis_period,IF(SUM($C700:H700)&gt;0,G393+1,0),0)</f>
        <v>0</v>
      </c>
      <c r="I393" s="212">
        <f>IF(I$2&lt;=analysis_period,IF(SUM($C700:I700)&gt;0,H393+1,0),0)</f>
        <v>0</v>
      </c>
      <c r="J393" s="212">
        <f>IF(J$2&lt;=analysis_period,IF(SUM($C700:J700)&gt;0,I393+1,0),0)</f>
        <v>0</v>
      </c>
      <c r="K393" s="212">
        <f>IF(K$2&lt;=analysis_period,IF(SUM($C700:K700)&gt;0,J393+1,0),0)</f>
        <v>0</v>
      </c>
      <c r="L393" s="212">
        <f>IF(L$2&lt;=analysis_period,IF(SUM($C700:L700)&gt;0,K393+1,0),0)</f>
        <v>0</v>
      </c>
      <c r="M393" s="212">
        <f>IF(M$2&lt;=analysis_period,IF(SUM($C700:M700)&gt;0,L393+1,0),0)</f>
        <v>0</v>
      </c>
      <c r="N393" s="212">
        <f>IF(N$2&lt;=analysis_period,IF(SUM($C700:N700)&gt;0,M393+1,0),0)</f>
        <v>0</v>
      </c>
      <c r="O393" s="212">
        <f>IF(O$2&lt;=analysis_period,IF(SUM($C700:O700)&gt;0,N393+1,0),0)</f>
        <v>0</v>
      </c>
      <c r="P393" s="212">
        <f>IF(P$2&lt;=analysis_period,IF(SUM($C700:P700)&gt;0,O393+1,0),0)</f>
        <v>0</v>
      </c>
      <c r="Q393" s="212">
        <f>IF(Q$2&lt;=analysis_period,IF(SUM($C700:Q700)&gt;0,P393+1,0),0)</f>
        <v>0</v>
      </c>
      <c r="R393" s="212">
        <f>IF(R$2&lt;=analysis_period,IF(SUM($C700:R700)&gt;0,Q393+1,0),0)</f>
        <v>0</v>
      </c>
      <c r="S393" s="212">
        <f>IF(S$2&lt;=analysis_period,IF(SUM($C700:S700)&gt;0,R393+1,0),0)</f>
        <v>0</v>
      </c>
      <c r="T393" s="212">
        <f>IF(T$2&lt;=analysis_period,IF(SUM($C700:T700)&gt;0,S393+1,0),0)</f>
        <v>0</v>
      </c>
      <c r="U393" s="212">
        <f>IF(U$2&lt;=analysis_period,IF(SUM($C700:U700)&gt;0,T393+1,0),0)</f>
        <v>0</v>
      </c>
      <c r="V393" s="212">
        <f>IF(V$2&lt;=analysis_period,IF(SUM($C700:V700)&gt;0,U393+1,0),0)</f>
        <v>0</v>
      </c>
      <c r="W393" s="212">
        <f>IF(W$2&lt;=analysis_period,IF(SUM($C700:W700)&gt;0,V393+1,0),0)</f>
        <v>0</v>
      </c>
      <c r="X393" s="212">
        <f>IF(X$2&lt;=analysis_period,IF(SUM($C700:X700)&gt;0,W393+1,0),0)</f>
        <v>0</v>
      </c>
      <c r="Y393" s="212">
        <f>IF(Y$2&lt;=analysis_period,IF(SUM($C700:Y700)&gt;0,X393+1,0),0)</f>
        <v>0</v>
      </c>
      <c r="Z393" s="212">
        <f>IF(Z$2&lt;=analysis_period,IF(SUM($C700:Z700)&gt;0,Y393+1,0),0)</f>
        <v>0</v>
      </c>
      <c r="AA393" s="212">
        <f>IF(AA$2&lt;=analysis_period,IF(SUM($C700:AA700)&gt;0,Z393+1,0),0)</f>
        <v>0</v>
      </c>
      <c r="AB393" s="212">
        <f>IF(AB$2&lt;=analysis_period,IF(SUM($C700:AB700)&gt;0,AA393+1,0),0)</f>
        <v>0</v>
      </c>
      <c r="AC393" s="212">
        <f>IF(AC$2&lt;=analysis_period,IF(SUM($C700:AC700)&gt;0,AB393+1,0),0)</f>
        <v>0</v>
      </c>
      <c r="AD393" s="212">
        <f>IF(AD$2&lt;=analysis_period,IF(SUM($C700:AD700)&gt;0,AC393+1,0),0)</f>
        <v>0</v>
      </c>
      <c r="AE393" s="212">
        <f>IF(AE$2&lt;=analysis_period,IF(SUM($C700:AE700)&gt;0,AD393+1,0),0)</f>
        <v>0</v>
      </c>
      <c r="AF393" s="212">
        <f>IF(AF$2&lt;=analysis_period,IF(SUM($C700:AF700)&gt;0,AE393+1,0),0)</f>
        <v>0</v>
      </c>
      <c r="AG393" s="212">
        <f>IF(AG$2&lt;=analysis_period,IF(SUM($C700:AG700)&gt;0,AF393+1,0),0)</f>
        <v>0</v>
      </c>
      <c r="AH393" s="212">
        <f>IF(AH$2&lt;=analysis_period,IF(SUM($C700:AH700)&gt;0,AG393+1,0),0)</f>
        <v>0</v>
      </c>
      <c r="AI393" s="212">
        <f>IF(AI$2&lt;=analysis_period,IF(SUM($C700:AI700)&gt;0,AH393+1,0),0)</f>
        <v>0</v>
      </c>
      <c r="AJ393" s="212">
        <f>IF(AJ$2&lt;=analysis_period,IF(SUM($C700:AJ700)&gt;0,AI393+1,0),0)</f>
        <v>0</v>
      </c>
      <c r="AK393" s="212">
        <f>IF(AK$2&lt;=analysis_period,IF(SUM($C700:AK700)&gt;0,AJ393+1,0),0)</f>
        <v>0</v>
      </c>
      <c r="AL393" s="212">
        <f>IF(AL$2&lt;=analysis_period,IF(SUM($C700:AL700)&gt;0,AK393+1,0),0)</f>
        <v>0</v>
      </c>
      <c r="AM393" s="212">
        <f>IF(AM$2&lt;=analysis_period,IF(SUM($C700:AM700)&gt;0,AL393+1,0),0)</f>
        <v>0</v>
      </c>
      <c r="AN393" s="212">
        <f>IF(AN$2&lt;=analysis_period,IF(SUM($C700:AN700)&gt;0,AM393+1,0),0)</f>
        <v>0</v>
      </c>
      <c r="AO393" s="212">
        <f>IF(AO$2&lt;=analysis_period,IF(SUM($C700:AO700)&gt;0,AN393+1,0),0)</f>
        <v>0</v>
      </c>
      <c r="AP393" s="212">
        <f>IF(AP$2&lt;=analysis_period,IF(SUM($C700:AP700)&gt;0,AO393+1,0),0)</f>
        <v>0</v>
      </c>
    </row>
    <row r="394" spans="1:42" x14ac:dyDescent="0.2">
      <c r="A394" s="3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2" t="s">
        <v>69</v>
      </c>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row>
    <row r="396" spans="1:42" x14ac:dyDescent="0.2">
      <c r="A396" s="16">
        <v>1</v>
      </c>
      <c r="B396" s="231">
        <f t="shared" ref="B396:B405" si="106">SUM(C396:AP396)</f>
        <v>0</v>
      </c>
      <c r="C396" s="233">
        <f>LOOKUP(C384,$B$328:$AP$328,$B$329:$AP$329)/100*$B691</f>
        <v>0</v>
      </c>
      <c r="D396" s="233">
        <f>LOOKUP(D384,$B$328:$AP$328,$B$329:$AP$329)/100*$B691</f>
        <v>0</v>
      </c>
      <c r="E396" s="233">
        <f>LOOKUP(E384,$B$328:$AP$328,$B$329:$AP$329)/100*$B691</f>
        <v>0</v>
      </c>
      <c r="F396" s="233">
        <f>LOOKUP(F384,$B$328:$AP$328,$B$329:$AP$329)/100*$B691</f>
        <v>0</v>
      </c>
      <c r="G396" s="233">
        <f>LOOKUP(G384,$B$328:$AP$328,$B$329:$AP$329)/100*$B691</f>
        <v>0</v>
      </c>
      <c r="H396" s="233">
        <f>LOOKUP(H384,$B$328:$AP$328,$B$329:$AP$329)/100*$B691</f>
        <v>0</v>
      </c>
      <c r="I396" s="233">
        <f>LOOKUP(I384,$B$328:$AP$328,$B$329:$AP$329)/100*$B691</f>
        <v>0</v>
      </c>
      <c r="J396" s="233">
        <f>LOOKUP(J384,$B$328:$AP$328,$B$329:$AP$329)/100*$B691</f>
        <v>0</v>
      </c>
      <c r="K396" s="233">
        <f>LOOKUP(K384,$B$328:$AP$328,$B$329:$AP$329)/100*$B691</f>
        <v>0</v>
      </c>
      <c r="L396" s="233">
        <f>LOOKUP(L384,$B$328:$AP$328,$B$329:$AP$329)/100*$B691</f>
        <v>0</v>
      </c>
      <c r="M396" s="233">
        <f>LOOKUP(M384,$B$328:$AP$328,$B$329:$AP$329)/100*$B691</f>
        <v>0</v>
      </c>
      <c r="N396" s="233">
        <f>LOOKUP(N384,$B$328:$AP$328,$B$329:$AP$329)/100*$B691</f>
        <v>0</v>
      </c>
      <c r="O396" s="233">
        <f>LOOKUP(O384,$B$328:$AP$328,$B$329:$AP$329)/100*$B691</f>
        <v>0</v>
      </c>
      <c r="P396" s="233">
        <f>LOOKUP(P384,$B$328:$AP$328,$B$329:$AP$329)/100*$B691</f>
        <v>0</v>
      </c>
      <c r="Q396" s="233">
        <f>LOOKUP(Q384,$B$328:$AP$328,$B$329:$AP$329)/100*$B691</f>
        <v>0</v>
      </c>
      <c r="R396" s="233">
        <f>LOOKUP(R384,$B$328:$AP$328,$B$329:$AP$329)/100*$B691</f>
        <v>0</v>
      </c>
      <c r="S396" s="233">
        <f>LOOKUP(S384,$B$328:$AP$328,$B$329:$AP$329)/100*$B691</f>
        <v>0</v>
      </c>
      <c r="T396" s="233">
        <f>LOOKUP(T384,$B$328:$AP$328,$B$329:$AP$329)/100*$B691</f>
        <v>0</v>
      </c>
      <c r="U396" s="233">
        <f>LOOKUP(U384,$B$328:$AP$328,$B$329:$AP$329)/100*$B691</f>
        <v>0</v>
      </c>
      <c r="V396" s="233">
        <f>LOOKUP(V384,$B$328:$AP$328,$B$329:$AP$329)/100*$B691</f>
        <v>0</v>
      </c>
      <c r="W396" s="233">
        <f>LOOKUP(W384,$B$328:$AP$328,$B$329:$AP$329)/100*$B691</f>
        <v>0</v>
      </c>
      <c r="X396" s="233">
        <f>LOOKUP(X384,$B$328:$AP$328,$B$329:$AP$329)/100*$B691</f>
        <v>0</v>
      </c>
      <c r="Y396" s="233">
        <f>LOOKUP(Y384,$B$328:$AP$328,$B$329:$AP$329)/100*$B691</f>
        <v>0</v>
      </c>
      <c r="Z396" s="233">
        <f>LOOKUP(Z384,$B$328:$AP$328,$B$329:$AP$329)/100*$B691</f>
        <v>0</v>
      </c>
      <c r="AA396" s="233">
        <f>LOOKUP(AA384,$B$328:$AP$328,$B$329:$AP$329)/100*$B691</f>
        <v>0</v>
      </c>
      <c r="AB396" s="233">
        <f>LOOKUP(AB384,$B$328:$AP$328,$B$329:$AP$329)/100*$B691</f>
        <v>0</v>
      </c>
      <c r="AC396" s="233">
        <f>LOOKUP(AC384,$B$328:$AP$328,$B$329:$AP$329)/100*$B691</f>
        <v>0</v>
      </c>
      <c r="AD396" s="233">
        <f>LOOKUP(AD384,$B$328:$AP$328,$B$329:$AP$329)/100*$B691</f>
        <v>0</v>
      </c>
      <c r="AE396" s="233">
        <f>LOOKUP(AE384,$B$328:$AP$328,$B$329:$AP$329)/100*$B691</f>
        <v>0</v>
      </c>
      <c r="AF396" s="233">
        <f>LOOKUP(AF384,$B$328:$AP$328,$B$329:$AP$329)/100*$B691</f>
        <v>0</v>
      </c>
      <c r="AG396" s="233">
        <f>LOOKUP(AG384,$B$328:$AP$328,$B$329:$AP$329)/100*$B691</f>
        <v>0</v>
      </c>
      <c r="AH396" s="233">
        <f>LOOKUP(AH384,$B$328:$AP$328,$B$329:$AP$329)/100*$B691</f>
        <v>0</v>
      </c>
      <c r="AI396" s="233">
        <f>LOOKUP(AI384,$B$328:$AP$328,$B$329:$AP$329)/100*$B691</f>
        <v>0</v>
      </c>
      <c r="AJ396" s="233">
        <f>LOOKUP(AJ384,$B$328:$AP$328,$B$329:$AP$329)/100*$B691</f>
        <v>0</v>
      </c>
      <c r="AK396" s="233">
        <f>LOOKUP(AK384,$B$328:$AP$328,$B$329:$AP$329)/100*$B691</f>
        <v>0</v>
      </c>
      <c r="AL396" s="233">
        <f>LOOKUP(AL384,$B$328:$AP$328,$B$329:$AP$329)/100*$B691</f>
        <v>0</v>
      </c>
      <c r="AM396" s="233">
        <f>LOOKUP(AM384,$B$328:$AP$328,$B$329:$AP$329)/100*$B691</f>
        <v>0</v>
      </c>
      <c r="AN396" s="233">
        <f>LOOKUP(AN384,$B$328:$AP$328,$B$329:$AP$329)/100*$B691</f>
        <v>0</v>
      </c>
      <c r="AO396" s="233">
        <f>LOOKUP(AO384,$B$328:$AP$328,$B$329:$AP$329)/100*$B691</f>
        <v>0</v>
      </c>
      <c r="AP396" s="233">
        <f>LOOKUP(AP384,$B$328:$AP$328,$B$329:$AP$329)/100*$B691</f>
        <v>0</v>
      </c>
    </row>
    <row r="397" spans="1:42" x14ac:dyDescent="0.2">
      <c r="A397" s="16">
        <f>A396+1</f>
        <v>2</v>
      </c>
      <c r="B397" s="231">
        <f t="shared" si="106"/>
        <v>0</v>
      </c>
      <c r="C397" s="233">
        <f>LOOKUP(C385,$B$328:$AP$328,$B$329:$AP$329)/100*$B692</f>
        <v>0</v>
      </c>
      <c r="D397" s="233">
        <f>LOOKUP(D385,$B$328:$AP$328,$B$329:$AP$329)/100*$B692</f>
        <v>0</v>
      </c>
      <c r="E397" s="233">
        <f>LOOKUP(E385,$B$328:$AP$328,$B$329:$AP$329)/100*$B692</f>
        <v>0</v>
      </c>
      <c r="F397" s="233">
        <f>LOOKUP(F385,$B$328:$AP$328,$B$329:$AP$329)/100*$B692</f>
        <v>0</v>
      </c>
      <c r="G397" s="233">
        <f>LOOKUP(G385,$B$328:$AP$328,$B$329:$AP$329)/100*$B692</f>
        <v>0</v>
      </c>
      <c r="H397" s="233">
        <f>LOOKUP(H385,$B$328:$AP$328,$B$329:$AP$329)/100*$B692</f>
        <v>0</v>
      </c>
      <c r="I397" s="233">
        <f>LOOKUP(I385,$B$328:$AP$328,$B$329:$AP$329)/100*$B692</f>
        <v>0</v>
      </c>
      <c r="J397" s="233">
        <f>LOOKUP(J385,$B$328:$AP$328,$B$329:$AP$329)/100*$B692</f>
        <v>0</v>
      </c>
      <c r="K397" s="233">
        <f>LOOKUP(K385,$B$328:$AP$328,$B$329:$AP$329)/100*$B692</f>
        <v>0</v>
      </c>
      <c r="L397" s="233">
        <f>LOOKUP(L385,$B$328:$AP$328,$B$329:$AP$329)/100*$B692</f>
        <v>0</v>
      </c>
      <c r="M397" s="233">
        <f>LOOKUP(M385,$B$328:$AP$328,$B$329:$AP$329)/100*$B692</f>
        <v>0</v>
      </c>
      <c r="N397" s="233">
        <f>LOOKUP(N385,$B$328:$AP$328,$B$329:$AP$329)/100*$B692</f>
        <v>0</v>
      </c>
      <c r="O397" s="233">
        <f>LOOKUP(O385,$B$328:$AP$328,$B$329:$AP$329)/100*$B692</f>
        <v>0</v>
      </c>
      <c r="P397" s="233">
        <f>LOOKUP(P385,$B$328:$AP$328,$B$329:$AP$329)/100*$B692</f>
        <v>0</v>
      </c>
      <c r="Q397" s="233">
        <f>LOOKUP(Q385,$B$328:$AP$328,$B$329:$AP$329)/100*$B692</f>
        <v>0</v>
      </c>
      <c r="R397" s="233">
        <f>LOOKUP(R385,$B$328:$AP$328,$B$329:$AP$329)/100*$B692</f>
        <v>0</v>
      </c>
      <c r="S397" s="233">
        <f>LOOKUP(S385,$B$328:$AP$328,$B$329:$AP$329)/100*$B692</f>
        <v>0</v>
      </c>
      <c r="T397" s="233">
        <f>LOOKUP(T385,$B$328:$AP$328,$B$329:$AP$329)/100*$B692</f>
        <v>0</v>
      </c>
      <c r="U397" s="233">
        <f>LOOKUP(U385,$B$328:$AP$328,$B$329:$AP$329)/100*$B692</f>
        <v>0</v>
      </c>
      <c r="V397" s="233">
        <f>LOOKUP(V385,$B$328:$AP$328,$B$329:$AP$329)/100*$B692</f>
        <v>0</v>
      </c>
      <c r="W397" s="233">
        <f>LOOKUP(W385,$B$328:$AP$328,$B$329:$AP$329)/100*$B692</f>
        <v>0</v>
      </c>
      <c r="X397" s="233">
        <f>LOOKUP(X385,$B$328:$AP$328,$B$329:$AP$329)/100*$B692</f>
        <v>0</v>
      </c>
      <c r="Y397" s="233">
        <f>LOOKUP(Y385,$B$328:$AP$328,$B$329:$AP$329)/100*$B692</f>
        <v>0</v>
      </c>
      <c r="Z397" s="233">
        <f>LOOKUP(Z385,$B$328:$AP$328,$B$329:$AP$329)/100*$B692</f>
        <v>0</v>
      </c>
      <c r="AA397" s="233">
        <f>LOOKUP(AA385,$B$328:$AP$328,$B$329:$AP$329)/100*$B692</f>
        <v>0</v>
      </c>
      <c r="AB397" s="233">
        <f>LOOKUP(AB385,$B$328:$AP$328,$B$329:$AP$329)/100*$B692</f>
        <v>0</v>
      </c>
      <c r="AC397" s="233">
        <f>LOOKUP(AC385,$B$328:$AP$328,$B$329:$AP$329)/100*$B692</f>
        <v>0</v>
      </c>
      <c r="AD397" s="233">
        <f>LOOKUP(AD385,$B$328:$AP$328,$B$329:$AP$329)/100*$B692</f>
        <v>0</v>
      </c>
      <c r="AE397" s="233">
        <f>LOOKUP(AE385,$B$328:$AP$328,$B$329:$AP$329)/100*$B692</f>
        <v>0</v>
      </c>
      <c r="AF397" s="233">
        <f>LOOKUP(AF385,$B$328:$AP$328,$B$329:$AP$329)/100*$B692</f>
        <v>0</v>
      </c>
      <c r="AG397" s="233">
        <f>LOOKUP(AG385,$B$328:$AP$328,$B$329:$AP$329)/100*$B692</f>
        <v>0</v>
      </c>
      <c r="AH397" s="233">
        <f>LOOKUP(AH385,$B$328:$AP$328,$B$329:$AP$329)/100*$B692</f>
        <v>0</v>
      </c>
      <c r="AI397" s="233">
        <f>LOOKUP(AI385,$B$328:$AP$328,$B$329:$AP$329)/100*$B692</f>
        <v>0</v>
      </c>
      <c r="AJ397" s="233">
        <f>LOOKUP(AJ385,$B$328:$AP$328,$B$329:$AP$329)/100*$B692</f>
        <v>0</v>
      </c>
      <c r="AK397" s="233">
        <f>LOOKUP(AK385,$B$328:$AP$328,$B$329:$AP$329)/100*$B692</f>
        <v>0</v>
      </c>
      <c r="AL397" s="233">
        <f>LOOKUP(AL385,$B$328:$AP$328,$B$329:$AP$329)/100*$B692</f>
        <v>0</v>
      </c>
      <c r="AM397" s="233">
        <f>LOOKUP(AM385,$B$328:$AP$328,$B$329:$AP$329)/100*$B692</f>
        <v>0</v>
      </c>
      <c r="AN397" s="233">
        <f>LOOKUP(AN385,$B$328:$AP$328,$B$329:$AP$329)/100*$B692</f>
        <v>0</v>
      </c>
      <c r="AO397" s="233">
        <f>LOOKUP(AO385,$B$328:$AP$328,$B$329:$AP$329)/100*$B692</f>
        <v>0</v>
      </c>
      <c r="AP397" s="233">
        <f>LOOKUP(AP385,$B$328:$AP$328,$B$329:$AP$329)/100*$B692</f>
        <v>0</v>
      </c>
    </row>
    <row r="398" spans="1:42" x14ac:dyDescent="0.2">
      <c r="A398" s="16">
        <f t="shared" ref="A398:A405" si="107">A397+1</f>
        <v>3</v>
      </c>
      <c r="B398" s="231">
        <f t="shared" si="106"/>
        <v>0</v>
      </c>
      <c r="C398" s="233">
        <f>LOOKUP(C386,$B$328:$AP$328,$B$329:$AP$329)/100*$B693</f>
        <v>0</v>
      </c>
      <c r="D398" s="233">
        <f>LOOKUP(D386,$B$328:$AP$328,$B$329:$AP$329)/100*$B693</f>
        <v>0</v>
      </c>
      <c r="E398" s="233">
        <f>LOOKUP(E386,$B$328:$AP$328,$B$329:$AP$329)/100*$B693</f>
        <v>0</v>
      </c>
      <c r="F398" s="233">
        <f>LOOKUP(F386,$B$328:$AP$328,$B$329:$AP$329)/100*$B693</f>
        <v>0</v>
      </c>
      <c r="G398" s="233">
        <f>LOOKUP(G386,$B$328:$AP$328,$B$329:$AP$329)/100*$B693</f>
        <v>0</v>
      </c>
      <c r="H398" s="233">
        <f>LOOKUP(H386,$B$328:$AP$328,$B$329:$AP$329)/100*$B693</f>
        <v>0</v>
      </c>
      <c r="I398" s="233">
        <f>LOOKUP(I386,$B$328:$AP$328,$B$329:$AP$329)/100*$B693</f>
        <v>0</v>
      </c>
      <c r="J398" s="233">
        <f>LOOKUP(J386,$B$328:$AP$328,$B$329:$AP$329)/100*$B693</f>
        <v>0</v>
      </c>
      <c r="K398" s="233">
        <f>LOOKUP(K386,$B$328:$AP$328,$B$329:$AP$329)/100*$B693</f>
        <v>0</v>
      </c>
      <c r="L398" s="233">
        <f>LOOKUP(L386,$B$328:$AP$328,$B$329:$AP$329)/100*$B693</f>
        <v>0</v>
      </c>
      <c r="M398" s="233">
        <f>LOOKUP(M386,$B$328:$AP$328,$B$329:$AP$329)/100*$B693</f>
        <v>0</v>
      </c>
      <c r="N398" s="233">
        <f>LOOKUP(N386,$B$328:$AP$328,$B$329:$AP$329)/100*$B693</f>
        <v>0</v>
      </c>
      <c r="O398" s="233">
        <f>LOOKUP(O386,$B$328:$AP$328,$B$329:$AP$329)/100*$B693</f>
        <v>0</v>
      </c>
      <c r="P398" s="233">
        <f>LOOKUP(P386,$B$328:$AP$328,$B$329:$AP$329)/100*$B693</f>
        <v>0</v>
      </c>
      <c r="Q398" s="233">
        <f>LOOKUP(Q386,$B$328:$AP$328,$B$329:$AP$329)/100*$B693</f>
        <v>0</v>
      </c>
      <c r="R398" s="233">
        <f>LOOKUP(R386,$B$328:$AP$328,$B$329:$AP$329)/100*$B693</f>
        <v>0</v>
      </c>
      <c r="S398" s="233">
        <f>LOOKUP(S386,$B$328:$AP$328,$B$329:$AP$329)/100*$B693</f>
        <v>0</v>
      </c>
      <c r="T398" s="233">
        <f>LOOKUP(T386,$B$328:$AP$328,$B$329:$AP$329)/100*$B693</f>
        <v>0</v>
      </c>
      <c r="U398" s="233">
        <f>LOOKUP(U386,$B$328:$AP$328,$B$329:$AP$329)/100*$B693</f>
        <v>0</v>
      </c>
      <c r="V398" s="233">
        <f>LOOKUP(V386,$B$328:$AP$328,$B$329:$AP$329)/100*$B693</f>
        <v>0</v>
      </c>
      <c r="W398" s="233">
        <f>LOOKUP(W386,$B$328:$AP$328,$B$329:$AP$329)/100*$B693</f>
        <v>0</v>
      </c>
      <c r="X398" s="233">
        <f>LOOKUP(X386,$B$328:$AP$328,$B$329:$AP$329)/100*$B693</f>
        <v>0</v>
      </c>
      <c r="Y398" s="233">
        <f>LOOKUP(Y386,$B$328:$AP$328,$B$329:$AP$329)/100*$B693</f>
        <v>0</v>
      </c>
      <c r="Z398" s="233">
        <f>LOOKUP(Z386,$B$328:$AP$328,$B$329:$AP$329)/100*$B693</f>
        <v>0</v>
      </c>
      <c r="AA398" s="233">
        <f>LOOKUP(AA386,$B$328:$AP$328,$B$329:$AP$329)/100*$B693</f>
        <v>0</v>
      </c>
      <c r="AB398" s="233">
        <f>LOOKUP(AB386,$B$328:$AP$328,$B$329:$AP$329)/100*$B693</f>
        <v>0</v>
      </c>
      <c r="AC398" s="233">
        <f>LOOKUP(AC386,$B$328:$AP$328,$B$329:$AP$329)/100*$B693</f>
        <v>0</v>
      </c>
      <c r="AD398" s="233">
        <f>LOOKUP(AD386,$B$328:$AP$328,$B$329:$AP$329)/100*$B693</f>
        <v>0</v>
      </c>
      <c r="AE398" s="233">
        <f>LOOKUP(AE386,$B$328:$AP$328,$B$329:$AP$329)/100*$B693</f>
        <v>0</v>
      </c>
      <c r="AF398" s="233">
        <f>LOOKUP(AF386,$B$328:$AP$328,$B$329:$AP$329)/100*$B693</f>
        <v>0</v>
      </c>
      <c r="AG398" s="233">
        <f>LOOKUP(AG386,$B$328:$AP$328,$B$329:$AP$329)/100*$B693</f>
        <v>0</v>
      </c>
      <c r="AH398" s="233">
        <f>LOOKUP(AH386,$B$328:$AP$328,$B$329:$AP$329)/100*$B693</f>
        <v>0</v>
      </c>
      <c r="AI398" s="233">
        <f>LOOKUP(AI386,$B$328:$AP$328,$B$329:$AP$329)/100*$B693</f>
        <v>0</v>
      </c>
      <c r="AJ398" s="233">
        <f>LOOKUP(AJ386,$B$328:$AP$328,$B$329:$AP$329)/100*$B693</f>
        <v>0</v>
      </c>
      <c r="AK398" s="233">
        <f>LOOKUP(AK386,$B$328:$AP$328,$B$329:$AP$329)/100*$B693</f>
        <v>0</v>
      </c>
      <c r="AL398" s="233">
        <f>LOOKUP(AL386,$B$328:$AP$328,$B$329:$AP$329)/100*$B693</f>
        <v>0</v>
      </c>
      <c r="AM398" s="233">
        <f>LOOKUP(AM386,$B$328:$AP$328,$B$329:$AP$329)/100*$B693</f>
        <v>0</v>
      </c>
      <c r="AN398" s="233">
        <f>LOOKUP(AN386,$B$328:$AP$328,$B$329:$AP$329)/100*$B693</f>
        <v>0</v>
      </c>
      <c r="AO398" s="233">
        <f>LOOKUP(AO386,$B$328:$AP$328,$B$329:$AP$329)/100*$B693</f>
        <v>0</v>
      </c>
      <c r="AP398" s="233">
        <f>LOOKUP(AP386,$B$328:$AP$328,$B$329:$AP$329)/100*$B693</f>
        <v>0</v>
      </c>
    </row>
    <row r="399" spans="1:42" x14ac:dyDescent="0.2">
      <c r="A399" s="16">
        <f t="shared" si="107"/>
        <v>4</v>
      </c>
      <c r="B399" s="231">
        <f t="shared" si="106"/>
        <v>0</v>
      </c>
      <c r="C399" s="233">
        <f>LOOKUP(C387,$B$328:$AP$328,$B$329:$AP$329)/100*$B694</f>
        <v>0</v>
      </c>
      <c r="D399" s="233">
        <f>LOOKUP(D387,$B$328:$AP$328,$B$329:$AP$329)/100*$B694</f>
        <v>0</v>
      </c>
      <c r="E399" s="233">
        <f>LOOKUP(E387,$B$328:$AP$328,$B$329:$AP$329)/100*$B694</f>
        <v>0</v>
      </c>
      <c r="F399" s="233">
        <f>LOOKUP(F387,$B$328:$AP$328,$B$329:$AP$329)/100*$B694</f>
        <v>0</v>
      </c>
      <c r="G399" s="233">
        <f>LOOKUP(G387,$B$328:$AP$328,$B$329:$AP$329)/100*$B694</f>
        <v>0</v>
      </c>
      <c r="H399" s="233">
        <f>LOOKUP(H387,$B$328:$AP$328,$B$329:$AP$329)/100*$B694</f>
        <v>0</v>
      </c>
      <c r="I399" s="233">
        <f>LOOKUP(I387,$B$328:$AP$328,$B$329:$AP$329)/100*$B694</f>
        <v>0</v>
      </c>
      <c r="J399" s="233">
        <f>LOOKUP(J387,$B$328:$AP$328,$B$329:$AP$329)/100*$B694</f>
        <v>0</v>
      </c>
      <c r="K399" s="233">
        <f>LOOKUP(K387,$B$328:$AP$328,$B$329:$AP$329)/100*$B694</f>
        <v>0</v>
      </c>
      <c r="L399" s="233">
        <f>LOOKUP(L387,$B$328:$AP$328,$B$329:$AP$329)/100*$B694</f>
        <v>0</v>
      </c>
      <c r="M399" s="233">
        <f>LOOKUP(M387,$B$328:$AP$328,$B$329:$AP$329)/100*$B694</f>
        <v>0</v>
      </c>
      <c r="N399" s="233">
        <f>LOOKUP(N387,$B$328:$AP$328,$B$329:$AP$329)/100*$B694</f>
        <v>0</v>
      </c>
      <c r="O399" s="233">
        <f>LOOKUP(O387,$B$328:$AP$328,$B$329:$AP$329)/100*$B694</f>
        <v>0</v>
      </c>
      <c r="P399" s="233">
        <f>LOOKUP(P387,$B$328:$AP$328,$B$329:$AP$329)/100*$B694</f>
        <v>0</v>
      </c>
      <c r="Q399" s="233">
        <f>LOOKUP(Q387,$B$328:$AP$328,$B$329:$AP$329)/100*$B694</f>
        <v>0</v>
      </c>
      <c r="R399" s="233">
        <f>LOOKUP(R387,$B$328:$AP$328,$B$329:$AP$329)/100*$B694</f>
        <v>0</v>
      </c>
      <c r="S399" s="233">
        <f>LOOKUP(S387,$B$328:$AP$328,$B$329:$AP$329)/100*$B694</f>
        <v>0</v>
      </c>
      <c r="T399" s="233">
        <f>LOOKUP(T387,$B$328:$AP$328,$B$329:$AP$329)/100*$B694</f>
        <v>0</v>
      </c>
      <c r="U399" s="233">
        <f>LOOKUP(U387,$B$328:$AP$328,$B$329:$AP$329)/100*$B694</f>
        <v>0</v>
      </c>
      <c r="V399" s="233">
        <f>LOOKUP(V387,$B$328:$AP$328,$B$329:$AP$329)/100*$B694</f>
        <v>0</v>
      </c>
      <c r="W399" s="233">
        <f>LOOKUP(W387,$B$328:$AP$328,$B$329:$AP$329)/100*$B694</f>
        <v>0</v>
      </c>
      <c r="X399" s="233">
        <f>LOOKUP(X387,$B$328:$AP$328,$B$329:$AP$329)/100*$B694</f>
        <v>0</v>
      </c>
      <c r="Y399" s="233">
        <f>LOOKUP(Y387,$B$328:$AP$328,$B$329:$AP$329)/100*$B694</f>
        <v>0</v>
      </c>
      <c r="Z399" s="233">
        <f>LOOKUP(Z387,$B$328:$AP$328,$B$329:$AP$329)/100*$B694</f>
        <v>0</v>
      </c>
      <c r="AA399" s="233">
        <f>LOOKUP(AA387,$B$328:$AP$328,$B$329:$AP$329)/100*$B694</f>
        <v>0</v>
      </c>
      <c r="AB399" s="233">
        <f>LOOKUP(AB387,$B$328:$AP$328,$B$329:$AP$329)/100*$B694</f>
        <v>0</v>
      </c>
      <c r="AC399" s="233">
        <f>LOOKUP(AC387,$B$328:$AP$328,$B$329:$AP$329)/100*$B694</f>
        <v>0</v>
      </c>
      <c r="AD399" s="233">
        <f>LOOKUP(AD387,$B$328:$AP$328,$B$329:$AP$329)/100*$B694</f>
        <v>0</v>
      </c>
      <c r="AE399" s="233">
        <f>LOOKUP(AE387,$B$328:$AP$328,$B$329:$AP$329)/100*$B694</f>
        <v>0</v>
      </c>
      <c r="AF399" s="233">
        <f>LOOKUP(AF387,$B$328:$AP$328,$B$329:$AP$329)/100*$B694</f>
        <v>0</v>
      </c>
      <c r="AG399" s="233">
        <f>LOOKUP(AG387,$B$328:$AP$328,$B$329:$AP$329)/100*$B694</f>
        <v>0</v>
      </c>
      <c r="AH399" s="233">
        <f>LOOKUP(AH387,$B$328:$AP$328,$B$329:$AP$329)/100*$B694</f>
        <v>0</v>
      </c>
      <c r="AI399" s="233">
        <f>LOOKUP(AI387,$B$328:$AP$328,$B$329:$AP$329)/100*$B694</f>
        <v>0</v>
      </c>
      <c r="AJ399" s="233">
        <f>LOOKUP(AJ387,$B$328:$AP$328,$B$329:$AP$329)/100*$B694</f>
        <v>0</v>
      </c>
      <c r="AK399" s="233">
        <f>LOOKUP(AK387,$B$328:$AP$328,$B$329:$AP$329)/100*$B694</f>
        <v>0</v>
      </c>
      <c r="AL399" s="233">
        <f>LOOKUP(AL387,$B$328:$AP$328,$B$329:$AP$329)/100*$B694</f>
        <v>0</v>
      </c>
      <c r="AM399" s="233">
        <f>LOOKUP(AM387,$B$328:$AP$328,$B$329:$AP$329)/100*$B694</f>
        <v>0</v>
      </c>
      <c r="AN399" s="233">
        <f>LOOKUP(AN387,$B$328:$AP$328,$B$329:$AP$329)/100*$B694</f>
        <v>0</v>
      </c>
      <c r="AO399" s="233">
        <f>LOOKUP(AO387,$B$328:$AP$328,$B$329:$AP$329)/100*$B694</f>
        <v>0</v>
      </c>
      <c r="AP399" s="233">
        <f>LOOKUP(AP387,$B$328:$AP$328,$B$329:$AP$329)/100*$B694</f>
        <v>0</v>
      </c>
    </row>
    <row r="400" spans="1:42" x14ac:dyDescent="0.2">
      <c r="A400" s="16">
        <f t="shared" si="107"/>
        <v>5</v>
      </c>
      <c r="B400" s="231">
        <f t="shared" si="106"/>
        <v>0</v>
      </c>
      <c r="C400" s="233">
        <f>LOOKUP(C388,$B$328:$AP$328,$B$329:$AP$329)/100*$B695</f>
        <v>0</v>
      </c>
      <c r="D400" s="233">
        <f>LOOKUP(D388,$B$328:$AP$328,$B$329:$AP$329)/100*$B695</f>
        <v>0</v>
      </c>
      <c r="E400" s="233">
        <f>LOOKUP(E388,$B$328:$AP$328,$B$329:$AP$329)/100*$B695</f>
        <v>0</v>
      </c>
      <c r="F400" s="233">
        <f>LOOKUP(F388,$B$328:$AP$328,$B$329:$AP$329)/100*$B695</f>
        <v>0</v>
      </c>
      <c r="G400" s="233">
        <f>LOOKUP(G388,$B$328:$AP$328,$B$329:$AP$329)/100*$B695</f>
        <v>0</v>
      </c>
      <c r="H400" s="233">
        <f>LOOKUP(H388,$B$328:$AP$328,$B$329:$AP$329)/100*$B695</f>
        <v>0</v>
      </c>
      <c r="I400" s="233">
        <f>LOOKUP(I388,$B$328:$AP$328,$B$329:$AP$329)/100*$B695</f>
        <v>0</v>
      </c>
      <c r="J400" s="233">
        <f>LOOKUP(J388,$B$328:$AP$328,$B$329:$AP$329)/100*$B695</f>
        <v>0</v>
      </c>
      <c r="K400" s="233">
        <f>LOOKUP(K388,$B$328:$AP$328,$B$329:$AP$329)/100*$B695</f>
        <v>0</v>
      </c>
      <c r="L400" s="233">
        <f>LOOKUP(L388,$B$328:$AP$328,$B$329:$AP$329)/100*$B695</f>
        <v>0</v>
      </c>
      <c r="M400" s="233">
        <f>LOOKUP(M388,$B$328:$AP$328,$B$329:$AP$329)/100*$B695</f>
        <v>0</v>
      </c>
      <c r="N400" s="233">
        <f>LOOKUP(N388,$B$328:$AP$328,$B$329:$AP$329)/100*$B695</f>
        <v>0</v>
      </c>
      <c r="O400" s="233">
        <f>LOOKUP(O388,$B$328:$AP$328,$B$329:$AP$329)/100*$B695</f>
        <v>0</v>
      </c>
      <c r="P400" s="233">
        <f>LOOKUP(P388,$B$328:$AP$328,$B$329:$AP$329)/100*$B695</f>
        <v>0</v>
      </c>
      <c r="Q400" s="233">
        <f>LOOKUP(Q388,$B$328:$AP$328,$B$329:$AP$329)/100*$B695</f>
        <v>0</v>
      </c>
      <c r="R400" s="233">
        <f>LOOKUP(R388,$B$328:$AP$328,$B$329:$AP$329)/100*$B695</f>
        <v>0</v>
      </c>
      <c r="S400" s="233">
        <f>LOOKUP(S388,$B$328:$AP$328,$B$329:$AP$329)/100*$B695</f>
        <v>0</v>
      </c>
      <c r="T400" s="233">
        <f>LOOKUP(T388,$B$328:$AP$328,$B$329:$AP$329)/100*$B695</f>
        <v>0</v>
      </c>
      <c r="U400" s="233">
        <f>LOOKUP(U388,$B$328:$AP$328,$B$329:$AP$329)/100*$B695</f>
        <v>0</v>
      </c>
      <c r="V400" s="233">
        <f>LOOKUP(V388,$B$328:$AP$328,$B$329:$AP$329)/100*$B695</f>
        <v>0</v>
      </c>
      <c r="W400" s="233">
        <f>LOOKUP(W388,$B$328:$AP$328,$B$329:$AP$329)/100*$B695</f>
        <v>0</v>
      </c>
      <c r="X400" s="233">
        <f>LOOKUP(X388,$B$328:$AP$328,$B$329:$AP$329)/100*$B695</f>
        <v>0</v>
      </c>
      <c r="Y400" s="233">
        <f>LOOKUP(Y388,$B$328:$AP$328,$B$329:$AP$329)/100*$B695</f>
        <v>0</v>
      </c>
      <c r="Z400" s="233">
        <f>LOOKUP(Z388,$B$328:$AP$328,$B$329:$AP$329)/100*$B695</f>
        <v>0</v>
      </c>
      <c r="AA400" s="233">
        <f>LOOKUP(AA388,$B$328:$AP$328,$B$329:$AP$329)/100*$B695</f>
        <v>0</v>
      </c>
      <c r="AB400" s="233">
        <f>LOOKUP(AB388,$B$328:$AP$328,$B$329:$AP$329)/100*$B695</f>
        <v>0</v>
      </c>
      <c r="AC400" s="233">
        <f>LOOKUP(AC388,$B$328:$AP$328,$B$329:$AP$329)/100*$B695</f>
        <v>0</v>
      </c>
      <c r="AD400" s="233">
        <f>LOOKUP(AD388,$B$328:$AP$328,$B$329:$AP$329)/100*$B695</f>
        <v>0</v>
      </c>
      <c r="AE400" s="233">
        <f>LOOKUP(AE388,$B$328:$AP$328,$B$329:$AP$329)/100*$B695</f>
        <v>0</v>
      </c>
      <c r="AF400" s="233">
        <f>LOOKUP(AF388,$B$328:$AP$328,$B$329:$AP$329)/100*$B695</f>
        <v>0</v>
      </c>
      <c r="AG400" s="233">
        <f>LOOKUP(AG388,$B$328:$AP$328,$B$329:$AP$329)/100*$B695</f>
        <v>0</v>
      </c>
      <c r="AH400" s="233">
        <f>LOOKUP(AH388,$B$328:$AP$328,$B$329:$AP$329)/100*$B695</f>
        <v>0</v>
      </c>
      <c r="AI400" s="233">
        <f>LOOKUP(AI388,$B$328:$AP$328,$B$329:$AP$329)/100*$B695</f>
        <v>0</v>
      </c>
      <c r="AJ400" s="233">
        <f>LOOKUP(AJ388,$B$328:$AP$328,$B$329:$AP$329)/100*$B695</f>
        <v>0</v>
      </c>
      <c r="AK400" s="233">
        <f>LOOKUP(AK388,$B$328:$AP$328,$B$329:$AP$329)/100*$B695</f>
        <v>0</v>
      </c>
      <c r="AL400" s="233">
        <f>LOOKUP(AL388,$B$328:$AP$328,$B$329:$AP$329)/100*$B695</f>
        <v>0</v>
      </c>
      <c r="AM400" s="233">
        <f>LOOKUP(AM388,$B$328:$AP$328,$B$329:$AP$329)/100*$B695</f>
        <v>0</v>
      </c>
      <c r="AN400" s="233">
        <f>LOOKUP(AN388,$B$328:$AP$328,$B$329:$AP$329)/100*$B695</f>
        <v>0</v>
      </c>
      <c r="AO400" s="233">
        <f>LOOKUP(AO388,$B$328:$AP$328,$B$329:$AP$329)/100*$B695</f>
        <v>0</v>
      </c>
      <c r="AP400" s="233">
        <f>LOOKUP(AP388,$B$328:$AP$328,$B$329:$AP$329)/100*$B695</f>
        <v>0</v>
      </c>
    </row>
    <row r="401" spans="1:42" x14ac:dyDescent="0.2">
      <c r="A401" s="16">
        <f t="shared" si="107"/>
        <v>6</v>
      </c>
      <c r="B401" s="231">
        <f t="shared" si="106"/>
        <v>0</v>
      </c>
      <c r="C401" s="233">
        <f>LOOKUP(C389,$B$328:$AP$328,$B$329:$AP$329)/100*$B696</f>
        <v>0</v>
      </c>
      <c r="D401" s="233">
        <f>LOOKUP(D389,$B$328:$AP$328,$B$329:$AP$329)/100*$B696</f>
        <v>0</v>
      </c>
      <c r="E401" s="233">
        <f>LOOKUP(E389,$B$328:$AP$328,$B$329:$AP$329)/100*$B696</f>
        <v>0</v>
      </c>
      <c r="F401" s="233">
        <f>LOOKUP(F389,$B$328:$AP$328,$B$329:$AP$329)/100*$B696</f>
        <v>0</v>
      </c>
      <c r="G401" s="233">
        <f>LOOKUP(G389,$B$328:$AP$328,$B$329:$AP$329)/100*$B696</f>
        <v>0</v>
      </c>
      <c r="H401" s="233">
        <f>LOOKUP(H389,$B$328:$AP$328,$B$329:$AP$329)/100*$B696</f>
        <v>0</v>
      </c>
      <c r="I401" s="233">
        <f>LOOKUP(I389,$B$328:$AP$328,$B$329:$AP$329)/100*$B696</f>
        <v>0</v>
      </c>
      <c r="J401" s="233">
        <f>LOOKUP(J389,$B$328:$AP$328,$B$329:$AP$329)/100*$B696</f>
        <v>0</v>
      </c>
      <c r="K401" s="233">
        <f>LOOKUP(K389,$B$328:$AP$328,$B$329:$AP$329)/100*$B696</f>
        <v>0</v>
      </c>
      <c r="L401" s="233">
        <f>LOOKUP(L389,$B$328:$AP$328,$B$329:$AP$329)/100*$B696</f>
        <v>0</v>
      </c>
      <c r="M401" s="233">
        <f>LOOKUP(M389,$B$328:$AP$328,$B$329:$AP$329)/100*$B696</f>
        <v>0</v>
      </c>
      <c r="N401" s="233">
        <f>LOOKUP(N389,$B$328:$AP$328,$B$329:$AP$329)/100*$B696</f>
        <v>0</v>
      </c>
      <c r="O401" s="233">
        <f>LOOKUP(O389,$B$328:$AP$328,$B$329:$AP$329)/100*$B696</f>
        <v>0</v>
      </c>
      <c r="P401" s="233">
        <f>LOOKUP(P389,$B$328:$AP$328,$B$329:$AP$329)/100*$B696</f>
        <v>0</v>
      </c>
      <c r="Q401" s="233">
        <f>LOOKUP(Q389,$B$328:$AP$328,$B$329:$AP$329)/100*$B696</f>
        <v>0</v>
      </c>
      <c r="R401" s="233">
        <f>LOOKUP(R389,$B$328:$AP$328,$B$329:$AP$329)/100*$B696</f>
        <v>0</v>
      </c>
      <c r="S401" s="233">
        <f>LOOKUP(S389,$B$328:$AP$328,$B$329:$AP$329)/100*$B696</f>
        <v>0</v>
      </c>
      <c r="T401" s="233">
        <f>LOOKUP(T389,$B$328:$AP$328,$B$329:$AP$329)/100*$B696</f>
        <v>0</v>
      </c>
      <c r="U401" s="233">
        <f>LOOKUP(U389,$B$328:$AP$328,$B$329:$AP$329)/100*$B696</f>
        <v>0</v>
      </c>
      <c r="V401" s="233">
        <f>LOOKUP(V389,$B$328:$AP$328,$B$329:$AP$329)/100*$B696</f>
        <v>0</v>
      </c>
      <c r="W401" s="233">
        <f>LOOKUP(W389,$B$328:$AP$328,$B$329:$AP$329)/100*$B696</f>
        <v>0</v>
      </c>
      <c r="X401" s="233">
        <f>LOOKUP(X389,$B$328:$AP$328,$B$329:$AP$329)/100*$B696</f>
        <v>0</v>
      </c>
      <c r="Y401" s="233">
        <f>LOOKUP(Y389,$B$328:$AP$328,$B$329:$AP$329)/100*$B696</f>
        <v>0</v>
      </c>
      <c r="Z401" s="233">
        <f>LOOKUP(Z389,$B$328:$AP$328,$B$329:$AP$329)/100*$B696</f>
        <v>0</v>
      </c>
      <c r="AA401" s="233">
        <f>LOOKUP(AA389,$B$328:$AP$328,$B$329:$AP$329)/100*$B696</f>
        <v>0</v>
      </c>
      <c r="AB401" s="233">
        <f>LOOKUP(AB389,$B$328:$AP$328,$B$329:$AP$329)/100*$B696</f>
        <v>0</v>
      </c>
      <c r="AC401" s="233">
        <f>LOOKUP(AC389,$B$328:$AP$328,$B$329:$AP$329)/100*$B696</f>
        <v>0</v>
      </c>
      <c r="AD401" s="233">
        <f>LOOKUP(AD389,$B$328:$AP$328,$B$329:$AP$329)/100*$B696</f>
        <v>0</v>
      </c>
      <c r="AE401" s="233">
        <f>LOOKUP(AE389,$B$328:$AP$328,$B$329:$AP$329)/100*$B696</f>
        <v>0</v>
      </c>
      <c r="AF401" s="233">
        <f>LOOKUP(AF389,$B$328:$AP$328,$B$329:$AP$329)/100*$B696</f>
        <v>0</v>
      </c>
      <c r="AG401" s="233">
        <f>LOOKUP(AG389,$B$328:$AP$328,$B$329:$AP$329)/100*$B696</f>
        <v>0</v>
      </c>
      <c r="AH401" s="233">
        <f>LOOKUP(AH389,$B$328:$AP$328,$B$329:$AP$329)/100*$B696</f>
        <v>0</v>
      </c>
      <c r="AI401" s="233">
        <f>LOOKUP(AI389,$B$328:$AP$328,$B$329:$AP$329)/100*$B696</f>
        <v>0</v>
      </c>
      <c r="AJ401" s="233">
        <f>LOOKUP(AJ389,$B$328:$AP$328,$B$329:$AP$329)/100*$B696</f>
        <v>0</v>
      </c>
      <c r="AK401" s="233">
        <f>LOOKUP(AK389,$B$328:$AP$328,$B$329:$AP$329)/100*$B696</f>
        <v>0</v>
      </c>
      <c r="AL401" s="233">
        <f>LOOKUP(AL389,$B$328:$AP$328,$B$329:$AP$329)/100*$B696</f>
        <v>0</v>
      </c>
      <c r="AM401" s="233">
        <f>LOOKUP(AM389,$B$328:$AP$328,$B$329:$AP$329)/100*$B696</f>
        <v>0</v>
      </c>
      <c r="AN401" s="233">
        <f>LOOKUP(AN389,$B$328:$AP$328,$B$329:$AP$329)/100*$B696</f>
        <v>0</v>
      </c>
      <c r="AO401" s="233">
        <f>LOOKUP(AO389,$B$328:$AP$328,$B$329:$AP$329)/100*$B696</f>
        <v>0</v>
      </c>
      <c r="AP401" s="233">
        <f>LOOKUP(AP389,$B$328:$AP$328,$B$329:$AP$329)/100*$B696</f>
        <v>0</v>
      </c>
    </row>
    <row r="402" spans="1:42" x14ac:dyDescent="0.2">
      <c r="A402" s="16">
        <f t="shared" si="107"/>
        <v>7</v>
      </c>
      <c r="B402" s="231">
        <f t="shared" si="106"/>
        <v>0</v>
      </c>
      <c r="C402" s="233">
        <f>LOOKUP(C390,$B$328:$AP$328,$B$329:$AP$329)/100*$B697</f>
        <v>0</v>
      </c>
      <c r="D402" s="233">
        <f>LOOKUP(D390,$B$328:$AP$328,$B$329:$AP$329)/100*$B697</f>
        <v>0</v>
      </c>
      <c r="E402" s="233">
        <f>LOOKUP(E390,$B$328:$AP$328,$B$329:$AP$329)/100*$B697</f>
        <v>0</v>
      </c>
      <c r="F402" s="233">
        <f>LOOKUP(F390,$B$328:$AP$328,$B$329:$AP$329)/100*$B697</f>
        <v>0</v>
      </c>
      <c r="G402" s="233">
        <f>LOOKUP(G390,$B$328:$AP$328,$B$329:$AP$329)/100*$B697</f>
        <v>0</v>
      </c>
      <c r="H402" s="233">
        <f>LOOKUP(H390,$B$328:$AP$328,$B$329:$AP$329)/100*$B697</f>
        <v>0</v>
      </c>
      <c r="I402" s="233">
        <f>LOOKUP(I390,$B$328:$AP$328,$B$329:$AP$329)/100*$B697</f>
        <v>0</v>
      </c>
      <c r="J402" s="233">
        <f>LOOKUP(J390,$B$328:$AP$328,$B$329:$AP$329)/100*$B697</f>
        <v>0</v>
      </c>
      <c r="K402" s="233">
        <f>LOOKUP(K390,$B$328:$AP$328,$B$329:$AP$329)/100*$B697</f>
        <v>0</v>
      </c>
      <c r="L402" s="233">
        <f>LOOKUP(L390,$B$328:$AP$328,$B$329:$AP$329)/100*$B697</f>
        <v>0</v>
      </c>
      <c r="M402" s="233">
        <f>LOOKUP(M390,$B$328:$AP$328,$B$329:$AP$329)/100*$B697</f>
        <v>0</v>
      </c>
      <c r="N402" s="233">
        <f>LOOKUP(N390,$B$328:$AP$328,$B$329:$AP$329)/100*$B697</f>
        <v>0</v>
      </c>
      <c r="O402" s="233">
        <f>LOOKUP(O390,$B$328:$AP$328,$B$329:$AP$329)/100*$B697</f>
        <v>0</v>
      </c>
      <c r="P402" s="233">
        <f>LOOKUP(P390,$B$328:$AP$328,$B$329:$AP$329)/100*$B697</f>
        <v>0</v>
      </c>
      <c r="Q402" s="233">
        <f>LOOKUP(Q390,$B$328:$AP$328,$B$329:$AP$329)/100*$B697</f>
        <v>0</v>
      </c>
      <c r="R402" s="233">
        <f>LOOKUP(R390,$B$328:$AP$328,$B$329:$AP$329)/100*$B697</f>
        <v>0</v>
      </c>
      <c r="S402" s="233">
        <f>LOOKUP(S390,$B$328:$AP$328,$B$329:$AP$329)/100*$B697</f>
        <v>0</v>
      </c>
      <c r="T402" s="233">
        <f>LOOKUP(T390,$B$328:$AP$328,$B$329:$AP$329)/100*$B697</f>
        <v>0</v>
      </c>
      <c r="U402" s="233">
        <f>LOOKUP(U390,$B$328:$AP$328,$B$329:$AP$329)/100*$B697</f>
        <v>0</v>
      </c>
      <c r="V402" s="233">
        <f>LOOKUP(V390,$B$328:$AP$328,$B$329:$AP$329)/100*$B697</f>
        <v>0</v>
      </c>
      <c r="W402" s="233">
        <f>LOOKUP(W390,$B$328:$AP$328,$B$329:$AP$329)/100*$B697</f>
        <v>0</v>
      </c>
      <c r="X402" s="233">
        <f>LOOKUP(X390,$B$328:$AP$328,$B$329:$AP$329)/100*$B697</f>
        <v>0</v>
      </c>
      <c r="Y402" s="233">
        <f>LOOKUP(Y390,$B$328:$AP$328,$B$329:$AP$329)/100*$B697</f>
        <v>0</v>
      </c>
      <c r="Z402" s="233">
        <f>LOOKUP(Z390,$B$328:$AP$328,$B$329:$AP$329)/100*$B697</f>
        <v>0</v>
      </c>
      <c r="AA402" s="233">
        <f>LOOKUP(AA390,$B$328:$AP$328,$B$329:$AP$329)/100*$B697</f>
        <v>0</v>
      </c>
      <c r="AB402" s="233">
        <f>LOOKUP(AB390,$B$328:$AP$328,$B$329:$AP$329)/100*$B697</f>
        <v>0</v>
      </c>
      <c r="AC402" s="233">
        <f>LOOKUP(AC390,$B$328:$AP$328,$B$329:$AP$329)/100*$B697</f>
        <v>0</v>
      </c>
      <c r="AD402" s="233">
        <f>LOOKUP(AD390,$B$328:$AP$328,$B$329:$AP$329)/100*$B697</f>
        <v>0</v>
      </c>
      <c r="AE402" s="233">
        <f>LOOKUP(AE390,$B$328:$AP$328,$B$329:$AP$329)/100*$B697</f>
        <v>0</v>
      </c>
      <c r="AF402" s="233">
        <f>LOOKUP(AF390,$B$328:$AP$328,$B$329:$AP$329)/100*$B697</f>
        <v>0</v>
      </c>
      <c r="AG402" s="233">
        <f>LOOKUP(AG390,$B$328:$AP$328,$B$329:$AP$329)/100*$B697</f>
        <v>0</v>
      </c>
      <c r="AH402" s="233">
        <f>LOOKUP(AH390,$B$328:$AP$328,$B$329:$AP$329)/100*$B697</f>
        <v>0</v>
      </c>
      <c r="AI402" s="233">
        <f>LOOKUP(AI390,$B$328:$AP$328,$B$329:$AP$329)/100*$B697</f>
        <v>0</v>
      </c>
      <c r="AJ402" s="233">
        <f>LOOKUP(AJ390,$B$328:$AP$328,$B$329:$AP$329)/100*$B697</f>
        <v>0</v>
      </c>
      <c r="AK402" s="233">
        <f>LOOKUP(AK390,$B$328:$AP$328,$B$329:$AP$329)/100*$B697</f>
        <v>0</v>
      </c>
      <c r="AL402" s="233">
        <f>LOOKUP(AL390,$B$328:$AP$328,$B$329:$AP$329)/100*$B697</f>
        <v>0</v>
      </c>
      <c r="AM402" s="233">
        <f>LOOKUP(AM390,$B$328:$AP$328,$B$329:$AP$329)/100*$B697</f>
        <v>0</v>
      </c>
      <c r="AN402" s="233">
        <f>LOOKUP(AN390,$B$328:$AP$328,$B$329:$AP$329)/100*$B697</f>
        <v>0</v>
      </c>
      <c r="AO402" s="233">
        <f>LOOKUP(AO390,$B$328:$AP$328,$B$329:$AP$329)/100*$B697</f>
        <v>0</v>
      </c>
      <c r="AP402" s="233">
        <f>LOOKUP(AP390,$B$328:$AP$328,$B$329:$AP$329)/100*$B697</f>
        <v>0</v>
      </c>
    </row>
    <row r="403" spans="1:42" x14ac:dyDescent="0.2">
      <c r="A403" s="16">
        <f t="shared" si="107"/>
        <v>8</v>
      </c>
      <c r="B403" s="231">
        <f t="shared" si="106"/>
        <v>0</v>
      </c>
      <c r="C403" s="233">
        <f>LOOKUP(C391,$B$328:$AP$328,$B$329:$AP$329)/100*$B698</f>
        <v>0</v>
      </c>
      <c r="D403" s="233">
        <f>LOOKUP(D391,$B$328:$AP$328,$B$329:$AP$329)/100*$B698</f>
        <v>0</v>
      </c>
      <c r="E403" s="233">
        <f>LOOKUP(E391,$B$328:$AP$328,$B$329:$AP$329)/100*$B698</f>
        <v>0</v>
      </c>
      <c r="F403" s="233">
        <f>LOOKUP(F391,$B$328:$AP$328,$B$329:$AP$329)/100*$B698</f>
        <v>0</v>
      </c>
      <c r="G403" s="233">
        <f>LOOKUP(G391,$B$328:$AP$328,$B$329:$AP$329)/100*$B698</f>
        <v>0</v>
      </c>
      <c r="H403" s="233">
        <f>LOOKUP(H391,$B$328:$AP$328,$B$329:$AP$329)/100*$B698</f>
        <v>0</v>
      </c>
      <c r="I403" s="233">
        <f>LOOKUP(I391,$B$328:$AP$328,$B$329:$AP$329)/100*$B698</f>
        <v>0</v>
      </c>
      <c r="J403" s="233">
        <f>LOOKUP(J391,$B$328:$AP$328,$B$329:$AP$329)/100*$B698</f>
        <v>0</v>
      </c>
      <c r="K403" s="233">
        <f>LOOKUP(K391,$B$328:$AP$328,$B$329:$AP$329)/100*$B698</f>
        <v>0</v>
      </c>
      <c r="L403" s="233">
        <f>LOOKUP(L391,$B$328:$AP$328,$B$329:$AP$329)/100*$B698</f>
        <v>0</v>
      </c>
      <c r="M403" s="233">
        <f>LOOKUP(M391,$B$328:$AP$328,$B$329:$AP$329)/100*$B698</f>
        <v>0</v>
      </c>
      <c r="N403" s="233">
        <f>LOOKUP(N391,$B$328:$AP$328,$B$329:$AP$329)/100*$B698</f>
        <v>0</v>
      </c>
      <c r="O403" s="233">
        <f>LOOKUP(O391,$B$328:$AP$328,$B$329:$AP$329)/100*$B698</f>
        <v>0</v>
      </c>
      <c r="P403" s="233">
        <f>LOOKUP(P391,$B$328:$AP$328,$B$329:$AP$329)/100*$B698</f>
        <v>0</v>
      </c>
      <c r="Q403" s="233">
        <f>LOOKUP(Q391,$B$328:$AP$328,$B$329:$AP$329)/100*$B698</f>
        <v>0</v>
      </c>
      <c r="R403" s="233">
        <f>LOOKUP(R391,$B$328:$AP$328,$B$329:$AP$329)/100*$B698</f>
        <v>0</v>
      </c>
      <c r="S403" s="233">
        <f>LOOKUP(S391,$B$328:$AP$328,$B$329:$AP$329)/100*$B698</f>
        <v>0</v>
      </c>
      <c r="T403" s="233">
        <f>LOOKUP(T391,$B$328:$AP$328,$B$329:$AP$329)/100*$B698</f>
        <v>0</v>
      </c>
      <c r="U403" s="233">
        <f>LOOKUP(U391,$B$328:$AP$328,$B$329:$AP$329)/100*$B698</f>
        <v>0</v>
      </c>
      <c r="V403" s="233">
        <f>LOOKUP(V391,$B$328:$AP$328,$B$329:$AP$329)/100*$B698</f>
        <v>0</v>
      </c>
      <c r="W403" s="233">
        <f>LOOKUP(W391,$B$328:$AP$328,$B$329:$AP$329)/100*$B698</f>
        <v>0</v>
      </c>
      <c r="X403" s="233">
        <f>LOOKUP(X391,$B$328:$AP$328,$B$329:$AP$329)/100*$B698</f>
        <v>0</v>
      </c>
      <c r="Y403" s="233">
        <f>LOOKUP(Y391,$B$328:$AP$328,$B$329:$AP$329)/100*$B698</f>
        <v>0</v>
      </c>
      <c r="Z403" s="233">
        <f>LOOKUP(Z391,$B$328:$AP$328,$B$329:$AP$329)/100*$B698</f>
        <v>0</v>
      </c>
      <c r="AA403" s="233">
        <f>LOOKUP(AA391,$B$328:$AP$328,$B$329:$AP$329)/100*$B698</f>
        <v>0</v>
      </c>
      <c r="AB403" s="233">
        <f>LOOKUP(AB391,$B$328:$AP$328,$B$329:$AP$329)/100*$B698</f>
        <v>0</v>
      </c>
      <c r="AC403" s="233">
        <f>LOOKUP(AC391,$B$328:$AP$328,$B$329:$AP$329)/100*$B698</f>
        <v>0</v>
      </c>
      <c r="AD403" s="233">
        <f>LOOKUP(AD391,$B$328:$AP$328,$B$329:$AP$329)/100*$B698</f>
        <v>0</v>
      </c>
      <c r="AE403" s="233">
        <f>LOOKUP(AE391,$B$328:$AP$328,$B$329:$AP$329)/100*$B698</f>
        <v>0</v>
      </c>
      <c r="AF403" s="233">
        <f>LOOKUP(AF391,$B$328:$AP$328,$B$329:$AP$329)/100*$B698</f>
        <v>0</v>
      </c>
      <c r="AG403" s="233">
        <f>LOOKUP(AG391,$B$328:$AP$328,$B$329:$AP$329)/100*$B698</f>
        <v>0</v>
      </c>
      <c r="AH403" s="233">
        <f>LOOKUP(AH391,$B$328:$AP$328,$B$329:$AP$329)/100*$B698</f>
        <v>0</v>
      </c>
      <c r="AI403" s="233">
        <f>LOOKUP(AI391,$B$328:$AP$328,$B$329:$AP$329)/100*$B698</f>
        <v>0</v>
      </c>
      <c r="AJ403" s="233">
        <f>LOOKUP(AJ391,$B$328:$AP$328,$B$329:$AP$329)/100*$B698</f>
        <v>0</v>
      </c>
      <c r="AK403" s="233">
        <f>LOOKUP(AK391,$B$328:$AP$328,$B$329:$AP$329)/100*$B698</f>
        <v>0</v>
      </c>
      <c r="AL403" s="233">
        <f>LOOKUP(AL391,$B$328:$AP$328,$B$329:$AP$329)/100*$B698</f>
        <v>0</v>
      </c>
      <c r="AM403" s="233">
        <f>LOOKUP(AM391,$B$328:$AP$328,$B$329:$AP$329)/100*$B698</f>
        <v>0</v>
      </c>
      <c r="AN403" s="233">
        <f>LOOKUP(AN391,$B$328:$AP$328,$B$329:$AP$329)/100*$B698</f>
        <v>0</v>
      </c>
      <c r="AO403" s="233">
        <f>LOOKUP(AO391,$B$328:$AP$328,$B$329:$AP$329)/100*$B698</f>
        <v>0</v>
      </c>
      <c r="AP403" s="233">
        <f>LOOKUP(AP391,$B$328:$AP$328,$B$329:$AP$329)/100*$B698</f>
        <v>0</v>
      </c>
    </row>
    <row r="404" spans="1:42" x14ac:dyDescent="0.2">
      <c r="A404" s="16">
        <f>A403+1</f>
        <v>9</v>
      </c>
      <c r="B404" s="231">
        <f t="shared" si="106"/>
        <v>0</v>
      </c>
      <c r="C404" s="233">
        <f>LOOKUP(C392,$B$328:$AP$328,$B$329:$AP$329)/100*$B699</f>
        <v>0</v>
      </c>
      <c r="D404" s="233">
        <f>LOOKUP(D392,$B$328:$AP$328,$B$329:$AP$329)/100*$B699</f>
        <v>0</v>
      </c>
      <c r="E404" s="233">
        <f>LOOKUP(E392,$B$328:$AP$328,$B$329:$AP$329)/100*$B699</f>
        <v>0</v>
      </c>
      <c r="F404" s="233">
        <f>LOOKUP(F392,$B$328:$AP$328,$B$329:$AP$329)/100*$B699</f>
        <v>0</v>
      </c>
      <c r="G404" s="233">
        <f>LOOKUP(G392,$B$328:$AP$328,$B$329:$AP$329)/100*$B699</f>
        <v>0</v>
      </c>
      <c r="H404" s="233">
        <f>LOOKUP(H392,$B$328:$AP$328,$B$329:$AP$329)/100*$B699</f>
        <v>0</v>
      </c>
      <c r="I404" s="233">
        <f>LOOKUP(I392,$B$328:$AP$328,$B$329:$AP$329)/100*$B699</f>
        <v>0</v>
      </c>
      <c r="J404" s="233">
        <f>LOOKUP(J392,$B$328:$AP$328,$B$329:$AP$329)/100*$B699</f>
        <v>0</v>
      </c>
      <c r="K404" s="233">
        <f>LOOKUP(K392,$B$328:$AP$328,$B$329:$AP$329)/100*$B699</f>
        <v>0</v>
      </c>
      <c r="L404" s="233">
        <f>LOOKUP(L392,$B$328:$AP$328,$B$329:$AP$329)/100*$B699</f>
        <v>0</v>
      </c>
      <c r="M404" s="233">
        <f>LOOKUP(M392,$B$328:$AP$328,$B$329:$AP$329)/100*$B699</f>
        <v>0</v>
      </c>
      <c r="N404" s="233">
        <f>LOOKUP(N392,$B$328:$AP$328,$B$329:$AP$329)/100*$B699</f>
        <v>0</v>
      </c>
      <c r="O404" s="233">
        <f>LOOKUP(O392,$B$328:$AP$328,$B$329:$AP$329)/100*$B699</f>
        <v>0</v>
      </c>
      <c r="P404" s="233">
        <f>LOOKUP(P392,$B$328:$AP$328,$B$329:$AP$329)/100*$B699</f>
        <v>0</v>
      </c>
      <c r="Q404" s="233">
        <f>LOOKUP(Q392,$B$328:$AP$328,$B$329:$AP$329)/100*$B699</f>
        <v>0</v>
      </c>
      <c r="R404" s="233">
        <f>LOOKUP(R392,$B$328:$AP$328,$B$329:$AP$329)/100*$B699</f>
        <v>0</v>
      </c>
      <c r="S404" s="233">
        <f>LOOKUP(S392,$B$328:$AP$328,$B$329:$AP$329)/100*$B699</f>
        <v>0</v>
      </c>
      <c r="T404" s="233">
        <f>LOOKUP(T392,$B$328:$AP$328,$B$329:$AP$329)/100*$B699</f>
        <v>0</v>
      </c>
      <c r="U404" s="233">
        <f>LOOKUP(U392,$B$328:$AP$328,$B$329:$AP$329)/100*$B699</f>
        <v>0</v>
      </c>
      <c r="V404" s="233">
        <f>LOOKUP(V392,$B$328:$AP$328,$B$329:$AP$329)/100*$B699</f>
        <v>0</v>
      </c>
      <c r="W404" s="233">
        <f>LOOKUP(W392,$B$328:$AP$328,$B$329:$AP$329)/100*$B699</f>
        <v>0</v>
      </c>
      <c r="X404" s="233">
        <f>LOOKUP(X392,$B$328:$AP$328,$B$329:$AP$329)/100*$B699</f>
        <v>0</v>
      </c>
      <c r="Y404" s="233">
        <f>LOOKUP(Y392,$B$328:$AP$328,$B$329:$AP$329)/100*$B699</f>
        <v>0</v>
      </c>
      <c r="Z404" s="233">
        <f>LOOKUP(Z392,$B$328:$AP$328,$B$329:$AP$329)/100*$B699</f>
        <v>0</v>
      </c>
      <c r="AA404" s="233">
        <f>LOOKUP(AA392,$B$328:$AP$328,$B$329:$AP$329)/100*$B699</f>
        <v>0</v>
      </c>
      <c r="AB404" s="233">
        <f>LOOKUP(AB392,$B$328:$AP$328,$B$329:$AP$329)/100*$B699</f>
        <v>0</v>
      </c>
      <c r="AC404" s="233">
        <f>LOOKUP(AC392,$B$328:$AP$328,$B$329:$AP$329)/100*$B699</f>
        <v>0</v>
      </c>
      <c r="AD404" s="233">
        <f>LOOKUP(AD392,$B$328:$AP$328,$B$329:$AP$329)/100*$B699</f>
        <v>0</v>
      </c>
      <c r="AE404" s="233">
        <f>LOOKUP(AE392,$B$328:$AP$328,$B$329:$AP$329)/100*$B699</f>
        <v>0</v>
      </c>
      <c r="AF404" s="233">
        <f>LOOKUP(AF392,$B$328:$AP$328,$B$329:$AP$329)/100*$B699</f>
        <v>0</v>
      </c>
      <c r="AG404" s="233">
        <f>LOOKUP(AG392,$B$328:$AP$328,$B$329:$AP$329)/100*$B699</f>
        <v>0</v>
      </c>
      <c r="AH404" s="233">
        <f>LOOKUP(AH392,$B$328:$AP$328,$B$329:$AP$329)/100*$B699</f>
        <v>0</v>
      </c>
      <c r="AI404" s="233">
        <f>LOOKUP(AI392,$B$328:$AP$328,$B$329:$AP$329)/100*$B699</f>
        <v>0</v>
      </c>
      <c r="AJ404" s="233">
        <f>LOOKUP(AJ392,$B$328:$AP$328,$B$329:$AP$329)/100*$B699</f>
        <v>0</v>
      </c>
      <c r="AK404" s="233">
        <f>LOOKUP(AK392,$B$328:$AP$328,$B$329:$AP$329)/100*$B699</f>
        <v>0</v>
      </c>
      <c r="AL404" s="233">
        <f>LOOKUP(AL392,$B$328:$AP$328,$B$329:$AP$329)/100*$B699</f>
        <v>0</v>
      </c>
      <c r="AM404" s="233">
        <f>LOOKUP(AM392,$B$328:$AP$328,$B$329:$AP$329)/100*$B699</f>
        <v>0</v>
      </c>
      <c r="AN404" s="233">
        <f>LOOKUP(AN392,$B$328:$AP$328,$B$329:$AP$329)/100*$B699</f>
        <v>0</v>
      </c>
      <c r="AO404" s="233">
        <f>LOOKUP(AO392,$B$328:$AP$328,$B$329:$AP$329)/100*$B699</f>
        <v>0</v>
      </c>
      <c r="AP404" s="233">
        <f>LOOKUP(AP392,$B$328:$AP$328,$B$329:$AP$329)/100*$B699</f>
        <v>0</v>
      </c>
    </row>
    <row r="405" spans="1:42" x14ac:dyDescent="0.2">
      <c r="A405" s="16">
        <f t="shared" si="107"/>
        <v>10</v>
      </c>
      <c r="B405" s="231">
        <f t="shared" si="106"/>
        <v>0</v>
      </c>
      <c r="C405" s="233">
        <f>LOOKUP(C393,$B$328:$AP$328,$B$329:$AP$329)/100*$B700</f>
        <v>0</v>
      </c>
      <c r="D405" s="233">
        <f>LOOKUP(D393,$B$328:$AP$328,$B$329:$AP$329)/100*$B700</f>
        <v>0</v>
      </c>
      <c r="E405" s="233">
        <f>LOOKUP(E393,$B$328:$AP$328,$B$329:$AP$329)/100*$B700</f>
        <v>0</v>
      </c>
      <c r="F405" s="233">
        <f>LOOKUP(F393,$B$328:$AP$328,$B$329:$AP$329)/100*$B700</f>
        <v>0</v>
      </c>
      <c r="G405" s="233">
        <f>LOOKUP(G393,$B$328:$AP$328,$B$329:$AP$329)/100*$B700</f>
        <v>0</v>
      </c>
      <c r="H405" s="233">
        <f>LOOKUP(H393,$B$328:$AP$328,$B$329:$AP$329)/100*$B700</f>
        <v>0</v>
      </c>
      <c r="I405" s="233">
        <f>LOOKUP(I393,$B$328:$AP$328,$B$329:$AP$329)/100*$B700</f>
        <v>0</v>
      </c>
      <c r="J405" s="233">
        <f>LOOKUP(J393,$B$328:$AP$328,$B$329:$AP$329)/100*$B700</f>
        <v>0</v>
      </c>
      <c r="K405" s="233">
        <f>LOOKUP(K393,$B$328:$AP$328,$B$329:$AP$329)/100*$B700</f>
        <v>0</v>
      </c>
      <c r="L405" s="233">
        <f>LOOKUP(L393,$B$328:$AP$328,$B$329:$AP$329)/100*$B700</f>
        <v>0</v>
      </c>
      <c r="M405" s="233">
        <f>LOOKUP(M393,$B$328:$AP$328,$B$329:$AP$329)/100*$B700</f>
        <v>0</v>
      </c>
      <c r="N405" s="233">
        <f>LOOKUP(N393,$B$328:$AP$328,$B$329:$AP$329)/100*$B700</f>
        <v>0</v>
      </c>
      <c r="O405" s="233">
        <f>LOOKUP(O393,$B$328:$AP$328,$B$329:$AP$329)/100*$B700</f>
        <v>0</v>
      </c>
      <c r="P405" s="233">
        <f>LOOKUP(P393,$B$328:$AP$328,$B$329:$AP$329)/100*$B700</f>
        <v>0</v>
      </c>
      <c r="Q405" s="233">
        <f>LOOKUP(Q393,$B$328:$AP$328,$B$329:$AP$329)/100*$B700</f>
        <v>0</v>
      </c>
      <c r="R405" s="233">
        <f>LOOKUP(R393,$B$328:$AP$328,$B$329:$AP$329)/100*$B700</f>
        <v>0</v>
      </c>
      <c r="S405" s="233">
        <f>LOOKUP(S393,$B$328:$AP$328,$B$329:$AP$329)/100*$B700</f>
        <v>0</v>
      </c>
      <c r="T405" s="233">
        <f>LOOKUP(T393,$B$328:$AP$328,$B$329:$AP$329)/100*$B700</f>
        <v>0</v>
      </c>
      <c r="U405" s="233">
        <f>LOOKUP(U393,$B$328:$AP$328,$B$329:$AP$329)/100*$B700</f>
        <v>0</v>
      </c>
      <c r="V405" s="233">
        <f>LOOKUP(V393,$B$328:$AP$328,$B$329:$AP$329)/100*$B700</f>
        <v>0</v>
      </c>
      <c r="W405" s="233">
        <f>LOOKUP(W393,$B$328:$AP$328,$B$329:$AP$329)/100*$B700</f>
        <v>0</v>
      </c>
      <c r="X405" s="233">
        <f>LOOKUP(X393,$B$328:$AP$328,$B$329:$AP$329)/100*$B700</f>
        <v>0</v>
      </c>
      <c r="Y405" s="233">
        <f>LOOKUP(Y393,$B$328:$AP$328,$B$329:$AP$329)/100*$B700</f>
        <v>0</v>
      </c>
      <c r="Z405" s="233">
        <f>LOOKUP(Z393,$B$328:$AP$328,$B$329:$AP$329)/100*$B700</f>
        <v>0</v>
      </c>
      <c r="AA405" s="233">
        <f>LOOKUP(AA393,$B$328:$AP$328,$B$329:$AP$329)/100*$B700</f>
        <v>0</v>
      </c>
      <c r="AB405" s="233">
        <f>LOOKUP(AB393,$B$328:$AP$328,$B$329:$AP$329)/100*$B700</f>
        <v>0</v>
      </c>
      <c r="AC405" s="233">
        <f>LOOKUP(AC393,$B$328:$AP$328,$B$329:$AP$329)/100*$B700</f>
        <v>0</v>
      </c>
      <c r="AD405" s="233">
        <f>LOOKUP(AD393,$B$328:$AP$328,$B$329:$AP$329)/100*$B700</f>
        <v>0</v>
      </c>
      <c r="AE405" s="233">
        <f>LOOKUP(AE393,$B$328:$AP$328,$B$329:$AP$329)/100*$B700</f>
        <v>0</v>
      </c>
      <c r="AF405" s="233">
        <f>LOOKUP(AF393,$B$328:$AP$328,$B$329:$AP$329)/100*$B700</f>
        <v>0</v>
      </c>
      <c r="AG405" s="233">
        <f>LOOKUP(AG393,$B$328:$AP$328,$B$329:$AP$329)/100*$B700</f>
        <v>0</v>
      </c>
      <c r="AH405" s="233">
        <f>LOOKUP(AH393,$B$328:$AP$328,$B$329:$AP$329)/100*$B700</f>
        <v>0</v>
      </c>
      <c r="AI405" s="233">
        <f>LOOKUP(AI393,$B$328:$AP$328,$B$329:$AP$329)/100*$B700</f>
        <v>0</v>
      </c>
      <c r="AJ405" s="233">
        <f>LOOKUP(AJ393,$B$328:$AP$328,$B$329:$AP$329)/100*$B700</f>
        <v>0</v>
      </c>
      <c r="AK405" s="233">
        <f>LOOKUP(AK393,$B$328:$AP$328,$B$329:$AP$329)/100*$B700</f>
        <v>0</v>
      </c>
      <c r="AL405" s="233">
        <f>LOOKUP(AL393,$B$328:$AP$328,$B$329:$AP$329)/100*$B700</f>
        <v>0</v>
      </c>
      <c r="AM405" s="233">
        <f>LOOKUP(AM393,$B$328:$AP$328,$B$329:$AP$329)/100*$B700</f>
        <v>0</v>
      </c>
      <c r="AN405" s="233">
        <f>LOOKUP(AN393,$B$328:$AP$328,$B$329:$AP$329)/100*$B700</f>
        <v>0</v>
      </c>
      <c r="AO405" s="233">
        <f>LOOKUP(AO393,$B$328:$AP$328,$B$329:$AP$329)/100*$B700</f>
        <v>0</v>
      </c>
      <c r="AP405" s="233">
        <f>LOOKUP(AP393,$B$328:$AP$328,$B$329:$AP$329)/100*$B700</f>
        <v>0</v>
      </c>
    </row>
    <row r="406" spans="1:42" s="16" customFormat="1" ht="12" customHeight="1" x14ac:dyDescent="0.2">
      <c r="A406" s="39" t="s">
        <v>13</v>
      </c>
      <c r="B406" s="19"/>
      <c r="C406" s="213">
        <f>SUM(C396:C405)</f>
        <v>0</v>
      </c>
      <c r="D406" s="213">
        <f t="shared" ref="D406:AP406" si="108">SUM(D396:D405)</f>
        <v>0</v>
      </c>
      <c r="E406" s="213">
        <f t="shared" si="108"/>
        <v>0</v>
      </c>
      <c r="F406" s="213">
        <f t="shared" si="108"/>
        <v>0</v>
      </c>
      <c r="G406" s="213">
        <f t="shared" si="108"/>
        <v>0</v>
      </c>
      <c r="H406" s="213">
        <f t="shared" si="108"/>
        <v>0</v>
      </c>
      <c r="I406" s="213">
        <f t="shared" si="108"/>
        <v>0</v>
      </c>
      <c r="J406" s="213">
        <f t="shared" si="108"/>
        <v>0</v>
      </c>
      <c r="K406" s="213">
        <f t="shared" si="108"/>
        <v>0</v>
      </c>
      <c r="L406" s="213">
        <f t="shared" si="108"/>
        <v>0</v>
      </c>
      <c r="M406" s="213">
        <f t="shared" si="108"/>
        <v>0</v>
      </c>
      <c r="N406" s="213">
        <f t="shared" si="108"/>
        <v>0</v>
      </c>
      <c r="O406" s="213">
        <f t="shared" si="108"/>
        <v>0</v>
      </c>
      <c r="P406" s="213">
        <f t="shared" si="108"/>
        <v>0</v>
      </c>
      <c r="Q406" s="213">
        <f t="shared" si="108"/>
        <v>0</v>
      </c>
      <c r="R406" s="213">
        <f t="shared" si="108"/>
        <v>0</v>
      </c>
      <c r="S406" s="213">
        <f t="shared" si="108"/>
        <v>0</v>
      </c>
      <c r="T406" s="213">
        <f t="shared" si="108"/>
        <v>0</v>
      </c>
      <c r="U406" s="213">
        <f t="shared" si="108"/>
        <v>0</v>
      </c>
      <c r="V406" s="213">
        <f t="shared" si="108"/>
        <v>0</v>
      </c>
      <c r="W406" s="213">
        <f t="shared" si="108"/>
        <v>0</v>
      </c>
      <c r="X406" s="213">
        <f t="shared" si="108"/>
        <v>0</v>
      </c>
      <c r="Y406" s="213">
        <f t="shared" si="108"/>
        <v>0</v>
      </c>
      <c r="Z406" s="213">
        <f t="shared" si="108"/>
        <v>0</v>
      </c>
      <c r="AA406" s="213">
        <f t="shared" si="108"/>
        <v>0</v>
      </c>
      <c r="AB406" s="213">
        <f t="shared" si="108"/>
        <v>0</v>
      </c>
      <c r="AC406" s="213">
        <f t="shared" si="108"/>
        <v>0</v>
      </c>
      <c r="AD406" s="213">
        <f t="shared" si="108"/>
        <v>0</v>
      </c>
      <c r="AE406" s="213">
        <f t="shared" si="108"/>
        <v>0</v>
      </c>
      <c r="AF406" s="213">
        <f t="shared" si="108"/>
        <v>0</v>
      </c>
      <c r="AG406" s="213">
        <f t="shared" si="108"/>
        <v>0</v>
      </c>
      <c r="AH406" s="213">
        <f t="shared" si="108"/>
        <v>0</v>
      </c>
      <c r="AI406" s="213">
        <f t="shared" si="108"/>
        <v>0</v>
      </c>
      <c r="AJ406" s="213">
        <f t="shared" si="108"/>
        <v>0</v>
      </c>
      <c r="AK406" s="213">
        <f t="shared" si="108"/>
        <v>0</v>
      </c>
      <c r="AL406" s="213">
        <f t="shared" si="108"/>
        <v>0</v>
      </c>
      <c r="AM406" s="213">
        <f t="shared" si="108"/>
        <v>0</v>
      </c>
      <c r="AN406" s="213">
        <f t="shared" si="108"/>
        <v>0</v>
      </c>
      <c r="AO406" s="213">
        <f t="shared" si="108"/>
        <v>0</v>
      </c>
      <c r="AP406" s="213">
        <f t="shared" si="108"/>
        <v>0</v>
      </c>
    </row>
    <row r="407" spans="1:42" x14ac:dyDescent="0.2">
      <c r="A407" s="3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2">
      <c r="A408" s="29" t="s">
        <v>86</v>
      </c>
    </row>
    <row r="409" spans="1:42" x14ac:dyDescent="0.2">
      <c r="A409" s="16" t="s">
        <v>24</v>
      </c>
      <c r="G409" s="411" t="s">
        <v>54</v>
      </c>
      <c r="H409" s="412"/>
      <c r="I409" s="412"/>
      <c r="J409" s="413"/>
      <c r="K409" s="414" t="s">
        <v>55</v>
      </c>
      <c r="L409" s="415"/>
    </row>
    <row r="410" spans="1:42" ht="51" x14ac:dyDescent="0.2">
      <c r="A410" s="16"/>
      <c r="B410" s="18" t="s">
        <v>44</v>
      </c>
      <c r="C410" s="18" t="s">
        <v>40</v>
      </c>
      <c r="D410" s="18" t="s">
        <v>42</v>
      </c>
      <c r="E410" s="34" t="s">
        <v>43</v>
      </c>
      <c r="F410" s="18" t="s">
        <v>45</v>
      </c>
      <c r="G410" s="18" t="s">
        <v>49</v>
      </c>
      <c r="H410" s="18" t="s">
        <v>51</v>
      </c>
      <c r="I410" s="67" t="s">
        <v>50</v>
      </c>
      <c r="J410" s="18" t="s">
        <v>52</v>
      </c>
      <c r="K410" s="40" t="s">
        <v>3</v>
      </c>
      <c r="L410" s="182" t="s">
        <v>52</v>
      </c>
      <c r="M410" s="35" t="s">
        <v>56</v>
      </c>
      <c r="N410" s="35" t="s">
        <v>57</v>
      </c>
      <c r="O410" s="18" t="s">
        <v>46</v>
      </c>
      <c r="P410" s="181" t="s">
        <v>76</v>
      </c>
      <c r="Q410" s="18" t="s">
        <v>77</v>
      </c>
    </row>
    <row r="411" spans="1:42" s="16" customFormat="1" x14ac:dyDescent="0.2">
      <c r="A411" s="41" t="str">
        <f t="shared" ref="A411:A416" si="109">A275</f>
        <v>5-yr MACRS</v>
      </c>
      <c r="B411" s="280">
        <f>IF(Inputs!$C$140=0,0,depr_alloc_macrs_5_percent*100/Inputs!$C$140)</f>
        <v>0</v>
      </c>
      <c r="C411" s="161">
        <f>-$B$74*depr_alloc_macrs_5_percent/100</f>
        <v>0</v>
      </c>
      <c r="D411" s="161">
        <f t="shared" ref="D411:E417" si="110">$B411/100*D$418</f>
        <v>0</v>
      </c>
      <c r="E411" s="161">
        <f t="shared" si="110"/>
        <v>0</v>
      </c>
      <c r="F411" s="163">
        <f>C411-D411-E411</f>
        <v>0</v>
      </c>
      <c r="G411" s="164">
        <f>IF(depr_itc_fed_macrs_5="Yes",F411,0)</f>
        <v>0</v>
      </c>
      <c r="H411" s="174">
        <f t="shared" ref="H411:H417" si="111">IF($G$418=0,0,G411/$G$418)*100</f>
        <v>0</v>
      </c>
      <c r="I411" s="167">
        <f t="shared" ref="I411:I417" si="112">$I$418*H411/100</f>
        <v>0</v>
      </c>
      <c r="J411" s="168">
        <f>I411*0.5</f>
        <v>0</v>
      </c>
      <c r="K411" s="163">
        <f t="shared" ref="K411:K417" si="113">H411/100*$K$418</f>
        <v>0</v>
      </c>
      <c r="L411" s="163">
        <f>K411*0.5</f>
        <v>0</v>
      </c>
      <c r="M411" s="161">
        <f t="shared" ref="M411:M417" si="114">IF(itc_sta_amount_deprbas_fed="Yes",L275,0)+IF(itc_sta_percent_deprbas_fed="Yes",J275,0)</f>
        <v>0</v>
      </c>
      <c r="N411" s="161">
        <f t="shared" ref="N411:N417" si="115">IF(itc_fed_amount_deprbas_fed="Yes",L411,0)+IF(itc_fed_percent_deprbas_fed="Yes",J411,0)</f>
        <v>0</v>
      </c>
      <c r="O411" s="169">
        <f t="shared" ref="O411:O415" si="116">F411-M411-N411</f>
        <v>0</v>
      </c>
      <c r="P411" s="161">
        <f>IF(depr_bonus_fed_macrs_5="Yes",O411*depr_bonus_fed/100,0)</f>
        <v>0</v>
      </c>
      <c r="Q411" s="163">
        <f>O411-P411</f>
        <v>0</v>
      </c>
    </row>
    <row r="412" spans="1:42" s="16" customFormat="1" x14ac:dyDescent="0.2">
      <c r="A412" s="41" t="str">
        <f t="shared" si="109"/>
        <v>15-yr MACRS</v>
      </c>
      <c r="B412" s="280">
        <f>IF(Inputs!$C$140=0,0,depr_alloc_macrs_15_percent*100/Inputs!$C$140)</f>
        <v>0</v>
      </c>
      <c r="C412" s="161">
        <f>-$B$74*depr_alloc_macrs_15_percent/100</f>
        <v>0</v>
      </c>
      <c r="D412" s="161">
        <f t="shared" si="110"/>
        <v>0</v>
      </c>
      <c r="E412" s="161">
        <f t="shared" si="110"/>
        <v>0</v>
      </c>
      <c r="F412" s="163">
        <f t="shared" ref="F412:F415" si="117">C412-D412-E412</f>
        <v>0</v>
      </c>
      <c r="G412" s="165">
        <f>IF(depr_itc_fed_macrs_15="Yes",F412,0)</f>
        <v>0</v>
      </c>
      <c r="H412" s="175">
        <f t="shared" si="111"/>
        <v>0</v>
      </c>
      <c r="I412" s="161">
        <f t="shared" si="112"/>
        <v>0</v>
      </c>
      <c r="J412" s="170">
        <f t="shared" ref="J412:J417" si="118">I412*0.5</f>
        <v>0</v>
      </c>
      <c r="K412" s="163">
        <f t="shared" si="113"/>
        <v>0</v>
      </c>
      <c r="L412" s="163">
        <f t="shared" ref="L412:L417" si="119">K412*0.5</f>
        <v>0</v>
      </c>
      <c r="M412" s="161">
        <f t="shared" si="114"/>
        <v>0</v>
      </c>
      <c r="N412" s="161">
        <f t="shared" si="115"/>
        <v>0</v>
      </c>
      <c r="O412" s="163">
        <f t="shared" si="116"/>
        <v>0</v>
      </c>
      <c r="P412" s="161">
        <f>IF(depr_bonus_fed_macrs_15="Yes",O412*depr_bonus_fed/100,0)</f>
        <v>0</v>
      </c>
      <c r="Q412" s="163">
        <f t="shared" ref="Q412:Q415" si="120">O412-P412</f>
        <v>0</v>
      </c>
    </row>
    <row r="413" spans="1:42" s="16" customFormat="1" x14ac:dyDescent="0.2">
      <c r="A413" s="41" t="str">
        <f t="shared" si="109"/>
        <v>5-yr SL</v>
      </c>
      <c r="B413" s="280">
        <f>IF(Inputs!$C$140=0,0,depr_alloc_sl_5_percent*100/Inputs!$C$140)</f>
        <v>0</v>
      </c>
      <c r="C413" s="161">
        <f>-$B$74*depr_alloc_sl_5_percent/100</f>
        <v>0</v>
      </c>
      <c r="D413" s="161">
        <f t="shared" si="110"/>
        <v>0</v>
      </c>
      <c r="E413" s="161">
        <f t="shared" si="110"/>
        <v>0</v>
      </c>
      <c r="F413" s="163">
        <f t="shared" si="117"/>
        <v>0</v>
      </c>
      <c r="G413" s="165">
        <f>IF(depr_itc_fed_sl_5="Yes",F413,0)</f>
        <v>0</v>
      </c>
      <c r="H413" s="175">
        <f t="shared" si="111"/>
        <v>0</v>
      </c>
      <c r="I413" s="161">
        <f t="shared" si="112"/>
        <v>0</v>
      </c>
      <c r="J413" s="170">
        <f t="shared" si="118"/>
        <v>0</v>
      </c>
      <c r="K413" s="163">
        <f t="shared" si="113"/>
        <v>0</v>
      </c>
      <c r="L413" s="163">
        <f t="shared" si="119"/>
        <v>0</v>
      </c>
      <c r="M413" s="161">
        <f t="shared" si="114"/>
        <v>0</v>
      </c>
      <c r="N413" s="161">
        <f t="shared" si="115"/>
        <v>0</v>
      </c>
      <c r="O413" s="163">
        <f t="shared" si="116"/>
        <v>0</v>
      </c>
      <c r="P413" s="161">
        <f>IF(depr_bonus_fed_sl_5="Yes",O413*depr_bonus_fed/100,0)</f>
        <v>0</v>
      </c>
      <c r="Q413" s="163">
        <f t="shared" si="120"/>
        <v>0</v>
      </c>
    </row>
    <row r="414" spans="1:42" s="16" customFormat="1" x14ac:dyDescent="0.2">
      <c r="A414" s="41" t="str">
        <f t="shared" si="109"/>
        <v>15-yr SL</v>
      </c>
      <c r="B414" s="280">
        <f>IF(Inputs!$C$140=0,0,depr_alloc_sl_15_percent*100/Inputs!$C$140)</f>
        <v>0</v>
      </c>
      <c r="C414" s="161">
        <f>-$B$74*depr_alloc_sl_15_percent/100</f>
        <v>0</v>
      </c>
      <c r="D414" s="161">
        <f t="shared" si="110"/>
        <v>0</v>
      </c>
      <c r="E414" s="161">
        <f t="shared" si="110"/>
        <v>0</v>
      </c>
      <c r="F414" s="163">
        <f t="shared" si="117"/>
        <v>0</v>
      </c>
      <c r="G414" s="165">
        <f>IF(depr_itc_fed_sl_15="Yes",F414,0)</f>
        <v>0</v>
      </c>
      <c r="H414" s="175">
        <f t="shared" si="111"/>
        <v>0</v>
      </c>
      <c r="I414" s="161">
        <f t="shared" si="112"/>
        <v>0</v>
      </c>
      <c r="J414" s="170">
        <f t="shared" si="118"/>
        <v>0</v>
      </c>
      <c r="K414" s="163">
        <f t="shared" si="113"/>
        <v>0</v>
      </c>
      <c r="L414" s="163">
        <f t="shared" si="119"/>
        <v>0</v>
      </c>
      <c r="M414" s="161">
        <f t="shared" si="114"/>
        <v>0</v>
      </c>
      <c r="N414" s="161">
        <f t="shared" si="115"/>
        <v>0</v>
      </c>
      <c r="O414" s="163">
        <f t="shared" si="116"/>
        <v>0</v>
      </c>
      <c r="P414" s="161">
        <f>IF(depr_bonus_fed_sl_15="Yes",O414*depr_bonus_fed/100,0)</f>
        <v>0</v>
      </c>
      <c r="Q414" s="163">
        <f t="shared" si="120"/>
        <v>0</v>
      </c>
    </row>
    <row r="415" spans="1:42" s="16" customFormat="1" x14ac:dyDescent="0.2">
      <c r="A415" s="41" t="str">
        <f t="shared" si="109"/>
        <v>20-yr SL</v>
      </c>
      <c r="B415" s="280">
        <f>IF(Inputs!$C$140=0,0,depr_alloc_sl_20_percent*100/Inputs!$C$140)</f>
        <v>0</v>
      </c>
      <c r="C415" s="161">
        <f>-$B$74*depr_alloc_sl_20_percent/100</f>
        <v>0</v>
      </c>
      <c r="D415" s="161">
        <f t="shared" si="110"/>
        <v>0</v>
      </c>
      <c r="E415" s="161">
        <f t="shared" si="110"/>
        <v>0</v>
      </c>
      <c r="F415" s="163">
        <f t="shared" si="117"/>
        <v>0</v>
      </c>
      <c r="G415" s="165">
        <f>IF(depr_itc_fed_sl_20="Yes",F415,0)</f>
        <v>0</v>
      </c>
      <c r="H415" s="175">
        <f t="shared" si="111"/>
        <v>0</v>
      </c>
      <c r="I415" s="161">
        <f t="shared" si="112"/>
        <v>0</v>
      </c>
      <c r="J415" s="170">
        <f t="shared" si="118"/>
        <v>0</v>
      </c>
      <c r="K415" s="163">
        <f t="shared" si="113"/>
        <v>0</v>
      </c>
      <c r="L415" s="163">
        <f t="shared" si="119"/>
        <v>0</v>
      </c>
      <c r="M415" s="161">
        <f t="shared" si="114"/>
        <v>0</v>
      </c>
      <c r="N415" s="161">
        <f t="shared" si="115"/>
        <v>0</v>
      </c>
      <c r="O415" s="163">
        <f t="shared" si="116"/>
        <v>0</v>
      </c>
      <c r="P415" s="161">
        <f>IF(depr_bonus_fed_sl_20="Yes",O415*depr_bonus_fed/100,0)</f>
        <v>0</v>
      </c>
      <c r="Q415" s="163">
        <f t="shared" si="120"/>
        <v>0</v>
      </c>
    </row>
    <row r="416" spans="1:42" s="16" customFormat="1" x14ac:dyDescent="0.2">
      <c r="A416" s="41" t="str">
        <f t="shared" si="109"/>
        <v>39-yr SL</v>
      </c>
      <c r="B416" s="280">
        <f>IF(Inputs!$C$140=0,0,depr_alloc_sl_39_percent*100/Inputs!$C$140)</f>
        <v>0</v>
      </c>
      <c r="C416" s="161">
        <f>-$B$74*depr_alloc_sl_39_percent/100</f>
        <v>0</v>
      </c>
      <c r="D416" s="161">
        <f t="shared" si="110"/>
        <v>0</v>
      </c>
      <c r="E416" s="161">
        <f t="shared" si="110"/>
        <v>0</v>
      </c>
      <c r="F416" s="163">
        <f>C416-D416-E416</f>
        <v>0</v>
      </c>
      <c r="G416" s="165">
        <f>IF(depr_itc_fed_sl_39="Yes",F416,0)</f>
        <v>0</v>
      </c>
      <c r="H416" s="175">
        <f t="shared" si="111"/>
        <v>0</v>
      </c>
      <c r="I416" s="161">
        <f t="shared" si="112"/>
        <v>0</v>
      </c>
      <c r="J416" s="170">
        <f t="shared" si="118"/>
        <v>0</v>
      </c>
      <c r="K416" s="163">
        <f t="shared" si="113"/>
        <v>0</v>
      </c>
      <c r="L416" s="163">
        <f t="shared" si="119"/>
        <v>0</v>
      </c>
      <c r="M416" s="165">
        <f t="shared" si="114"/>
        <v>0</v>
      </c>
      <c r="N416" s="161">
        <f t="shared" si="115"/>
        <v>0</v>
      </c>
      <c r="O416" s="163">
        <f>F416-M416-N416</f>
        <v>0</v>
      </c>
      <c r="P416" s="161">
        <f>IF(depr_bonus_fed_sl_39="Yes",O416*depr_bonus_fed/100,0)</f>
        <v>0</v>
      </c>
      <c r="Q416" s="163">
        <f>O416-P416</f>
        <v>0</v>
      </c>
    </row>
    <row r="417" spans="1:17" s="16" customFormat="1" x14ac:dyDescent="0.2">
      <c r="A417" s="41" t="s">
        <v>298</v>
      </c>
      <c r="B417" s="281">
        <f>IF(Inputs!$C$140=0,0,depr_alloc_custom_percent*100/Inputs!$C$140)</f>
        <v>0</v>
      </c>
      <c r="C417" s="162">
        <f>-$B$74*depr_alloc_custom_percent/100</f>
        <v>0</v>
      </c>
      <c r="D417" s="161">
        <f t="shared" si="110"/>
        <v>0</v>
      </c>
      <c r="E417" s="161">
        <f t="shared" si="110"/>
        <v>0</v>
      </c>
      <c r="F417" s="166">
        <f>C417-D417-E417</f>
        <v>0</v>
      </c>
      <c r="G417" s="165">
        <f>IF(depr_itc_fed_custom="Yes",F417,0)</f>
        <v>0</v>
      </c>
      <c r="H417" s="175">
        <f t="shared" si="111"/>
        <v>0</v>
      </c>
      <c r="I417" s="161">
        <f t="shared" si="112"/>
        <v>0</v>
      </c>
      <c r="J417" s="170">
        <f t="shared" si="118"/>
        <v>0</v>
      </c>
      <c r="K417" s="163">
        <f t="shared" si="113"/>
        <v>0</v>
      </c>
      <c r="L417" s="163">
        <f t="shared" si="119"/>
        <v>0</v>
      </c>
      <c r="M417" s="176">
        <f t="shared" si="114"/>
        <v>0</v>
      </c>
      <c r="N417" s="394">
        <f t="shared" si="115"/>
        <v>0</v>
      </c>
      <c r="O417" s="166">
        <f>F417-M417-N417</f>
        <v>0</v>
      </c>
      <c r="P417" s="162">
        <f>IF(depr_bonus_fed_custom="Yes",O417*depr_bonus_fed/100,0)</f>
        <v>0</v>
      </c>
      <c r="Q417" s="166">
        <f>O417-P417</f>
        <v>0</v>
      </c>
    </row>
    <row r="418" spans="1:17" s="16" customFormat="1" x14ac:dyDescent="0.2">
      <c r="B418" s="281">
        <f>SUM(B411:B417)</f>
        <v>0</v>
      </c>
      <c r="C418" s="162">
        <f>SUM(C411:C417)</f>
        <v>0</v>
      </c>
      <c r="D418" s="179">
        <f>B427+B433</f>
        <v>0</v>
      </c>
      <c r="E418" s="180">
        <f>B439</f>
        <v>0</v>
      </c>
      <c r="F418" s="176">
        <f>SUM(F411:F417)</f>
        <v>0</v>
      </c>
      <c r="G418" s="177">
        <f>SUM(G411:G417)</f>
        <v>0</v>
      </c>
      <c r="H418" s="178">
        <f>SUM(H411:H417)</f>
        <v>0</v>
      </c>
      <c r="I418" s="179">
        <f>MIN(itc_fed_percent_maxvalue,itc_fed_percent/100*G418)</f>
        <v>0</v>
      </c>
      <c r="J418" s="179">
        <f>SUM(J411:J417)</f>
        <v>0</v>
      </c>
      <c r="K418" s="177">
        <f>itc_fed_amount</f>
        <v>0</v>
      </c>
      <c r="L418" s="180">
        <f t="shared" ref="L418:Q418" si="121">SUM(L411:L417)</f>
        <v>0</v>
      </c>
      <c r="M418" s="162">
        <f t="shared" si="121"/>
        <v>0</v>
      </c>
      <c r="N418" s="162">
        <f t="shared" si="121"/>
        <v>0</v>
      </c>
      <c r="O418" s="166">
        <f t="shared" si="121"/>
        <v>0</v>
      </c>
      <c r="P418" s="166">
        <f t="shared" si="121"/>
        <v>0</v>
      </c>
      <c r="Q418" s="166">
        <f t="shared" si="121"/>
        <v>0</v>
      </c>
    </row>
    <row r="419" spans="1:17" s="121" customFormat="1" x14ac:dyDescent="0.2">
      <c r="A419" s="16"/>
      <c r="B419" s="4"/>
    </row>
    <row r="420" spans="1:17" s="121" customFormat="1" x14ac:dyDescent="0.2">
      <c r="A420" s="16" t="s">
        <v>53</v>
      </c>
      <c r="B420" s="4"/>
    </row>
    <row r="421" spans="1:17" s="121" customFormat="1" x14ac:dyDescent="0.2">
      <c r="A421" s="310" t="str">
        <f>A285</f>
        <v>Investment Based Incentive (IBI)</v>
      </c>
      <c r="B421" s="4"/>
    </row>
    <row r="422" spans="1:17" s="121" customFormat="1" x14ac:dyDescent="0.2">
      <c r="A422" s="41" t="str">
        <f>A286</f>
        <v>As fixed amount</v>
      </c>
      <c r="B422" s="4"/>
    </row>
    <row r="423" spans="1:17" s="121" customFormat="1" x14ac:dyDescent="0.2">
      <c r="A423" s="311" t="s">
        <v>4</v>
      </c>
      <c r="B423" s="215">
        <f>IF(ibi_fed_amount_deprbas_fed="Yes",ibi_fed_amount,0)</f>
        <v>0</v>
      </c>
    </row>
    <row r="424" spans="1:17" s="121" customFormat="1" x14ac:dyDescent="0.2">
      <c r="A424" s="311" t="s">
        <v>5</v>
      </c>
      <c r="B424" s="215">
        <f>IF(ibi_sta_amount_deprbas_fed="Yes",ibi_sta_amount,0)</f>
        <v>0</v>
      </c>
    </row>
    <row r="425" spans="1:17" s="121" customFormat="1" x14ac:dyDescent="0.2">
      <c r="A425" s="311" t="s">
        <v>169</v>
      </c>
      <c r="B425" s="215">
        <f>IF(ibi_uti_amount_deprbas_fed="Yes",ibi_uti_amount,0)</f>
        <v>0</v>
      </c>
    </row>
    <row r="426" spans="1:17" s="121" customFormat="1" x14ac:dyDescent="0.2">
      <c r="A426" s="311" t="s">
        <v>170</v>
      </c>
      <c r="B426" s="216">
        <f>IF(ibi_oth_amount_deprbas_fed="Yes",ibi_oth_amount,0)</f>
        <v>0</v>
      </c>
    </row>
    <row r="427" spans="1:17" s="121" customFormat="1" x14ac:dyDescent="0.2">
      <c r="A427" s="311" t="str">
        <f>A291</f>
        <v>Total</v>
      </c>
      <c r="B427" s="215">
        <f>SUM(B423:B426)</f>
        <v>0</v>
      </c>
    </row>
    <row r="428" spans="1:17" s="121" customFormat="1" x14ac:dyDescent="0.2">
      <c r="A428" s="41" t="str">
        <f>A292</f>
        <v>As percentage</v>
      </c>
      <c r="B428" s="4"/>
    </row>
    <row r="429" spans="1:17" s="121" customFormat="1" x14ac:dyDescent="0.2">
      <c r="A429" s="311" t="s">
        <v>4</v>
      </c>
      <c r="B429" s="215">
        <f>IF(ibi_fed_percent_deprbas_fed="Yes",C567,0)</f>
        <v>0</v>
      </c>
    </row>
    <row r="430" spans="1:17" s="121" customFormat="1" x14ac:dyDescent="0.2">
      <c r="A430" s="311" t="s">
        <v>5</v>
      </c>
      <c r="B430" s="215">
        <f>IF(ibi_sta_percent_deprbas_fed="Yes",C568,0)</f>
        <v>0</v>
      </c>
    </row>
    <row r="431" spans="1:17" s="121" customFormat="1" x14ac:dyDescent="0.2">
      <c r="A431" s="311" t="s">
        <v>169</v>
      </c>
      <c r="B431" s="215">
        <f>IF(ibi_uti_percent_deprbas_fed="Yes",C569,0)</f>
        <v>0</v>
      </c>
    </row>
    <row r="432" spans="1:17" s="121" customFormat="1" x14ac:dyDescent="0.2">
      <c r="A432" s="311" t="s">
        <v>170</v>
      </c>
      <c r="B432" s="216">
        <f>IF(ibi_oth_percent_deprbas_fed="Yes",C570,0)</f>
        <v>0</v>
      </c>
    </row>
    <row r="433" spans="1:42" s="121" customFormat="1" x14ac:dyDescent="0.2">
      <c r="A433" s="311" t="str">
        <f>A297</f>
        <v>Total</v>
      </c>
      <c r="B433" s="215">
        <f>SUM(B429:B432)</f>
        <v>0</v>
      </c>
    </row>
    <row r="434" spans="1:42" s="121" customFormat="1" x14ac:dyDescent="0.2">
      <c r="A434" s="310" t="str">
        <f>A298</f>
        <v>Capacity Based Incentive (CBI)</v>
      </c>
      <c r="B434" s="4"/>
    </row>
    <row r="435" spans="1:42" s="121" customFormat="1" x14ac:dyDescent="0.2">
      <c r="A435" s="41" t="s">
        <v>4</v>
      </c>
      <c r="B435" s="215">
        <f>IF(cbi_fed_deprbas_fed="Yes",C574,0)</f>
        <v>0</v>
      </c>
    </row>
    <row r="436" spans="1:42" s="121" customFormat="1" x14ac:dyDescent="0.2">
      <c r="A436" s="41" t="s">
        <v>5</v>
      </c>
      <c r="B436" s="215">
        <f>IF(cbi_sta_deprbas_fed="Yes",C575,0)</f>
        <v>0</v>
      </c>
    </row>
    <row r="437" spans="1:42" s="121" customFormat="1" x14ac:dyDescent="0.2">
      <c r="A437" s="41" t="s">
        <v>169</v>
      </c>
      <c r="B437" s="215">
        <f>IF(cbi_uti_deprbas_fed="Yes",C576,0)</f>
        <v>0</v>
      </c>
    </row>
    <row r="438" spans="1:42" s="121" customFormat="1" x14ac:dyDescent="0.2">
      <c r="A438" s="41" t="s">
        <v>170</v>
      </c>
      <c r="B438" s="216">
        <f>IF(cbi_oth_deprbas_fed="Yes",C577,0)</f>
        <v>0</v>
      </c>
    </row>
    <row r="439" spans="1:42" s="121" customFormat="1" x14ac:dyDescent="0.2">
      <c r="A439" s="41" t="str">
        <f>A303</f>
        <v>Total</v>
      </c>
      <c r="B439" s="216">
        <f>SUM(B435:B438)</f>
        <v>0</v>
      </c>
    </row>
    <row r="440" spans="1:42" s="121" customFormat="1" x14ac:dyDescent="0.2">
      <c r="A440" s="310" t="str">
        <f>A304</f>
        <v>Total Basis Reduction</v>
      </c>
      <c r="B440" s="215">
        <f>B427+B433+B439</f>
        <v>0</v>
      </c>
    </row>
    <row r="441" spans="1:42" s="121" customFormat="1" x14ac:dyDescent="0.2">
      <c r="A441" s="16"/>
      <c r="B441" s="4"/>
    </row>
    <row r="442" spans="1:42" s="121" customFormat="1" x14ac:dyDescent="0.2">
      <c r="A442" s="16" t="s">
        <v>72</v>
      </c>
      <c r="B442" s="4"/>
    </row>
    <row r="443" spans="1:42" s="121" customFormat="1" x14ac:dyDescent="0.2">
      <c r="A443" s="41" t="s">
        <v>47</v>
      </c>
      <c r="B443" s="4"/>
    </row>
    <row r="444" spans="1:42" x14ac:dyDescent="0.2">
      <c r="A444" s="33" t="str">
        <f t="shared" ref="A444:A449" si="122">A411</f>
        <v>5-yr MACRS</v>
      </c>
      <c r="B444" s="221">
        <f t="array" ref="B444">SUM(IF(ISNUMBER(C444:AP444),C444:AP444))</f>
        <v>100</v>
      </c>
      <c r="C444" s="222">
        <f>LOOKUP(C$2,'Depreciation Schedules'!$A$3:$A$42,'Depreciation Schedules'!$B$3:$B$42)</f>
        <v>20</v>
      </c>
      <c r="D444" s="222">
        <f>LOOKUP(D$2,'Depreciation Schedules'!$A$3:$A$42,'Depreciation Schedules'!$B$3:$B$42)</f>
        <v>32</v>
      </c>
      <c r="E444" s="222">
        <f>LOOKUP(E$2,'Depreciation Schedules'!$A$3:$A$42,'Depreciation Schedules'!$B$3:$B$42)</f>
        <v>19.2</v>
      </c>
      <c r="F444" s="222">
        <f>LOOKUP(F$2,'Depreciation Schedules'!$A$3:$A$42,'Depreciation Schedules'!$B$3:$B$42)</f>
        <v>11.52</v>
      </c>
      <c r="G444" s="222">
        <f>LOOKUP(G$2,'Depreciation Schedules'!$A$3:$A$42,'Depreciation Schedules'!$B$3:$B$42)</f>
        <v>11.52</v>
      </c>
      <c r="H444" s="222">
        <f>LOOKUP(H$2,'Depreciation Schedules'!$A$3:$A$42,'Depreciation Schedules'!$B$3:$B$42)</f>
        <v>5.76</v>
      </c>
      <c r="I444" s="222">
        <f>LOOKUP(I$2,'Depreciation Schedules'!$A$3:$A$42,'Depreciation Schedules'!$B$3:$B$42)</f>
        <v>0</v>
      </c>
      <c r="J444" s="222">
        <f>LOOKUP(J$2,'Depreciation Schedules'!$A$3:$A$42,'Depreciation Schedules'!$B$3:$B$42)</f>
        <v>0</v>
      </c>
      <c r="K444" s="222">
        <f>LOOKUP(K$2,'Depreciation Schedules'!$A$3:$A$42,'Depreciation Schedules'!$B$3:$B$42)</f>
        <v>0</v>
      </c>
      <c r="L444" s="222">
        <f>LOOKUP(L$2,'Depreciation Schedules'!$A$3:$A$42,'Depreciation Schedules'!$B$3:$B$42)</f>
        <v>0</v>
      </c>
      <c r="M444" s="222">
        <f>LOOKUP(M$2,'Depreciation Schedules'!$A$3:$A$42,'Depreciation Schedules'!$B$3:$B$42)</f>
        <v>0</v>
      </c>
      <c r="N444" s="222">
        <f>LOOKUP(N$2,'Depreciation Schedules'!$A$3:$A$42,'Depreciation Schedules'!$B$3:$B$42)</f>
        <v>0</v>
      </c>
      <c r="O444" s="222">
        <f>LOOKUP(O$2,'Depreciation Schedules'!$A$3:$A$42,'Depreciation Schedules'!$B$3:$B$42)</f>
        <v>0</v>
      </c>
      <c r="P444" s="222">
        <f>LOOKUP(P$2,'Depreciation Schedules'!$A$3:$A$42,'Depreciation Schedules'!$B$3:$B$42)</f>
        <v>0</v>
      </c>
      <c r="Q444" s="222">
        <f>LOOKUP(Q$2,'Depreciation Schedules'!$A$3:$A$42,'Depreciation Schedules'!$B$3:$B$42)</f>
        <v>0</v>
      </c>
      <c r="R444" s="222">
        <f>LOOKUP(R$2,'Depreciation Schedules'!$A$3:$A$42,'Depreciation Schedules'!$B$3:$B$42)</f>
        <v>0</v>
      </c>
      <c r="S444" s="222">
        <f>LOOKUP(S$2,'Depreciation Schedules'!$A$3:$A$42,'Depreciation Schedules'!$B$3:$B$42)</f>
        <v>0</v>
      </c>
      <c r="T444" s="222">
        <f>LOOKUP(T$2,'Depreciation Schedules'!$A$3:$A$42,'Depreciation Schedules'!$B$3:$B$42)</f>
        <v>0</v>
      </c>
      <c r="U444" s="222">
        <f>LOOKUP(U$2,'Depreciation Schedules'!$A$3:$A$42,'Depreciation Schedules'!$B$3:$B$42)</f>
        <v>0</v>
      </c>
      <c r="V444" s="222">
        <f>LOOKUP(V$2,'Depreciation Schedules'!$A$3:$A$42,'Depreciation Schedules'!$B$3:$B$42)</f>
        <v>0</v>
      </c>
      <c r="W444" s="222">
        <f>LOOKUP(W$2,'Depreciation Schedules'!$A$3:$A$42,'Depreciation Schedules'!$B$3:$B$42)</f>
        <v>0</v>
      </c>
      <c r="X444" s="222">
        <f>LOOKUP(X$2,'Depreciation Schedules'!$A$3:$A$42,'Depreciation Schedules'!$B$3:$B$42)</f>
        <v>0</v>
      </c>
      <c r="Y444" s="222">
        <f>LOOKUP(Y$2,'Depreciation Schedules'!$A$3:$A$42,'Depreciation Schedules'!$B$3:$B$42)</f>
        <v>0</v>
      </c>
      <c r="Z444" s="222">
        <f>LOOKUP(Z$2,'Depreciation Schedules'!$A$3:$A$42,'Depreciation Schedules'!$B$3:$B$42)</f>
        <v>0</v>
      </c>
      <c r="AA444" s="222">
        <f>LOOKUP(AA$2,'Depreciation Schedules'!$A$3:$A$42,'Depreciation Schedules'!$B$3:$B$42)</f>
        <v>0</v>
      </c>
      <c r="AB444" s="222">
        <f>LOOKUP(AB$2,'Depreciation Schedules'!$A$3:$A$42,'Depreciation Schedules'!$B$3:$B$42)</f>
        <v>0</v>
      </c>
      <c r="AC444" s="222">
        <f>LOOKUP(AC$2,'Depreciation Schedules'!$A$3:$A$42,'Depreciation Schedules'!$B$3:$B$42)</f>
        <v>0</v>
      </c>
      <c r="AD444" s="222">
        <f>LOOKUP(AD$2,'Depreciation Schedules'!$A$3:$A$42,'Depreciation Schedules'!$B$3:$B$42)</f>
        <v>0</v>
      </c>
      <c r="AE444" s="222">
        <f>LOOKUP(AE$2,'Depreciation Schedules'!$A$3:$A$42,'Depreciation Schedules'!$B$3:$B$42)</f>
        <v>0</v>
      </c>
      <c r="AF444" s="222">
        <f>LOOKUP(AF$2,'Depreciation Schedules'!$A$3:$A$42,'Depreciation Schedules'!$B$3:$B$42)</f>
        <v>0</v>
      </c>
      <c r="AG444" s="222">
        <f>LOOKUP(AG$2,'Depreciation Schedules'!$A$3:$A$42,'Depreciation Schedules'!$B$3:$B$42)</f>
        <v>0</v>
      </c>
      <c r="AH444" s="222">
        <f>LOOKUP(AH$2,'Depreciation Schedules'!$A$3:$A$42,'Depreciation Schedules'!$B$3:$B$42)</f>
        <v>0</v>
      </c>
      <c r="AI444" s="222">
        <f>LOOKUP(AI$2,'Depreciation Schedules'!$A$3:$A$42,'Depreciation Schedules'!$B$3:$B$42)</f>
        <v>0</v>
      </c>
      <c r="AJ444" s="222">
        <f>LOOKUP(AJ$2,'Depreciation Schedules'!$A$3:$A$42,'Depreciation Schedules'!$B$3:$B$42)</f>
        <v>0</v>
      </c>
      <c r="AK444" s="222">
        <f>LOOKUP(AK$2,'Depreciation Schedules'!$A$3:$A$42,'Depreciation Schedules'!$B$3:$B$42)</f>
        <v>0</v>
      </c>
      <c r="AL444" s="222">
        <f>LOOKUP(AL$2,'Depreciation Schedules'!$A$3:$A$42,'Depreciation Schedules'!$B$3:$B$42)</f>
        <v>0</v>
      </c>
      <c r="AM444" s="222">
        <f>LOOKUP(AM$2,'Depreciation Schedules'!$A$3:$A$42,'Depreciation Schedules'!$B$3:$B$42)</f>
        <v>0</v>
      </c>
      <c r="AN444" s="222">
        <f>LOOKUP(AN$2,'Depreciation Schedules'!$A$3:$A$42,'Depreciation Schedules'!$B$3:$B$42)</f>
        <v>0</v>
      </c>
      <c r="AO444" s="222">
        <f>LOOKUP(AO$2,'Depreciation Schedules'!$A$3:$A$42,'Depreciation Schedules'!$B$3:$B$42)</f>
        <v>0</v>
      </c>
      <c r="AP444" s="222">
        <f>LOOKUP(AP$2,'Depreciation Schedules'!$A$3:$A$42,'Depreciation Schedules'!$B$3:$B$42)</f>
        <v>0</v>
      </c>
    </row>
    <row r="445" spans="1:42" x14ac:dyDescent="0.2">
      <c r="A445" s="33" t="str">
        <f t="shared" si="122"/>
        <v>15-yr MACRS</v>
      </c>
      <c r="B445" s="221">
        <f t="array" ref="B445">SUM(IF(ISNUMBER(C445:AP445),C445:AP445))</f>
        <v>99.990000000000009</v>
      </c>
      <c r="C445" s="222">
        <f>LOOKUP(C$2,'Depreciation Schedules'!$A$3:$A$42,'Depreciation Schedules'!$C$3:$C$42)</f>
        <v>5</v>
      </c>
      <c r="D445" s="222">
        <f>LOOKUP(D$2,'Depreciation Schedules'!$A$3:$A$42,'Depreciation Schedules'!$C$3:$C$42)</f>
        <v>9.5</v>
      </c>
      <c r="E445" s="222">
        <f>LOOKUP(E$2,'Depreciation Schedules'!$A$3:$A$42,'Depreciation Schedules'!$C$3:$C$42)</f>
        <v>8.5500000000000007</v>
      </c>
      <c r="F445" s="222">
        <f>LOOKUP(F$2,'Depreciation Schedules'!$A$3:$A$42,'Depreciation Schedules'!$C$3:$C$42)</f>
        <v>7.7</v>
      </c>
      <c r="G445" s="222">
        <f>LOOKUP(G$2,'Depreciation Schedules'!$A$3:$A$42,'Depreciation Schedules'!$C$3:$C$42)</f>
        <v>6.93</v>
      </c>
      <c r="H445" s="222">
        <f>LOOKUP(H$2,'Depreciation Schedules'!$A$3:$A$42,'Depreciation Schedules'!$C$3:$C$42)</f>
        <v>6.23</v>
      </c>
      <c r="I445" s="222">
        <f>LOOKUP(I$2,'Depreciation Schedules'!$A$3:$A$42,'Depreciation Schedules'!$C$3:$C$42)</f>
        <v>5.9</v>
      </c>
      <c r="J445" s="222">
        <f>LOOKUP(J$2,'Depreciation Schedules'!$A$3:$A$42,'Depreciation Schedules'!$C$3:$C$42)</f>
        <v>5.9</v>
      </c>
      <c r="K445" s="222">
        <f>LOOKUP(K$2,'Depreciation Schedules'!$A$3:$A$42,'Depreciation Schedules'!$C$3:$C$42)</f>
        <v>5.91</v>
      </c>
      <c r="L445" s="222">
        <f>LOOKUP(L$2,'Depreciation Schedules'!$A$3:$A$42,'Depreciation Schedules'!$C$3:$C$42)</f>
        <v>5.9</v>
      </c>
      <c r="M445" s="222">
        <f>LOOKUP(M$2,'Depreciation Schedules'!$A$3:$A$42,'Depreciation Schedules'!$C$3:$C$42)</f>
        <v>5.91</v>
      </c>
      <c r="N445" s="222">
        <f>LOOKUP(N$2,'Depreciation Schedules'!$A$3:$A$42,'Depreciation Schedules'!$C$3:$C$42)</f>
        <v>5.9</v>
      </c>
      <c r="O445" s="222">
        <f>LOOKUP(O$2,'Depreciation Schedules'!$A$3:$A$42,'Depreciation Schedules'!$C$3:$C$42)</f>
        <v>5.91</v>
      </c>
      <c r="P445" s="222">
        <f>LOOKUP(P$2,'Depreciation Schedules'!$A$3:$A$42,'Depreciation Schedules'!$C$3:$C$42)</f>
        <v>5.9</v>
      </c>
      <c r="Q445" s="222">
        <f>LOOKUP(Q$2,'Depreciation Schedules'!$A$3:$A$42,'Depreciation Schedules'!$C$3:$C$42)</f>
        <v>5.9</v>
      </c>
      <c r="R445" s="222">
        <f>LOOKUP(R$2,'Depreciation Schedules'!$A$3:$A$42,'Depreciation Schedules'!$C$3:$C$42)</f>
        <v>2.95</v>
      </c>
      <c r="S445" s="222">
        <f>LOOKUP(S$2,'Depreciation Schedules'!$A$3:$A$42,'Depreciation Schedules'!$C$3:$C$42)</f>
        <v>0</v>
      </c>
      <c r="T445" s="222">
        <f>LOOKUP(T$2,'Depreciation Schedules'!$A$3:$A$42,'Depreciation Schedules'!$C$3:$C$42)</f>
        <v>0</v>
      </c>
      <c r="U445" s="222">
        <f>LOOKUP(U$2,'Depreciation Schedules'!$A$3:$A$42,'Depreciation Schedules'!$C$3:$C$42)</f>
        <v>0</v>
      </c>
      <c r="V445" s="222">
        <f>LOOKUP(V$2,'Depreciation Schedules'!$A$3:$A$42,'Depreciation Schedules'!$C$3:$C$42)</f>
        <v>0</v>
      </c>
      <c r="W445" s="222">
        <f>LOOKUP(W$2,'Depreciation Schedules'!$A$3:$A$42,'Depreciation Schedules'!$C$3:$C$42)</f>
        <v>0</v>
      </c>
      <c r="X445" s="222">
        <f>LOOKUP(X$2,'Depreciation Schedules'!$A$3:$A$42,'Depreciation Schedules'!$C$3:$C$42)</f>
        <v>0</v>
      </c>
      <c r="Y445" s="222">
        <f>LOOKUP(Y$2,'Depreciation Schedules'!$A$3:$A$42,'Depreciation Schedules'!$C$3:$C$42)</f>
        <v>0</v>
      </c>
      <c r="Z445" s="222">
        <f>LOOKUP(Z$2,'Depreciation Schedules'!$A$3:$A$42,'Depreciation Schedules'!$C$3:$C$42)</f>
        <v>0</v>
      </c>
      <c r="AA445" s="222">
        <f>LOOKUP(AA$2,'Depreciation Schedules'!$A$3:$A$42,'Depreciation Schedules'!$C$3:$C$42)</f>
        <v>0</v>
      </c>
      <c r="AB445" s="222">
        <f>LOOKUP(AB$2,'Depreciation Schedules'!$A$3:$A$42,'Depreciation Schedules'!$C$3:$C$42)</f>
        <v>0</v>
      </c>
      <c r="AC445" s="222">
        <f>LOOKUP(AC$2,'Depreciation Schedules'!$A$3:$A$42,'Depreciation Schedules'!$C$3:$C$42)</f>
        <v>0</v>
      </c>
      <c r="AD445" s="222">
        <f>LOOKUP(AD$2,'Depreciation Schedules'!$A$3:$A$42,'Depreciation Schedules'!$C$3:$C$42)</f>
        <v>0</v>
      </c>
      <c r="AE445" s="222">
        <f>LOOKUP(AE$2,'Depreciation Schedules'!$A$3:$A$42,'Depreciation Schedules'!$C$3:$C$42)</f>
        <v>0</v>
      </c>
      <c r="AF445" s="222">
        <f>LOOKUP(AF$2,'Depreciation Schedules'!$A$3:$A$42,'Depreciation Schedules'!$C$3:$C$42)</f>
        <v>0</v>
      </c>
      <c r="AG445" s="222">
        <f>LOOKUP(AG$2,'Depreciation Schedules'!$A$3:$A$42,'Depreciation Schedules'!$C$3:$C$42)</f>
        <v>0</v>
      </c>
      <c r="AH445" s="222">
        <f>LOOKUP(AH$2,'Depreciation Schedules'!$A$3:$A$42,'Depreciation Schedules'!$C$3:$C$42)</f>
        <v>0</v>
      </c>
      <c r="AI445" s="222">
        <f>LOOKUP(AI$2,'Depreciation Schedules'!$A$3:$A$42,'Depreciation Schedules'!$C$3:$C$42)</f>
        <v>0</v>
      </c>
      <c r="AJ445" s="222">
        <f>LOOKUP(AJ$2,'Depreciation Schedules'!$A$3:$A$42,'Depreciation Schedules'!$C$3:$C$42)</f>
        <v>0</v>
      </c>
      <c r="AK445" s="222">
        <f>LOOKUP(AK$2,'Depreciation Schedules'!$A$3:$A$42,'Depreciation Schedules'!$C$3:$C$42)</f>
        <v>0</v>
      </c>
      <c r="AL445" s="222">
        <f>LOOKUP(AL$2,'Depreciation Schedules'!$A$3:$A$42,'Depreciation Schedules'!$C$3:$C$42)</f>
        <v>0</v>
      </c>
      <c r="AM445" s="222">
        <f>LOOKUP(AM$2,'Depreciation Schedules'!$A$3:$A$42,'Depreciation Schedules'!$C$3:$C$42)</f>
        <v>0</v>
      </c>
      <c r="AN445" s="222">
        <f>LOOKUP(AN$2,'Depreciation Schedules'!$A$3:$A$42,'Depreciation Schedules'!$C$3:$C$42)</f>
        <v>0</v>
      </c>
      <c r="AO445" s="222">
        <f>LOOKUP(AO$2,'Depreciation Schedules'!$A$3:$A$42,'Depreciation Schedules'!$C$3:$C$42)</f>
        <v>0</v>
      </c>
      <c r="AP445" s="222">
        <f>LOOKUP(AP$2,'Depreciation Schedules'!$A$3:$A$42,'Depreciation Schedules'!$C$3:$C$42)</f>
        <v>0</v>
      </c>
    </row>
    <row r="446" spans="1:42" x14ac:dyDescent="0.2">
      <c r="A446" s="33" t="str">
        <f t="shared" si="122"/>
        <v>5-yr SL</v>
      </c>
      <c r="B446" s="221">
        <f t="array" ref="B446">SUM(IF(ISNUMBER(C446:AP446),C446:AP446))</f>
        <v>100</v>
      </c>
      <c r="C446" s="222">
        <f>LOOKUP(C$2,'Depreciation Schedules'!$A$3:$A$42,'Depreciation Schedules'!$D$3:$D$42)</f>
        <v>10</v>
      </c>
      <c r="D446" s="222">
        <f>LOOKUP(D$2,'Depreciation Schedules'!$A$3:$A$42,'Depreciation Schedules'!$D$3:$D$42)</f>
        <v>20</v>
      </c>
      <c r="E446" s="222">
        <f>LOOKUP(E$2,'Depreciation Schedules'!$A$3:$A$42,'Depreciation Schedules'!$D$3:$D$42)</f>
        <v>20</v>
      </c>
      <c r="F446" s="222">
        <f>LOOKUP(F$2,'Depreciation Schedules'!$A$3:$A$42,'Depreciation Schedules'!$D$3:$D$42)</f>
        <v>20</v>
      </c>
      <c r="G446" s="222">
        <f>LOOKUP(G$2,'Depreciation Schedules'!$A$3:$A$42,'Depreciation Schedules'!$D$3:$D$42)</f>
        <v>20</v>
      </c>
      <c r="H446" s="222">
        <f>LOOKUP(H$2,'Depreciation Schedules'!$A$3:$A$42,'Depreciation Schedules'!$D$3:$D$42)</f>
        <v>10</v>
      </c>
      <c r="I446" s="222">
        <f>LOOKUP(I$2,'Depreciation Schedules'!$A$3:$A$42,'Depreciation Schedules'!$D$3:$D$42)</f>
        <v>0</v>
      </c>
      <c r="J446" s="222">
        <f>LOOKUP(J$2,'Depreciation Schedules'!$A$3:$A$42,'Depreciation Schedules'!$D$3:$D$42)</f>
        <v>0</v>
      </c>
      <c r="K446" s="222">
        <f>LOOKUP(K$2,'Depreciation Schedules'!$A$3:$A$42,'Depreciation Schedules'!$D$3:$D$42)</f>
        <v>0</v>
      </c>
      <c r="L446" s="222">
        <f>LOOKUP(L$2,'Depreciation Schedules'!$A$3:$A$42,'Depreciation Schedules'!$D$3:$D$42)</f>
        <v>0</v>
      </c>
      <c r="M446" s="222">
        <f>LOOKUP(M$2,'Depreciation Schedules'!$A$3:$A$42,'Depreciation Schedules'!$D$3:$D$42)</f>
        <v>0</v>
      </c>
      <c r="N446" s="222">
        <f>LOOKUP(N$2,'Depreciation Schedules'!$A$3:$A$42,'Depreciation Schedules'!$D$3:$D$42)</f>
        <v>0</v>
      </c>
      <c r="O446" s="222">
        <f>LOOKUP(O$2,'Depreciation Schedules'!$A$3:$A$42,'Depreciation Schedules'!$D$3:$D$42)</f>
        <v>0</v>
      </c>
      <c r="P446" s="222">
        <f>LOOKUP(P$2,'Depreciation Schedules'!$A$3:$A$42,'Depreciation Schedules'!$D$3:$D$42)</f>
        <v>0</v>
      </c>
      <c r="Q446" s="222">
        <f>LOOKUP(Q$2,'Depreciation Schedules'!$A$3:$A$42,'Depreciation Schedules'!$D$3:$D$42)</f>
        <v>0</v>
      </c>
      <c r="R446" s="222">
        <f>LOOKUP(R$2,'Depreciation Schedules'!$A$3:$A$42,'Depreciation Schedules'!$D$3:$D$42)</f>
        <v>0</v>
      </c>
      <c r="S446" s="222">
        <f>LOOKUP(S$2,'Depreciation Schedules'!$A$3:$A$42,'Depreciation Schedules'!$D$3:$D$42)</f>
        <v>0</v>
      </c>
      <c r="T446" s="222">
        <f>LOOKUP(T$2,'Depreciation Schedules'!$A$3:$A$42,'Depreciation Schedules'!$D$3:$D$42)</f>
        <v>0</v>
      </c>
      <c r="U446" s="222">
        <f>LOOKUP(U$2,'Depreciation Schedules'!$A$3:$A$42,'Depreciation Schedules'!$D$3:$D$42)</f>
        <v>0</v>
      </c>
      <c r="V446" s="222">
        <f>LOOKUP(V$2,'Depreciation Schedules'!$A$3:$A$42,'Depreciation Schedules'!$D$3:$D$42)</f>
        <v>0</v>
      </c>
      <c r="W446" s="222">
        <f>LOOKUP(W$2,'Depreciation Schedules'!$A$3:$A$42,'Depreciation Schedules'!$D$3:$D$42)</f>
        <v>0</v>
      </c>
      <c r="X446" s="222">
        <f>LOOKUP(X$2,'Depreciation Schedules'!$A$3:$A$42,'Depreciation Schedules'!$D$3:$D$42)</f>
        <v>0</v>
      </c>
      <c r="Y446" s="222">
        <f>LOOKUP(Y$2,'Depreciation Schedules'!$A$3:$A$42,'Depreciation Schedules'!$D$3:$D$42)</f>
        <v>0</v>
      </c>
      <c r="Z446" s="222">
        <f>LOOKUP(Z$2,'Depreciation Schedules'!$A$3:$A$42,'Depreciation Schedules'!$D$3:$D$42)</f>
        <v>0</v>
      </c>
      <c r="AA446" s="222">
        <f>LOOKUP(AA$2,'Depreciation Schedules'!$A$3:$A$42,'Depreciation Schedules'!$D$3:$D$42)</f>
        <v>0</v>
      </c>
      <c r="AB446" s="222">
        <f>LOOKUP(AB$2,'Depreciation Schedules'!$A$3:$A$42,'Depreciation Schedules'!$D$3:$D$42)</f>
        <v>0</v>
      </c>
      <c r="AC446" s="222">
        <f>LOOKUP(AC$2,'Depreciation Schedules'!$A$3:$A$42,'Depreciation Schedules'!$D$3:$D$42)</f>
        <v>0</v>
      </c>
      <c r="AD446" s="222">
        <f>LOOKUP(AD$2,'Depreciation Schedules'!$A$3:$A$42,'Depreciation Schedules'!$D$3:$D$42)</f>
        <v>0</v>
      </c>
      <c r="AE446" s="222">
        <f>LOOKUP(AE$2,'Depreciation Schedules'!$A$3:$A$42,'Depreciation Schedules'!$D$3:$D$42)</f>
        <v>0</v>
      </c>
      <c r="AF446" s="222">
        <f>LOOKUP(AF$2,'Depreciation Schedules'!$A$3:$A$42,'Depreciation Schedules'!$D$3:$D$42)</f>
        <v>0</v>
      </c>
      <c r="AG446" s="222">
        <f>LOOKUP(AG$2,'Depreciation Schedules'!$A$3:$A$42,'Depreciation Schedules'!$D$3:$D$42)</f>
        <v>0</v>
      </c>
      <c r="AH446" s="222">
        <f>LOOKUP(AH$2,'Depreciation Schedules'!$A$3:$A$42,'Depreciation Schedules'!$D$3:$D$42)</f>
        <v>0</v>
      </c>
      <c r="AI446" s="222">
        <f>LOOKUP(AI$2,'Depreciation Schedules'!$A$3:$A$42,'Depreciation Schedules'!$D$3:$D$42)</f>
        <v>0</v>
      </c>
      <c r="AJ446" s="222">
        <f>LOOKUP(AJ$2,'Depreciation Schedules'!$A$3:$A$42,'Depreciation Schedules'!$D$3:$D$42)</f>
        <v>0</v>
      </c>
      <c r="AK446" s="222">
        <f>LOOKUP(AK$2,'Depreciation Schedules'!$A$3:$A$42,'Depreciation Schedules'!$D$3:$D$42)</f>
        <v>0</v>
      </c>
      <c r="AL446" s="222">
        <f>LOOKUP(AL$2,'Depreciation Schedules'!$A$3:$A$42,'Depreciation Schedules'!$D$3:$D$42)</f>
        <v>0</v>
      </c>
      <c r="AM446" s="222">
        <f>LOOKUP(AM$2,'Depreciation Schedules'!$A$3:$A$42,'Depreciation Schedules'!$D$3:$D$42)</f>
        <v>0</v>
      </c>
      <c r="AN446" s="222">
        <f>LOOKUP(AN$2,'Depreciation Schedules'!$A$3:$A$42,'Depreciation Schedules'!$D$3:$D$42)</f>
        <v>0</v>
      </c>
      <c r="AO446" s="222">
        <f>LOOKUP(AO$2,'Depreciation Schedules'!$A$3:$A$42,'Depreciation Schedules'!$D$3:$D$42)</f>
        <v>0</v>
      </c>
      <c r="AP446" s="222">
        <f>LOOKUP(AP$2,'Depreciation Schedules'!$A$3:$A$42,'Depreciation Schedules'!$D$3:$D$42)</f>
        <v>0</v>
      </c>
    </row>
    <row r="447" spans="1:42" x14ac:dyDescent="0.2">
      <c r="A447" s="33" t="str">
        <f t="shared" si="122"/>
        <v>15-yr SL</v>
      </c>
      <c r="B447" s="221">
        <f t="array" ref="B447">SUM(IF(ISNUMBER(C447:AP447),C447:AP447))</f>
        <v>100.02000000000001</v>
      </c>
      <c r="C447" s="222">
        <f>LOOKUP(C$2,'Depreciation Schedules'!$A$3:$A$42,'Depreciation Schedules'!$E$3:$E$42)</f>
        <v>3.33</v>
      </c>
      <c r="D447" s="222">
        <f>LOOKUP(D$2,'Depreciation Schedules'!$A$3:$A$42,'Depreciation Schedules'!$E$3:$E$42)</f>
        <v>6.67</v>
      </c>
      <c r="E447" s="222">
        <f>LOOKUP(E$2,'Depreciation Schedules'!$A$3:$A$42,'Depreciation Schedules'!$E$3:$E$42)</f>
        <v>6.67</v>
      </c>
      <c r="F447" s="222">
        <f>LOOKUP(F$2,'Depreciation Schedules'!$A$3:$A$42,'Depreciation Schedules'!$E$3:$E$42)</f>
        <v>6.67</v>
      </c>
      <c r="G447" s="222">
        <f>LOOKUP(G$2,'Depreciation Schedules'!$A$3:$A$42,'Depreciation Schedules'!$E$3:$E$42)</f>
        <v>6.67</v>
      </c>
      <c r="H447" s="222">
        <f>LOOKUP(H$2,'Depreciation Schedules'!$A$3:$A$42,'Depreciation Schedules'!$E$3:$E$42)</f>
        <v>6.67</v>
      </c>
      <c r="I447" s="222">
        <f>LOOKUP(I$2,'Depreciation Schedules'!$A$3:$A$42,'Depreciation Schedules'!$E$3:$E$42)</f>
        <v>6.67</v>
      </c>
      <c r="J447" s="222">
        <f>LOOKUP(J$2,'Depreciation Schedules'!$A$3:$A$42,'Depreciation Schedules'!$E$3:$E$42)</f>
        <v>6.67</v>
      </c>
      <c r="K447" s="222">
        <f>LOOKUP(K$2,'Depreciation Schedules'!$A$3:$A$42,'Depreciation Schedules'!$E$3:$E$42)</f>
        <v>6.67</v>
      </c>
      <c r="L447" s="222">
        <f>LOOKUP(L$2,'Depreciation Schedules'!$A$3:$A$42,'Depreciation Schedules'!$E$3:$E$42)</f>
        <v>6.67</v>
      </c>
      <c r="M447" s="222">
        <f>LOOKUP(M$2,'Depreciation Schedules'!$A$3:$A$42,'Depreciation Schedules'!$E$3:$E$42)</f>
        <v>6.67</v>
      </c>
      <c r="N447" s="222">
        <f>LOOKUP(N$2,'Depreciation Schedules'!$A$3:$A$42,'Depreciation Schedules'!$E$3:$E$42)</f>
        <v>6.66</v>
      </c>
      <c r="O447" s="222">
        <f>LOOKUP(O$2,'Depreciation Schedules'!$A$3:$A$42,'Depreciation Schedules'!$E$3:$E$42)</f>
        <v>6.67</v>
      </c>
      <c r="P447" s="222">
        <f>LOOKUP(P$2,'Depreciation Schedules'!$A$3:$A$42,'Depreciation Schedules'!$E$3:$E$42)</f>
        <v>6.66</v>
      </c>
      <c r="Q447" s="222">
        <f>LOOKUP(Q$2,'Depreciation Schedules'!$A$3:$A$42,'Depreciation Schedules'!$E$3:$E$42)</f>
        <v>6.67</v>
      </c>
      <c r="R447" s="222">
        <f>LOOKUP(R$2,'Depreciation Schedules'!$A$3:$A$42,'Depreciation Schedules'!$E$3:$E$42)</f>
        <v>3.33</v>
      </c>
      <c r="S447" s="222">
        <f>LOOKUP(S$2,'Depreciation Schedules'!$A$3:$A$42,'Depreciation Schedules'!$E$3:$E$42)</f>
        <v>0</v>
      </c>
      <c r="T447" s="222">
        <f>LOOKUP(T$2,'Depreciation Schedules'!$A$3:$A$42,'Depreciation Schedules'!$E$3:$E$42)</f>
        <v>0</v>
      </c>
      <c r="U447" s="222">
        <f>LOOKUP(U$2,'Depreciation Schedules'!$A$3:$A$42,'Depreciation Schedules'!$E$3:$E$42)</f>
        <v>0</v>
      </c>
      <c r="V447" s="222">
        <f>LOOKUP(V$2,'Depreciation Schedules'!$A$3:$A$42,'Depreciation Schedules'!$E$3:$E$42)</f>
        <v>0</v>
      </c>
      <c r="W447" s="222">
        <f>LOOKUP(W$2,'Depreciation Schedules'!$A$3:$A$42,'Depreciation Schedules'!$E$3:$E$42)</f>
        <v>0</v>
      </c>
      <c r="X447" s="222">
        <f>LOOKUP(X$2,'Depreciation Schedules'!$A$3:$A$42,'Depreciation Schedules'!$E$3:$E$42)</f>
        <v>0</v>
      </c>
      <c r="Y447" s="222">
        <f>LOOKUP(Y$2,'Depreciation Schedules'!$A$3:$A$42,'Depreciation Schedules'!$E$3:$E$42)</f>
        <v>0</v>
      </c>
      <c r="Z447" s="222">
        <f>LOOKUP(Z$2,'Depreciation Schedules'!$A$3:$A$42,'Depreciation Schedules'!$E$3:$E$42)</f>
        <v>0</v>
      </c>
      <c r="AA447" s="222">
        <f>LOOKUP(AA$2,'Depreciation Schedules'!$A$3:$A$42,'Depreciation Schedules'!$E$3:$E$42)</f>
        <v>0</v>
      </c>
      <c r="AB447" s="222">
        <f>LOOKUP(AB$2,'Depreciation Schedules'!$A$3:$A$42,'Depreciation Schedules'!$E$3:$E$42)</f>
        <v>0</v>
      </c>
      <c r="AC447" s="222">
        <f>LOOKUP(AC$2,'Depreciation Schedules'!$A$3:$A$42,'Depreciation Schedules'!$E$3:$E$42)</f>
        <v>0</v>
      </c>
      <c r="AD447" s="222">
        <f>LOOKUP(AD$2,'Depreciation Schedules'!$A$3:$A$42,'Depreciation Schedules'!$E$3:$E$42)</f>
        <v>0</v>
      </c>
      <c r="AE447" s="222">
        <f>LOOKUP(AE$2,'Depreciation Schedules'!$A$3:$A$42,'Depreciation Schedules'!$E$3:$E$42)</f>
        <v>0</v>
      </c>
      <c r="AF447" s="222">
        <f>LOOKUP(AF$2,'Depreciation Schedules'!$A$3:$A$42,'Depreciation Schedules'!$E$3:$E$42)</f>
        <v>0</v>
      </c>
      <c r="AG447" s="222">
        <f>LOOKUP(AG$2,'Depreciation Schedules'!$A$3:$A$42,'Depreciation Schedules'!$E$3:$E$42)</f>
        <v>0</v>
      </c>
      <c r="AH447" s="222">
        <f>LOOKUP(AH$2,'Depreciation Schedules'!$A$3:$A$42,'Depreciation Schedules'!$E$3:$E$42)</f>
        <v>0</v>
      </c>
      <c r="AI447" s="222">
        <f>LOOKUP(AI$2,'Depreciation Schedules'!$A$3:$A$42,'Depreciation Schedules'!$E$3:$E$42)</f>
        <v>0</v>
      </c>
      <c r="AJ447" s="222">
        <f>LOOKUP(AJ$2,'Depreciation Schedules'!$A$3:$A$42,'Depreciation Schedules'!$E$3:$E$42)</f>
        <v>0</v>
      </c>
      <c r="AK447" s="222">
        <f>LOOKUP(AK$2,'Depreciation Schedules'!$A$3:$A$42,'Depreciation Schedules'!$E$3:$E$42)</f>
        <v>0</v>
      </c>
      <c r="AL447" s="222">
        <f>LOOKUP(AL$2,'Depreciation Schedules'!$A$3:$A$42,'Depreciation Schedules'!$E$3:$E$42)</f>
        <v>0</v>
      </c>
      <c r="AM447" s="222">
        <f>LOOKUP(AM$2,'Depreciation Schedules'!$A$3:$A$42,'Depreciation Schedules'!$E$3:$E$42)</f>
        <v>0</v>
      </c>
      <c r="AN447" s="222">
        <f>LOOKUP(AN$2,'Depreciation Schedules'!$A$3:$A$42,'Depreciation Schedules'!$E$3:$E$42)</f>
        <v>0</v>
      </c>
      <c r="AO447" s="222">
        <f>LOOKUP(AO$2,'Depreciation Schedules'!$A$3:$A$42,'Depreciation Schedules'!$E$3:$E$42)</f>
        <v>0</v>
      </c>
      <c r="AP447" s="222">
        <f>LOOKUP(AP$2,'Depreciation Schedules'!$A$3:$A$42,'Depreciation Schedules'!$E$3:$E$42)</f>
        <v>0</v>
      </c>
    </row>
    <row r="448" spans="1:42" x14ac:dyDescent="0.2">
      <c r="A448" s="33" t="str">
        <f t="shared" si="122"/>
        <v>20-yr SL</v>
      </c>
      <c r="B448" s="221">
        <f t="array" ref="B448">SUM(IF(ISNUMBER(C448:AP448),C448:AP448))</f>
        <v>100</v>
      </c>
      <c r="C448" s="222">
        <f>LOOKUP(C$2,'Depreciation Schedules'!$A$3:$A$42,'Depreciation Schedules'!$F$3:$F$42)</f>
        <v>2.5</v>
      </c>
      <c r="D448" s="222">
        <f>LOOKUP(D$2,'Depreciation Schedules'!$A$3:$A$42,'Depreciation Schedules'!$F$3:$F$42)</f>
        <v>5</v>
      </c>
      <c r="E448" s="222">
        <f>LOOKUP(E$2,'Depreciation Schedules'!$A$3:$A$42,'Depreciation Schedules'!$F$3:$F$42)</f>
        <v>5</v>
      </c>
      <c r="F448" s="222">
        <f>LOOKUP(F$2,'Depreciation Schedules'!$A$3:$A$42,'Depreciation Schedules'!$F$3:$F$42)</f>
        <v>5</v>
      </c>
      <c r="G448" s="222">
        <f>LOOKUP(G$2,'Depreciation Schedules'!$A$3:$A$42,'Depreciation Schedules'!$F$3:$F$42)</f>
        <v>5</v>
      </c>
      <c r="H448" s="222">
        <f>LOOKUP(H$2,'Depreciation Schedules'!$A$3:$A$42,'Depreciation Schedules'!$F$3:$F$42)</f>
        <v>5</v>
      </c>
      <c r="I448" s="222">
        <f>LOOKUP(I$2,'Depreciation Schedules'!$A$3:$A$42,'Depreciation Schedules'!$F$3:$F$42)</f>
        <v>5</v>
      </c>
      <c r="J448" s="222">
        <f>LOOKUP(J$2,'Depreciation Schedules'!$A$3:$A$42,'Depreciation Schedules'!$F$3:$F$42)</f>
        <v>5</v>
      </c>
      <c r="K448" s="222">
        <f>LOOKUP(K$2,'Depreciation Schedules'!$A$3:$A$42,'Depreciation Schedules'!$F$3:$F$42)</f>
        <v>5</v>
      </c>
      <c r="L448" s="222">
        <f>LOOKUP(L$2,'Depreciation Schedules'!$A$3:$A$42,'Depreciation Schedules'!$F$3:$F$42)</f>
        <v>5</v>
      </c>
      <c r="M448" s="222">
        <f>LOOKUP(M$2,'Depreciation Schedules'!$A$3:$A$42,'Depreciation Schedules'!$F$3:$F$42)</f>
        <v>5</v>
      </c>
      <c r="N448" s="222">
        <f>LOOKUP(N$2,'Depreciation Schedules'!$A$3:$A$42,'Depreciation Schedules'!$F$3:$F$42)</f>
        <v>5</v>
      </c>
      <c r="O448" s="222">
        <f>LOOKUP(O$2,'Depreciation Schedules'!$A$3:$A$42,'Depreciation Schedules'!$F$3:$F$42)</f>
        <v>5</v>
      </c>
      <c r="P448" s="222">
        <f>LOOKUP(P$2,'Depreciation Schedules'!$A$3:$A$42,'Depreciation Schedules'!$F$3:$F$42)</f>
        <v>5</v>
      </c>
      <c r="Q448" s="222">
        <f>LOOKUP(Q$2,'Depreciation Schedules'!$A$3:$A$42,'Depreciation Schedules'!$F$3:$F$42)</f>
        <v>5</v>
      </c>
      <c r="R448" s="222">
        <f>LOOKUP(R$2,'Depreciation Schedules'!$A$3:$A$42,'Depreciation Schedules'!$F$3:$F$42)</f>
        <v>5</v>
      </c>
      <c r="S448" s="222">
        <f>LOOKUP(S$2,'Depreciation Schedules'!$A$3:$A$42,'Depreciation Schedules'!$F$3:$F$42)</f>
        <v>5</v>
      </c>
      <c r="T448" s="222">
        <f>LOOKUP(T$2,'Depreciation Schedules'!$A$3:$A$42,'Depreciation Schedules'!$F$3:$F$42)</f>
        <v>5</v>
      </c>
      <c r="U448" s="222">
        <f>LOOKUP(U$2,'Depreciation Schedules'!$A$3:$A$42,'Depreciation Schedules'!$F$3:$F$42)</f>
        <v>5</v>
      </c>
      <c r="V448" s="222">
        <f>LOOKUP(V$2,'Depreciation Schedules'!$A$3:$A$42,'Depreciation Schedules'!$F$3:$F$42)</f>
        <v>5</v>
      </c>
      <c r="W448" s="222">
        <f>LOOKUP(W$2,'Depreciation Schedules'!$A$3:$A$42,'Depreciation Schedules'!$F$3:$F$42)</f>
        <v>2.5</v>
      </c>
      <c r="X448" s="222">
        <f>LOOKUP(X$2,'Depreciation Schedules'!$A$3:$A$42,'Depreciation Schedules'!$F$3:$F$42)</f>
        <v>0</v>
      </c>
      <c r="Y448" s="222">
        <f>LOOKUP(Y$2,'Depreciation Schedules'!$A$3:$A$42,'Depreciation Schedules'!$F$3:$F$42)</f>
        <v>0</v>
      </c>
      <c r="Z448" s="222">
        <f>LOOKUP(Z$2,'Depreciation Schedules'!$A$3:$A$42,'Depreciation Schedules'!$F$3:$F$42)</f>
        <v>0</v>
      </c>
      <c r="AA448" s="222">
        <f>LOOKUP(AA$2,'Depreciation Schedules'!$A$3:$A$42,'Depreciation Schedules'!$F$3:$F$42)</f>
        <v>0</v>
      </c>
      <c r="AB448" s="222">
        <f>LOOKUP(AB$2,'Depreciation Schedules'!$A$3:$A$42,'Depreciation Schedules'!$F$3:$F$42)</f>
        <v>0</v>
      </c>
      <c r="AC448" s="222">
        <f>LOOKUP(AC$2,'Depreciation Schedules'!$A$3:$A$42,'Depreciation Schedules'!$F$3:$F$42)</f>
        <v>0</v>
      </c>
      <c r="AD448" s="222">
        <f>LOOKUP(AD$2,'Depreciation Schedules'!$A$3:$A$42,'Depreciation Schedules'!$F$3:$F$42)</f>
        <v>0</v>
      </c>
      <c r="AE448" s="222">
        <f>LOOKUP(AE$2,'Depreciation Schedules'!$A$3:$A$42,'Depreciation Schedules'!$F$3:$F$42)</f>
        <v>0</v>
      </c>
      <c r="AF448" s="222">
        <f>LOOKUP(AF$2,'Depreciation Schedules'!$A$3:$A$42,'Depreciation Schedules'!$F$3:$F$42)</f>
        <v>0</v>
      </c>
      <c r="AG448" s="222">
        <f>LOOKUP(AG$2,'Depreciation Schedules'!$A$3:$A$42,'Depreciation Schedules'!$F$3:$F$42)</f>
        <v>0</v>
      </c>
      <c r="AH448" s="222">
        <f>LOOKUP(AH$2,'Depreciation Schedules'!$A$3:$A$42,'Depreciation Schedules'!$F$3:$F$42)</f>
        <v>0</v>
      </c>
      <c r="AI448" s="222">
        <f>LOOKUP(AI$2,'Depreciation Schedules'!$A$3:$A$42,'Depreciation Schedules'!$F$3:$F$42)</f>
        <v>0</v>
      </c>
      <c r="AJ448" s="222">
        <f>LOOKUP(AJ$2,'Depreciation Schedules'!$A$3:$A$42,'Depreciation Schedules'!$F$3:$F$42)</f>
        <v>0</v>
      </c>
      <c r="AK448" s="222">
        <f>LOOKUP(AK$2,'Depreciation Schedules'!$A$3:$A$42,'Depreciation Schedules'!$F$3:$F$42)</f>
        <v>0</v>
      </c>
      <c r="AL448" s="222">
        <f>LOOKUP(AL$2,'Depreciation Schedules'!$A$3:$A$42,'Depreciation Schedules'!$F$3:$F$42)</f>
        <v>0</v>
      </c>
      <c r="AM448" s="222">
        <f>LOOKUP(AM$2,'Depreciation Schedules'!$A$3:$A$42,'Depreciation Schedules'!$F$3:$F$42)</f>
        <v>0</v>
      </c>
      <c r="AN448" s="222">
        <f>LOOKUP(AN$2,'Depreciation Schedules'!$A$3:$A$42,'Depreciation Schedules'!$F$3:$F$42)</f>
        <v>0</v>
      </c>
      <c r="AO448" s="222">
        <f>LOOKUP(AO$2,'Depreciation Schedules'!$A$3:$A$42,'Depreciation Schedules'!$F$3:$F$42)</f>
        <v>0</v>
      </c>
      <c r="AP448" s="222">
        <f>LOOKUP(AP$2,'Depreciation Schedules'!$A$3:$A$42,'Depreciation Schedules'!$F$3:$F$42)</f>
        <v>0</v>
      </c>
    </row>
    <row r="449" spans="1:42" x14ac:dyDescent="0.2">
      <c r="A449" s="33" t="str">
        <f t="shared" si="122"/>
        <v>39-yr SL</v>
      </c>
      <c r="B449" s="225">
        <f t="array" ref="B449">SUM(IF(ISNUMBER(C449:AP449),C449:AP449))</f>
        <v>99.999999999999801</v>
      </c>
      <c r="C449" s="222">
        <f>LOOKUP(C$2,'Depreciation Schedules'!$A$3:$A$42,'Depreciation Schedules'!$G$3:$G$42)</f>
        <v>1.2820512820512799</v>
      </c>
      <c r="D449" s="222">
        <f>LOOKUP(D$2,'Depreciation Schedules'!$A$3:$A$42,'Depreciation Schedules'!$G$3:$G$42)</f>
        <v>2.5641025641025599</v>
      </c>
      <c r="E449" s="222">
        <f>LOOKUP(E$2,'Depreciation Schedules'!$A$3:$A$42,'Depreciation Schedules'!$G$3:$G$42)</f>
        <v>2.5641025641025599</v>
      </c>
      <c r="F449" s="222">
        <f>LOOKUP(F$2,'Depreciation Schedules'!$A$3:$A$42,'Depreciation Schedules'!$G$3:$G$42)</f>
        <v>2.5641025641025599</v>
      </c>
      <c r="G449" s="222">
        <f>LOOKUP(G$2,'Depreciation Schedules'!$A$3:$A$42,'Depreciation Schedules'!$G$3:$G$42)</f>
        <v>2.5641025641025599</v>
      </c>
      <c r="H449" s="222">
        <f>LOOKUP(H$2,'Depreciation Schedules'!$A$3:$A$42,'Depreciation Schedules'!$G$3:$G$42)</f>
        <v>2.5641025641025599</v>
      </c>
      <c r="I449" s="222">
        <f>LOOKUP(I$2,'Depreciation Schedules'!$A$3:$A$42,'Depreciation Schedules'!$G$3:$G$42)</f>
        <v>2.5641025641025599</v>
      </c>
      <c r="J449" s="222">
        <f>LOOKUP(J$2,'Depreciation Schedules'!$A$3:$A$42,'Depreciation Schedules'!$G$3:$G$42)</f>
        <v>2.5641025641025599</v>
      </c>
      <c r="K449" s="222">
        <f>LOOKUP(K$2,'Depreciation Schedules'!$A$3:$A$42,'Depreciation Schedules'!$G$3:$G$42)</f>
        <v>2.5641025641025599</v>
      </c>
      <c r="L449" s="222">
        <f>LOOKUP(L$2,'Depreciation Schedules'!$A$3:$A$42,'Depreciation Schedules'!$G$3:$G$42)</f>
        <v>2.5641025641025599</v>
      </c>
      <c r="M449" s="222">
        <f>LOOKUP(M$2,'Depreciation Schedules'!$A$3:$A$42,'Depreciation Schedules'!$G$3:$G$42)</f>
        <v>2.5641025641025599</v>
      </c>
      <c r="N449" s="222">
        <f>LOOKUP(N$2,'Depreciation Schedules'!$A$3:$A$42,'Depreciation Schedules'!$G$3:$G$42)</f>
        <v>2.5641025641025599</v>
      </c>
      <c r="O449" s="222">
        <f>LOOKUP(O$2,'Depreciation Schedules'!$A$3:$A$42,'Depreciation Schedules'!$G$3:$G$42)</f>
        <v>2.5641025641025599</v>
      </c>
      <c r="P449" s="222">
        <f>LOOKUP(P$2,'Depreciation Schedules'!$A$3:$A$42,'Depreciation Schedules'!$G$3:$G$42)</f>
        <v>2.5641025641025599</v>
      </c>
      <c r="Q449" s="222">
        <f>LOOKUP(Q$2,'Depreciation Schedules'!$A$3:$A$42,'Depreciation Schedules'!$G$3:$G$42)</f>
        <v>2.5641025641025599</v>
      </c>
      <c r="R449" s="222">
        <f>LOOKUP(R$2,'Depreciation Schedules'!$A$3:$A$42,'Depreciation Schedules'!$G$3:$G$42)</f>
        <v>2.5641025641025599</v>
      </c>
      <c r="S449" s="222">
        <f>LOOKUP(S$2,'Depreciation Schedules'!$A$3:$A$42,'Depreciation Schedules'!$G$3:$G$42)</f>
        <v>2.5641025641025599</v>
      </c>
      <c r="T449" s="222">
        <f>LOOKUP(T$2,'Depreciation Schedules'!$A$3:$A$42,'Depreciation Schedules'!$G$3:$G$42)</f>
        <v>2.5641025641025599</v>
      </c>
      <c r="U449" s="222">
        <f>LOOKUP(U$2,'Depreciation Schedules'!$A$3:$A$42,'Depreciation Schedules'!$G$3:$G$42)</f>
        <v>2.5641025641025599</v>
      </c>
      <c r="V449" s="222">
        <f>LOOKUP(V$2,'Depreciation Schedules'!$A$3:$A$42,'Depreciation Schedules'!$G$3:$G$42)</f>
        <v>2.5641025641025599</v>
      </c>
      <c r="W449" s="222">
        <f>LOOKUP(W$2,'Depreciation Schedules'!$A$3:$A$42,'Depreciation Schedules'!$G$3:$G$42)</f>
        <v>2.5641025641025599</v>
      </c>
      <c r="X449" s="222">
        <f>LOOKUP(X$2,'Depreciation Schedules'!$A$3:$A$42,'Depreciation Schedules'!$G$3:$G$42)</f>
        <v>2.5641025641025599</v>
      </c>
      <c r="Y449" s="222">
        <f>LOOKUP(Y$2,'Depreciation Schedules'!$A$3:$A$42,'Depreciation Schedules'!$G$3:$G$42)</f>
        <v>2.5641025641025599</v>
      </c>
      <c r="Z449" s="222">
        <f>LOOKUP(Z$2,'Depreciation Schedules'!$A$3:$A$42,'Depreciation Schedules'!$G$3:$G$42)</f>
        <v>2.5641025641025599</v>
      </c>
      <c r="AA449" s="222">
        <f>LOOKUP(AA$2,'Depreciation Schedules'!$A$3:$A$42,'Depreciation Schedules'!$G$3:$G$42)</f>
        <v>2.5641025641025599</v>
      </c>
      <c r="AB449" s="222">
        <f>LOOKUP(AB$2,'Depreciation Schedules'!$A$3:$A$42,'Depreciation Schedules'!$G$3:$G$42)</f>
        <v>2.5641025641025599</v>
      </c>
      <c r="AC449" s="222">
        <f>LOOKUP(AC$2,'Depreciation Schedules'!$A$3:$A$42,'Depreciation Schedules'!$G$3:$G$42)</f>
        <v>2.5641025641025599</v>
      </c>
      <c r="AD449" s="222">
        <f>LOOKUP(AD$2,'Depreciation Schedules'!$A$3:$A$42,'Depreciation Schedules'!$G$3:$G$42)</f>
        <v>2.5641025641025599</v>
      </c>
      <c r="AE449" s="222">
        <f>LOOKUP(AE$2,'Depreciation Schedules'!$A$3:$A$42,'Depreciation Schedules'!$G$3:$G$42)</f>
        <v>2.5641025641025599</v>
      </c>
      <c r="AF449" s="222">
        <f>LOOKUP(AF$2,'Depreciation Schedules'!$A$3:$A$42,'Depreciation Schedules'!$G$3:$G$42)</f>
        <v>2.5641025641025599</v>
      </c>
      <c r="AG449" s="222">
        <f>LOOKUP(AG$2,'Depreciation Schedules'!$A$3:$A$42,'Depreciation Schedules'!$G$3:$G$42)</f>
        <v>2.5641025641025599</v>
      </c>
      <c r="AH449" s="222">
        <f>LOOKUP(AH$2,'Depreciation Schedules'!$A$3:$A$42,'Depreciation Schedules'!$G$3:$G$42)</f>
        <v>2.5641025641025599</v>
      </c>
      <c r="AI449" s="222">
        <f>LOOKUP(AI$2,'Depreciation Schedules'!$A$3:$A$42,'Depreciation Schedules'!$G$3:$G$42)</f>
        <v>2.5641025641025599</v>
      </c>
      <c r="AJ449" s="222">
        <f>LOOKUP(AJ$2,'Depreciation Schedules'!$A$3:$A$42,'Depreciation Schedules'!$G$3:$G$42)</f>
        <v>2.5641025641025599</v>
      </c>
      <c r="AK449" s="222">
        <f>LOOKUP(AK$2,'Depreciation Schedules'!$A$3:$A$42,'Depreciation Schedules'!$G$3:$G$42)</f>
        <v>2.5641025641025599</v>
      </c>
      <c r="AL449" s="222">
        <f>LOOKUP(AL$2,'Depreciation Schedules'!$A$3:$A$42,'Depreciation Schedules'!$G$3:$G$42)</f>
        <v>2.5641025641025599</v>
      </c>
      <c r="AM449" s="222">
        <f>LOOKUP(AM$2,'Depreciation Schedules'!$A$3:$A$42,'Depreciation Schedules'!$G$3:$G$42)</f>
        <v>2.5641025641025599</v>
      </c>
      <c r="AN449" s="222">
        <f>LOOKUP(AN$2,'Depreciation Schedules'!$A$3:$A$42,'Depreciation Schedules'!$G$3:$G$42)</f>
        <v>2.5641025641025599</v>
      </c>
      <c r="AO449" s="222">
        <f>LOOKUP(AO$2,'Depreciation Schedules'!$A$3:$A$42,'Depreciation Schedules'!$G$3:$G$42)</f>
        <v>2.5641025641025599</v>
      </c>
      <c r="AP449" s="222">
        <f>LOOKUP(AP$2,'Depreciation Schedules'!$A$3:$A$42,'Depreciation Schedules'!$G$3:$G$42)</f>
        <v>1.2820512820512799</v>
      </c>
    </row>
    <row r="450" spans="1:42" x14ac:dyDescent="0.2">
      <c r="A450" s="33" t="s">
        <v>298</v>
      </c>
      <c r="B450" s="225">
        <f t="array" ref="B450">SUM(IF(ISNUMBER(C450:AP450),C450:AP450))</f>
        <v>0</v>
      </c>
      <c r="C450" s="222">
        <f t="array" ref="C450:AP450">Inputs!D176:AQ176</f>
        <v>0</v>
      </c>
      <c r="D450" s="222">
        <v>0</v>
      </c>
      <c r="E450" s="222">
        <v>0</v>
      </c>
      <c r="F450" s="222">
        <v>0</v>
      </c>
      <c r="G450" s="222">
        <v>0</v>
      </c>
      <c r="H450" s="222">
        <v>0</v>
      </c>
      <c r="I450" s="222">
        <v>0</v>
      </c>
      <c r="J450" s="222">
        <v>0</v>
      </c>
      <c r="K450" s="222">
        <v>0</v>
      </c>
      <c r="L450" s="222">
        <v>0</v>
      </c>
      <c r="M450" s="222">
        <v>0</v>
      </c>
      <c r="N450" s="222">
        <v>0</v>
      </c>
      <c r="O450" s="222">
        <v>0</v>
      </c>
      <c r="P450" s="222">
        <v>0</v>
      </c>
      <c r="Q450" s="222">
        <v>0</v>
      </c>
      <c r="R450" s="222">
        <v>0</v>
      </c>
      <c r="S450" s="222">
        <v>0</v>
      </c>
      <c r="T450" s="222">
        <v>0</v>
      </c>
      <c r="U450" s="222">
        <v>0</v>
      </c>
      <c r="V450" s="222">
        <v>0</v>
      </c>
      <c r="W450" s="222">
        <v>0</v>
      </c>
      <c r="X450" s="222">
        <v>0</v>
      </c>
      <c r="Y450" s="222">
        <v>0</v>
      </c>
      <c r="Z450" s="222">
        <v>0</v>
      </c>
      <c r="AA450" s="222">
        <v>0</v>
      </c>
      <c r="AB450" s="222">
        <v>0</v>
      </c>
      <c r="AC450" s="222">
        <v>0</v>
      </c>
      <c r="AD450" s="222">
        <v>0</v>
      </c>
      <c r="AE450" s="222">
        <v>0</v>
      </c>
      <c r="AF450" s="222">
        <v>0</v>
      </c>
      <c r="AG450" s="222">
        <v>0</v>
      </c>
      <c r="AH450" s="222">
        <v>0</v>
      </c>
      <c r="AI450" s="222">
        <v>0</v>
      </c>
      <c r="AJ450" s="222">
        <v>0</v>
      </c>
      <c r="AK450" s="222">
        <v>0</v>
      </c>
      <c r="AL450" s="222">
        <v>0</v>
      </c>
      <c r="AM450" s="222">
        <v>0</v>
      </c>
      <c r="AN450" s="222">
        <v>0</v>
      </c>
      <c r="AO450" s="222">
        <v>0</v>
      </c>
      <c r="AP450" s="222">
        <v>0</v>
      </c>
    </row>
    <row r="451" spans="1:42" x14ac:dyDescent="0.2">
      <c r="A451" s="41" t="s">
        <v>3</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3" t="str">
        <f t="shared" ref="A452:A457" si="123">A444</f>
        <v>5-yr MACRS</v>
      </c>
      <c r="B452" s="234">
        <f t="array" ref="B452">SUM(IF(ISNUMBER(C452:AP452),C452:AP452))</f>
        <v>0</v>
      </c>
      <c r="C452" s="188">
        <f>C444/100*$Q$411</f>
        <v>0</v>
      </c>
      <c r="D452" s="188">
        <f t="shared" ref="D452:AP452" si="124">D444/100*$Q$411</f>
        <v>0</v>
      </c>
      <c r="E452" s="188">
        <f t="shared" si="124"/>
        <v>0</v>
      </c>
      <c r="F452" s="188">
        <f t="shared" si="124"/>
        <v>0</v>
      </c>
      <c r="G452" s="188">
        <f t="shared" si="124"/>
        <v>0</v>
      </c>
      <c r="H452" s="188">
        <f t="shared" si="124"/>
        <v>0</v>
      </c>
      <c r="I452" s="188">
        <f t="shared" si="124"/>
        <v>0</v>
      </c>
      <c r="J452" s="188">
        <f t="shared" si="124"/>
        <v>0</v>
      </c>
      <c r="K452" s="188">
        <f t="shared" si="124"/>
        <v>0</v>
      </c>
      <c r="L452" s="188">
        <f t="shared" si="124"/>
        <v>0</v>
      </c>
      <c r="M452" s="188">
        <f t="shared" si="124"/>
        <v>0</v>
      </c>
      <c r="N452" s="188">
        <f t="shared" si="124"/>
        <v>0</v>
      </c>
      <c r="O452" s="188">
        <f t="shared" si="124"/>
        <v>0</v>
      </c>
      <c r="P452" s="188">
        <f t="shared" si="124"/>
        <v>0</v>
      </c>
      <c r="Q452" s="188">
        <f t="shared" si="124"/>
        <v>0</v>
      </c>
      <c r="R452" s="188">
        <f t="shared" si="124"/>
        <v>0</v>
      </c>
      <c r="S452" s="188">
        <f t="shared" si="124"/>
        <v>0</v>
      </c>
      <c r="T452" s="188">
        <f t="shared" si="124"/>
        <v>0</v>
      </c>
      <c r="U452" s="188">
        <f t="shared" si="124"/>
        <v>0</v>
      </c>
      <c r="V452" s="188">
        <f t="shared" si="124"/>
        <v>0</v>
      </c>
      <c r="W452" s="188">
        <f t="shared" si="124"/>
        <v>0</v>
      </c>
      <c r="X452" s="188">
        <f t="shared" si="124"/>
        <v>0</v>
      </c>
      <c r="Y452" s="188">
        <f t="shared" si="124"/>
        <v>0</v>
      </c>
      <c r="Z452" s="188">
        <f t="shared" si="124"/>
        <v>0</v>
      </c>
      <c r="AA452" s="188">
        <f t="shared" si="124"/>
        <v>0</v>
      </c>
      <c r="AB452" s="188">
        <f t="shared" si="124"/>
        <v>0</v>
      </c>
      <c r="AC452" s="188">
        <f t="shared" si="124"/>
        <v>0</v>
      </c>
      <c r="AD452" s="188">
        <f t="shared" si="124"/>
        <v>0</v>
      </c>
      <c r="AE452" s="188">
        <f t="shared" si="124"/>
        <v>0</v>
      </c>
      <c r="AF452" s="188">
        <f t="shared" si="124"/>
        <v>0</v>
      </c>
      <c r="AG452" s="188">
        <f t="shared" si="124"/>
        <v>0</v>
      </c>
      <c r="AH452" s="188">
        <f t="shared" si="124"/>
        <v>0</v>
      </c>
      <c r="AI452" s="188">
        <f t="shared" si="124"/>
        <v>0</v>
      </c>
      <c r="AJ452" s="188">
        <f t="shared" si="124"/>
        <v>0</v>
      </c>
      <c r="AK452" s="188">
        <f t="shared" si="124"/>
        <v>0</v>
      </c>
      <c r="AL452" s="188">
        <f t="shared" si="124"/>
        <v>0</v>
      </c>
      <c r="AM452" s="188">
        <f t="shared" si="124"/>
        <v>0</v>
      </c>
      <c r="AN452" s="188">
        <f t="shared" si="124"/>
        <v>0</v>
      </c>
      <c r="AO452" s="188">
        <f t="shared" si="124"/>
        <v>0</v>
      </c>
      <c r="AP452" s="188">
        <f t="shared" si="124"/>
        <v>0</v>
      </c>
    </row>
    <row r="453" spans="1:42" x14ac:dyDescent="0.2">
      <c r="A453" s="33" t="str">
        <f t="shared" si="123"/>
        <v>15-yr MACRS</v>
      </c>
      <c r="B453" s="234">
        <f t="array" ref="B453">SUM(IF(ISNUMBER(C453:AP453),C453:AP453))</f>
        <v>0</v>
      </c>
      <c r="C453" s="188">
        <f>C445/100*$Q$412</f>
        <v>0</v>
      </c>
      <c r="D453" s="188">
        <f t="shared" ref="D453:AP453" si="125">D445/100*$Q$412</f>
        <v>0</v>
      </c>
      <c r="E453" s="188">
        <f t="shared" si="125"/>
        <v>0</v>
      </c>
      <c r="F453" s="188">
        <f t="shared" si="125"/>
        <v>0</v>
      </c>
      <c r="G453" s="188">
        <f t="shared" si="125"/>
        <v>0</v>
      </c>
      <c r="H453" s="188">
        <f t="shared" si="125"/>
        <v>0</v>
      </c>
      <c r="I453" s="188">
        <f t="shared" si="125"/>
        <v>0</v>
      </c>
      <c r="J453" s="188">
        <f t="shared" si="125"/>
        <v>0</v>
      </c>
      <c r="K453" s="188">
        <f t="shared" si="125"/>
        <v>0</v>
      </c>
      <c r="L453" s="188">
        <f t="shared" si="125"/>
        <v>0</v>
      </c>
      <c r="M453" s="188">
        <f t="shared" si="125"/>
        <v>0</v>
      </c>
      <c r="N453" s="188">
        <f t="shared" si="125"/>
        <v>0</v>
      </c>
      <c r="O453" s="188">
        <f t="shared" si="125"/>
        <v>0</v>
      </c>
      <c r="P453" s="188">
        <f t="shared" si="125"/>
        <v>0</v>
      </c>
      <c r="Q453" s="188">
        <f t="shared" si="125"/>
        <v>0</v>
      </c>
      <c r="R453" s="188">
        <f t="shared" si="125"/>
        <v>0</v>
      </c>
      <c r="S453" s="188">
        <f t="shared" si="125"/>
        <v>0</v>
      </c>
      <c r="T453" s="188">
        <f t="shared" si="125"/>
        <v>0</v>
      </c>
      <c r="U453" s="188">
        <f t="shared" si="125"/>
        <v>0</v>
      </c>
      <c r="V453" s="188">
        <f t="shared" si="125"/>
        <v>0</v>
      </c>
      <c r="W453" s="188">
        <f t="shared" si="125"/>
        <v>0</v>
      </c>
      <c r="X453" s="188">
        <f t="shared" si="125"/>
        <v>0</v>
      </c>
      <c r="Y453" s="188">
        <f t="shared" si="125"/>
        <v>0</v>
      </c>
      <c r="Z453" s="188">
        <f t="shared" si="125"/>
        <v>0</v>
      </c>
      <c r="AA453" s="188">
        <f t="shared" si="125"/>
        <v>0</v>
      </c>
      <c r="AB453" s="188">
        <f t="shared" si="125"/>
        <v>0</v>
      </c>
      <c r="AC453" s="188">
        <f t="shared" si="125"/>
        <v>0</v>
      </c>
      <c r="AD453" s="188">
        <f t="shared" si="125"/>
        <v>0</v>
      </c>
      <c r="AE453" s="188">
        <f t="shared" si="125"/>
        <v>0</v>
      </c>
      <c r="AF453" s="188">
        <f t="shared" si="125"/>
        <v>0</v>
      </c>
      <c r="AG453" s="188">
        <f t="shared" si="125"/>
        <v>0</v>
      </c>
      <c r="AH453" s="188">
        <f t="shared" si="125"/>
        <v>0</v>
      </c>
      <c r="AI453" s="188">
        <f t="shared" si="125"/>
        <v>0</v>
      </c>
      <c r="AJ453" s="188">
        <f t="shared" si="125"/>
        <v>0</v>
      </c>
      <c r="AK453" s="188">
        <f t="shared" si="125"/>
        <v>0</v>
      </c>
      <c r="AL453" s="188">
        <f t="shared" si="125"/>
        <v>0</v>
      </c>
      <c r="AM453" s="188">
        <f t="shared" si="125"/>
        <v>0</v>
      </c>
      <c r="AN453" s="188">
        <f t="shared" si="125"/>
        <v>0</v>
      </c>
      <c r="AO453" s="188">
        <f t="shared" si="125"/>
        <v>0</v>
      </c>
      <c r="AP453" s="188">
        <f t="shared" si="125"/>
        <v>0</v>
      </c>
    </row>
    <row r="454" spans="1:42" x14ac:dyDescent="0.2">
      <c r="A454" s="33" t="str">
        <f t="shared" si="123"/>
        <v>5-yr SL</v>
      </c>
      <c r="B454" s="234">
        <f t="array" ref="B454">SUM(IF(ISNUMBER(C454:AP454),C454:AP454))</f>
        <v>0</v>
      </c>
      <c r="C454" s="188">
        <f>C446/100*$Q$413</f>
        <v>0</v>
      </c>
      <c r="D454" s="188">
        <f t="shared" ref="D454:AP454" si="126">D446/100*$Q$413</f>
        <v>0</v>
      </c>
      <c r="E454" s="188">
        <f t="shared" si="126"/>
        <v>0</v>
      </c>
      <c r="F454" s="188">
        <f t="shared" si="126"/>
        <v>0</v>
      </c>
      <c r="G454" s="188">
        <f t="shared" si="126"/>
        <v>0</v>
      </c>
      <c r="H454" s="188">
        <f t="shared" si="126"/>
        <v>0</v>
      </c>
      <c r="I454" s="188">
        <f t="shared" si="126"/>
        <v>0</v>
      </c>
      <c r="J454" s="188">
        <f t="shared" si="126"/>
        <v>0</v>
      </c>
      <c r="K454" s="188">
        <f t="shared" si="126"/>
        <v>0</v>
      </c>
      <c r="L454" s="188">
        <f t="shared" si="126"/>
        <v>0</v>
      </c>
      <c r="M454" s="188">
        <f t="shared" si="126"/>
        <v>0</v>
      </c>
      <c r="N454" s="188">
        <f t="shared" si="126"/>
        <v>0</v>
      </c>
      <c r="O454" s="188">
        <f t="shared" si="126"/>
        <v>0</v>
      </c>
      <c r="P454" s="188">
        <f t="shared" si="126"/>
        <v>0</v>
      </c>
      <c r="Q454" s="188">
        <f t="shared" si="126"/>
        <v>0</v>
      </c>
      <c r="R454" s="188">
        <f t="shared" si="126"/>
        <v>0</v>
      </c>
      <c r="S454" s="188">
        <f t="shared" si="126"/>
        <v>0</v>
      </c>
      <c r="T454" s="188">
        <f t="shared" si="126"/>
        <v>0</v>
      </c>
      <c r="U454" s="188">
        <f t="shared" si="126"/>
        <v>0</v>
      </c>
      <c r="V454" s="188">
        <f t="shared" si="126"/>
        <v>0</v>
      </c>
      <c r="W454" s="188">
        <f t="shared" si="126"/>
        <v>0</v>
      </c>
      <c r="X454" s="188">
        <f t="shared" si="126"/>
        <v>0</v>
      </c>
      <c r="Y454" s="188">
        <f t="shared" si="126"/>
        <v>0</v>
      </c>
      <c r="Z454" s="188">
        <f t="shared" si="126"/>
        <v>0</v>
      </c>
      <c r="AA454" s="188">
        <f t="shared" si="126"/>
        <v>0</v>
      </c>
      <c r="AB454" s="188">
        <f t="shared" si="126"/>
        <v>0</v>
      </c>
      <c r="AC454" s="188">
        <f t="shared" si="126"/>
        <v>0</v>
      </c>
      <c r="AD454" s="188">
        <f t="shared" si="126"/>
        <v>0</v>
      </c>
      <c r="AE454" s="188">
        <f t="shared" si="126"/>
        <v>0</v>
      </c>
      <c r="AF454" s="188">
        <f t="shared" si="126"/>
        <v>0</v>
      </c>
      <c r="AG454" s="188">
        <f t="shared" si="126"/>
        <v>0</v>
      </c>
      <c r="AH454" s="188">
        <f t="shared" si="126"/>
        <v>0</v>
      </c>
      <c r="AI454" s="188">
        <f t="shared" si="126"/>
        <v>0</v>
      </c>
      <c r="AJ454" s="188">
        <f t="shared" si="126"/>
        <v>0</v>
      </c>
      <c r="AK454" s="188">
        <f t="shared" si="126"/>
        <v>0</v>
      </c>
      <c r="AL454" s="188">
        <f t="shared" si="126"/>
        <v>0</v>
      </c>
      <c r="AM454" s="188">
        <f t="shared" si="126"/>
        <v>0</v>
      </c>
      <c r="AN454" s="188">
        <f t="shared" si="126"/>
        <v>0</v>
      </c>
      <c r="AO454" s="188">
        <f t="shared" si="126"/>
        <v>0</v>
      </c>
      <c r="AP454" s="188">
        <f t="shared" si="126"/>
        <v>0</v>
      </c>
    </row>
    <row r="455" spans="1:42" x14ac:dyDescent="0.2">
      <c r="A455" s="33" t="str">
        <f t="shared" si="123"/>
        <v>15-yr SL</v>
      </c>
      <c r="B455" s="234">
        <f t="array" ref="B455">SUM(IF(ISNUMBER(C455:AP455),C455:AP455))</f>
        <v>0</v>
      </c>
      <c r="C455" s="188">
        <f>C447/100*$Q$414</f>
        <v>0</v>
      </c>
      <c r="D455" s="188">
        <f t="shared" ref="D455:AP455" si="127">D447/100*$Q$414</f>
        <v>0</v>
      </c>
      <c r="E455" s="188">
        <f t="shared" si="127"/>
        <v>0</v>
      </c>
      <c r="F455" s="188">
        <f t="shared" si="127"/>
        <v>0</v>
      </c>
      <c r="G455" s="188">
        <f t="shared" si="127"/>
        <v>0</v>
      </c>
      <c r="H455" s="188">
        <f t="shared" si="127"/>
        <v>0</v>
      </c>
      <c r="I455" s="188">
        <f t="shared" si="127"/>
        <v>0</v>
      </c>
      <c r="J455" s="188">
        <f t="shared" si="127"/>
        <v>0</v>
      </c>
      <c r="K455" s="188">
        <f t="shared" si="127"/>
        <v>0</v>
      </c>
      <c r="L455" s="188">
        <f t="shared" si="127"/>
        <v>0</v>
      </c>
      <c r="M455" s="188">
        <f t="shared" si="127"/>
        <v>0</v>
      </c>
      <c r="N455" s="188">
        <f t="shared" si="127"/>
        <v>0</v>
      </c>
      <c r="O455" s="188">
        <f t="shared" si="127"/>
        <v>0</v>
      </c>
      <c r="P455" s="188">
        <f t="shared" si="127"/>
        <v>0</v>
      </c>
      <c r="Q455" s="188">
        <f t="shared" si="127"/>
        <v>0</v>
      </c>
      <c r="R455" s="188">
        <f t="shared" si="127"/>
        <v>0</v>
      </c>
      <c r="S455" s="188">
        <f t="shared" si="127"/>
        <v>0</v>
      </c>
      <c r="T455" s="188">
        <f t="shared" si="127"/>
        <v>0</v>
      </c>
      <c r="U455" s="188">
        <f t="shared" si="127"/>
        <v>0</v>
      </c>
      <c r="V455" s="188">
        <f t="shared" si="127"/>
        <v>0</v>
      </c>
      <c r="W455" s="188">
        <f t="shared" si="127"/>
        <v>0</v>
      </c>
      <c r="X455" s="188">
        <f t="shared" si="127"/>
        <v>0</v>
      </c>
      <c r="Y455" s="188">
        <f t="shared" si="127"/>
        <v>0</v>
      </c>
      <c r="Z455" s="188">
        <f t="shared" si="127"/>
        <v>0</v>
      </c>
      <c r="AA455" s="188">
        <f t="shared" si="127"/>
        <v>0</v>
      </c>
      <c r="AB455" s="188">
        <f t="shared" si="127"/>
        <v>0</v>
      </c>
      <c r="AC455" s="188">
        <f t="shared" si="127"/>
        <v>0</v>
      </c>
      <c r="AD455" s="188">
        <f t="shared" si="127"/>
        <v>0</v>
      </c>
      <c r="AE455" s="188">
        <f t="shared" si="127"/>
        <v>0</v>
      </c>
      <c r="AF455" s="188">
        <f t="shared" si="127"/>
        <v>0</v>
      </c>
      <c r="AG455" s="188">
        <f t="shared" si="127"/>
        <v>0</v>
      </c>
      <c r="AH455" s="188">
        <f t="shared" si="127"/>
        <v>0</v>
      </c>
      <c r="AI455" s="188">
        <f t="shared" si="127"/>
        <v>0</v>
      </c>
      <c r="AJ455" s="188">
        <f t="shared" si="127"/>
        <v>0</v>
      </c>
      <c r="AK455" s="188">
        <f t="shared" si="127"/>
        <v>0</v>
      </c>
      <c r="AL455" s="188">
        <f t="shared" si="127"/>
        <v>0</v>
      </c>
      <c r="AM455" s="188">
        <f t="shared" si="127"/>
        <v>0</v>
      </c>
      <c r="AN455" s="188">
        <f t="shared" si="127"/>
        <v>0</v>
      </c>
      <c r="AO455" s="188">
        <f t="shared" si="127"/>
        <v>0</v>
      </c>
      <c r="AP455" s="188">
        <f t="shared" si="127"/>
        <v>0</v>
      </c>
    </row>
    <row r="456" spans="1:42" x14ac:dyDescent="0.2">
      <c r="A456" s="33" t="str">
        <f t="shared" si="123"/>
        <v>20-yr SL</v>
      </c>
      <c r="B456" s="234">
        <f t="array" ref="B456">SUM(IF(ISNUMBER(C456:AP456),C456:AP456))</f>
        <v>0</v>
      </c>
      <c r="C456" s="188">
        <f>C448/100*$Q$415</f>
        <v>0</v>
      </c>
      <c r="D456" s="188">
        <f t="shared" ref="D456:AP456" si="128">D448/100*$Q$415</f>
        <v>0</v>
      </c>
      <c r="E456" s="188">
        <f t="shared" si="128"/>
        <v>0</v>
      </c>
      <c r="F456" s="188">
        <f t="shared" si="128"/>
        <v>0</v>
      </c>
      <c r="G456" s="188">
        <f t="shared" si="128"/>
        <v>0</v>
      </c>
      <c r="H456" s="188">
        <f t="shared" si="128"/>
        <v>0</v>
      </c>
      <c r="I456" s="188">
        <f t="shared" si="128"/>
        <v>0</v>
      </c>
      <c r="J456" s="188">
        <f t="shared" si="128"/>
        <v>0</v>
      </c>
      <c r="K456" s="188">
        <f t="shared" si="128"/>
        <v>0</v>
      </c>
      <c r="L456" s="188">
        <f t="shared" si="128"/>
        <v>0</v>
      </c>
      <c r="M456" s="188">
        <f t="shared" si="128"/>
        <v>0</v>
      </c>
      <c r="N456" s="188">
        <f t="shared" si="128"/>
        <v>0</v>
      </c>
      <c r="O456" s="188">
        <f t="shared" si="128"/>
        <v>0</v>
      </c>
      <c r="P456" s="188">
        <f t="shared" si="128"/>
        <v>0</v>
      </c>
      <c r="Q456" s="188">
        <f t="shared" si="128"/>
        <v>0</v>
      </c>
      <c r="R456" s="188">
        <f t="shared" si="128"/>
        <v>0</v>
      </c>
      <c r="S456" s="188">
        <f t="shared" si="128"/>
        <v>0</v>
      </c>
      <c r="T456" s="188">
        <f t="shared" si="128"/>
        <v>0</v>
      </c>
      <c r="U456" s="188">
        <f t="shared" si="128"/>
        <v>0</v>
      </c>
      <c r="V456" s="188">
        <f t="shared" si="128"/>
        <v>0</v>
      </c>
      <c r="W456" s="188">
        <f t="shared" si="128"/>
        <v>0</v>
      </c>
      <c r="X456" s="188">
        <f t="shared" si="128"/>
        <v>0</v>
      </c>
      <c r="Y456" s="188">
        <f t="shared" si="128"/>
        <v>0</v>
      </c>
      <c r="Z456" s="188">
        <f t="shared" si="128"/>
        <v>0</v>
      </c>
      <c r="AA456" s="188">
        <f t="shared" si="128"/>
        <v>0</v>
      </c>
      <c r="AB456" s="188">
        <f t="shared" si="128"/>
        <v>0</v>
      </c>
      <c r="AC456" s="188">
        <f t="shared" si="128"/>
        <v>0</v>
      </c>
      <c r="AD456" s="188">
        <f t="shared" si="128"/>
        <v>0</v>
      </c>
      <c r="AE456" s="188">
        <f t="shared" si="128"/>
        <v>0</v>
      </c>
      <c r="AF456" s="188">
        <f t="shared" si="128"/>
        <v>0</v>
      </c>
      <c r="AG456" s="188">
        <f t="shared" si="128"/>
        <v>0</v>
      </c>
      <c r="AH456" s="188">
        <f t="shared" si="128"/>
        <v>0</v>
      </c>
      <c r="AI456" s="188">
        <f t="shared" si="128"/>
        <v>0</v>
      </c>
      <c r="AJ456" s="188">
        <f t="shared" si="128"/>
        <v>0</v>
      </c>
      <c r="AK456" s="188">
        <f t="shared" si="128"/>
        <v>0</v>
      </c>
      <c r="AL456" s="188">
        <f t="shared" si="128"/>
        <v>0</v>
      </c>
      <c r="AM456" s="188">
        <f t="shared" si="128"/>
        <v>0</v>
      </c>
      <c r="AN456" s="188">
        <f t="shared" si="128"/>
        <v>0</v>
      </c>
      <c r="AO456" s="188">
        <f t="shared" si="128"/>
        <v>0</v>
      </c>
      <c r="AP456" s="188">
        <f t="shared" si="128"/>
        <v>0</v>
      </c>
    </row>
    <row r="457" spans="1:42" x14ac:dyDescent="0.2">
      <c r="A457" s="33" t="str">
        <f t="shared" si="123"/>
        <v>39-yr SL</v>
      </c>
      <c r="B457" s="234">
        <f>SUM(IF(ISNUMBER(C457:AP457),C457:AP457))</f>
        <v>0</v>
      </c>
      <c r="C457" s="188">
        <f>C449/100*$Q$416</f>
        <v>0</v>
      </c>
      <c r="D457" s="188">
        <f t="shared" ref="D457:AP457" si="129">D449/100*$Q$416</f>
        <v>0</v>
      </c>
      <c r="E457" s="188">
        <f t="shared" si="129"/>
        <v>0</v>
      </c>
      <c r="F457" s="188">
        <f t="shared" si="129"/>
        <v>0</v>
      </c>
      <c r="G457" s="188">
        <f t="shared" si="129"/>
        <v>0</v>
      </c>
      <c r="H457" s="188">
        <f t="shared" si="129"/>
        <v>0</v>
      </c>
      <c r="I457" s="188">
        <f t="shared" si="129"/>
        <v>0</v>
      </c>
      <c r="J457" s="188">
        <f t="shared" si="129"/>
        <v>0</v>
      </c>
      <c r="K457" s="188">
        <f t="shared" si="129"/>
        <v>0</v>
      </c>
      <c r="L457" s="188">
        <f t="shared" si="129"/>
        <v>0</v>
      </c>
      <c r="M457" s="188">
        <f t="shared" si="129"/>
        <v>0</v>
      </c>
      <c r="N457" s="188">
        <f t="shared" si="129"/>
        <v>0</v>
      </c>
      <c r="O457" s="188">
        <f t="shared" si="129"/>
        <v>0</v>
      </c>
      <c r="P457" s="188">
        <f t="shared" si="129"/>
        <v>0</v>
      </c>
      <c r="Q457" s="188">
        <f t="shared" si="129"/>
        <v>0</v>
      </c>
      <c r="R457" s="188">
        <f t="shared" si="129"/>
        <v>0</v>
      </c>
      <c r="S457" s="188">
        <f t="shared" si="129"/>
        <v>0</v>
      </c>
      <c r="T457" s="188">
        <f t="shared" si="129"/>
        <v>0</v>
      </c>
      <c r="U457" s="188">
        <f t="shared" si="129"/>
        <v>0</v>
      </c>
      <c r="V457" s="188">
        <f t="shared" si="129"/>
        <v>0</v>
      </c>
      <c r="W457" s="188">
        <f t="shared" si="129"/>
        <v>0</v>
      </c>
      <c r="X457" s="188">
        <f t="shared" si="129"/>
        <v>0</v>
      </c>
      <c r="Y457" s="188">
        <f t="shared" si="129"/>
        <v>0</v>
      </c>
      <c r="Z457" s="188">
        <f t="shared" si="129"/>
        <v>0</v>
      </c>
      <c r="AA457" s="188">
        <f t="shared" si="129"/>
        <v>0</v>
      </c>
      <c r="AB457" s="188">
        <f t="shared" si="129"/>
        <v>0</v>
      </c>
      <c r="AC457" s="188">
        <f t="shared" si="129"/>
        <v>0</v>
      </c>
      <c r="AD457" s="188">
        <f t="shared" si="129"/>
        <v>0</v>
      </c>
      <c r="AE457" s="188">
        <f t="shared" si="129"/>
        <v>0</v>
      </c>
      <c r="AF457" s="188">
        <f t="shared" si="129"/>
        <v>0</v>
      </c>
      <c r="AG457" s="188">
        <f t="shared" si="129"/>
        <v>0</v>
      </c>
      <c r="AH457" s="188">
        <f t="shared" si="129"/>
        <v>0</v>
      </c>
      <c r="AI457" s="188">
        <f t="shared" si="129"/>
        <v>0</v>
      </c>
      <c r="AJ457" s="188">
        <f t="shared" si="129"/>
        <v>0</v>
      </c>
      <c r="AK457" s="188">
        <f t="shared" si="129"/>
        <v>0</v>
      </c>
      <c r="AL457" s="188">
        <f t="shared" si="129"/>
        <v>0</v>
      </c>
      <c r="AM457" s="188">
        <f t="shared" si="129"/>
        <v>0</v>
      </c>
      <c r="AN457" s="188">
        <f t="shared" si="129"/>
        <v>0</v>
      </c>
      <c r="AO457" s="188">
        <f t="shared" si="129"/>
        <v>0</v>
      </c>
      <c r="AP457" s="188">
        <f t="shared" si="129"/>
        <v>0</v>
      </c>
    </row>
    <row r="458" spans="1:42" x14ac:dyDescent="0.2">
      <c r="A458" s="33" t="s">
        <v>298</v>
      </c>
      <c r="B458" s="234">
        <f>SUM(IF(ISNUMBER(C458:AP458),C458:AP458))</f>
        <v>0</v>
      </c>
      <c r="C458" s="366">
        <f>IF(C2&lt;=analysis_period,C450/100*$Q$417,0)</f>
        <v>0</v>
      </c>
      <c r="D458" s="366">
        <f>IF(D2&lt;=analysis_period,D450/100*$Q$417,0)</f>
        <v>0</v>
      </c>
      <c r="E458" s="366">
        <f>IF(E2&lt;=analysis_period,E450/100*$Q$417,0)</f>
        <v>0</v>
      </c>
      <c r="F458" s="366">
        <f>IF(F2&lt;=analysis_period,F450/100*$Q$417,0)</f>
        <v>0</v>
      </c>
      <c r="G458" s="366">
        <f>IF(G2&lt;=analysis_period,G450/100*$Q$417,0)</f>
        <v>0</v>
      </c>
      <c r="H458" s="366">
        <f>IF(H2&lt;=analysis_period,H450/100*$Q$417,0)</f>
        <v>0</v>
      </c>
      <c r="I458" s="366">
        <f>IF(I2&lt;=analysis_period,I450/100*$Q$417,0)</f>
        <v>0</v>
      </c>
      <c r="J458" s="366">
        <f>IF(J2&lt;=analysis_period,J450/100*$Q$417,0)</f>
        <v>0</v>
      </c>
      <c r="K458" s="366">
        <f>IF(K2&lt;=analysis_period,K450/100*$Q$417,0)</f>
        <v>0</v>
      </c>
      <c r="L458" s="366">
        <f>IF(L2&lt;=analysis_period,L450/100*$Q$417,0)</f>
        <v>0</v>
      </c>
      <c r="M458" s="366">
        <f>IF(M2&lt;=analysis_period,M450/100*$Q$417,0)</f>
        <v>0</v>
      </c>
      <c r="N458" s="366">
        <f>IF(N2&lt;=analysis_period,N450/100*$Q$417,0)</f>
        <v>0</v>
      </c>
      <c r="O458" s="366">
        <f>IF(O2&lt;=analysis_period,O450/100*$Q$417,0)</f>
        <v>0</v>
      </c>
      <c r="P458" s="366">
        <f>IF(P2&lt;=analysis_period,P450/100*$Q$417,0)</f>
        <v>0</v>
      </c>
      <c r="Q458" s="366">
        <f>IF(Q2&lt;=analysis_period,Q450/100*$Q$417,0)</f>
        <v>0</v>
      </c>
      <c r="R458" s="366">
        <f>IF(R2&lt;=analysis_period,R450/100*$Q$417,0)</f>
        <v>0</v>
      </c>
      <c r="S458" s="366">
        <f>IF(S2&lt;=analysis_period,S450/100*$Q$417,0)</f>
        <v>0</v>
      </c>
      <c r="T458" s="366">
        <f>IF(T2&lt;=analysis_period,T450/100*$Q$417,0)</f>
        <v>0</v>
      </c>
      <c r="U458" s="366">
        <f>IF(U2&lt;=analysis_period,U450/100*$Q$417,0)</f>
        <v>0</v>
      </c>
      <c r="V458" s="366">
        <f>IF(V2&lt;=analysis_period,V450/100*$Q$417,0)</f>
        <v>0</v>
      </c>
      <c r="W458" s="366">
        <f>IF(W2&lt;=analysis_period,W450/100*$Q$417,0)</f>
        <v>0</v>
      </c>
      <c r="X458" s="366">
        <f>IF(X2&lt;=analysis_period,X450/100*$Q$417,0)</f>
        <v>0</v>
      </c>
      <c r="Y458" s="366">
        <f>IF(Y2&lt;=analysis_period,Y450/100*$Q$417,0)</f>
        <v>0</v>
      </c>
      <c r="Z458" s="366">
        <f>IF(Z2&lt;=analysis_period,Z450/100*$Q$417,0)</f>
        <v>0</v>
      </c>
      <c r="AA458" s="366">
        <f>IF(AA2&lt;=analysis_period,AA450/100*$Q$417,0)</f>
        <v>0</v>
      </c>
      <c r="AB458" s="366">
        <f>IF(AB2&lt;=analysis_period,AB450/100*$Q$417,0)</f>
        <v>0</v>
      </c>
      <c r="AC458" s="366">
        <f>IF(AC2&lt;=analysis_period,AC450/100*$Q$417,0)</f>
        <v>0</v>
      </c>
      <c r="AD458" s="366">
        <f>IF(AD2&lt;=analysis_period,AD450/100*$Q$417,0)</f>
        <v>0</v>
      </c>
      <c r="AE458" s="366">
        <f>IF(AE2&lt;=analysis_period,AE450/100*$Q$417,0)</f>
        <v>0</v>
      </c>
      <c r="AF458" s="366">
        <f>IF(AF2&lt;=analysis_period,AF450/100*$Q$417,0)</f>
        <v>0</v>
      </c>
      <c r="AG458" s="366">
        <f>IF(AG2&lt;=analysis_period,AG450/100*$Q$417,0)</f>
        <v>0</v>
      </c>
      <c r="AH458" s="366">
        <f>IF(AH2&lt;=analysis_period,AH450/100*$Q$417,0)</f>
        <v>0</v>
      </c>
      <c r="AI458" s="366">
        <f>IF(AI2&lt;=analysis_period,AI450/100*$Q$417,0)</f>
        <v>0</v>
      </c>
      <c r="AJ458" s="366">
        <f>IF(AJ2&lt;=analysis_period,AJ450/100*$Q$417,0)</f>
        <v>0</v>
      </c>
      <c r="AK458" s="366">
        <f>IF(AK2&lt;=analysis_period,AK450/100*$Q$417,0)</f>
        <v>0</v>
      </c>
      <c r="AL458" s="366">
        <f>IF(AL2&lt;=analysis_period,AL450/100*$Q$417,0)</f>
        <v>0</v>
      </c>
      <c r="AM458" s="366">
        <f>IF(AM2&lt;=analysis_period,AM450/100*$Q$417,0)</f>
        <v>0</v>
      </c>
      <c r="AN458" s="366">
        <f>IF(AN2&lt;=analysis_period,AN450/100*$Q$417,0)</f>
        <v>0</v>
      </c>
      <c r="AO458" s="366">
        <f>IF(AO2&lt;=analysis_period,AO450/100*$Q$417,0)</f>
        <v>0</v>
      </c>
      <c r="AP458" s="366">
        <f>IF(AP2&lt;=analysis_period,AP450/100*$Q$417,0)</f>
        <v>0</v>
      </c>
    </row>
    <row r="459" spans="1:42" x14ac:dyDescent="0.2">
      <c r="A459" s="33" t="s">
        <v>76</v>
      </c>
      <c r="B459" s="234">
        <f t="array" ref="B459">SUM(IF(ISNUMBER(C459:AP459),C459:AP459))</f>
        <v>0</v>
      </c>
      <c r="C459" s="194">
        <f>P418</f>
        <v>0</v>
      </c>
      <c r="D459" s="194">
        <v>0</v>
      </c>
      <c r="E459" s="194">
        <v>0</v>
      </c>
      <c r="F459" s="194">
        <v>0</v>
      </c>
      <c r="G459" s="194">
        <v>0</v>
      </c>
      <c r="H459" s="194">
        <v>0</v>
      </c>
      <c r="I459" s="194">
        <v>0</v>
      </c>
      <c r="J459" s="194">
        <v>0</v>
      </c>
      <c r="K459" s="194">
        <v>0</v>
      </c>
      <c r="L459" s="194">
        <v>0</v>
      </c>
      <c r="M459" s="194">
        <v>0</v>
      </c>
      <c r="N459" s="194">
        <v>0</v>
      </c>
      <c r="O459" s="194">
        <v>0</v>
      </c>
      <c r="P459" s="194">
        <v>0</v>
      </c>
      <c r="Q459" s="194">
        <v>0</v>
      </c>
      <c r="R459" s="194">
        <v>0</v>
      </c>
      <c r="S459" s="194">
        <v>0</v>
      </c>
      <c r="T459" s="194">
        <v>0</v>
      </c>
      <c r="U459" s="194">
        <v>0</v>
      </c>
      <c r="V459" s="194">
        <v>0</v>
      </c>
      <c r="W459" s="194">
        <v>0</v>
      </c>
      <c r="X459" s="194">
        <v>0</v>
      </c>
      <c r="Y459" s="194">
        <v>0</v>
      </c>
      <c r="Z459" s="194">
        <v>0</v>
      </c>
      <c r="AA459" s="194">
        <v>0</v>
      </c>
      <c r="AB459" s="194">
        <v>0</v>
      </c>
      <c r="AC459" s="194">
        <v>0</v>
      </c>
      <c r="AD459" s="194">
        <v>0</v>
      </c>
      <c r="AE459" s="194">
        <v>0</v>
      </c>
      <c r="AF459" s="194">
        <v>0</v>
      </c>
      <c r="AG459" s="194">
        <v>0</v>
      </c>
      <c r="AH459" s="194">
        <v>0</v>
      </c>
      <c r="AI459" s="194">
        <v>0</v>
      </c>
      <c r="AJ459" s="194">
        <v>0</v>
      </c>
      <c r="AK459" s="194">
        <v>0</v>
      </c>
      <c r="AL459" s="194">
        <v>0</v>
      </c>
      <c r="AM459" s="194">
        <v>0</v>
      </c>
      <c r="AN459" s="194">
        <v>0</v>
      </c>
      <c r="AO459" s="194">
        <v>0</v>
      </c>
      <c r="AP459" s="194">
        <v>0</v>
      </c>
    </row>
    <row r="460" spans="1:42" x14ac:dyDescent="0.2">
      <c r="A460" s="32"/>
      <c r="B460" s="235">
        <f t="array" ref="B460">SUM(IF(ISNUMBER(C460:AP460),C460:AP460))</f>
        <v>0</v>
      </c>
      <c r="C460" s="188">
        <f>SUM(C452:C459)</f>
        <v>0</v>
      </c>
      <c r="D460" s="188">
        <f t="shared" ref="D460:AP460" si="130">SUM(D452:D459)</f>
        <v>0</v>
      </c>
      <c r="E460" s="188">
        <f t="shared" si="130"/>
        <v>0</v>
      </c>
      <c r="F460" s="188">
        <f t="shared" si="130"/>
        <v>0</v>
      </c>
      <c r="G460" s="188">
        <f t="shared" si="130"/>
        <v>0</v>
      </c>
      <c r="H460" s="188">
        <f t="shared" si="130"/>
        <v>0</v>
      </c>
      <c r="I460" s="188">
        <f t="shared" si="130"/>
        <v>0</v>
      </c>
      <c r="J460" s="188">
        <f t="shared" si="130"/>
        <v>0</v>
      </c>
      <c r="K460" s="188">
        <f t="shared" si="130"/>
        <v>0</v>
      </c>
      <c r="L460" s="188">
        <f t="shared" si="130"/>
        <v>0</v>
      </c>
      <c r="M460" s="188">
        <f t="shared" si="130"/>
        <v>0</v>
      </c>
      <c r="N460" s="188">
        <f t="shared" si="130"/>
        <v>0</v>
      </c>
      <c r="O460" s="188">
        <f t="shared" si="130"/>
        <v>0</v>
      </c>
      <c r="P460" s="188">
        <f t="shared" si="130"/>
        <v>0</v>
      </c>
      <c r="Q460" s="188">
        <f t="shared" si="130"/>
        <v>0</v>
      </c>
      <c r="R460" s="188">
        <f t="shared" si="130"/>
        <v>0</v>
      </c>
      <c r="S460" s="188">
        <f t="shared" si="130"/>
        <v>0</v>
      </c>
      <c r="T460" s="188">
        <f t="shared" si="130"/>
        <v>0</v>
      </c>
      <c r="U460" s="188">
        <f t="shared" si="130"/>
        <v>0</v>
      </c>
      <c r="V460" s="188">
        <f t="shared" si="130"/>
        <v>0</v>
      </c>
      <c r="W460" s="188">
        <f t="shared" si="130"/>
        <v>0</v>
      </c>
      <c r="X460" s="188">
        <f t="shared" si="130"/>
        <v>0</v>
      </c>
      <c r="Y460" s="188">
        <f t="shared" si="130"/>
        <v>0</v>
      </c>
      <c r="Z460" s="188">
        <f t="shared" si="130"/>
        <v>0</v>
      </c>
      <c r="AA460" s="188">
        <f t="shared" si="130"/>
        <v>0</v>
      </c>
      <c r="AB460" s="188">
        <f t="shared" si="130"/>
        <v>0</v>
      </c>
      <c r="AC460" s="188">
        <f t="shared" si="130"/>
        <v>0</v>
      </c>
      <c r="AD460" s="188">
        <f t="shared" si="130"/>
        <v>0</v>
      </c>
      <c r="AE460" s="188">
        <f t="shared" si="130"/>
        <v>0</v>
      </c>
      <c r="AF460" s="188">
        <f t="shared" si="130"/>
        <v>0</v>
      </c>
      <c r="AG460" s="188">
        <f t="shared" si="130"/>
        <v>0</v>
      </c>
      <c r="AH460" s="188">
        <f t="shared" si="130"/>
        <v>0</v>
      </c>
      <c r="AI460" s="188">
        <f t="shared" si="130"/>
        <v>0</v>
      </c>
      <c r="AJ460" s="188">
        <f t="shared" si="130"/>
        <v>0</v>
      </c>
      <c r="AK460" s="188">
        <f t="shared" si="130"/>
        <v>0</v>
      </c>
      <c r="AL460" s="188">
        <f t="shared" si="130"/>
        <v>0</v>
      </c>
      <c r="AM460" s="188">
        <f t="shared" si="130"/>
        <v>0</v>
      </c>
      <c r="AN460" s="188">
        <f t="shared" si="130"/>
        <v>0</v>
      </c>
      <c r="AO460" s="188">
        <f t="shared" si="130"/>
        <v>0</v>
      </c>
      <c r="AP460" s="188">
        <f t="shared" si="130"/>
        <v>0</v>
      </c>
    </row>
    <row r="461" spans="1:42" x14ac:dyDescent="0.2">
      <c r="A461" s="32"/>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row>
    <row r="462" spans="1:42" x14ac:dyDescent="0.2">
      <c r="A462" s="30" t="s">
        <v>64</v>
      </c>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66</v>
      </c>
      <c r="B463" s="37" t="str">
        <f>equip_reserve_depr_fed</f>
        <v>5-yr MACRS</v>
      </c>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32" t="s">
        <v>67</v>
      </c>
      <c r="B464" s="230">
        <f>B2</f>
        <v>0</v>
      </c>
      <c r="C464" s="230">
        <f>C2</f>
        <v>1</v>
      </c>
      <c r="D464" s="230">
        <f>D2</f>
        <v>2</v>
      </c>
      <c r="E464" s="230">
        <f>E2</f>
        <v>3</v>
      </c>
      <c r="F464" s="230">
        <f>F2</f>
        <v>4</v>
      </c>
      <c r="G464" s="230">
        <f>G2</f>
        <v>5</v>
      </c>
      <c r="H464" s="230">
        <f>H2</f>
        <v>6</v>
      </c>
      <c r="I464" s="230">
        <f>I2</f>
        <v>7</v>
      </c>
      <c r="J464" s="230">
        <f>J2</f>
        <v>8</v>
      </c>
      <c r="K464" s="230">
        <f>K2</f>
        <v>9</v>
      </c>
      <c r="L464" s="230">
        <f>L2</f>
        <v>10</v>
      </c>
      <c r="M464" s="230">
        <f>M2</f>
        <v>11</v>
      </c>
      <c r="N464" s="230">
        <f>N2</f>
        <v>12</v>
      </c>
      <c r="O464" s="230">
        <f>O2</f>
        <v>13</v>
      </c>
      <c r="P464" s="230">
        <f>P2</f>
        <v>14</v>
      </c>
      <c r="Q464" s="230">
        <f>Q2</f>
        <v>15</v>
      </c>
      <c r="R464" s="230">
        <f>R2</f>
        <v>16</v>
      </c>
      <c r="S464" s="230">
        <f>S2</f>
        <v>17</v>
      </c>
      <c r="T464" s="230">
        <f>T2</f>
        <v>18</v>
      </c>
      <c r="U464" s="230">
        <f>U2</f>
        <v>19</v>
      </c>
      <c r="V464" s="230">
        <f>V2</f>
        <v>20</v>
      </c>
      <c r="W464" s="230">
        <f>W2</f>
        <v>21</v>
      </c>
      <c r="X464" s="230">
        <f>X2</f>
        <v>22</v>
      </c>
      <c r="Y464" s="230">
        <f>Y2</f>
        <v>23</v>
      </c>
      <c r="Z464" s="230">
        <f>Z2</f>
        <v>24</v>
      </c>
      <c r="AA464" s="230">
        <f>AA2</f>
        <v>25</v>
      </c>
      <c r="AB464" s="230">
        <f>AB2</f>
        <v>26</v>
      </c>
      <c r="AC464" s="230">
        <f>AC2</f>
        <v>27</v>
      </c>
      <c r="AD464" s="230">
        <f>AD2</f>
        <v>28</v>
      </c>
      <c r="AE464" s="230">
        <f>AE2</f>
        <v>29</v>
      </c>
      <c r="AF464" s="230">
        <f>AF2</f>
        <v>30</v>
      </c>
      <c r="AG464" s="230">
        <f>AG2</f>
        <v>31</v>
      </c>
      <c r="AH464" s="230">
        <f>AH2</f>
        <v>32</v>
      </c>
      <c r="AI464" s="230">
        <f>AI2</f>
        <v>33</v>
      </c>
      <c r="AJ464" s="230">
        <f>AJ2</f>
        <v>34</v>
      </c>
      <c r="AK464" s="230">
        <f>AK2</f>
        <v>35</v>
      </c>
      <c r="AL464" s="230">
        <f>AL2</f>
        <v>36</v>
      </c>
      <c r="AM464" s="230">
        <f>AM2</f>
        <v>37</v>
      </c>
      <c r="AN464" s="230">
        <f>AN2</f>
        <v>38</v>
      </c>
      <c r="AO464" s="230">
        <f>AO2</f>
        <v>39</v>
      </c>
      <c r="AP464" s="230">
        <f>AP2</f>
        <v>40</v>
      </c>
    </row>
    <row r="465" spans="1:42" x14ac:dyDescent="0.2">
      <c r="A465" s="32" t="s">
        <v>68</v>
      </c>
      <c r="B465" s="229">
        <v>0</v>
      </c>
      <c r="C465" s="222">
        <f t="shared" ref="C465:AP465" si="131">IF($B$463=$A444,C444,0)+IF($B$463=$A445,C445,0)+IF($B$463=$A446,C446,0)+IF($B$463=$A447,C447,0)+IF($B$463=$A448,C448,0)+IF($B$463=$A449,C449,0)</f>
        <v>20</v>
      </c>
      <c r="D465" s="222">
        <f t="shared" si="131"/>
        <v>32</v>
      </c>
      <c r="E465" s="222">
        <f t="shared" si="131"/>
        <v>19.2</v>
      </c>
      <c r="F465" s="222">
        <f t="shared" si="131"/>
        <v>11.52</v>
      </c>
      <c r="G465" s="222">
        <f t="shared" si="131"/>
        <v>11.52</v>
      </c>
      <c r="H465" s="222">
        <f t="shared" si="131"/>
        <v>5.76</v>
      </c>
      <c r="I465" s="222">
        <f t="shared" si="131"/>
        <v>0</v>
      </c>
      <c r="J465" s="222">
        <f t="shared" si="131"/>
        <v>0</v>
      </c>
      <c r="K465" s="222">
        <f t="shared" si="131"/>
        <v>0</v>
      </c>
      <c r="L465" s="222">
        <f t="shared" si="131"/>
        <v>0</v>
      </c>
      <c r="M465" s="222">
        <f t="shared" si="131"/>
        <v>0</v>
      </c>
      <c r="N465" s="222">
        <f t="shared" si="131"/>
        <v>0</v>
      </c>
      <c r="O465" s="222">
        <f t="shared" si="131"/>
        <v>0</v>
      </c>
      <c r="P465" s="222">
        <f t="shared" si="131"/>
        <v>0</v>
      </c>
      <c r="Q465" s="222">
        <f t="shared" si="131"/>
        <v>0</v>
      </c>
      <c r="R465" s="222">
        <f t="shared" si="131"/>
        <v>0</v>
      </c>
      <c r="S465" s="222">
        <f t="shared" si="131"/>
        <v>0</v>
      </c>
      <c r="T465" s="222">
        <f t="shared" si="131"/>
        <v>0</v>
      </c>
      <c r="U465" s="222">
        <f t="shared" si="131"/>
        <v>0</v>
      </c>
      <c r="V465" s="222">
        <f t="shared" si="131"/>
        <v>0</v>
      </c>
      <c r="W465" s="222">
        <f t="shared" si="131"/>
        <v>0</v>
      </c>
      <c r="X465" s="222">
        <f t="shared" si="131"/>
        <v>0</v>
      </c>
      <c r="Y465" s="222">
        <f t="shared" si="131"/>
        <v>0</v>
      </c>
      <c r="Z465" s="222">
        <f t="shared" si="131"/>
        <v>0</v>
      </c>
      <c r="AA465" s="222">
        <f t="shared" si="131"/>
        <v>0</v>
      </c>
      <c r="AB465" s="222">
        <f t="shared" si="131"/>
        <v>0</v>
      </c>
      <c r="AC465" s="222">
        <f t="shared" si="131"/>
        <v>0</v>
      </c>
      <c r="AD465" s="222">
        <f t="shared" si="131"/>
        <v>0</v>
      </c>
      <c r="AE465" s="222">
        <f t="shared" si="131"/>
        <v>0</v>
      </c>
      <c r="AF465" s="222">
        <f t="shared" si="131"/>
        <v>0</v>
      </c>
      <c r="AG465" s="222">
        <f t="shared" si="131"/>
        <v>0</v>
      </c>
      <c r="AH465" s="222">
        <f t="shared" si="131"/>
        <v>0</v>
      </c>
      <c r="AI465" s="222">
        <f t="shared" si="131"/>
        <v>0</v>
      </c>
      <c r="AJ465" s="222">
        <f t="shared" si="131"/>
        <v>0</v>
      </c>
      <c r="AK465" s="222">
        <f t="shared" si="131"/>
        <v>0</v>
      </c>
      <c r="AL465" s="222">
        <f t="shared" si="131"/>
        <v>0</v>
      </c>
      <c r="AM465" s="222">
        <f t="shared" si="131"/>
        <v>0</v>
      </c>
      <c r="AN465" s="222">
        <f t="shared" si="131"/>
        <v>0</v>
      </c>
      <c r="AO465" s="222">
        <f t="shared" si="131"/>
        <v>0</v>
      </c>
      <c r="AP465" s="222">
        <f t="shared" si="131"/>
        <v>0</v>
      </c>
    </row>
    <row r="466" spans="1:42" x14ac:dyDescent="0.2">
      <c r="A466" s="30"/>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0" t="s">
        <v>78</v>
      </c>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65</v>
      </c>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16">
        <v>1</v>
      </c>
      <c r="C469" s="212">
        <f t="shared" ref="C469:AP469" si="132">C333</f>
        <v>0</v>
      </c>
      <c r="D469" s="212">
        <f t="shared" si="132"/>
        <v>0</v>
      </c>
      <c r="E469" s="212">
        <f t="shared" si="132"/>
        <v>0</v>
      </c>
      <c r="F469" s="212">
        <f t="shared" si="132"/>
        <v>0</v>
      </c>
      <c r="G469" s="212">
        <f t="shared" si="132"/>
        <v>0</v>
      </c>
      <c r="H469" s="212">
        <f t="shared" si="132"/>
        <v>0</v>
      </c>
      <c r="I469" s="212">
        <f t="shared" si="132"/>
        <v>0</v>
      </c>
      <c r="J469" s="212">
        <f t="shared" si="132"/>
        <v>0</v>
      </c>
      <c r="K469" s="212">
        <f t="shared" si="132"/>
        <v>0</v>
      </c>
      <c r="L469" s="212">
        <f t="shared" si="132"/>
        <v>0</v>
      </c>
      <c r="M469" s="212">
        <f t="shared" si="132"/>
        <v>0</v>
      </c>
      <c r="N469" s="212">
        <f t="shared" si="132"/>
        <v>0</v>
      </c>
      <c r="O469" s="212">
        <f t="shared" si="132"/>
        <v>0</v>
      </c>
      <c r="P469" s="212">
        <f t="shared" si="132"/>
        <v>0</v>
      </c>
      <c r="Q469" s="212">
        <f t="shared" si="132"/>
        <v>0</v>
      </c>
      <c r="R469" s="212">
        <f t="shared" si="132"/>
        <v>0</v>
      </c>
      <c r="S469" s="212">
        <f t="shared" si="132"/>
        <v>0</v>
      </c>
      <c r="T469" s="212">
        <f t="shared" si="132"/>
        <v>0</v>
      </c>
      <c r="U469" s="212">
        <f t="shared" si="132"/>
        <v>0</v>
      </c>
      <c r="V469" s="212">
        <f t="shared" si="132"/>
        <v>0</v>
      </c>
      <c r="W469" s="212">
        <f t="shared" si="132"/>
        <v>0</v>
      </c>
      <c r="X469" s="212">
        <f t="shared" si="132"/>
        <v>0</v>
      </c>
      <c r="Y469" s="212">
        <f t="shared" si="132"/>
        <v>0</v>
      </c>
      <c r="Z469" s="212">
        <f t="shared" si="132"/>
        <v>0</v>
      </c>
      <c r="AA469" s="212">
        <f t="shared" si="132"/>
        <v>0</v>
      </c>
      <c r="AB469" s="212">
        <f t="shared" si="132"/>
        <v>0</v>
      </c>
      <c r="AC469" s="212">
        <f t="shared" si="132"/>
        <v>0</v>
      </c>
      <c r="AD469" s="212">
        <f t="shared" si="132"/>
        <v>0</v>
      </c>
      <c r="AE469" s="212">
        <f t="shared" si="132"/>
        <v>0</v>
      </c>
      <c r="AF469" s="212">
        <f t="shared" si="132"/>
        <v>0</v>
      </c>
      <c r="AG469" s="212">
        <f t="shared" si="132"/>
        <v>0</v>
      </c>
      <c r="AH469" s="212">
        <f t="shared" si="132"/>
        <v>0</v>
      </c>
      <c r="AI469" s="212">
        <f t="shared" si="132"/>
        <v>0</v>
      </c>
      <c r="AJ469" s="212">
        <f t="shared" si="132"/>
        <v>0</v>
      </c>
      <c r="AK469" s="212">
        <f t="shared" si="132"/>
        <v>0</v>
      </c>
      <c r="AL469" s="212">
        <f t="shared" si="132"/>
        <v>0</v>
      </c>
      <c r="AM469" s="212">
        <f t="shared" si="132"/>
        <v>0</v>
      </c>
      <c r="AN469" s="212">
        <f t="shared" si="132"/>
        <v>0</v>
      </c>
      <c r="AO469" s="212">
        <f t="shared" si="132"/>
        <v>0</v>
      </c>
      <c r="AP469" s="212">
        <f t="shared" si="132"/>
        <v>0</v>
      </c>
    </row>
    <row r="470" spans="1:42" x14ac:dyDescent="0.2">
      <c r="A470" s="16">
        <f>A469+1</f>
        <v>2</v>
      </c>
      <c r="C470" s="212">
        <f t="shared" ref="C470:AP470" si="133">C334</f>
        <v>0</v>
      </c>
      <c r="D470" s="212">
        <f t="shared" si="133"/>
        <v>0</v>
      </c>
      <c r="E470" s="212">
        <f t="shared" si="133"/>
        <v>0</v>
      </c>
      <c r="F470" s="212">
        <f t="shared" si="133"/>
        <v>0</v>
      </c>
      <c r="G470" s="212">
        <f t="shared" si="133"/>
        <v>0</v>
      </c>
      <c r="H470" s="212">
        <f t="shared" si="133"/>
        <v>0</v>
      </c>
      <c r="I470" s="212">
        <f t="shared" si="133"/>
        <v>0</v>
      </c>
      <c r="J470" s="212">
        <f t="shared" si="133"/>
        <v>0</v>
      </c>
      <c r="K470" s="212">
        <f t="shared" si="133"/>
        <v>0</v>
      </c>
      <c r="L470" s="212">
        <f t="shared" si="133"/>
        <v>0</v>
      </c>
      <c r="M470" s="212">
        <f t="shared" si="133"/>
        <v>0</v>
      </c>
      <c r="N470" s="212">
        <f t="shared" si="133"/>
        <v>0</v>
      </c>
      <c r="O470" s="212">
        <f t="shared" si="133"/>
        <v>0</v>
      </c>
      <c r="P470" s="212">
        <f t="shared" si="133"/>
        <v>0</v>
      </c>
      <c r="Q470" s="212">
        <f t="shared" si="133"/>
        <v>0</v>
      </c>
      <c r="R470" s="212">
        <f t="shared" si="133"/>
        <v>0</v>
      </c>
      <c r="S470" s="212">
        <f t="shared" si="133"/>
        <v>0</v>
      </c>
      <c r="T470" s="212">
        <f t="shared" si="133"/>
        <v>0</v>
      </c>
      <c r="U470" s="212">
        <f t="shared" si="133"/>
        <v>0</v>
      </c>
      <c r="V470" s="212">
        <f t="shared" si="133"/>
        <v>0</v>
      </c>
      <c r="W470" s="212">
        <f t="shared" si="133"/>
        <v>0</v>
      </c>
      <c r="X470" s="212">
        <f t="shared" si="133"/>
        <v>0</v>
      </c>
      <c r="Y470" s="212">
        <f t="shared" si="133"/>
        <v>0</v>
      </c>
      <c r="Z470" s="212">
        <f t="shared" si="133"/>
        <v>0</v>
      </c>
      <c r="AA470" s="212">
        <f t="shared" si="133"/>
        <v>0</v>
      </c>
      <c r="AB470" s="212">
        <f t="shared" si="133"/>
        <v>0</v>
      </c>
      <c r="AC470" s="212">
        <f t="shared" si="133"/>
        <v>0</v>
      </c>
      <c r="AD470" s="212">
        <f t="shared" si="133"/>
        <v>0</v>
      </c>
      <c r="AE470" s="212">
        <f t="shared" si="133"/>
        <v>0</v>
      </c>
      <c r="AF470" s="212">
        <f t="shared" si="133"/>
        <v>0</v>
      </c>
      <c r="AG470" s="212">
        <f t="shared" si="133"/>
        <v>0</v>
      </c>
      <c r="AH470" s="212">
        <f t="shared" si="133"/>
        <v>0</v>
      </c>
      <c r="AI470" s="212">
        <f t="shared" si="133"/>
        <v>0</v>
      </c>
      <c r="AJ470" s="212">
        <f t="shared" si="133"/>
        <v>0</v>
      </c>
      <c r="AK470" s="212">
        <f t="shared" si="133"/>
        <v>0</v>
      </c>
      <c r="AL470" s="212">
        <f t="shared" si="133"/>
        <v>0</v>
      </c>
      <c r="AM470" s="212">
        <f t="shared" si="133"/>
        <v>0</v>
      </c>
      <c r="AN470" s="212">
        <f t="shared" si="133"/>
        <v>0</v>
      </c>
      <c r="AO470" s="212">
        <f t="shared" si="133"/>
        <v>0</v>
      </c>
      <c r="AP470" s="212">
        <f t="shared" si="133"/>
        <v>0</v>
      </c>
    </row>
    <row r="471" spans="1:42" x14ac:dyDescent="0.2">
      <c r="A471" s="16">
        <f t="shared" ref="A471:A476" si="134">A470+1</f>
        <v>3</v>
      </c>
      <c r="C471" s="212">
        <f t="shared" ref="C471:AP471" si="135">C335</f>
        <v>0</v>
      </c>
      <c r="D471" s="212">
        <f t="shared" si="135"/>
        <v>0</v>
      </c>
      <c r="E471" s="212">
        <f t="shared" si="135"/>
        <v>0</v>
      </c>
      <c r="F471" s="212">
        <f t="shared" si="135"/>
        <v>0</v>
      </c>
      <c r="G471" s="212">
        <f t="shared" si="135"/>
        <v>0</v>
      </c>
      <c r="H471" s="212">
        <f t="shared" si="135"/>
        <v>0</v>
      </c>
      <c r="I471" s="212">
        <f t="shared" si="135"/>
        <v>0</v>
      </c>
      <c r="J471" s="212">
        <f t="shared" si="135"/>
        <v>0</v>
      </c>
      <c r="K471" s="212">
        <f t="shared" si="135"/>
        <v>0</v>
      </c>
      <c r="L471" s="212">
        <f t="shared" si="135"/>
        <v>0</v>
      </c>
      <c r="M471" s="212">
        <f t="shared" si="135"/>
        <v>0</v>
      </c>
      <c r="N471" s="212">
        <f t="shared" si="135"/>
        <v>0</v>
      </c>
      <c r="O471" s="212">
        <f t="shared" si="135"/>
        <v>0</v>
      </c>
      <c r="P471" s="212">
        <f t="shared" si="135"/>
        <v>0</v>
      </c>
      <c r="Q471" s="212">
        <f t="shared" si="135"/>
        <v>0</v>
      </c>
      <c r="R471" s="212">
        <f t="shared" si="135"/>
        <v>0</v>
      </c>
      <c r="S471" s="212">
        <f t="shared" si="135"/>
        <v>0</v>
      </c>
      <c r="T471" s="212">
        <f t="shared" si="135"/>
        <v>0</v>
      </c>
      <c r="U471" s="212">
        <f t="shared" si="135"/>
        <v>0</v>
      </c>
      <c r="V471" s="212">
        <f t="shared" si="135"/>
        <v>0</v>
      </c>
      <c r="W471" s="212">
        <f t="shared" si="135"/>
        <v>0</v>
      </c>
      <c r="X471" s="212">
        <f t="shared" si="135"/>
        <v>0</v>
      </c>
      <c r="Y471" s="212">
        <f t="shared" si="135"/>
        <v>0</v>
      </c>
      <c r="Z471" s="212">
        <f t="shared" si="135"/>
        <v>0</v>
      </c>
      <c r="AA471" s="212">
        <f t="shared" si="135"/>
        <v>0</v>
      </c>
      <c r="AB471" s="212">
        <f t="shared" si="135"/>
        <v>0</v>
      </c>
      <c r="AC471" s="212">
        <f t="shared" si="135"/>
        <v>0</v>
      </c>
      <c r="AD471" s="212">
        <f t="shared" si="135"/>
        <v>0</v>
      </c>
      <c r="AE471" s="212">
        <f t="shared" si="135"/>
        <v>0</v>
      </c>
      <c r="AF471" s="212">
        <f t="shared" si="135"/>
        <v>0</v>
      </c>
      <c r="AG471" s="212">
        <f t="shared" si="135"/>
        <v>0</v>
      </c>
      <c r="AH471" s="212">
        <f t="shared" si="135"/>
        <v>0</v>
      </c>
      <c r="AI471" s="212">
        <f t="shared" si="135"/>
        <v>0</v>
      </c>
      <c r="AJ471" s="212">
        <f t="shared" si="135"/>
        <v>0</v>
      </c>
      <c r="AK471" s="212">
        <f t="shared" si="135"/>
        <v>0</v>
      </c>
      <c r="AL471" s="212">
        <f t="shared" si="135"/>
        <v>0</v>
      </c>
      <c r="AM471" s="212">
        <f t="shared" si="135"/>
        <v>0</v>
      </c>
      <c r="AN471" s="212">
        <f t="shared" si="135"/>
        <v>0</v>
      </c>
      <c r="AO471" s="212">
        <f t="shared" si="135"/>
        <v>0</v>
      </c>
      <c r="AP471" s="212">
        <f t="shared" si="135"/>
        <v>0</v>
      </c>
    </row>
    <row r="472" spans="1:42" x14ac:dyDescent="0.2">
      <c r="A472" s="16">
        <f t="shared" si="134"/>
        <v>4</v>
      </c>
      <c r="C472" s="212">
        <f t="shared" ref="C472:AP472" si="136">C336</f>
        <v>0</v>
      </c>
      <c r="D472" s="212">
        <f t="shared" si="136"/>
        <v>0</v>
      </c>
      <c r="E472" s="212">
        <f t="shared" si="136"/>
        <v>0</v>
      </c>
      <c r="F472" s="212">
        <f t="shared" si="136"/>
        <v>0</v>
      </c>
      <c r="G472" s="212">
        <f t="shared" si="136"/>
        <v>0</v>
      </c>
      <c r="H472" s="212">
        <f t="shared" si="136"/>
        <v>0</v>
      </c>
      <c r="I472" s="212">
        <f t="shared" si="136"/>
        <v>0</v>
      </c>
      <c r="J472" s="212">
        <f t="shared" si="136"/>
        <v>0</v>
      </c>
      <c r="K472" s="212">
        <f t="shared" si="136"/>
        <v>0</v>
      </c>
      <c r="L472" s="212">
        <f t="shared" si="136"/>
        <v>0</v>
      </c>
      <c r="M472" s="212">
        <f t="shared" si="136"/>
        <v>0</v>
      </c>
      <c r="N472" s="212">
        <f t="shared" si="136"/>
        <v>0</v>
      </c>
      <c r="O472" s="212">
        <f t="shared" si="136"/>
        <v>0</v>
      </c>
      <c r="P472" s="212">
        <f t="shared" si="136"/>
        <v>0</v>
      </c>
      <c r="Q472" s="212">
        <f t="shared" si="136"/>
        <v>0</v>
      </c>
      <c r="R472" s="212">
        <f t="shared" si="136"/>
        <v>0</v>
      </c>
      <c r="S472" s="212">
        <f t="shared" si="136"/>
        <v>0</v>
      </c>
      <c r="T472" s="212">
        <f t="shared" si="136"/>
        <v>0</v>
      </c>
      <c r="U472" s="212">
        <f t="shared" si="136"/>
        <v>0</v>
      </c>
      <c r="V472" s="212">
        <f t="shared" si="136"/>
        <v>0</v>
      </c>
      <c r="W472" s="212">
        <f t="shared" si="136"/>
        <v>0</v>
      </c>
      <c r="X472" s="212">
        <f t="shared" si="136"/>
        <v>0</v>
      </c>
      <c r="Y472" s="212">
        <f t="shared" si="136"/>
        <v>0</v>
      </c>
      <c r="Z472" s="212">
        <f t="shared" si="136"/>
        <v>0</v>
      </c>
      <c r="AA472" s="212">
        <f t="shared" si="136"/>
        <v>0</v>
      </c>
      <c r="AB472" s="212">
        <f t="shared" si="136"/>
        <v>0</v>
      </c>
      <c r="AC472" s="212">
        <f t="shared" si="136"/>
        <v>0</v>
      </c>
      <c r="AD472" s="212">
        <f t="shared" si="136"/>
        <v>0</v>
      </c>
      <c r="AE472" s="212">
        <f t="shared" si="136"/>
        <v>0</v>
      </c>
      <c r="AF472" s="212">
        <f t="shared" si="136"/>
        <v>0</v>
      </c>
      <c r="AG472" s="212">
        <f t="shared" si="136"/>
        <v>0</v>
      </c>
      <c r="AH472" s="212">
        <f t="shared" si="136"/>
        <v>0</v>
      </c>
      <c r="AI472" s="212">
        <f t="shared" si="136"/>
        <v>0</v>
      </c>
      <c r="AJ472" s="212">
        <f t="shared" si="136"/>
        <v>0</v>
      </c>
      <c r="AK472" s="212">
        <f t="shared" si="136"/>
        <v>0</v>
      </c>
      <c r="AL472" s="212">
        <f t="shared" si="136"/>
        <v>0</v>
      </c>
      <c r="AM472" s="212">
        <f t="shared" si="136"/>
        <v>0</v>
      </c>
      <c r="AN472" s="212">
        <f t="shared" si="136"/>
        <v>0</v>
      </c>
      <c r="AO472" s="212">
        <f t="shared" si="136"/>
        <v>0</v>
      </c>
      <c r="AP472" s="212">
        <f t="shared" si="136"/>
        <v>0</v>
      </c>
    </row>
    <row r="473" spans="1:42" x14ac:dyDescent="0.2">
      <c r="A473" s="16">
        <f t="shared" si="134"/>
        <v>5</v>
      </c>
      <c r="C473" s="212">
        <f t="shared" ref="C473:AP473" si="137">C337</f>
        <v>0</v>
      </c>
      <c r="D473" s="212">
        <f t="shared" si="137"/>
        <v>0</v>
      </c>
      <c r="E473" s="212">
        <f t="shared" si="137"/>
        <v>0</v>
      </c>
      <c r="F473" s="212">
        <f t="shared" si="137"/>
        <v>0</v>
      </c>
      <c r="G473" s="212">
        <f t="shared" si="137"/>
        <v>0</v>
      </c>
      <c r="H473" s="212">
        <f t="shared" si="137"/>
        <v>0</v>
      </c>
      <c r="I473" s="212">
        <f t="shared" si="137"/>
        <v>0</v>
      </c>
      <c r="J473" s="212">
        <f t="shared" si="137"/>
        <v>0</v>
      </c>
      <c r="K473" s="212">
        <f t="shared" si="137"/>
        <v>0</v>
      </c>
      <c r="L473" s="212">
        <f t="shared" si="137"/>
        <v>0</v>
      </c>
      <c r="M473" s="212">
        <f t="shared" si="137"/>
        <v>0</v>
      </c>
      <c r="N473" s="212">
        <f t="shared" si="137"/>
        <v>0</v>
      </c>
      <c r="O473" s="212">
        <f t="shared" si="137"/>
        <v>0</v>
      </c>
      <c r="P473" s="212">
        <f t="shared" si="137"/>
        <v>0</v>
      </c>
      <c r="Q473" s="212">
        <f t="shared" si="137"/>
        <v>0</v>
      </c>
      <c r="R473" s="212">
        <f t="shared" si="137"/>
        <v>0</v>
      </c>
      <c r="S473" s="212">
        <f t="shared" si="137"/>
        <v>0</v>
      </c>
      <c r="T473" s="212">
        <f t="shared" si="137"/>
        <v>0</v>
      </c>
      <c r="U473" s="212">
        <f t="shared" si="137"/>
        <v>0</v>
      </c>
      <c r="V473" s="212">
        <f t="shared" si="137"/>
        <v>0</v>
      </c>
      <c r="W473" s="212">
        <f t="shared" si="137"/>
        <v>0</v>
      </c>
      <c r="X473" s="212">
        <f t="shared" si="137"/>
        <v>0</v>
      </c>
      <c r="Y473" s="212">
        <f t="shared" si="137"/>
        <v>0</v>
      </c>
      <c r="Z473" s="212">
        <f t="shared" si="137"/>
        <v>0</v>
      </c>
      <c r="AA473" s="212">
        <f t="shared" si="137"/>
        <v>0</v>
      </c>
      <c r="AB473" s="212">
        <f t="shared" si="137"/>
        <v>0</v>
      </c>
      <c r="AC473" s="212">
        <f t="shared" si="137"/>
        <v>0</v>
      </c>
      <c r="AD473" s="212">
        <f t="shared" si="137"/>
        <v>0</v>
      </c>
      <c r="AE473" s="212">
        <f t="shared" si="137"/>
        <v>0</v>
      </c>
      <c r="AF473" s="212">
        <f t="shared" si="137"/>
        <v>0</v>
      </c>
      <c r="AG473" s="212">
        <f t="shared" si="137"/>
        <v>0</v>
      </c>
      <c r="AH473" s="212">
        <f t="shared" si="137"/>
        <v>0</v>
      </c>
      <c r="AI473" s="212">
        <f t="shared" si="137"/>
        <v>0</v>
      </c>
      <c r="AJ473" s="212">
        <f t="shared" si="137"/>
        <v>0</v>
      </c>
      <c r="AK473" s="212">
        <f t="shared" si="137"/>
        <v>0</v>
      </c>
      <c r="AL473" s="212">
        <f t="shared" si="137"/>
        <v>0</v>
      </c>
      <c r="AM473" s="212">
        <f t="shared" si="137"/>
        <v>0</v>
      </c>
      <c r="AN473" s="212">
        <f t="shared" si="137"/>
        <v>0</v>
      </c>
      <c r="AO473" s="212">
        <f t="shared" si="137"/>
        <v>0</v>
      </c>
      <c r="AP473" s="212">
        <f t="shared" si="137"/>
        <v>0</v>
      </c>
    </row>
    <row r="474" spans="1:42" x14ac:dyDescent="0.2">
      <c r="A474" s="16">
        <f t="shared" si="134"/>
        <v>6</v>
      </c>
      <c r="C474" s="212">
        <f t="shared" ref="C474:AP474" si="138">C338</f>
        <v>0</v>
      </c>
      <c r="D474" s="212">
        <f t="shared" si="138"/>
        <v>0</v>
      </c>
      <c r="E474" s="212">
        <f t="shared" si="138"/>
        <v>0</v>
      </c>
      <c r="F474" s="212">
        <f t="shared" si="138"/>
        <v>0</v>
      </c>
      <c r="G474" s="212">
        <f t="shared" si="138"/>
        <v>0</v>
      </c>
      <c r="H474" s="212">
        <f t="shared" si="138"/>
        <v>0</v>
      </c>
      <c r="I474" s="212">
        <f t="shared" si="138"/>
        <v>0</v>
      </c>
      <c r="J474" s="212">
        <f t="shared" si="138"/>
        <v>0</v>
      </c>
      <c r="K474" s="212">
        <f t="shared" si="138"/>
        <v>0</v>
      </c>
      <c r="L474" s="212">
        <f t="shared" si="138"/>
        <v>0</v>
      </c>
      <c r="M474" s="212">
        <f t="shared" si="138"/>
        <v>0</v>
      </c>
      <c r="N474" s="212">
        <f t="shared" si="138"/>
        <v>0</v>
      </c>
      <c r="O474" s="212">
        <f t="shared" si="138"/>
        <v>0</v>
      </c>
      <c r="P474" s="212">
        <f t="shared" si="138"/>
        <v>0</v>
      </c>
      <c r="Q474" s="212">
        <f t="shared" si="138"/>
        <v>0</v>
      </c>
      <c r="R474" s="212">
        <f t="shared" si="138"/>
        <v>0</v>
      </c>
      <c r="S474" s="212">
        <f t="shared" si="138"/>
        <v>0</v>
      </c>
      <c r="T474" s="212">
        <f t="shared" si="138"/>
        <v>0</v>
      </c>
      <c r="U474" s="212">
        <f t="shared" si="138"/>
        <v>0</v>
      </c>
      <c r="V474" s="212">
        <f t="shared" si="138"/>
        <v>0</v>
      </c>
      <c r="W474" s="212">
        <f t="shared" si="138"/>
        <v>0</v>
      </c>
      <c r="X474" s="212">
        <f t="shared" si="138"/>
        <v>0</v>
      </c>
      <c r="Y474" s="212">
        <f t="shared" si="138"/>
        <v>0</v>
      </c>
      <c r="Z474" s="212">
        <f t="shared" si="138"/>
        <v>0</v>
      </c>
      <c r="AA474" s="212">
        <f t="shared" si="138"/>
        <v>0</v>
      </c>
      <c r="AB474" s="212">
        <f t="shared" si="138"/>
        <v>0</v>
      </c>
      <c r="AC474" s="212">
        <f t="shared" si="138"/>
        <v>0</v>
      </c>
      <c r="AD474" s="212">
        <f t="shared" si="138"/>
        <v>0</v>
      </c>
      <c r="AE474" s="212">
        <f t="shared" si="138"/>
        <v>0</v>
      </c>
      <c r="AF474" s="212">
        <f t="shared" si="138"/>
        <v>0</v>
      </c>
      <c r="AG474" s="212">
        <f t="shared" si="138"/>
        <v>0</v>
      </c>
      <c r="AH474" s="212">
        <f t="shared" si="138"/>
        <v>0</v>
      </c>
      <c r="AI474" s="212">
        <f t="shared" si="138"/>
        <v>0</v>
      </c>
      <c r="AJ474" s="212">
        <f t="shared" si="138"/>
        <v>0</v>
      </c>
      <c r="AK474" s="212">
        <f t="shared" si="138"/>
        <v>0</v>
      </c>
      <c r="AL474" s="212">
        <f t="shared" si="138"/>
        <v>0</v>
      </c>
      <c r="AM474" s="212">
        <f t="shared" si="138"/>
        <v>0</v>
      </c>
      <c r="AN474" s="212">
        <f t="shared" si="138"/>
        <v>0</v>
      </c>
      <c r="AO474" s="212">
        <f t="shared" si="138"/>
        <v>0</v>
      </c>
      <c r="AP474" s="212">
        <f t="shared" si="138"/>
        <v>0</v>
      </c>
    </row>
    <row r="475" spans="1:42" x14ac:dyDescent="0.2">
      <c r="A475" s="16">
        <f t="shared" si="134"/>
        <v>7</v>
      </c>
      <c r="C475" s="212">
        <f t="shared" ref="C475:AP475" si="139">C339</f>
        <v>0</v>
      </c>
      <c r="D475" s="212">
        <f t="shared" si="139"/>
        <v>0</v>
      </c>
      <c r="E475" s="212">
        <f t="shared" si="139"/>
        <v>0</v>
      </c>
      <c r="F475" s="212">
        <f t="shared" si="139"/>
        <v>0</v>
      </c>
      <c r="G475" s="212">
        <f t="shared" si="139"/>
        <v>0</v>
      </c>
      <c r="H475" s="212">
        <f t="shared" si="139"/>
        <v>0</v>
      </c>
      <c r="I475" s="212">
        <f t="shared" si="139"/>
        <v>0</v>
      </c>
      <c r="J475" s="212">
        <f t="shared" si="139"/>
        <v>0</v>
      </c>
      <c r="K475" s="212">
        <f t="shared" si="139"/>
        <v>0</v>
      </c>
      <c r="L475" s="212">
        <f t="shared" si="139"/>
        <v>0</v>
      </c>
      <c r="M475" s="212">
        <f t="shared" si="139"/>
        <v>0</v>
      </c>
      <c r="N475" s="212">
        <f t="shared" si="139"/>
        <v>0</v>
      </c>
      <c r="O475" s="212">
        <f t="shared" si="139"/>
        <v>0</v>
      </c>
      <c r="P475" s="212">
        <f t="shared" si="139"/>
        <v>0</v>
      </c>
      <c r="Q475" s="212">
        <f t="shared" si="139"/>
        <v>0</v>
      </c>
      <c r="R475" s="212">
        <f t="shared" si="139"/>
        <v>0</v>
      </c>
      <c r="S475" s="212">
        <f t="shared" si="139"/>
        <v>0</v>
      </c>
      <c r="T475" s="212">
        <f t="shared" si="139"/>
        <v>0</v>
      </c>
      <c r="U475" s="212">
        <f t="shared" si="139"/>
        <v>0</v>
      </c>
      <c r="V475" s="212">
        <f t="shared" si="139"/>
        <v>0</v>
      </c>
      <c r="W475" s="212">
        <f t="shared" si="139"/>
        <v>0</v>
      </c>
      <c r="X475" s="212">
        <f t="shared" si="139"/>
        <v>0</v>
      </c>
      <c r="Y475" s="212">
        <f t="shared" si="139"/>
        <v>0</v>
      </c>
      <c r="Z475" s="212">
        <f t="shared" si="139"/>
        <v>0</v>
      </c>
      <c r="AA475" s="212">
        <f t="shared" si="139"/>
        <v>0</v>
      </c>
      <c r="AB475" s="212">
        <f t="shared" si="139"/>
        <v>0</v>
      </c>
      <c r="AC475" s="212">
        <f t="shared" si="139"/>
        <v>0</v>
      </c>
      <c r="AD475" s="212">
        <f t="shared" si="139"/>
        <v>0</v>
      </c>
      <c r="AE475" s="212">
        <f t="shared" si="139"/>
        <v>0</v>
      </c>
      <c r="AF475" s="212">
        <f t="shared" si="139"/>
        <v>0</v>
      </c>
      <c r="AG475" s="212">
        <f t="shared" si="139"/>
        <v>0</v>
      </c>
      <c r="AH475" s="212">
        <f t="shared" si="139"/>
        <v>0</v>
      </c>
      <c r="AI475" s="212">
        <f t="shared" si="139"/>
        <v>0</v>
      </c>
      <c r="AJ475" s="212">
        <f t="shared" si="139"/>
        <v>0</v>
      </c>
      <c r="AK475" s="212">
        <f t="shared" si="139"/>
        <v>0</v>
      </c>
      <c r="AL475" s="212">
        <f t="shared" si="139"/>
        <v>0</v>
      </c>
      <c r="AM475" s="212">
        <f t="shared" si="139"/>
        <v>0</v>
      </c>
      <c r="AN475" s="212">
        <f t="shared" si="139"/>
        <v>0</v>
      </c>
      <c r="AO475" s="212">
        <f t="shared" si="139"/>
        <v>0</v>
      </c>
      <c r="AP475" s="212">
        <f t="shared" si="139"/>
        <v>0</v>
      </c>
    </row>
    <row r="476" spans="1:42" x14ac:dyDescent="0.2">
      <c r="A476" s="16">
        <f t="shared" si="134"/>
        <v>8</v>
      </c>
      <c r="C476" s="212">
        <f t="shared" ref="C476:AP476" si="140">C340</f>
        <v>0</v>
      </c>
      <c r="D476" s="212">
        <f t="shared" si="140"/>
        <v>0</v>
      </c>
      <c r="E476" s="212">
        <f t="shared" si="140"/>
        <v>0</v>
      </c>
      <c r="F476" s="212">
        <f t="shared" si="140"/>
        <v>0</v>
      </c>
      <c r="G476" s="212">
        <f t="shared" si="140"/>
        <v>0</v>
      </c>
      <c r="H476" s="212">
        <f t="shared" si="140"/>
        <v>0</v>
      </c>
      <c r="I476" s="212">
        <f t="shared" si="140"/>
        <v>0</v>
      </c>
      <c r="J476" s="212">
        <f t="shared" si="140"/>
        <v>0</v>
      </c>
      <c r="K476" s="212">
        <f t="shared" si="140"/>
        <v>0</v>
      </c>
      <c r="L476" s="212">
        <f t="shared" si="140"/>
        <v>0</v>
      </c>
      <c r="M476" s="212">
        <f t="shared" si="140"/>
        <v>0</v>
      </c>
      <c r="N476" s="212">
        <f t="shared" si="140"/>
        <v>0</v>
      </c>
      <c r="O476" s="212">
        <f t="shared" si="140"/>
        <v>0</v>
      </c>
      <c r="P476" s="212">
        <f t="shared" si="140"/>
        <v>0</v>
      </c>
      <c r="Q476" s="212">
        <f t="shared" si="140"/>
        <v>0</v>
      </c>
      <c r="R476" s="212">
        <f t="shared" si="140"/>
        <v>0</v>
      </c>
      <c r="S476" s="212">
        <f t="shared" si="140"/>
        <v>0</v>
      </c>
      <c r="T476" s="212">
        <f t="shared" si="140"/>
        <v>0</v>
      </c>
      <c r="U476" s="212">
        <f t="shared" si="140"/>
        <v>0</v>
      </c>
      <c r="V476" s="212">
        <f t="shared" si="140"/>
        <v>0</v>
      </c>
      <c r="W476" s="212">
        <f t="shared" si="140"/>
        <v>0</v>
      </c>
      <c r="X476" s="212">
        <f t="shared" si="140"/>
        <v>0</v>
      </c>
      <c r="Y476" s="212">
        <f t="shared" si="140"/>
        <v>0</v>
      </c>
      <c r="Z476" s="212">
        <f t="shared" si="140"/>
        <v>0</v>
      </c>
      <c r="AA476" s="212">
        <f t="shared" si="140"/>
        <v>0</v>
      </c>
      <c r="AB476" s="212">
        <f t="shared" si="140"/>
        <v>0</v>
      </c>
      <c r="AC476" s="212">
        <f t="shared" si="140"/>
        <v>0</v>
      </c>
      <c r="AD476" s="212">
        <f t="shared" si="140"/>
        <v>0</v>
      </c>
      <c r="AE476" s="212">
        <f t="shared" si="140"/>
        <v>0</v>
      </c>
      <c r="AF476" s="212">
        <f t="shared" si="140"/>
        <v>0</v>
      </c>
      <c r="AG476" s="212">
        <f t="shared" si="140"/>
        <v>0</v>
      </c>
      <c r="AH476" s="212">
        <f t="shared" si="140"/>
        <v>0</v>
      </c>
      <c r="AI476" s="212">
        <f t="shared" si="140"/>
        <v>0</v>
      </c>
      <c r="AJ476" s="212">
        <f t="shared" si="140"/>
        <v>0</v>
      </c>
      <c r="AK476" s="212">
        <f t="shared" si="140"/>
        <v>0</v>
      </c>
      <c r="AL476" s="212">
        <f t="shared" si="140"/>
        <v>0</v>
      </c>
      <c r="AM476" s="212">
        <f t="shared" si="140"/>
        <v>0</v>
      </c>
      <c r="AN476" s="212">
        <f t="shared" si="140"/>
        <v>0</v>
      </c>
      <c r="AO476" s="212">
        <f t="shared" si="140"/>
        <v>0</v>
      </c>
      <c r="AP476" s="212">
        <f t="shared" si="140"/>
        <v>0</v>
      </c>
    </row>
    <row r="477" spans="1:42" x14ac:dyDescent="0.2">
      <c r="A477" s="16">
        <f>A476+1</f>
        <v>9</v>
      </c>
      <c r="C477" s="212">
        <f t="shared" ref="C477:AP477" si="141">C341</f>
        <v>0</v>
      </c>
      <c r="D477" s="212">
        <f t="shared" si="141"/>
        <v>0</v>
      </c>
      <c r="E477" s="212">
        <f t="shared" si="141"/>
        <v>0</v>
      </c>
      <c r="F477" s="212">
        <f t="shared" si="141"/>
        <v>0</v>
      </c>
      <c r="G477" s="212">
        <f t="shared" si="141"/>
        <v>0</v>
      </c>
      <c r="H477" s="212">
        <f t="shared" si="141"/>
        <v>0</v>
      </c>
      <c r="I477" s="212">
        <f t="shared" si="141"/>
        <v>0</v>
      </c>
      <c r="J477" s="212">
        <f t="shared" si="141"/>
        <v>0</v>
      </c>
      <c r="K477" s="212">
        <f t="shared" si="141"/>
        <v>0</v>
      </c>
      <c r="L477" s="212">
        <f t="shared" si="141"/>
        <v>0</v>
      </c>
      <c r="M477" s="212">
        <f t="shared" si="141"/>
        <v>0</v>
      </c>
      <c r="N477" s="212">
        <f t="shared" si="141"/>
        <v>0</v>
      </c>
      <c r="O477" s="212">
        <f t="shared" si="141"/>
        <v>0</v>
      </c>
      <c r="P477" s="212">
        <f t="shared" si="141"/>
        <v>0</v>
      </c>
      <c r="Q477" s="212">
        <f t="shared" si="141"/>
        <v>0</v>
      </c>
      <c r="R477" s="212">
        <f t="shared" si="141"/>
        <v>0</v>
      </c>
      <c r="S477" s="212">
        <f t="shared" si="141"/>
        <v>0</v>
      </c>
      <c r="T477" s="212">
        <f t="shared" si="141"/>
        <v>0</v>
      </c>
      <c r="U477" s="212">
        <f t="shared" si="141"/>
        <v>0</v>
      </c>
      <c r="V477" s="212">
        <f t="shared" si="141"/>
        <v>0</v>
      </c>
      <c r="W477" s="212">
        <f t="shared" si="141"/>
        <v>0</v>
      </c>
      <c r="X477" s="212">
        <f t="shared" si="141"/>
        <v>0</v>
      </c>
      <c r="Y477" s="212">
        <f t="shared" si="141"/>
        <v>0</v>
      </c>
      <c r="Z477" s="212">
        <f t="shared" si="141"/>
        <v>0</v>
      </c>
      <c r="AA477" s="212">
        <f t="shared" si="141"/>
        <v>0</v>
      </c>
      <c r="AB477" s="212">
        <f t="shared" si="141"/>
        <v>0</v>
      </c>
      <c r="AC477" s="212">
        <f t="shared" si="141"/>
        <v>0</v>
      </c>
      <c r="AD477" s="212">
        <f t="shared" si="141"/>
        <v>0</v>
      </c>
      <c r="AE477" s="212">
        <f t="shared" si="141"/>
        <v>0</v>
      </c>
      <c r="AF477" s="212">
        <f t="shared" si="141"/>
        <v>0</v>
      </c>
      <c r="AG477" s="212">
        <f t="shared" si="141"/>
        <v>0</v>
      </c>
      <c r="AH477" s="212">
        <f t="shared" si="141"/>
        <v>0</v>
      </c>
      <c r="AI477" s="212">
        <f t="shared" si="141"/>
        <v>0</v>
      </c>
      <c r="AJ477" s="212">
        <f t="shared" si="141"/>
        <v>0</v>
      </c>
      <c r="AK477" s="212">
        <f t="shared" si="141"/>
        <v>0</v>
      </c>
      <c r="AL477" s="212">
        <f t="shared" si="141"/>
        <v>0</v>
      </c>
      <c r="AM477" s="212">
        <f t="shared" si="141"/>
        <v>0</v>
      </c>
      <c r="AN477" s="212">
        <f t="shared" si="141"/>
        <v>0</v>
      </c>
      <c r="AO477" s="212">
        <f t="shared" si="141"/>
        <v>0</v>
      </c>
      <c r="AP477" s="212">
        <f t="shared" si="141"/>
        <v>0</v>
      </c>
    </row>
    <row r="478" spans="1:42" x14ac:dyDescent="0.2">
      <c r="A478" s="16">
        <f t="shared" ref="A478" si="142">A477+1</f>
        <v>10</v>
      </c>
      <c r="C478" s="212">
        <f t="shared" ref="C478:AP478" si="143">C342</f>
        <v>0</v>
      </c>
      <c r="D478" s="212">
        <f t="shared" si="143"/>
        <v>0</v>
      </c>
      <c r="E478" s="212">
        <f t="shared" si="143"/>
        <v>0</v>
      </c>
      <c r="F478" s="212">
        <f t="shared" si="143"/>
        <v>0</v>
      </c>
      <c r="G478" s="212">
        <f t="shared" si="143"/>
        <v>0</v>
      </c>
      <c r="H478" s="212">
        <f t="shared" si="143"/>
        <v>0</v>
      </c>
      <c r="I478" s="212">
        <f t="shared" si="143"/>
        <v>0</v>
      </c>
      <c r="J478" s="212">
        <f t="shared" si="143"/>
        <v>0</v>
      </c>
      <c r="K478" s="212">
        <f t="shared" si="143"/>
        <v>0</v>
      </c>
      <c r="L478" s="212">
        <f t="shared" si="143"/>
        <v>0</v>
      </c>
      <c r="M478" s="212">
        <f t="shared" si="143"/>
        <v>0</v>
      </c>
      <c r="N478" s="212">
        <f t="shared" si="143"/>
        <v>0</v>
      </c>
      <c r="O478" s="212">
        <f t="shared" si="143"/>
        <v>0</v>
      </c>
      <c r="P478" s="212">
        <f t="shared" si="143"/>
        <v>0</v>
      </c>
      <c r="Q478" s="212">
        <f t="shared" si="143"/>
        <v>0</v>
      </c>
      <c r="R478" s="212">
        <f t="shared" si="143"/>
        <v>0</v>
      </c>
      <c r="S478" s="212">
        <f t="shared" si="143"/>
        <v>0</v>
      </c>
      <c r="T478" s="212">
        <f t="shared" si="143"/>
        <v>0</v>
      </c>
      <c r="U478" s="212">
        <f t="shared" si="143"/>
        <v>0</v>
      </c>
      <c r="V478" s="212">
        <f t="shared" si="143"/>
        <v>0</v>
      </c>
      <c r="W478" s="212">
        <f t="shared" si="143"/>
        <v>0</v>
      </c>
      <c r="X478" s="212">
        <f t="shared" si="143"/>
        <v>0</v>
      </c>
      <c r="Y478" s="212">
        <f t="shared" si="143"/>
        <v>0</v>
      </c>
      <c r="Z478" s="212">
        <f t="shared" si="143"/>
        <v>0</v>
      </c>
      <c r="AA478" s="212">
        <f t="shared" si="143"/>
        <v>0</v>
      </c>
      <c r="AB478" s="212">
        <f t="shared" si="143"/>
        <v>0</v>
      </c>
      <c r="AC478" s="212">
        <f t="shared" si="143"/>
        <v>0</v>
      </c>
      <c r="AD478" s="212">
        <f t="shared" si="143"/>
        <v>0</v>
      </c>
      <c r="AE478" s="212">
        <f t="shared" si="143"/>
        <v>0</v>
      </c>
      <c r="AF478" s="212">
        <f t="shared" si="143"/>
        <v>0</v>
      </c>
      <c r="AG478" s="212">
        <f t="shared" si="143"/>
        <v>0</v>
      </c>
      <c r="AH478" s="212">
        <f t="shared" si="143"/>
        <v>0</v>
      </c>
      <c r="AI478" s="212">
        <f t="shared" si="143"/>
        <v>0</v>
      </c>
      <c r="AJ478" s="212">
        <f t="shared" si="143"/>
        <v>0</v>
      </c>
      <c r="AK478" s="212">
        <f t="shared" si="143"/>
        <v>0</v>
      </c>
      <c r="AL478" s="212">
        <f t="shared" si="143"/>
        <v>0</v>
      </c>
      <c r="AM478" s="212">
        <f t="shared" si="143"/>
        <v>0</v>
      </c>
      <c r="AN478" s="212">
        <f t="shared" si="143"/>
        <v>0</v>
      </c>
      <c r="AO478" s="212">
        <f t="shared" si="143"/>
        <v>0</v>
      </c>
      <c r="AP478" s="212">
        <f t="shared" si="143"/>
        <v>0</v>
      </c>
    </row>
    <row r="479" spans="1:42" x14ac:dyDescent="0.2">
      <c r="A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69</v>
      </c>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16">
        <v>1</v>
      </c>
      <c r="B481" s="231">
        <f t="shared" ref="B481:B490" si="144">SUM(C481:AP481)</f>
        <v>0</v>
      </c>
      <c r="C481" s="233">
        <f>LOOKUP(C469,$B$464:$AP$464,$B$465:$AP$465)*$B627/100</f>
        <v>0</v>
      </c>
      <c r="D481" s="233">
        <f>LOOKUP(D469,$B$464:$AP$464,$B$465:$AP$465)*$B627/100</f>
        <v>0</v>
      </c>
      <c r="E481" s="233">
        <f>LOOKUP(E469,$B$464:$AP$464,$B$465:$AP$465)*$B627/100</f>
        <v>0</v>
      </c>
      <c r="F481" s="233">
        <f>LOOKUP(F469,$B$464:$AP$464,$B$465:$AP$465)*$B627/100</f>
        <v>0</v>
      </c>
      <c r="G481" s="233">
        <f>LOOKUP(G469,$B$464:$AP$464,$B$465:$AP$465)*$B627/100</f>
        <v>0</v>
      </c>
      <c r="H481" s="233">
        <f>LOOKUP(H469,$B$464:$AP$464,$B$465:$AP$465)*$B627/100</f>
        <v>0</v>
      </c>
      <c r="I481" s="233">
        <f>LOOKUP(I469,$B$464:$AP$464,$B$465:$AP$465)*$B627/100</f>
        <v>0</v>
      </c>
      <c r="J481" s="233">
        <f>LOOKUP(J469,$B$464:$AP$464,$B$465:$AP$465)*$B627/100</f>
        <v>0</v>
      </c>
      <c r="K481" s="233">
        <f>LOOKUP(K469,$B$464:$AP$464,$B$465:$AP$465)*$B627/100</f>
        <v>0</v>
      </c>
      <c r="L481" s="233">
        <f>LOOKUP(L469,$B$464:$AP$464,$B$465:$AP$465)*$B627/100</f>
        <v>0</v>
      </c>
      <c r="M481" s="233">
        <f>LOOKUP(M469,$B$464:$AP$464,$B$465:$AP$465)*$B627/100</f>
        <v>0</v>
      </c>
      <c r="N481" s="233">
        <f>LOOKUP(N469,$B$464:$AP$464,$B$465:$AP$465)*$B627/100</f>
        <v>0</v>
      </c>
      <c r="O481" s="233">
        <f>LOOKUP(O469,$B$464:$AP$464,$B$465:$AP$465)*$B627/100</f>
        <v>0</v>
      </c>
      <c r="P481" s="233">
        <f>LOOKUP(P469,$B$464:$AP$464,$B$465:$AP$465)*$B627/100</f>
        <v>0</v>
      </c>
      <c r="Q481" s="233">
        <f>LOOKUP(Q469,$B$464:$AP$464,$B$465:$AP$465)*$B627/100</f>
        <v>0</v>
      </c>
      <c r="R481" s="233">
        <f>LOOKUP(R469,$B$464:$AP$464,$B$465:$AP$465)*$B627/100</f>
        <v>0</v>
      </c>
      <c r="S481" s="233">
        <f>LOOKUP(S469,$B$464:$AP$464,$B$465:$AP$465)*$B627/100</f>
        <v>0</v>
      </c>
      <c r="T481" s="233">
        <f>LOOKUP(T469,$B$464:$AP$464,$B$465:$AP$465)*$B627/100</f>
        <v>0</v>
      </c>
      <c r="U481" s="233">
        <f>LOOKUP(U469,$B$464:$AP$464,$B$465:$AP$465)*$B627/100</f>
        <v>0</v>
      </c>
      <c r="V481" s="233">
        <f>LOOKUP(V469,$B$464:$AP$464,$B$465:$AP$465)*$B627/100</f>
        <v>0</v>
      </c>
      <c r="W481" s="233">
        <f>LOOKUP(W469,$B$464:$AP$464,$B$465:$AP$465)*$B627/100</f>
        <v>0</v>
      </c>
      <c r="X481" s="233">
        <f>LOOKUP(X469,$B$464:$AP$464,$B$465:$AP$465)*$B627/100</f>
        <v>0</v>
      </c>
      <c r="Y481" s="233">
        <f>LOOKUP(Y469,$B$464:$AP$464,$B$465:$AP$465)*$B627/100</f>
        <v>0</v>
      </c>
      <c r="Z481" s="233">
        <f>LOOKUP(Z469,$B$464:$AP$464,$B$465:$AP$465)*$B627/100</f>
        <v>0</v>
      </c>
      <c r="AA481" s="233">
        <f>LOOKUP(AA469,$B$464:$AP$464,$B$465:$AP$465)*$B627/100</f>
        <v>0</v>
      </c>
      <c r="AB481" s="233">
        <f>LOOKUP(AB469,$B$464:$AP$464,$B$465:$AP$465)*$B627/100</f>
        <v>0</v>
      </c>
      <c r="AC481" s="233">
        <f>LOOKUP(AC469,$B$464:$AP$464,$B$465:$AP$465)*$B627/100</f>
        <v>0</v>
      </c>
      <c r="AD481" s="233">
        <f>LOOKUP(AD469,$B$464:$AP$464,$B$465:$AP$465)*$B627/100</f>
        <v>0</v>
      </c>
      <c r="AE481" s="233">
        <f>LOOKUP(AE469,$B$464:$AP$464,$B$465:$AP$465)*$B627/100</f>
        <v>0</v>
      </c>
      <c r="AF481" s="233">
        <f>LOOKUP(AF469,$B$464:$AP$464,$B$465:$AP$465)*$B627/100</f>
        <v>0</v>
      </c>
      <c r="AG481" s="233">
        <f>LOOKUP(AG469,$B$464:$AP$464,$B$465:$AP$465)*$B627/100</f>
        <v>0</v>
      </c>
      <c r="AH481" s="233">
        <f>LOOKUP(AH469,$B$464:$AP$464,$B$465:$AP$465)*$B627/100</f>
        <v>0</v>
      </c>
      <c r="AI481" s="233">
        <f>LOOKUP(AI469,$B$464:$AP$464,$B$465:$AP$465)*$B627/100</f>
        <v>0</v>
      </c>
      <c r="AJ481" s="233">
        <f>LOOKUP(AJ469,$B$464:$AP$464,$B$465:$AP$465)*$B627/100</f>
        <v>0</v>
      </c>
      <c r="AK481" s="233">
        <f>LOOKUP(AK469,$B$464:$AP$464,$B$465:$AP$465)*$B627/100</f>
        <v>0</v>
      </c>
      <c r="AL481" s="233">
        <f>LOOKUP(AL469,$B$464:$AP$464,$B$465:$AP$465)*$B627/100</f>
        <v>0</v>
      </c>
      <c r="AM481" s="233">
        <f>LOOKUP(AM469,$B$464:$AP$464,$B$465:$AP$465)*$B627/100</f>
        <v>0</v>
      </c>
      <c r="AN481" s="233">
        <f>LOOKUP(AN469,$B$464:$AP$464,$B$465:$AP$465)*$B627/100</f>
        <v>0</v>
      </c>
      <c r="AO481" s="233">
        <f>LOOKUP(AO469,$B$464:$AP$464,$B$465:$AP$465)*$B627/100</f>
        <v>0</v>
      </c>
      <c r="AP481" s="233">
        <f>LOOKUP(AP469,$B$464:$AP$464,$B$465:$AP$465)*$B627/100</f>
        <v>0</v>
      </c>
    </row>
    <row r="482" spans="1:42" x14ac:dyDescent="0.2">
      <c r="A482" s="16">
        <f>A481+1</f>
        <v>2</v>
      </c>
      <c r="B482" s="231">
        <f t="shared" si="144"/>
        <v>0</v>
      </c>
      <c r="C482" s="233">
        <f>LOOKUP(C470,$B$464:$AP$464,$B$465:$AP$465)*$B628/100</f>
        <v>0</v>
      </c>
      <c r="D482" s="233">
        <f>LOOKUP(D470,$B$464:$AP$464,$B$465:$AP$465)*$B628/100</f>
        <v>0</v>
      </c>
      <c r="E482" s="233">
        <f>LOOKUP(E470,$B$464:$AP$464,$B$465:$AP$465)*$B628/100</f>
        <v>0</v>
      </c>
      <c r="F482" s="233">
        <f>LOOKUP(F470,$B$464:$AP$464,$B$465:$AP$465)*$B628/100</f>
        <v>0</v>
      </c>
      <c r="G482" s="233">
        <f>LOOKUP(G470,$B$464:$AP$464,$B$465:$AP$465)*$B628/100</f>
        <v>0</v>
      </c>
      <c r="H482" s="233">
        <f>LOOKUP(H470,$B$464:$AP$464,$B$465:$AP$465)*$B628/100</f>
        <v>0</v>
      </c>
      <c r="I482" s="233">
        <f>LOOKUP(I470,$B$464:$AP$464,$B$465:$AP$465)*$B628/100</f>
        <v>0</v>
      </c>
      <c r="J482" s="233">
        <f>LOOKUP(J470,$B$464:$AP$464,$B$465:$AP$465)*$B628/100</f>
        <v>0</v>
      </c>
      <c r="K482" s="233">
        <f>LOOKUP(K470,$B$464:$AP$464,$B$465:$AP$465)*$B628/100</f>
        <v>0</v>
      </c>
      <c r="L482" s="233">
        <f>LOOKUP(L470,$B$464:$AP$464,$B$465:$AP$465)*$B628/100</f>
        <v>0</v>
      </c>
      <c r="M482" s="233">
        <f>LOOKUP(M470,$B$464:$AP$464,$B$465:$AP$465)*$B628/100</f>
        <v>0</v>
      </c>
      <c r="N482" s="233">
        <f>LOOKUP(N470,$B$464:$AP$464,$B$465:$AP$465)*$B628/100</f>
        <v>0</v>
      </c>
      <c r="O482" s="233">
        <f>LOOKUP(O470,$B$464:$AP$464,$B$465:$AP$465)*$B628/100</f>
        <v>0</v>
      </c>
      <c r="P482" s="233">
        <f>LOOKUP(P470,$B$464:$AP$464,$B$465:$AP$465)*$B628/100</f>
        <v>0</v>
      </c>
      <c r="Q482" s="233">
        <f>LOOKUP(Q470,$B$464:$AP$464,$B$465:$AP$465)*$B628/100</f>
        <v>0</v>
      </c>
      <c r="R482" s="233">
        <f>LOOKUP(R470,$B$464:$AP$464,$B$465:$AP$465)*$B628/100</f>
        <v>0</v>
      </c>
      <c r="S482" s="233">
        <f>LOOKUP(S470,$B$464:$AP$464,$B$465:$AP$465)*$B628/100</f>
        <v>0</v>
      </c>
      <c r="T482" s="233">
        <f>LOOKUP(T470,$B$464:$AP$464,$B$465:$AP$465)*$B628/100</f>
        <v>0</v>
      </c>
      <c r="U482" s="233">
        <f>LOOKUP(U470,$B$464:$AP$464,$B$465:$AP$465)*$B628/100</f>
        <v>0</v>
      </c>
      <c r="V482" s="233">
        <f>LOOKUP(V470,$B$464:$AP$464,$B$465:$AP$465)*$B628/100</f>
        <v>0</v>
      </c>
      <c r="W482" s="233">
        <f>LOOKUP(W470,$B$464:$AP$464,$B$465:$AP$465)*$B628/100</f>
        <v>0</v>
      </c>
      <c r="X482" s="233">
        <f>LOOKUP(X470,$B$464:$AP$464,$B$465:$AP$465)*$B628/100</f>
        <v>0</v>
      </c>
      <c r="Y482" s="233">
        <f>LOOKUP(Y470,$B$464:$AP$464,$B$465:$AP$465)*$B628/100</f>
        <v>0</v>
      </c>
      <c r="Z482" s="233">
        <f>LOOKUP(Z470,$B$464:$AP$464,$B$465:$AP$465)*$B628/100</f>
        <v>0</v>
      </c>
      <c r="AA482" s="233">
        <f>LOOKUP(AA470,$B$464:$AP$464,$B$465:$AP$465)*$B628/100</f>
        <v>0</v>
      </c>
      <c r="AB482" s="233">
        <f>LOOKUP(AB470,$B$464:$AP$464,$B$465:$AP$465)*$B628/100</f>
        <v>0</v>
      </c>
      <c r="AC482" s="233">
        <f>LOOKUP(AC470,$B$464:$AP$464,$B$465:$AP$465)*$B628/100</f>
        <v>0</v>
      </c>
      <c r="AD482" s="233">
        <f>LOOKUP(AD470,$B$464:$AP$464,$B$465:$AP$465)*$B628/100</f>
        <v>0</v>
      </c>
      <c r="AE482" s="233">
        <f>LOOKUP(AE470,$B$464:$AP$464,$B$465:$AP$465)*$B628/100</f>
        <v>0</v>
      </c>
      <c r="AF482" s="233">
        <f>LOOKUP(AF470,$B$464:$AP$464,$B$465:$AP$465)*$B628/100</f>
        <v>0</v>
      </c>
      <c r="AG482" s="233">
        <f>LOOKUP(AG470,$B$464:$AP$464,$B$465:$AP$465)*$B628/100</f>
        <v>0</v>
      </c>
      <c r="AH482" s="233">
        <f>LOOKUP(AH470,$B$464:$AP$464,$B$465:$AP$465)*$B628/100</f>
        <v>0</v>
      </c>
      <c r="AI482" s="233">
        <f>LOOKUP(AI470,$B$464:$AP$464,$B$465:$AP$465)*$B628/100</f>
        <v>0</v>
      </c>
      <c r="AJ482" s="233">
        <f>LOOKUP(AJ470,$B$464:$AP$464,$B$465:$AP$465)*$B628/100</f>
        <v>0</v>
      </c>
      <c r="AK482" s="233">
        <f>LOOKUP(AK470,$B$464:$AP$464,$B$465:$AP$465)*$B628/100</f>
        <v>0</v>
      </c>
      <c r="AL482" s="233">
        <f>LOOKUP(AL470,$B$464:$AP$464,$B$465:$AP$465)*$B628/100</f>
        <v>0</v>
      </c>
      <c r="AM482" s="233">
        <f>LOOKUP(AM470,$B$464:$AP$464,$B$465:$AP$465)*$B628/100</f>
        <v>0</v>
      </c>
      <c r="AN482" s="233">
        <f>LOOKUP(AN470,$B$464:$AP$464,$B$465:$AP$465)*$B628/100</f>
        <v>0</v>
      </c>
      <c r="AO482" s="233">
        <f>LOOKUP(AO470,$B$464:$AP$464,$B$465:$AP$465)*$B628/100</f>
        <v>0</v>
      </c>
      <c r="AP482" s="233">
        <f>LOOKUP(AP470,$B$464:$AP$464,$B$465:$AP$465)*$B628/100</f>
        <v>0</v>
      </c>
    </row>
    <row r="483" spans="1:42" x14ac:dyDescent="0.2">
      <c r="A483" s="16">
        <f t="shared" ref="A483:A488" si="145">A482+1</f>
        <v>3</v>
      </c>
      <c r="B483" s="231">
        <f t="shared" si="144"/>
        <v>0</v>
      </c>
      <c r="C483" s="233">
        <f>LOOKUP(C471,$B$464:$AP$464,$B$465:$AP$465)*$B629/100</f>
        <v>0</v>
      </c>
      <c r="D483" s="233">
        <f>LOOKUP(D471,$B$464:$AP$464,$B$465:$AP$465)*$B629/100</f>
        <v>0</v>
      </c>
      <c r="E483" s="233">
        <f>LOOKUP(E471,$B$464:$AP$464,$B$465:$AP$465)*$B629/100</f>
        <v>0</v>
      </c>
      <c r="F483" s="233">
        <f>LOOKUP(F471,$B$464:$AP$464,$B$465:$AP$465)*$B629/100</f>
        <v>0</v>
      </c>
      <c r="G483" s="233">
        <f>LOOKUP(G471,$B$464:$AP$464,$B$465:$AP$465)*$B629/100</f>
        <v>0</v>
      </c>
      <c r="H483" s="233">
        <f>LOOKUP(H471,$B$464:$AP$464,$B$465:$AP$465)*$B629/100</f>
        <v>0</v>
      </c>
      <c r="I483" s="233">
        <f>LOOKUP(I471,$B$464:$AP$464,$B$465:$AP$465)*$B629/100</f>
        <v>0</v>
      </c>
      <c r="J483" s="233">
        <f>LOOKUP(J471,$B$464:$AP$464,$B$465:$AP$465)*$B629/100</f>
        <v>0</v>
      </c>
      <c r="K483" s="233">
        <f>LOOKUP(K471,$B$464:$AP$464,$B$465:$AP$465)*$B629/100</f>
        <v>0</v>
      </c>
      <c r="L483" s="233">
        <f>LOOKUP(L471,$B$464:$AP$464,$B$465:$AP$465)*$B629/100</f>
        <v>0</v>
      </c>
      <c r="M483" s="233">
        <f>LOOKUP(M471,$B$464:$AP$464,$B$465:$AP$465)*$B629/100</f>
        <v>0</v>
      </c>
      <c r="N483" s="233">
        <f>LOOKUP(N471,$B$464:$AP$464,$B$465:$AP$465)*$B629/100</f>
        <v>0</v>
      </c>
      <c r="O483" s="233">
        <f>LOOKUP(O471,$B$464:$AP$464,$B$465:$AP$465)*$B629/100</f>
        <v>0</v>
      </c>
      <c r="P483" s="233">
        <f>LOOKUP(P471,$B$464:$AP$464,$B$465:$AP$465)*$B629/100</f>
        <v>0</v>
      </c>
      <c r="Q483" s="233">
        <f>LOOKUP(Q471,$B$464:$AP$464,$B$465:$AP$465)*$B629/100</f>
        <v>0</v>
      </c>
      <c r="R483" s="233">
        <f>LOOKUP(R471,$B$464:$AP$464,$B$465:$AP$465)*$B629/100</f>
        <v>0</v>
      </c>
      <c r="S483" s="233">
        <f>LOOKUP(S471,$B$464:$AP$464,$B$465:$AP$465)*$B629/100</f>
        <v>0</v>
      </c>
      <c r="T483" s="233">
        <f>LOOKUP(T471,$B$464:$AP$464,$B$465:$AP$465)*$B629/100</f>
        <v>0</v>
      </c>
      <c r="U483" s="233">
        <f>LOOKUP(U471,$B$464:$AP$464,$B$465:$AP$465)*$B629/100</f>
        <v>0</v>
      </c>
      <c r="V483" s="233">
        <f>LOOKUP(V471,$B$464:$AP$464,$B$465:$AP$465)*$B629/100</f>
        <v>0</v>
      </c>
      <c r="W483" s="233">
        <f>LOOKUP(W471,$B$464:$AP$464,$B$465:$AP$465)*$B629/100</f>
        <v>0</v>
      </c>
      <c r="X483" s="233">
        <f>LOOKUP(X471,$B$464:$AP$464,$B$465:$AP$465)*$B629/100</f>
        <v>0</v>
      </c>
      <c r="Y483" s="233">
        <f>LOOKUP(Y471,$B$464:$AP$464,$B$465:$AP$465)*$B629/100</f>
        <v>0</v>
      </c>
      <c r="Z483" s="233">
        <f>LOOKUP(Z471,$B$464:$AP$464,$B$465:$AP$465)*$B629/100</f>
        <v>0</v>
      </c>
      <c r="AA483" s="233">
        <f>LOOKUP(AA471,$B$464:$AP$464,$B$465:$AP$465)*$B629/100</f>
        <v>0</v>
      </c>
      <c r="AB483" s="233">
        <f>LOOKUP(AB471,$B$464:$AP$464,$B$465:$AP$465)*$B629/100</f>
        <v>0</v>
      </c>
      <c r="AC483" s="233">
        <f>LOOKUP(AC471,$B$464:$AP$464,$B$465:$AP$465)*$B629/100</f>
        <v>0</v>
      </c>
      <c r="AD483" s="233">
        <f>LOOKUP(AD471,$B$464:$AP$464,$B$465:$AP$465)*$B629/100</f>
        <v>0</v>
      </c>
      <c r="AE483" s="233">
        <f>LOOKUP(AE471,$B$464:$AP$464,$B$465:$AP$465)*$B629/100</f>
        <v>0</v>
      </c>
      <c r="AF483" s="233">
        <f>LOOKUP(AF471,$B$464:$AP$464,$B$465:$AP$465)*$B629/100</f>
        <v>0</v>
      </c>
      <c r="AG483" s="233">
        <f>LOOKUP(AG471,$B$464:$AP$464,$B$465:$AP$465)*$B629/100</f>
        <v>0</v>
      </c>
      <c r="AH483" s="233">
        <f>LOOKUP(AH471,$B$464:$AP$464,$B$465:$AP$465)*$B629/100</f>
        <v>0</v>
      </c>
      <c r="AI483" s="233">
        <f>LOOKUP(AI471,$B$464:$AP$464,$B$465:$AP$465)*$B629/100</f>
        <v>0</v>
      </c>
      <c r="AJ483" s="233">
        <f>LOOKUP(AJ471,$B$464:$AP$464,$B$465:$AP$465)*$B629/100</f>
        <v>0</v>
      </c>
      <c r="AK483" s="233">
        <f>LOOKUP(AK471,$B$464:$AP$464,$B$465:$AP$465)*$B629/100</f>
        <v>0</v>
      </c>
      <c r="AL483" s="233">
        <f>LOOKUP(AL471,$B$464:$AP$464,$B$465:$AP$465)*$B629/100</f>
        <v>0</v>
      </c>
      <c r="AM483" s="233">
        <f>LOOKUP(AM471,$B$464:$AP$464,$B$465:$AP$465)*$B629/100</f>
        <v>0</v>
      </c>
      <c r="AN483" s="233">
        <f>LOOKUP(AN471,$B$464:$AP$464,$B$465:$AP$465)*$B629/100</f>
        <v>0</v>
      </c>
      <c r="AO483" s="233">
        <f>LOOKUP(AO471,$B$464:$AP$464,$B$465:$AP$465)*$B629/100</f>
        <v>0</v>
      </c>
      <c r="AP483" s="233">
        <f>LOOKUP(AP471,$B$464:$AP$464,$B$465:$AP$465)*$B629/100</f>
        <v>0</v>
      </c>
    </row>
    <row r="484" spans="1:42" x14ac:dyDescent="0.2">
      <c r="A484" s="16">
        <f t="shared" si="145"/>
        <v>4</v>
      </c>
      <c r="B484" s="231">
        <f t="shared" si="144"/>
        <v>0</v>
      </c>
      <c r="C484" s="233">
        <f>LOOKUP(C472,$B$464:$AP$464,$B$465:$AP$465)*$B630/100</f>
        <v>0</v>
      </c>
      <c r="D484" s="233">
        <f>LOOKUP(D472,$B$464:$AP$464,$B$465:$AP$465)*$B630/100</f>
        <v>0</v>
      </c>
      <c r="E484" s="233">
        <f>LOOKUP(E472,$B$464:$AP$464,$B$465:$AP$465)*$B630/100</f>
        <v>0</v>
      </c>
      <c r="F484" s="233">
        <f>LOOKUP(F472,$B$464:$AP$464,$B$465:$AP$465)*$B630/100</f>
        <v>0</v>
      </c>
      <c r="G484" s="233">
        <f>LOOKUP(G472,$B$464:$AP$464,$B$465:$AP$465)*$B630/100</f>
        <v>0</v>
      </c>
      <c r="H484" s="233">
        <f>LOOKUP(H472,$B$464:$AP$464,$B$465:$AP$465)*$B630/100</f>
        <v>0</v>
      </c>
      <c r="I484" s="233">
        <f>LOOKUP(I472,$B$464:$AP$464,$B$465:$AP$465)*$B630/100</f>
        <v>0</v>
      </c>
      <c r="J484" s="233">
        <f>LOOKUP(J472,$B$464:$AP$464,$B$465:$AP$465)*$B630/100</f>
        <v>0</v>
      </c>
      <c r="K484" s="233">
        <f>LOOKUP(K472,$B$464:$AP$464,$B$465:$AP$465)*$B630/100</f>
        <v>0</v>
      </c>
      <c r="L484" s="233">
        <f>LOOKUP(L472,$B$464:$AP$464,$B$465:$AP$465)*$B630/100</f>
        <v>0</v>
      </c>
      <c r="M484" s="233">
        <f>LOOKUP(M472,$B$464:$AP$464,$B$465:$AP$465)*$B630/100</f>
        <v>0</v>
      </c>
      <c r="N484" s="233">
        <f>LOOKUP(N472,$B$464:$AP$464,$B$465:$AP$465)*$B630/100</f>
        <v>0</v>
      </c>
      <c r="O484" s="233">
        <f>LOOKUP(O472,$B$464:$AP$464,$B$465:$AP$465)*$B630/100</f>
        <v>0</v>
      </c>
      <c r="P484" s="233">
        <f>LOOKUP(P472,$B$464:$AP$464,$B$465:$AP$465)*$B630/100</f>
        <v>0</v>
      </c>
      <c r="Q484" s="233">
        <f>LOOKUP(Q472,$B$464:$AP$464,$B$465:$AP$465)*$B630/100</f>
        <v>0</v>
      </c>
      <c r="R484" s="233">
        <f>LOOKUP(R472,$B$464:$AP$464,$B$465:$AP$465)*$B630/100</f>
        <v>0</v>
      </c>
      <c r="S484" s="233">
        <f>LOOKUP(S472,$B$464:$AP$464,$B$465:$AP$465)*$B630/100</f>
        <v>0</v>
      </c>
      <c r="T484" s="233">
        <f>LOOKUP(T472,$B$464:$AP$464,$B$465:$AP$465)*$B630/100</f>
        <v>0</v>
      </c>
      <c r="U484" s="233">
        <f>LOOKUP(U472,$B$464:$AP$464,$B$465:$AP$465)*$B630/100</f>
        <v>0</v>
      </c>
      <c r="V484" s="233">
        <f>LOOKUP(V472,$B$464:$AP$464,$B$465:$AP$465)*$B630/100</f>
        <v>0</v>
      </c>
      <c r="W484" s="233">
        <f>LOOKUP(W472,$B$464:$AP$464,$B$465:$AP$465)*$B630/100</f>
        <v>0</v>
      </c>
      <c r="X484" s="233">
        <f>LOOKUP(X472,$B$464:$AP$464,$B$465:$AP$465)*$B630/100</f>
        <v>0</v>
      </c>
      <c r="Y484" s="233">
        <f>LOOKUP(Y472,$B$464:$AP$464,$B$465:$AP$465)*$B630/100</f>
        <v>0</v>
      </c>
      <c r="Z484" s="233">
        <f>LOOKUP(Z472,$B$464:$AP$464,$B$465:$AP$465)*$B630/100</f>
        <v>0</v>
      </c>
      <c r="AA484" s="233">
        <f>LOOKUP(AA472,$B$464:$AP$464,$B$465:$AP$465)*$B630/100</f>
        <v>0</v>
      </c>
      <c r="AB484" s="233">
        <f>LOOKUP(AB472,$B$464:$AP$464,$B$465:$AP$465)*$B630/100</f>
        <v>0</v>
      </c>
      <c r="AC484" s="233">
        <f>LOOKUP(AC472,$B$464:$AP$464,$B$465:$AP$465)*$B630/100</f>
        <v>0</v>
      </c>
      <c r="AD484" s="233">
        <f>LOOKUP(AD472,$B$464:$AP$464,$B$465:$AP$465)*$B630/100</f>
        <v>0</v>
      </c>
      <c r="AE484" s="233">
        <f>LOOKUP(AE472,$B$464:$AP$464,$B$465:$AP$465)*$B630/100</f>
        <v>0</v>
      </c>
      <c r="AF484" s="233">
        <f>LOOKUP(AF472,$B$464:$AP$464,$B$465:$AP$465)*$B630/100</f>
        <v>0</v>
      </c>
      <c r="AG484" s="233">
        <f>LOOKUP(AG472,$B$464:$AP$464,$B$465:$AP$465)*$B630/100</f>
        <v>0</v>
      </c>
      <c r="AH484" s="233">
        <f>LOOKUP(AH472,$B$464:$AP$464,$B$465:$AP$465)*$B630/100</f>
        <v>0</v>
      </c>
      <c r="AI484" s="233">
        <f>LOOKUP(AI472,$B$464:$AP$464,$B$465:$AP$465)*$B630/100</f>
        <v>0</v>
      </c>
      <c r="AJ484" s="233">
        <f>LOOKUP(AJ472,$B$464:$AP$464,$B$465:$AP$465)*$B630/100</f>
        <v>0</v>
      </c>
      <c r="AK484" s="233">
        <f>LOOKUP(AK472,$B$464:$AP$464,$B$465:$AP$465)*$B630/100</f>
        <v>0</v>
      </c>
      <c r="AL484" s="233">
        <f>LOOKUP(AL472,$B$464:$AP$464,$B$465:$AP$465)*$B630/100</f>
        <v>0</v>
      </c>
      <c r="AM484" s="233">
        <f>LOOKUP(AM472,$B$464:$AP$464,$B$465:$AP$465)*$B630/100</f>
        <v>0</v>
      </c>
      <c r="AN484" s="233">
        <f>LOOKUP(AN472,$B$464:$AP$464,$B$465:$AP$465)*$B630/100</f>
        <v>0</v>
      </c>
      <c r="AO484" s="233">
        <f>LOOKUP(AO472,$B$464:$AP$464,$B$465:$AP$465)*$B630/100</f>
        <v>0</v>
      </c>
      <c r="AP484" s="233">
        <f>LOOKUP(AP472,$B$464:$AP$464,$B$465:$AP$465)*$B630/100</f>
        <v>0</v>
      </c>
    </row>
    <row r="485" spans="1:42" x14ac:dyDescent="0.2">
      <c r="A485" s="16">
        <f t="shared" si="145"/>
        <v>5</v>
      </c>
      <c r="B485" s="231">
        <f t="shared" si="144"/>
        <v>0</v>
      </c>
      <c r="C485" s="233">
        <f>LOOKUP(C473,$B$464:$AP$464,$B$465:$AP$465)*$B631/100</f>
        <v>0</v>
      </c>
      <c r="D485" s="233">
        <f>LOOKUP(D473,$B$464:$AP$464,$B$465:$AP$465)*$B631/100</f>
        <v>0</v>
      </c>
      <c r="E485" s="233">
        <f>LOOKUP(E473,$B$464:$AP$464,$B$465:$AP$465)*$B631/100</f>
        <v>0</v>
      </c>
      <c r="F485" s="233">
        <f>LOOKUP(F473,$B$464:$AP$464,$B$465:$AP$465)*$B631/100</f>
        <v>0</v>
      </c>
      <c r="G485" s="233">
        <f>LOOKUP(G473,$B$464:$AP$464,$B$465:$AP$465)*$B631/100</f>
        <v>0</v>
      </c>
      <c r="H485" s="233">
        <f>LOOKUP(H473,$B$464:$AP$464,$B$465:$AP$465)*$B631/100</f>
        <v>0</v>
      </c>
      <c r="I485" s="233">
        <f>LOOKUP(I473,$B$464:$AP$464,$B$465:$AP$465)*$B631/100</f>
        <v>0</v>
      </c>
      <c r="J485" s="233">
        <f>LOOKUP(J473,$B$464:$AP$464,$B$465:$AP$465)*$B631/100</f>
        <v>0</v>
      </c>
      <c r="K485" s="233">
        <f>LOOKUP(K473,$B$464:$AP$464,$B$465:$AP$465)*$B631/100</f>
        <v>0</v>
      </c>
      <c r="L485" s="233">
        <f>LOOKUP(L473,$B$464:$AP$464,$B$465:$AP$465)*$B631/100</f>
        <v>0</v>
      </c>
      <c r="M485" s="233">
        <f>LOOKUP(M473,$B$464:$AP$464,$B$465:$AP$465)*$B631/100</f>
        <v>0</v>
      </c>
      <c r="N485" s="233">
        <f>LOOKUP(N473,$B$464:$AP$464,$B$465:$AP$465)*$B631/100</f>
        <v>0</v>
      </c>
      <c r="O485" s="233">
        <f>LOOKUP(O473,$B$464:$AP$464,$B$465:$AP$465)*$B631/100</f>
        <v>0</v>
      </c>
      <c r="P485" s="233">
        <f>LOOKUP(P473,$B$464:$AP$464,$B$465:$AP$465)*$B631/100</f>
        <v>0</v>
      </c>
      <c r="Q485" s="233">
        <f>LOOKUP(Q473,$B$464:$AP$464,$B$465:$AP$465)*$B631/100</f>
        <v>0</v>
      </c>
      <c r="R485" s="233">
        <f>LOOKUP(R473,$B$464:$AP$464,$B$465:$AP$465)*$B631/100</f>
        <v>0</v>
      </c>
      <c r="S485" s="233">
        <f>LOOKUP(S473,$B$464:$AP$464,$B$465:$AP$465)*$B631/100</f>
        <v>0</v>
      </c>
      <c r="T485" s="233">
        <f>LOOKUP(T473,$B$464:$AP$464,$B$465:$AP$465)*$B631/100</f>
        <v>0</v>
      </c>
      <c r="U485" s="233">
        <f>LOOKUP(U473,$B$464:$AP$464,$B$465:$AP$465)*$B631/100</f>
        <v>0</v>
      </c>
      <c r="V485" s="233">
        <f>LOOKUP(V473,$B$464:$AP$464,$B$465:$AP$465)*$B631/100</f>
        <v>0</v>
      </c>
      <c r="W485" s="233">
        <f>LOOKUP(W473,$B$464:$AP$464,$B$465:$AP$465)*$B631/100</f>
        <v>0</v>
      </c>
      <c r="X485" s="233">
        <f>LOOKUP(X473,$B$464:$AP$464,$B$465:$AP$465)*$B631/100</f>
        <v>0</v>
      </c>
      <c r="Y485" s="233">
        <f>LOOKUP(Y473,$B$464:$AP$464,$B$465:$AP$465)*$B631/100</f>
        <v>0</v>
      </c>
      <c r="Z485" s="233">
        <f>LOOKUP(Z473,$B$464:$AP$464,$B$465:$AP$465)*$B631/100</f>
        <v>0</v>
      </c>
      <c r="AA485" s="233">
        <f>LOOKUP(AA473,$B$464:$AP$464,$B$465:$AP$465)*$B631/100</f>
        <v>0</v>
      </c>
      <c r="AB485" s="233">
        <f>LOOKUP(AB473,$B$464:$AP$464,$B$465:$AP$465)*$B631/100</f>
        <v>0</v>
      </c>
      <c r="AC485" s="233">
        <f>LOOKUP(AC473,$B$464:$AP$464,$B$465:$AP$465)*$B631/100</f>
        <v>0</v>
      </c>
      <c r="AD485" s="233">
        <f>LOOKUP(AD473,$B$464:$AP$464,$B$465:$AP$465)*$B631/100</f>
        <v>0</v>
      </c>
      <c r="AE485" s="233">
        <f>LOOKUP(AE473,$B$464:$AP$464,$B$465:$AP$465)*$B631/100</f>
        <v>0</v>
      </c>
      <c r="AF485" s="233">
        <f>LOOKUP(AF473,$B$464:$AP$464,$B$465:$AP$465)*$B631/100</f>
        <v>0</v>
      </c>
      <c r="AG485" s="233">
        <f>LOOKUP(AG473,$B$464:$AP$464,$B$465:$AP$465)*$B631/100</f>
        <v>0</v>
      </c>
      <c r="AH485" s="233">
        <f>LOOKUP(AH473,$B$464:$AP$464,$B$465:$AP$465)*$B631/100</f>
        <v>0</v>
      </c>
      <c r="AI485" s="233">
        <f>LOOKUP(AI473,$B$464:$AP$464,$B$465:$AP$465)*$B631/100</f>
        <v>0</v>
      </c>
      <c r="AJ485" s="233">
        <f>LOOKUP(AJ473,$B$464:$AP$464,$B$465:$AP$465)*$B631/100</f>
        <v>0</v>
      </c>
      <c r="AK485" s="233">
        <f>LOOKUP(AK473,$B$464:$AP$464,$B$465:$AP$465)*$B631/100</f>
        <v>0</v>
      </c>
      <c r="AL485" s="233">
        <f>LOOKUP(AL473,$B$464:$AP$464,$B$465:$AP$465)*$B631/100</f>
        <v>0</v>
      </c>
      <c r="AM485" s="233">
        <f>LOOKUP(AM473,$B$464:$AP$464,$B$465:$AP$465)*$B631/100</f>
        <v>0</v>
      </c>
      <c r="AN485" s="233">
        <f>LOOKUP(AN473,$B$464:$AP$464,$B$465:$AP$465)*$B631/100</f>
        <v>0</v>
      </c>
      <c r="AO485" s="233">
        <f>LOOKUP(AO473,$B$464:$AP$464,$B$465:$AP$465)*$B631/100</f>
        <v>0</v>
      </c>
      <c r="AP485" s="233">
        <f>LOOKUP(AP473,$B$464:$AP$464,$B$465:$AP$465)*$B631/100</f>
        <v>0</v>
      </c>
    </row>
    <row r="486" spans="1:42" x14ac:dyDescent="0.2">
      <c r="A486" s="16">
        <f t="shared" si="145"/>
        <v>6</v>
      </c>
      <c r="B486" s="231">
        <f t="shared" si="144"/>
        <v>0</v>
      </c>
      <c r="C486" s="233">
        <f>LOOKUP(C474,$B$464:$AP$464,$B$465:$AP$465)*$B632/100</f>
        <v>0</v>
      </c>
      <c r="D486" s="233">
        <f>LOOKUP(D474,$B$464:$AP$464,$B$465:$AP$465)*$B632/100</f>
        <v>0</v>
      </c>
      <c r="E486" s="233">
        <f>LOOKUP(E474,$B$464:$AP$464,$B$465:$AP$465)*$B632/100</f>
        <v>0</v>
      </c>
      <c r="F486" s="233">
        <f>LOOKUP(F474,$B$464:$AP$464,$B$465:$AP$465)*$B632/100</f>
        <v>0</v>
      </c>
      <c r="G486" s="233">
        <f>LOOKUP(G474,$B$464:$AP$464,$B$465:$AP$465)*$B632/100</f>
        <v>0</v>
      </c>
      <c r="H486" s="233">
        <f>LOOKUP(H474,$B$464:$AP$464,$B$465:$AP$465)*$B632/100</f>
        <v>0</v>
      </c>
      <c r="I486" s="233">
        <f>LOOKUP(I474,$B$464:$AP$464,$B$465:$AP$465)*$B632/100</f>
        <v>0</v>
      </c>
      <c r="J486" s="233">
        <f>LOOKUP(J474,$B$464:$AP$464,$B$465:$AP$465)*$B632/100</f>
        <v>0</v>
      </c>
      <c r="K486" s="233">
        <f>LOOKUP(K474,$B$464:$AP$464,$B$465:$AP$465)*$B632/100</f>
        <v>0</v>
      </c>
      <c r="L486" s="233">
        <f>LOOKUP(L474,$B$464:$AP$464,$B$465:$AP$465)*$B632/100</f>
        <v>0</v>
      </c>
      <c r="M486" s="233">
        <f>LOOKUP(M474,$B$464:$AP$464,$B$465:$AP$465)*$B632/100</f>
        <v>0</v>
      </c>
      <c r="N486" s="233">
        <f>LOOKUP(N474,$B$464:$AP$464,$B$465:$AP$465)*$B632/100</f>
        <v>0</v>
      </c>
      <c r="O486" s="233">
        <f>LOOKUP(O474,$B$464:$AP$464,$B$465:$AP$465)*$B632/100</f>
        <v>0</v>
      </c>
      <c r="P486" s="233">
        <f>LOOKUP(P474,$B$464:$AP$464,$B$465:$AP$465)*$B632/100</f>
        <v>0</v>
      </c>
      <c r="Q486" s="233">
        <f>LOOKUP(Q474,$B$464:$AP$464,$B$465:$AP$465)*$B632/100</f>
        <v>0</v>
      </c>
      <c r="R486" s="233">
        <f>LOOKUP(R474,$B$464:$AP$464,$B$465:$AP$465)*$B632/100</f>
        <v>0</v>
      </c>
      <c r="S486" s="233">
        <f>LOOKUP(S474,$B$464:$AP$464,$B$465:$AP$465)*$B632/100</f>
        <v>0</v>
      </c>
      <c r="T486" s="233">
        <f>LOOKUP(T474,$B$464:$AP$464,$B$465:$AP$465)*$B632/100</f>
        <v>0</v>
      </c>
      <c r="U486" s="233">
        <f>LOOKUP(U474,$B$464:$AP$464,$B$465:$AP$465)*$B632/100</f>
        <v>0</v>
      </c>
      <c r="V486" s="233">
        <f>LOOKUP(V474,$B$464:$AP$464,$B$465:$AP$465)*$B632/100</f>
        <v>0</v>
      </c>
      <c r="W486" s="233">
        <f>LOOKUP(W474,$B$464:$AP$464,$B$465:$AP$465)*$B632/100</f>
        <v>0</v>
      </c>
      <c r="X486" s="233">
        <f>LOOKUP(X474,$B$464:$AP$464,$B$465:$AP$465)*$B632/100</f>
        <v>0</v>
      </c>
      <c r="Y486" s="233">
        <f>LOOKUP(Y474,$B$464:$AP$464,$B$465:$AP$465)*$B632/100</f>
        <v>0</v>
      </c>
      <c r="Z486" s="233">
        <f>LOOKUP(Z474,$B$464:$AP$464,$B$465:$AP$465)*$B632/100</f>
        <v>0</v>
      </c>
      <c r="AA486" s="233">
        <f>LOOKUP(AA474,$B$464:$AP$464,$B$465:$AP$465)*$B632/100</f>
        <v>0</v>
      </c>
      <c r="AB486" s="233">
        <f>LOOKUP(AB474,$B$464:$AP$464,$B$465:$AP$465)*$B632/100</f>
        <v>0</v>
      </c>
      <c r="AC486" s="233">
        <f>LOOKUP(AC474,$B$464:$AP$464,$B$465:$AP$465)*$B632/100</f>
        <v>0</v>
      </c>
      <c r="AD486" s="233">
        <f>LOOKUP(AD474,$B$464:$AP$464,$B$465:$AP$465)*$B632/100</f>
        <v>0</v>
      </c>
      <c r="AE486" s="233">
        <f>LOOKUP(AE474,$B$464:$AP$464,$B$465:$AP$465)*$B632/100</f>
        <v>0</v>
      </c>
      <c r="AF486" s="233">
        <f>LOOKUP(AF474,$B$464:$AP$464,$B$465:$AP$465)*$B632/100</f>
        <v>0</v>
      </c>
      <c r="AG486" s="233">
        <f>LOOKUP(AG474,$B$464:$AP$464,$B$465:$AP$465)*$B632/100</f>
        <v>0</v>
      </c>
      <c r="AH486" s="233">
        <f>LOOKUP(AH474,$B$464:$AP$464,$B$465:$AP$465)*$B632/100</f>
        <v>0</v>
      </c>
      <c r="AI486" s="233">
        <f>LOOKUP(AI474,$B$464:$AP$464,$B$465:$AP$465)*$B632/100</f>
        <v>0</v>
      </c>
      <c r="AJ486" s="233">
        <f>LOOKUP(AJ474,$B$464:$AP$464,$B$465:$AP$465)*$B632/100</f>
        <v>0</v>
      </c>
      <c r="AK486" s="233">
        <f>LOOKUP(AK474,$B$464:$AP$464,$B$465:$AP$465)*$B632/100</f>
        <v>0</v>
      </c>
      <c r="AL486" s="233">
        <f>LOOKUP(AL474,$B$464:$AP$464,$B$465:$AP$465)*$B632/100</f>
        <v>0</v>
      </c>
      <c r="AM486" s="233">
        <f>LOOKUP(AM474,$B$464:$AP$464,$B$465:$AP$465)*$B632/100</f>
        <v>0</v>
      </c>
      <c r="AN486" s="233">
        <f>LOOKUP(AN474,$B$464:$AP$464,$B$465:$AP$465)*$B632/100</f>
        <v>0</v>
      </c>
      <c r="AO486" s="233">
        <f>LOOKUP(AO474,$B$464:$AP$464,$B$465:$AP$465)*$B632/100</f>
        <v>0</v>
      </c>
      <c r="AP486" s="233">
        <f>LOOKUP(AP474,$B$464:$AP$464,$B$465:$AP$465)*$B632/100</f>
        <v>0</v>
      </c>
    </row>
    <row r="487" spans="1:42" x14ac:dyDescent="0.2">
      <c r="A487" s="16">
        <f t="shared" si="145"/>
        <v>7</v>
      </c>
      <c r="B487" s="231">
        <f t="shared" si="144"/>
        <v>0</v>
      </c>
      <c r="C487" s="233">
        <f>LOOKUP(C475,$B$464:$AP$464,$B$465:$AP$465)*$B633/100</f>
        <v>0</v>
      </c>
      <c r="D487" s="233">
        <f>LOOKUP(D475,$B$464:$AP$464,$B$465:$AP$465)*$B633/100</f>
        <v>0</v>
      </c>
      <c r="E487" s="233">
        <f>LOOKUP(E475,$B$464:$AP$464,$B$465:$AP$465)*$B633/100</f>
        <v>0</v>
      </c>
      <c r="F487" s="233">
        <f>LOOKUP(F475,$B$464:$AP$464,$B$465:$AP$465)*$B633/100</f>
        <v>0</v>
      </c>
      <c r="G487" s="233">
        <f>LOOKUP(G475,$B$464:$AP$464,$B$465:$AP$465)*$B633/100</f>
        <v>0</v>
      </c>
      <c r="H487" s="233">
        <f>LOOKUP(H475,$B$464:$AP$464,$B$465:$AP$465)*$B633/100</f>
        <v>0</v>
      </c>
      <c r="I487" s="233">
        <f>LOOKUP(I475,$B$464:$AP$464,$B$465:$AP$465)*$B633/100</f>
        <v>0</v>
      </c>
      <c r="J487" s="233">
        <f>LOOKUP(J475,$B$464:$AP$464,$B$465:$AP$465)*$B633/100</f>
        <v>0</v>
      </c>
      <c r="K487" s="233">
        <f>LOOKUP(K475,$B$464:$AP$464,$B$465:$AP$465)*$B633/100</f>
        <v>0</v>
      </c>
      <c r="L487" s="233">
        <f>LOOKUP(L475,$B$464:$AP$464,$B$465:$AP$465)*$B633/100</f>
        <v>0</v>
      </c>
      <c r="M487" s="233">
        <f>LOOKUP(M475,$B$464:$AP$464,$B$465:$AP$465)*$B633/100</f>
        <v>0</v>
      </c>
      <c r="N487" s="233">
        <f>LOOKUP(N475,$B$464:$AP$464,$B$465:$AP$465)*$B633/100</f>
        <v>0</v>
      </c>
      <c r="O487" s="233">
        <f>LOOKUP(O475,$B$464:$AP$464,$B$465:$AP$465)*$B633/100</f>
        <v>0</v>
      </c>
      <c r="P487" s="233">
        <f>LOOKUP(P475,$B$464:$AP$464,$B$465:$AP$465)*$B633/100</f>
        <v>0</v>
      </c>
      <c r="Q487" s="233">
        <f>LOOKUP(Q475,$B$464:$AP$464,$B$465:$AP$465)*$B633/100</f>
        <v>0</v>
      </c>
      <c r="R487" s="233">
        <f>LOOKUP(R475,$B$464:$AP$464,$B$465:$AP$465)*$B633/100</f>
        <v>0</v>
      </c>
      <c r="S487" s="233">
        <f>LOOKUP(S475,$B$464:$AP$464,$B$465:$AP$465)*$B633/100</f>
        <v>0</v>
      </c>
      <c r="T487" s="233">
        <f>LOOKUP(T475,$B$464:$AP$464,$B$465:$AP$465)*$B633/100</f>
        <v>0</v>
      </c>
      <c r="U487" s="233">
        <f>LOOKUP(U475,$B$464:$AP$464,$B$465:$AP$465)*$B633/100</f>
        <v>0</v>
      </c>
      <c r="V487" s="233">
        <f>LOOKUP(V475,$B$464:$AP$464,$B$465:$AP$465)*$B633/100</f>
        <v>0</v>
      </c>
      <c r="W487" s="233">
        <f>LOOKUP(W475,$B$464:$AP$464,$B$465:$AP$465)*$B633/100</f>
        <v>0</v>
      </c>
      <c r="X487" s="233">
        <f>LOOKUP(X475,$B$464:$AP$464,$B$465:$AP$465)*$B633/100</f>
        <v>0</v>
      </c>
      <c r="Y487" s="233">
        <f>LOOKUP(Y475,$B$464:$AP$464,$B$465:$AP$465)*$B633/100</f>
        <v>0</v>
      </c>
      <c r="Z487" s="233">
        <f>LOOKUP(Z475,$B$464:$AP$464,$B$465:$AP$465)*$B633/100</f>
        <v>0</v>
      </c>
      <c r="AA487" s="233">
        <f>LOOKUP(AA475,$B$464:$AP$464,$B$465:$AP$465)*$B633/100</f>
        <v>0</v>
      </c>
      <c r="AB487" s="233">
        <f>LOOKUP(AB475,$B$464:$AP$464,$B$465:$AP$465)*$B633/100</f>
        <v>0</v>
      </c>
      <c r="AC487" s="233">
        <f>LOOKUP(AC475,$B$464:$AP$464,$B$465:$AP$465)*$B633/100</f>
        <v>0</v>
      </c>
      <c r="AD487" s="233">
        <f>LOOKUP(AD475,$B$464:$AP$464,$B$465:$AP$465)*$B633/100</f>
        <v>0</v>
      </c>
      <c r="AE487" s="233">
        <f>LOOKUP(AE475,$B$464:$AP$464,$B$465:$AP$465)*$B633/100</f>
        <v>0</v>
      </c>
      <c r="AF487" s="233">
        <f>LOOKUP(AF475,$B$464:$AP$464,$B$465:$AP$465)*$B633/100</f>
        <v>0</v>
      </c>
      <c r="AG487" s="233">
        <f>LOOKUP(AG475,$B$464:$AP$464,$B$465:$AP$465)*$B633/100</f>
        <v>0</v>
      </c>
      <c r="AH487" s="233">
        <f>LOOKUP(AH475,$B$464:$AP$464,$B$465:$AP$465)*$B633/100</f>
        <v>0</v>
      </c>
      <c r="AI487" s="233">
        <f>LOOKUP(AI475,$B$464:$AP$464,$B$465:$AP$465)*$B633/100</f>
        <v>0</v>
      </c>
      <c r="AJ487" s="233">
        <f>LOOKUP(AJ475,$B$464:$AP$464,$B$465:$AP$465)*$B633/100</f>
        <v>0</v>
      </c>
      <c r="AK487" s="233">
        <f>LOOKUP(AK475,$B$464:$AP$464,$B$465:$AP$465)*$B633/100</f>
        <v>0</v>
      </c>
      <c r="AL487" s="233">
        <f>LOOKUP(AL475,$B$464:$AP$464,$B$465:$AP$465)*$B633/100</f>
        <v>0</v>
      </c>
      <c r="AM487" s="233">
        <f>LOOKUP(AM475,$B$464:$AP$464,$B$465:$AP$465)*$B633/100</f>
        <v>0</v>
      </c>
      <c r="AN487" s="233">
        <f>LOOKUP(AN475,$B$464:$AP$464,$B$465:$AP$465)*$B633/100</f>
        <v>0</v>
      </c>
      <c r="AO487" s="233">
        <f>LOOKUP(AO475,$B$464:$AP$464,$B$465:$AP$465)*$B633/100</f>
        <v>0</v>
      </c>
      <c r="AP487" s="233">
        <f>LOOKUP(AP475,$B$464:$AP$464,$B$465:$AP$465)*$B633/100</f>
        <v>0</v>
      </c>
    </row>
    <row r="488" spans="1:42" x14ac:dyDescent="0.2">
      <c r="A488" s="16">
        <f t="shared" si="145"/>
        <v>8</v>
      </c>
      <c r="B488" s="231">
        <f t="shared" si="144"/>
        <v>0</v>
      </c>
      <c r="C488" s="233">
        <f>LOOKUP(C476,$B$464:$AP$464,$B$465:$AP$465)*$B634/100</f>
        <v>0</v>
      </c>
      <c r="D488" s="233">
        <f>LOOKUP(D476,$B$464:$AP$464,$B$465:$AP$465)*$B634/100</f>
        <v>0</v>
      </c>
      <c r="E488" s="233">
        <f>LOOKUP(E476,$B$464:$AP$464,$B$465:$AP$465)*$B634/100</f>
        <v>0</v>
      </c>
      <c r="F488" s="233">
        <f>LOOKUP(F476,$B$464:$AP$464,$B$465:$AP$465)*$B634/100</f>
        <v>0</v>
      </c>
      <c r="G488" s="233">
        <f>LOOKUP(G476,$B$464:$AP$464,$B$465:$AP$465)*$B634/100</f>
        <v>0</v>
      </c>
      <c r="H488" s="233">
        <f>LOOKUP(H476,$B$464:$AP$464,$B$465:$AP$465)*$B634/100</f>
        <v>0</v>
      </c>
      <c r="I488" s="233">
        <f>LOOKUP(I476,$B$464:$AP$464,$B$465:$AP$465)*$B634/100</f>
        <v>0</v>
      </c>
      <c r="J488" s="233">
        <f>LOOKUP(J476,$B$464:$AP$464,$B$465:$AP$465)*$B634/100</f>
        <v>0</v>
      </c>
      <c r="K488" s="233">
        <f>LOOKUP(K476,$B$464:$AP$464,$B$465:$AP$465)*$B634/100</f>
        <v>0</v>
      </c>
      <c r="L488" s="233">
        <f>LOOKUP(L476,$B$464:$AP$464,$B$465:$AP$465)*$B634/100</f>
        <v>0</v>
      </c>
      <c r="M488" s="233">
        <f>LOOKUP(M476,$B$464:$AP$464,$B$465:$AP$465)*$B634/100</f>
        <v>0</v>
      </c>
      <c r="N488" s="233">
        <f>LOOKUP(N476,$B$464:$AP$464,$B$465:$AP$465)*$B634/100</f>
        <v>0</v>
      </c>
      <c r="O488" s="233">
        <f>LOOKUP(O476,$B$464:$AP$464,$B$465:$AP$465)*$B634/100</f>
        <v>0</v>
      </c>
      <c r="P488" s="233">
        <f>LOOKUP(P476,$B$464:$AP$464,$B$465:$AP$465)*$B634/100</f>
        <v>0</v>
      </c>
      <c r="Q488" s="233">
        <f>LOOKUP(Q476,$B$464:$AP$464,$B$465:$AP$465)*$B634/100</f>
        <v>0</v>
      </c>
      <c r="R488" s="233">
        <f>LOOKUP(R476,$B$464:$AP$464,$B$465:$AP$465)*$B634/100</f>
        <v>0</v>
      </c>
      <c r="S488" s="233">
        <f>LOOKUP(S476,$B$464:$AP$464,$B$465:$AP$465)*$B634/100</f>
        <v>0</v>
      </c>
      <c r="T488" s="233">
        <f>LOOKUP(T476,$B$464:$AP$464,$B$465:$AP$465)*$B634/100</f>
        <v>0</v>
      </c>
      <c r="U488" s="233">
        <f>LOOKUP(U476,$B$464:$AP$464,$B$465:$AP$465)*$B634/100</f>
        <v>0</v>
      </c>
      <c r="V488" s="233">
        <f>LOOKUP(V476,$B$464:$AP$464,$B$465:$AP$465)*$B634/100</f>
        <v>0</v>
      </c>
      <c r="W488" s="233">
        <f>LOOKUP(W476,$B$464:$AP$464,$B$465:$AP$465)*$B634/100</f>
        <v>0</v>
      </c>
      <c r="X488" s="233">
        <f>LOOKUP(X476,$B$464:$AP$464,$B$465:$AP$465)*$B634/100</f>
        <v>0</v>
      </c>
      <c r="Y488" s="233">
        <f>LOOKUP(Y476,$B$464:$AP$464,$B$465:$AP$465)*$B634/100</f>
        <v>0</v>
      </c>
      <c r="Z488" s="233">
        <f>LOOKUP(Z476,$B$464:$AP$464,$B$465:$AP$465)*$B634/100</f>
        <v>0</v>
      </c>
      <c r="AA488" s="233">
        <f>LOOKUP(AA476,$B$464:$AP$464,$B$465:$AP$465)*$B634/100</f>
        <v>0</v>
      </c>
      <c r="AB488" s="233">
        <f>LOOKUP(AB476,$B$464:$AP$464,$B$465:$AP$465)*$B634/100</f>
        <v>0</v>
      </c>
      <c r="AC488" s="233">
        <f>LOOKUP(AC476,$B$464:$AP$464,$B$465:$AP$465)*$B634/100</f>
        <v>0</v>
      </c>
      <c r="AD488" s="233">
        <f>LOOKUP(AD476,$B$464:$AP$464,$B$465:$AP$465)*$B634/100</f>
        <v>0</v>
      </c>
      <c r="AE488" s="233">
        <f>LOOKUP(AE476,$B$464:$AP$464,$B$465:$AP$465)*$B634/100</f>
        <v>0</v>
      </c>
      <c r="AF488" s="233">
        <f>LOOKUP(AF476,$B$464:$AP$464,$B$465:$AP$465)*$B634/100</f>
        <v>0</v>
      </c>
      <c r="AG488" s="233">
        <f>LOOKUP(AG476,$B$464:$AP$464,$B$465:$AP$465)*$B634/100</f>
        <v>0</v>
      </c>
      <c r="AH488" s="233">
        <f>LOOKUP(AH476,$B$464:$AP$464,$B$465:$AP$465)*$B634/100</f>
        <v>0</v>
      </c>
      <c r="AI488" s="233">
        <f>LOOKUP(AI476,$B$464:$AP$464,$B$465:$AP$465)*$B634/100</f>
        <v>0</v>
      </c>
      <c r="AJ488" s="233">
        <f>LOOKUP(AJ476,$B$464:$AP$464,$B$465:$AP$465)*$B634/100</f>
        <v>0</v>
      </c>
      <c r="AK488" s="233">
        <f>LOOKUP(AK476,$B$464:$AP$464,$B$465:$AP$465)*$B634/100</f>
        <v>0</v>
      </c>
      <c r="AL488" s="233">
        <f>LOOKUP(AL476,$B$464:$AP$464,$B$465:$AP$465)*$B634/100</f>
        <v>0</v>
      </c>
      <c r="AM488" s="233">
        <f>LOOKUP(AM476,$B$464:$AP$464,$B$465:$AP$465)*$B634/100</f>
        <v>0</v>
      </c>
      <c r="AN488" s="233">
        <f>LOOKUP(AN476,$B$464:$AP$464,$B$465:$AP$465)*$B634/100</f>
        <v>0</v>
      </c>
      <c r="AO488" s="233">
        <f>LOOKUP(AO476,$B$464:$AP$464,$B$465:$AP$465)*$B634/100</f>
        <v>0</v>
      </c>
      <c r="AP488" s="233">
        <f>LOOKUP(AP476,$B$464:$AP$464,$B$465:$AP$465)*$B634/100</f>
        <v>0</v>
      </c>
    </row>
    <row r="489" spans="1:42" x14ac:dyDescent="0.2">
      <c r="A489" s="16">
        <f>A488+1</f>
        <v>9</v>
      </c>
      <c r="B489" s="231">
        <f t="shared" si="144"/>
        <v>0</v>
      </c>
      <c r="C489" s="233">
        <f>LOOKUP(C477,$B$464:$AP$464,$B$465:$AP$465)*$B635/100</f>
        <v>0</v>
      </c>
      <c r="D489" s="233">
        <f>LOOKUP(D477,$B$464:$AP$464,$B$465:$AP$465)*$B635/100</f>
        <v>0</v>
      </c>
      <c r="E489" s="233">
        <f>LOOKUP(E477,$B$464:$AP$464,$B$465:$AP$465)*$B635/100</f>
        <v>0</v>
      </c>
      <c r="F489" s="233">
        <f>LOOKUP(F477,$B$464:$AP$464,$B$465:$AP$465)*$B635/100</f>
        <v>0</v>
      </c>
      <c r="G489" s="233">
        <f>LOOKUP(G477,$B$464:$AP$464,$B$465:$AP$465)*$B635/100</f>
        <v>0</v>
      </c>
      <c r="H489" s="233">
        <f>LOOKUP(H477,$B$464:$AP$464,$B$465:$AP$465)*$B635/100</f>
        <v>0</v>
      </c>
      <c r="I489" s="233">
        <f>LOOKUP(I477,$B$464:$AP$464,$B$465:$AP$465)*$B635/100</f>
        <v>0</v>
      </c>
      <c r="J489" s="233">
        <f>LOOKUP(J477,$B$464:$AP$464,$B$465:$AP$465)*$B635/100</f>
        <v>0</v>
      </c>
      <c r="K489" s="233">
        <f>LOOKUP(K477,$B$464:$AP$464,$B$465:$AP$465)*$B635/100</f>
        <v>0</v>
      </c>
      <c r="L489" s="233">
        <f>LOOKUP(L477,$B$464:$AP$464,$B$465:$AP$465)*$B635/100</f>
        <v>0</v>
      </c>
      <c r="M489" s="233">
        <f>LOOKUP(M477,$B$464:$AP$464,$B$465:$AP$465)*$B635/100</f>
        <v>0</v>
      </c>
      <c r="N489" s="233">
        <f>LOOKUP(N477,$B$464:$AP$464,$B$465:$AP$465)*$B635/100</f>
        <v>0</v>
      </c>
      <c r="O489" s="233">
        <f>LOOKUP(O477,$B$464:$AP$464,$B$465:$AP$465)*$B635/100</f>
        <v>0</v>
      </c>
      <c r="P489" s="233">
        <f>LOOKUP(P477,$B$464:$AP$464,$B$465:$AP$465)*$B635/100</f>
        <v>0</v>
      </c>
      <c r="Q489" s="233">
        <f>LOOKUP(Q477,$B$464:$AP$464,$B$465:$AP$465)*$B635/100</f>
        <v>0</v>
      </c>
      <c r="R489" s="233">
        <f>LOOKUP(R477,$B$464:$AP$464,$B$465:$AP$465)*$B635/100</f>
        <v>0</v>
      </c>
      <c r="S489" s="233">
        <f>LOOKUP(S477,$B$464:$AP$464,$B$465:$AP$465)*$B635/100</f>
        <v>0</v>
      </c>
      <c r="T489" s="233">
        <f>LOOKUP(T477,$B$464:$AP$464,$B$465:$AP$465)*$B635/100</f>
        <v>0</v>
      </c>
      <c r="U489" s="233">
        <f>LOOKUP(U477,$B$464:$AP$464,$B$465:$AP$465)*$B635/100</f>
        <v>0</v>
      </c>
      <c r="V489" s="233">
        <f>LOOKUP(V477,$B$464:$AP$464,$B$465:$AP$465)*$B635/100</f>
        <v>0</v>
      </c>
      <c r="W489" s="233">
        <f>LOOKUP(W477,$B$464:$AP$464,$B$465:$AP$465)*$B635/100</f>
        <v>0</v>
      </c>
      <c r="X489" s="233">
        <f>LOOKUP(X477,$B$464:$AP$464,$B$465:$AP$465)*$B635/100</f>
        <v>0</v>
      </c>
      <c r="Y489" s="233">
        <f>LOOKUP(Y477,$B$464:$AP$464,$B$465:$AP$465)*$B635/100</f>
        <v>0</v>
      </c>
      <c r="Z489" s="233">
        <f>LOOKUP(Z477,$B$464:$AP$464,$B$465:$AP$465)*$B635/100</f>
        <v>0</v>
      </c>
      <c r="AA489" s="233">
        <f>LOOKUP(AA477,$B$464:$AP$464,$B$465:$AP$465)*$B635/100</f>
        <v>0</v>
      </c>
      <c r="AB489" s="233">
        <f>LOOKUP(AB477,$B$464:$AP$464,$B$465:$AP$465)*$B635/100</f>
        <v>0</v>
      </c>
      <c r="AC489" s="233">
        <f>LOOKUP(AC477,$B$464:$AP$464,$B$465:$AP$465)*$B635/100</f>
        <v>0</v>
      </c>
      <c r="AD489" s="233">
        <f>LOOKUP(AD477,$B$464:$AP$464,$B$465:$AP$465)*$B635/100</f>
        <v>0</v>
      </c>
      <c r="AE489" s="233">
        <f>LOOKUP(AE477,$B$464:$AP$464,$B$465:$AP$465)*$B635/100</f>
        <v>0</v>
      </c>
      <c r="AF489" s="233">
        <f>LOOKUP(AF477,$B$464:$AP$464,$B$465:$AP$465)*$B635/100</f>
        <v>0</v>
      </c>
      <c r="AG489" s="233">
        <f>LOOKUP(AG477,$B$464:$AP$464,$B$465:$AP$465)*$B635/100</f>
        <v>0</v>
      </c>
      <c r="AH489" s="233">
        <f>LOOKUP(AH477,$B$464:$AP$464,$B$465:$AP$465)*$B635/100</f>
        <v>0</v>
      </c>
      <c r="AI489" s="233">
        <f>LOOKUP(AI477,$B$464:$AP$464,$B$465:$AP$465)*$B635/100</f>
        <v>0</v>
      </c>
      <c r="AJ489" s="233">
        <f>LOOKUP(AJ477,$B$464:$AP$464,$B$465:$AP$465)*$B635/100</f>
        <v>0</v>
      </c>
      <c r="AK489" s="233">
        <f>LOOKUP(AK477,$B$464:$AP$464,$B$465:$AP$465)*$B635/100</f>
        <v>0</v>
      </c>
      <c r="AL489" s="233">
        <f>LOOKUP(AL477,$B$464:$AP$464,$B$465:$AP$465)*$B635/100</f>
        <v>0</v>
      </c>
      <c r="AM489" s="233">
        <f>LOOKUP(AM477,$B$464:$AP$464,$B$465:$AP$465)*$B635/100</f>
        <v>0</v>
      </c>
      <c r="AN489" s="233">
        <f>LOOKUP(AN477,$B$464:$AP$464,$B$465:$AP$465)*$B635/100</f>
        <v>0</v>
      </c>
      <c r="AO489" s="233">
        <f>LOOKUP(AO477,$B$464:$AP$464,$B$465:$AP$465)*$B635/100</f>
        <v>0</v>
      </c>
      <c r="AP489" s="233">
        <f>LOOKUP(AP477,$B$464:$AP$464,$B$465:$AP$465)*$B635/100</f>
        <v>0</v>
      </c>
    </row>
    <row r="490" spans="1:42" x14ac:dyDescent="0.2">
      <c r="A490" s="16">
        <f t="shared" ref="A490" si="146">A489+1</f>
        <v>10</v>
      </c>
      <c r="B490" s="231">
        <f t="shared" si="144"/>
        <v>0</v>
      </c>
      <c r="C490" s="233">
        <f>LOOKUP(C478,$B$464:$AP$464,$B$465:$AP$465)*$B636/100</f>
        <v>0</v>
      </c>
      <c r="D490" s="233">
        <f>LOOKUP(D478,$B$464:$AP$464,$B$465:$AP$465)*$B636/100</f>
        <v>0</v>
      </c>
      <c r="E490" s="233">
        <f>LOOKUP(E478,$B$464:$AP$464,$B$465:$AP$465)*$B636/100</f>
        <v>0</v>
      </c>
      <c r="F490" s="233">
        <f>LOOKUP(F478,$B$464:$AP$464,$B$465:$AP$465)*$B636/100</f>
        <v>0</v>
      </c>
      <c r="G490" s="233">
        <f>LOOKUP(G478,$B$464:$AP$464,$B$465:$AP$465)*$B636/100</f>
        <v>0</v>
      </c>
      <c r="H490" s="233">
        <f>LOOKUP(H478,$B$464:$AP$464,$B$465:$AP$465)*$B636/100</f>
        <v>0</v>
      </c>
      <c r="I490" s="233">
        <f>LOOKUP(I478,$B$464:$AP$464,$B$465:$AP$465)*$B636/100</f>
        <v>0</v>
      </c>
      <c r="J490" s="233">
        <f>LOOKUP(J478,$B$464:$AP$464,$B$465:$AP$465)*$B636/100</f>
        <v>0</v>
      </c>
      <c r="K490" s="233">
        <f>LOOKUP(K478,$B$464:$AP$464,$B$465:$AP$465)*$B636/100</f>
        <v>0</v>
      </c>
      <c r="L490" s="233">
        <f>LOOKUP(L478,$B$464:$AP$464,$B$465:$AP$465)*$B636/100</f>
        <v>0</v>
      </c>
      <c r="M490" s="233">
        <f>LOOKUP(M478,$B$464:$AP$464,$B$465:$AP$465)*$B636/100</f>
        <v>0</v>
      </c>
      <c r="N490" s="233">
        <f>LOOKUP(N478,$B$464:$AP$464,$B$465:$AP$465)*$B636/100</f>
        <v>0</v>
      </c>
      <c r="O490" s="233">
        <f>LOOKUP(O478,$B$464:$AP$464,$B$465:$AP$465)*$B636/100</f>
        <v>0</v>
      </c>
      <c r="P490" s="233">
        <f>LOOKUP(P478,$B$464:$AP$464,$B$465:$AP$465)*$B636/100</f>
        <v>0</v>
      </c>
      <c r="Q490" s="233">
        <f>LOOKUP(Q478,$B$464:$AP$464,$B$465:$AP$465)*$B636/100</f>
        <v>0</v>
      </c>
      <c r="R490" s="233">
        <f>LOOKUP(R478,$B$464:$AP$464,$B$465:$AP$465)*$B636/100</f>
        <v>0</v>
      </c>
      <c r="S490" s="233">
        <f>LOOKUP(S478,$B$464:$AP$464,$B$465:$AP$465)*$B636/100</f>
        <v>0</v>
      </c>
      <c r="T490" s="233">
        <f>LOOKUP(T478,$B$464:$AP$464,$B$465:$AP$465)*$B636/100</f>
        <v>0</v>
      </c>
      <c r="U490" s="233">
        <f>LOOKUP(U478,$B$464:$AP$464,$B$465:$AP$465)*$B636/100</f>
        <v>0</v>
      </c>
      <c r="V490" s="233">
        <f>LOOKUP(V478,$B$464:$AP$464,$B$465:$AP$465)*$B636/100</f>
        <v>0</v>
      </c>
      <c r="W490" s="233">
        <f>LOOKUP(W478,$B$464:$AP$464,$B$465:$AP$465)*$B636/100</f>
        <v>0</v>
      </c>
      <c r="X490" s="233">
        <f>LOOKUP(X478,$B$464:$AP$464,$B$465:$AP$465)*$B636/100</f>
        <v>0</v>
      </c>
      <c r="Y490" s="233">
        <f>LOOKUP(Y478,$B$464:$AP$464,$B$465:$AP$465)*$B636/100</f>
        <v>0</v>
      </c>
      <c r="Z490" s="233">
        <f>LOOKUP(Z478,$B$464:$AP$464,$B$465:$AP$465)*$B636/100</f>
        <v>0</v>
      </c>
      <c r="AA490" s="233">
        <f>LOOKUP(AA478,$B$464:$AP$464,$B$465:$AP$465)*$B636/100</f>
        <v>0</v>
      </c>
      <c r="AB490" s="233">
        <f>LOOKUP(AB478,$B$464:$AP$464,$B$465:$AP$465)*$B636/100</f>
        <v>0</v>
      </c>
      <c r="AC490" s="233">
        <f>LOOKUP(AC478,$B$464:$AP$464,$B$465:$AP$465)*$B636/100</f>
        <v>0</v>
      </c>
      <c r="AD490" s="233">
        <f>LOOKUP(AD478,$B$464:$AP$464,$B$465:$AP$465)*$B636/100</f>
        <v>0</v>
      </c>
      <c r="AE490" s="233">
        <f>LOOKUP(AE478,$B$464:$AP$464,$B$465:$AP$465)*$B636/100</f>
        <v>0</v>
      </c>
      <c r="AF490" s="233">
        <f>LOOKUP(AF478,$B$464:$AP$464,$B$465:$AP$465)*$B636/100</f>
        <v>0</v>
      </c>
      <c r="AG490" s="233">
        <f>LOOKUP(AG478,$B$464:$AP$464,$B$465:$AP$465)*$B636/100</f>
        <v>0</v>
      </c>
      <c r="AH490" s="233">
        <f>LOOKUP(AH478,$B$464:$AP$464,$B$465:$AP$465)*$B636/100</f>
        <v>0</v>
      </c>
      <c r="AI490" s="233">
        <f>LOOKUP(AI478,$B$464:$AP$464,$B$465:$AP$465)*$B636/100</f>
        <v>0</v>
      </c>
      <c r="AJ490" s="233">
        <f>LOOKUP(AJ478,$B$464:$AP$464,$B$465:$AP$465)*$B636/100</f>
        <v>0</v>
      </c>
      <c r="AK490" s="233">
        <f>LOOKUP(AK478,$B$464:$AP$464,$B$465:$AP$465)*$B636/100</f>
        <v>0</v>
      </c>
      <c r="AL490" s="233">
        <f>LOOKUP(AL478,$B$464:$AP$464,$B$465:$AP$465)*$B636/100</f>
        <v>0</v>
      </c>
      <c r="AM490" s="233">
        <f>LOOKUP(AM478,$B$464:$AP$464,$B$465:$AP$465)*$B636/100</f>
        <v>0</v>
      </c>
      <c r="AN490" s="233">
        <f>LOOKUP(AN478,$B$464:$AP$464,$B$465:$AP$465)*$B636/100</f>
        <v>0</v>
      </c>
      <c r="AO490" s="233">
        <f>LOOKUP(AO478,$B$464:$AP$464,$B$465:$AP$465)*$B636/100</f>
        <v>0</v>
      </c>
      <c r="AP490" s="233">
        <f>LOOKUP(AP478,$B$464:$AP$464,$B$465:$AP$465)*$B636/100</f>
        <v>0</v>
      </c>
    </row>
    <row r="491" spans="1:42" s="16" customFormat="1" x14ac:dyDescent="0.2">
      <c r="A491" s="39" t="s">
        <v>13</v>
      </c>
      <c r="B491" s="19"/>
      <c r="C491" s="213">
        <f>SUM(C481:C490)</f>
        <v>0</v>
      </c>
      <c r="D491" s="213">
        <f t="shared" ref="D491:AP491" si="147">SUM(D481:D490)</f>
        <v>0</v>
      </c>
      <c r="E491" s="213">
        <f t="shared" si="147"/>
        <v>0</v>
      </c>
      <c r="F491" s="213">
        <f t="shared" si="147"/>
        <v>0</v>
      </c>
      <c r="G491" s="213">
        <f t="shared" si="147"/>
        <v>0</v>
      </c>
      <c r="H491" s="213">
        <f t="shared" si="147"/>
        <v>0</v>
      </c>
      <c r="I491" s="213">
        <f t="shared" si="147"/>
        <v>0</v>
      </c>
      <c r="J491" s="213">
        <f t="shared" si="147"/>
        <v>0</v>
      </c>
      <c r="K491" s="213">
        <f t="shared" si="147"/>
        <v>0</v>
      </c>
      <c r="L491" s="213">
        <f t="shared" si="147"/>
        <v>0</v>
      </c>
      <c r="M491" s="213">
        <f t="shared" si="147"/>
        <v>0</v>
      </c>
      <c r="N491" s="213">
        <f t="shared" si="147"/>
        <v>0</v>
      </c>
      <c r="O491" s="213">
        <f t="shared" si="147"/>
        <v>0</v>
      </c>
      <c r="P491" s="213">
        <f t="shared" si="147"/>
        <v>0</v>
      </c>
      <c r="Q491" s="213">
        <f t="shared" si="147"/>
        <v>0</v>
      </c>
      <c r="R491" s="213">
        <f t="shared" si="147"/>
        <v>0</v>
      </c>
      <c r="S491" s="213">
        <f t="shared" si="147"/>
        <v>0</v>
      </c>
      <c r="T491" s="213">
        <f t="shared" si="147"/>
        <v>0</v>
      </c>
      <c r="U491" s="213">
        <f t="shared" si="147"/>
        <v>0</v>
      </c>
      <c r="V491" s="213">
        <f t="shared" si="147"/>
        <v>0</v>
      </c>
      <c r="W491" s="213">
        <f t="shared" si="147"/>
        <v>0</v>
      </c>
      <c r="X491" s="213">
        <f t="shared" si="147"/>
        <v>0</v>
      </c>
      <c r="Y491" s="213">
        <f t="shared" si="147"/>
        <v>0</v>
      </c>
      <c r="Z491" s="213">
        <f t="shared" si="147"/>
        <v>0</v>
      </c>
      <c r="AA491" s="213">
        <f t="shared" si="147"/>
        <v>0</v>
      </c>
      <c r="AB491" s="213">
        <f t="shared" si="147"/>
        <v>0</v>
      </c>
      <c r="AC491" s="213">
        <f t="shared" si="147"/>
        <v>0</v>
      </c>
      <c r="AD491" s="213">
        <f t="shared" si="147"/>
        <v>0</v>
      </c>
      <c r="AE491" s="213">
        <f t="shared" si="147"/>
        <v>0</v>
      </c>
      <c r="AF491" s="213">
        <f t="shared" si="147"/>
        <v>0</v>
      </c>
      <c r="AG491" s="213">
        <f t="shared" si="147"/>
        <v>0</v>
      </c>
      <c r="AH491" s="213">
        <f t="shared" si="147"/>
        <v>0</v>
      </c>
      <c r="AI491" s="213">
        <f t="shared" si="147"/>
        <v>0</v>
      </c>
      <c r="AJ491" s="213">
        <f t="shared" si="147"/>
        <v>0</v>
      </c>
      <c r="AK491" s="213">
        <f t="shared" si="147"/>
        <v>0</v>
      </c>
      <c r="AL491" s="213">
        <f t="shared" si="147"/>
        <v>0</v>
      </c>
      <c r="AM491" s="213">
        <f t="shared" si="147"/>
        <v>0</v>
      </c>
      <c r="AN491" s="213">
        <f t="shared" si="147"/>
        <v>0</v>
      </c>
      <c r="AO491" s="213">
        <f t="shared" si="147"/>
        <v>0</v>
      </c>
      <c r="AP491" s="213">
        <f t="shared" si="147"/>
        <v>0</v>
      </c>
    </row>
    <row r="492" spans="1:42" s="16" customFormat="1" x14ac:dyDescent="0.2">
      <c r="A492" s="39"/>
      <c r="B492" s="19"/>
      <c r="C492" s="213"/>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row>
    <row r="493" spans="1:42" x14ac:dyDescent="0.2">
      <c r="A493" s="30" t="s">
        <v>81</v>
      </c>
      <c r="C493" s="213"/>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row>
    <row r="494" spans="1:42" x14ac:dyDescent="0.2">
      <c r="A494" s="32" t="s">
        <v>65</v>
      </c>
      <c r="C494" s="213"/>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c r="AN494" s="28"/>
      <c r="AO494" s="28"/>
      <c r="AP494" s="28"/>
    </row>
    <row r="495" spans="1:42" x14ac:dyDescent="0.2">
      <c r="A495" s="16">
        <v>1</v>
      </c>
      <c r="C495" s="213">
        <f t="shared" ref="C495:AP495" si="148">C358</f>
        <v>0</v>
      </c>
      <c r="D495" s="212">
        <f t="shared" si="148"/>
        <v>0</v>
      </c>
      <c r="E495" s="212">
        <f t="shared" si="148"/>
        <v>0</v>
      </c>
      <c r="F495" s="212">
        <f t="shared" si="148"/>
        <v>0</v>
      </c>
      <c r="G495" s="212">
        <f t="shared" si="148"/>
        <v>0</v>
      </c>
      <c r="H495" s="212">
        <f t="shared" si="148"/>
        <v>0</v>
      </c>
      <c r="I495" s="212">
        <f t="shared" si="148"/>
        <v>0</v>
      </c>
      <c r="J495" s="212">
        <f t="shared" si="148"/>
        <v>0</v>
      </c>
      <c r="K495" s="212">
        <f t="shared" si="148"/>
        <v>0</v>
      </c>
      <c r="L495" s="212">
        <f t="shared" si="148"/>
        <v>0</v>
      </c>
      <c r="M495" s="212">
        <f t="shared" si="148"/>
        <v>0</v>
      </c>
      <c r="N495" s="212">
        <f t="shared" si="148"/>
        <v>0</v>
      </c>
      <c r="O495" s="212">
        <f t="shared" si="148"/>
        <v>0</v>
      </c>
      <c r="P495" s="212">
        <f t="shared" si="148"/>
        <v>0</v>
      </c>
      <c r="Q495" s="212">
        <f t="shared" si="148"/>
        <v>0</v>
      </c>
      <c r="R495" s="212">
        <f t="shared" si="148"/>
        <v>0</v>
      </c>
      <c r="S495" s="212">
        <f t="shared" si="148"/>
        <v>0</v>
      </c>
      <c r="T495" s="212">
        <f t="shared" si="148"/>
        <v>0</v>
      </c>
      <c r="U495" s="212">
        <f t="shared" si="148"/>
        <v>0</v>
      </c>
      <c r="V495" s="212">
        <f t="shared" si="148"/>
        <v>0</v>
      </c>
      <c r="W495" s="212">
        <f t="shared" si="148"/>
        <v>0</v>
      </c>
      <c r="X495" s="212">
        <f t="shared" si="148"/>
        <v>0</v>
      </c>
      <c r="Y495" s="212">
        <f t="shared" si="148"/>
        <v>0</v>
      </c>
      <c r="Z495" s="212">
        <f t="shared" si="148"/>
        <v>0</v>
      </c>
      <c r="AA495" s="212">
        <f t="shared" si="148"/>
        <v>0</v>
      </c>
      <c r="AB495" s="212">
        <f t="shared" si="148"/>
        <v>0</v>
      </c>
      <c r="AC495" s="212">
        <f t="shared" si="148"/>
        <v>0</v>
      </c>
      <c r="AD495" s="212">
        <f t="shared" si="148"/>
        <v>0</v>
      </c>
      <c r="AE495" s="212">
        <f t="shared" si="148"/>
        <v>0</v>
      </c>
      <c r="AF495" s="212">
        <f t="shared" si="148"/>
        <v>0</v>
      </c>
      <c r="AG495" s="212">
        <f t="shared" si="148"/>
        <v>0</v>
      </c>
      <c r="AH495" s="212">
        <f t="shared" si="148"/>
        <v>0</v>
      </c>
      <c r="AI495" s="212">
        <f t="shared" si="148"/>
        <v>0</v>
      </c>
      <c r="AJ495" s="212">
        <f t="shared" si="148"/>
        <v>0</v>
      </c>
      <c r="AK495" s="212">
        <f t="shared" si="148"/>
        <v>0</v>
      </c>
      <c r="AL495" s="212">
        <f t="shared" si="148"/>
        <v>0</v>
      </c>
      <c r="AM495" s="212">
        <f t="shared" si="148"/>
        <v>0</v>
      </c>
      <c r="AN495" s="212">
        <f t="shared" si="148"/>
        <v>0</v>
      </c>
      <c r="AO495" s="212">
        <f t="shared" si="148"/>
        <v>0</v>
      </c>
      <c r="AP495" s="212">
        <f t="shared" si="148"/>
        <v>0</v>
      </c>
    </row>
    <row r="496" spans="1:42" x14ac:dyDescent="0.2">
      <c r="A496" s="16">
        <f>A495+1</f>
        <v>2</v>
      </c>
      <c r="C496" s="213">
        <f t="shared" ref="C496:AP496" si="149">C359</f>
        <v>0</v>
      </c>
      <c r="D496" s="212">
        <f t="shared" si="149"/>
        <v>0</v>
      </c>
      <c r="E496" s="212">
        <f t="shared" si="149"/>
        <v>0</v>
      </c>
      <c r="F496" s="212">
        <f t="shared" si="149"/>
        <v>0</v>
      </c>
      <c r="G496" s="212">
        <f t="shared" si="149"/>
        <v>0</v>
      </c>
      <c r="H496" s="212">
        <f t="shared" si="149"/>
        <v>0</v>
      </c>
      <c r="I496" s="212">
        <f t="shared" si="149"/>
        <v>0</v>
      </c>
      <c r="J496" s="212">
        <f t="shared" si="149"/>
        <v>0</v>
      </c>
      <c r="K496" s="212">
        <f t="shared" si="149"/>
        <v>0</v>
      </c>
      <c r="L496" s="212">
        <f t="shared" si="149"/>
        <v>0</v>
      </c>
      <c r="M496" s="212">
        <f t="shared" si="149"/>
        <v>0</v>
      </c>
      <c r="N496" s="212">
        <f t="shared" si="149"/>
        <v>0</v>
      </c>
      <c r="O496" s="212">
        <f t="shared" si="149"/>
        <v>0</v>
      </c>
      <c r="P496" s="212">
        <f t="shared" si="149"/>
        <v>0</v>
      </c>
      <c r="Q496" s="212">
        <f t="shared" si="149"/>
        <v>0</v>
      </c>
      <c r="R496" s="212">
        <f t="shared" si="149"/>
        <v>0</v>
      </c>
      <c r="S496" s="212">
        <f t="shared" si="149"/>
        <v>0</v>
      </c>
      <c r="T496" s="212">
        <f t="shared" si="149"/>
        <v>0</v>
      </c>
      <c r="U496" s="212">
        <f t="shared" si="149"/>
        <v>0</v>
      </c>
      <c r="V496" s="212">
        <f t="shared" si="149"/>
        <v>0</v>
      </c>
      <c r="W496" s="212">
        <f t="shared" si="149"/>
        <v>0</v>
      </c>
      <c r="X496" s="212">
        <f t="shared" si="149"/>
        <v>0</v>
      </c>
      <c r="Y496" s="212">
        <f t="shared" si="149"/>
        <v>0</v>
      </c>
      <c r="Z496" s="212">
        <f t="shared" si="149"/>
        <v>0</v>
      </c>
      <c r="AA496" s="212">
        <f t="shared" si="149"/>
        <v>0</v>
      </c>
      <c r="AB496" s="212">
        <f t="shared" si="149"/>
        <v>0</v>
      </c>
      <c r="AC496" s="212">
        <f t="shared" si="149"/>
        <v>0</v>
      </c>
      <c r="AD496" s="212">
        <f t="shared" si="149"/>
        <v>0</v>
      </c>
      <c r="AE496" s="212">
        <f t="shared" si="149"/>
        <v>0</v>
      </c>
      <c r="AF496" s="212">
        <f t="shared" si="149"/>
        <v>0</v>
      </c>
      <c r="AG496" s="212">
        <f t="shared" si="149"/>
        <v>0</v>
      </c>
      <c r="AH496" s="212">
        <f t="shared" si="149"/>
        <v>0</v>
      </c>
      <c r="AI496" s="212">
        <f t="shared" si="149"/>
        <v>0</v>
      </c>
      <c r="AJ496" s="212">
        <f t="shared" si="149"/>
        <v>0</v>
      </c>
      <c r="AK496" s="212">
        <f t="shared" si="149"/>
        <v>0</v>
      </c>
      <c r="AL496" s="212">
        <f t="shared" si="149"/>
        <v>0</v>
      </c>
      <c r="AM496" s="212">
        <f t="shared" si="149"/>
        <v>0</v>
      </c>
      <c r="AN496" s="212">
        <f t="shared" si="149"/>
        <v>0</v>
      </c>
      <c r="AO496" s="212">
        <f t="shared" si="149"/>
        <v>0</v>
      </c>
      <c r="AP496" s="212">
        <f t="shared" si="149"/>
        <v>0</v>
      </c>
    </row>
    <row r="497" spans="1:42" x14ac:dyDescent="0.2">
      <c r="A497" s="16">
        <f t="shared" ref="A497:A502" si="150">A496+1</f>
        <v>3</v>
      </c>
      <c r="C497" s="213">
        <f t="shared" ref="C497:AP497" si="151">C360</f>
        <v>0</v>
      </c>
      <c r="D497" s="212">
        <f t="shared" si="151"/>
        <v>0</v>
      </c>
      <c r="E497" s="212">
        <f t="shared" si="151"/>
        <v>0</v>
      </c>
      <c r="F497" s="212">
        <f t="shared" si="151"/>
        <v>0</v>
      </c>
      <c r="G497" s="212">
        <f t="shared" si="151"/>
        <v>0</v>
      </c>
      <c r="H497" s="212">
        <f t="shared" si="151"/>
        <v>0</v>
      </c>
      <c r="I497" s="212">
        <f t="shared" si="151"/>
        <v>0</v>
      </c>
      <c r="J497" s="212">
        <f t="shared" si="151"/>
        <v>0</v>
      </c>
      <c r="K497" s="212">
        <f t="shared" si="151"/>
        <v>0</v>
      </c>
      <c r="L497" s="212">
        <f t="shared" si="151"/>
        <v>0</v>
      </c>
      <c r="M497" s="212">
        <f t="shared" si="151"/>
        <v>0</v>
      </c>
      <c r="N497" s="212">
        <f t="shared" si="151"/>
        <v>0</v>
      </c>
      <c r="O497" s="212">
        <f t="shared" si="151"/>
        <v>0</v>
      </c>
      <c r="P497" s="212">
        <f t="shared" si="151"/>
        <v>0</v>
      </c>
      <c r="Q497" s="212">
        <f t="shared" si="151"/>
        <v>0</v>
      </c>
      <c r="R497" s="212">
        <f t="shared" si="151"/>
        <v>0</v>
      </c>
      <c r="S497" s="212">
        <f t="shared" si="151"/>
        <v>0</v>
      </c>
      <c r="T497" s="212">
        <f t="shared" si="151"/>
        <v>0</v>
      </c>
      <c r="U497" s="212">
        <f t="shared" si="151"/>
        <v>0</v>
      </c>
      <c r="V497" s="212">
        <f t="shared" si="151"/>
        <v>0</v>
      </c>
      <c r="W497" s="212">
        <f t="shared" si="151"/>
        <v>0</v>
      </c>
      <c r="X497" s="212">
        <f t="shared" si="151"/>
        <v>0</v>
      </c>
      <c r="Y497" s="212">
        <f t="shared" si="151"/>
        <v>0</v>
      </c>
      <c r="Z497" s="212">
        <f t="shared" si="151"/>
        <v>0</v>
      </c>
      <c r="AA497" s="212">
        <f t="shared" si="151"/>
        <v>0</v>
      </c>
      <c r="AB497" s="212">
        <f t="shared" si="151"/>
        <v>0</v>
      </c>
      <c r="AC497" s="212">
        <f t="shared" si="151"/>
        <v>0</v>
      </c>
      <c r="AD497" s="212">
        <f t="shared" si="151"/>
        <v>0</v>
      </c>
      <c r="AE497" s="212">
        <f t="shared" si="151"/>
        <v>0</v>
      </c>
      <c r="AF497" s="212">
        <f t="shared" si="151"/>
        <v>0</v>
      </c>
      <c r="AG497" s="212">
        <f t="shared" si="151"/>
        <v>0</v>
      </c>
      <c r="AH497" s="212">
        <f t="shared" si="151"/>
        <v>0</v>
      </c>
      <c r="AI497" s="212">
        <f t="shared" si="151"/>
        <v>0</v>
      </c>
      <c r="AJ497" s="212">
        <f t="shared" si="151"/>
        <v>0</v>
      </c>
      <c r="AK497" s="212">
        <f t="shared" si="151"/>
        <v>0</v>
      </c>
      <c r="AL497" s="212">
        <f t="shared" si="151"/>
        <v>0</v>
      </c>
      <c r="AM497" s="212">
        <f t="shared" si="151"/>
        <v>0</v>
      </c>
      <c r="AN497" s="212">
        <f t="shared" si="151"/>
        <v>0</v>
      </c>
      <c r="AO497" s="212">
        <f t="shared" si="151"/>
        <v>0</v>
      </c>
      <c r="AP497" s="212">
        <f t="shared" si="151"/>
        <v>0</v>
      </c>
    </row>
    <row r="498" spans="1:42" x14ac:dyDescent="0.2">
      <c r="A498" s="16">
        <f t="shared" si="150"/>
        <v>4</v>
      </c>
      <c r="C498" s="213">
        <f t="shared" ref="C498:AP498" si="152">C361</f>
        <v>0</v>
      </c>
      <c r="D498" s="212">
        <f t="shared" si="152"/>
        <v>0</v>
      </c>
      <c r="E498" s="212">
        <f t="shared" si="152"/>
        <v>0</v>
      </c>
      <c r="F498" s="212">
        <f t="shared" si="152"/>
        <v>0</v>
      </c>
      <c r="G498" s="212">
        <f t="shared" si="152"/>
        <v>0</v>
      </c>
      <c r="H498" s="212">
        <f t="shared" si="152"/>
        <v>0</v>
      </c>
      <c r="I498" s="212">
        <f t="shared" si="152"/>
        <v>0</v>
      </c>
      <c r="J498" s="212">
        <f t="shared" si="152"/>
        <v>0</v>
      </c>
      <c r="K498" s="212">
        <f t="shared" si="152"/>
        <v>0</v>
      </c>
      <c r="L498" s="212">
        <f t="shared" si="152"/>
        <v>0</v>
      </c>
      <c r="M498" s="212">
        <f t="shared" si="152"/>
        <v>0</v>
      </c>
      <c r="N498" s="212">
        <f t="shared" si="152"/>
        <v>0</v>
      </c>
      <c r="O498" s="212">
        <f t="shared" si="152"/>
        <v>0</v>
      </c>
      <c r="P498" s="212">
        <f t="shared" si="152"/>
        <v>0</v>
      </c>
      <c r="Q498" s="212">
        <f t="shared" si="152"/>
        <v>0</v>
      </c>
      <c r="R498" s="212">
        <f t="shared" si="152"/>
        <v>0</v>
      </c>
      <c r="S498" s="212">
        <f t="shared" si="152"/>
        <v>0</v>
      </c>
      <c r="T498" s="212">
        <f t="shared" si="152"/>
        <v>0</v>
      </c>
      <c r="U498" s="212">
        <f t="shared" si="152"/>
        <v>0</v>
      </c>
      <c r="V498" s="212">
        <f t="shared" si="152"/>
        <v>0</v>
      </c>
      <c r="W498" s="212">
        <f t="shared" si="152"/>
        <v>0</v>
      </c>
      <c r="X498" s="212">
        <f t="shared" si="152"/>
        <v>0</v>
      </c>
      <c r="Y498" s="212">
        <f t="shared" si="152"/>
        <v>0</v>
      </c>
      <c r="Z498" s="212">
        <f t="shared" si="152"/>
        <v>0</v>
      </c>
      <c r="AA498" s="212">
        <f t="shared" si="152"/>
        <v>0</v>
      </c>
      <c r="AB498" s="212">
        <f t="shared" si="152"/>
        <v>0</v>
      </c>
      <c r="AC498" s="212">
        <f t="shared" si="152"/>
        <v>0</v>
      </c>
      <c r="AD498" s="212">
        <f t="shared" si="152"/>
        <v>0</v>
      </c>
      <c r="AE498" s="212">
        <f t="shared" si="152"/>
        <v>0</v>
      </c>
      <c r="AF498" s="212">
        <f t="shared" si="152"/>
        <v>0</v>
      </c>
      <c r="AG498" s="212">
        <f t="shared" si="152"/>
        <v>0</v>
      </c>
      <c r="AH498" s="212">
        <f t="shared" si="152"/>
        <v>0</v>
      </c>
      <c r="AI498" s="212">
        <f t="shared" si="152"/>
        <v>0</v>
      </c>
      <c r="AJ498" s="212">
        <f t="shared" si="152"/>
        <v>0</v>
      </c>
      <c r="AK498" s="212">
        <f t="shared" si="152"/>
        <v>0</v>
      </c>
      <c r="AL498" s="212">
        <f t="shared" si="152"/>
        <v>0</v>
      </c>
      <c r="AM498" s="212">
        <f t="shared" si="152"/>
        <v>0</v>
      </c>
      <c r="AN498" s="212">
        <f t="shared" si="152"/>
        <v>0</v>
      </c>
      <c r="AO498" s="212">
        <f t="shared" si="152"/>
        <v>0</v>
      </c>
      <c r="AP498" s="212">
        <f t="shared" si="152"/>
        <v>0</v>
      </c>
    </row>
    <row r="499" spans="1:42" x14ac:dyDescent="0.2">
      <c r="A499" s="16">
        <f t="shared" si="150"/>
        <v>5</v>
      </c>
      <c r="C499" s="213">
        <f t="shared" ref="C499:AP499" si="153">C362</f>
        <v>0</v>
      </c>
      <c r="D499" s="212">
        <f t="shared" si="153"/>
        <v>0</v>
      </c>
      <c r="E499" s="212">
        <f t="shared" si="153"/>
        <v>0</v>
      </c>
      <c r="F499" s="212">
        <f t="shared" si="153"/>
        <v>0</v>
      </c>
      <c r="G499" s="212">
        <f t="shared" si="153"/>
        <v>0</v>
      </c>
      <c r="H499" s="212">
        <f t="shared" si="153"/>
        <v>0</v>
      </c>
      <c r="I499" s="212">
        <f t="shared" si="153"/>
        <v>0</v>
      </c>
      <c r="J499" s="212">
        <f t="shared" si="153"/>
        <v>0</v>
      </c>
      <c r="K499" s="212">
        <f t="shared" si="153"/>
        <v>0</v>
      </c>
      <c r="L499" s="212">
        <f t="shared" si="153"/>
        <v>0</v>
      </c>
      <c r="M499" s="212">
        <f t="shared" si="153"/>
        <v>0</v>
      </c>
      <c r="N499" s="212">
        <f t="shared" si="153"/>
        <v>0</v>
      </c>
      <c r="O499" s="212">
        <f t="shared" si="153"/>
        <v>0</v>
      </c>
      <c r="P499" s="212">
        <f t="shared" si="153"/>
        <v>0</v>
      </c>
      <c r="Q499" s="212">
        <f t="shared" si="153"/>
        <v>0</v>
      </c>
      <c r="R499" s="212">
        <f t="shared" si="153"/>
        <v>0</v>
      </c>
      <c r="S499" s="212">
        <f t="shared" si="153"/>
        <v>0</v>
      </c>
      <c r="T499" s="212">
        <f t="shared" si="153"/>
        <v>0</v>
      </c>
      <c r="U499" s="212">
        <f t="shared" si="153"/>
        <v>0</v>
      </c>
      <c r="V499" s="212">
        <f t="shared" si="153"/>
        <v>0</v>
      </c>
      <c r="W499" s="212">
        <f t="shared" si="153"/>
        <v>0</v>
      </c>
      <c r="X499" s="212">
        <f t="shared" si="153"/>
        <v>0</v>
      </c>
      <c r="Y499" s="212">
        <f t="shared" si="153"/>
        <v>0</v>
      </c>
      <c r="Z499" s="212">
        <f t="shared" si="153"/>
        <v>0</v>
      </c>
      <c r="AA499" s="212">
        <f t="shared" si="153"/>
        <v>0</v>
      </c>
      <c r="AB499" s="212">
        <f t="shared" si="153"/>
        <v>0</v>
      </c>
      <c r="AC499" s="212">
        <f t="shared" si="153"/>
        <v>0</v>
      </c>
      <c r="AD499" s="212">
        <f t="shared" si="153"/>
        <v>0</v>
      </c>
      <c r="AE499" s="212">
        <f t="shared" si="153"/>
        <v>0</v>
      </c>
      <c r="AF499" s="212">
        <f t="shared" si="153"/>
        <v>0</v>
      </c>
      <c r="AG499" s="212">
        <f t="shared" si="153"/>
        <v>0</v>
      </c>
      <c r="AH499" s="212">
        <f t="shared" si="153"/>
        <v>0</v>
      </c>
      <c r="AI499" s="212">
        <f t="shared" si="153"/>
        <v>0</v>
      </c>
      <c r="AJ499" s="212">
        <f t="shared" si="153"/>
        <v>0</v>
      </c>
      <c r="AK499" s="212">
        <f t="shared" si="153"/>
        <v>0</v>
      </c>
      <c r="AL499" s="212">
        <f t="shared" si="153"/>
        <v>0</v>
      </c>
      <c r="AM499" s="212">
        <f t="shared" si="153"/>
        <v>0</v>
      </c>
      <c r="AN499" s="212">
        <f t="shared" si="153"/>
        <v>0</v>
      </c>
      <c r="AO499" s="212">
        <f t="shared" si="153"/>
        <v>0</v>
      </c>
      <c r="AP499" s="212">
        <f t="shared" si="153"/>
        <v>0</v>
      </c>
    </row>
    <row r="500" spans="1:42" x14ac:dyDescent="0.2">
      <c r="A500" s="16">
        <f t="shared" si="150"/>
        <v>6</v>
      </c>
      <c r="C500" s="213">
        <f t="shared" ref="C500:AP500" si="154">C363</f>
        <v>0</v>
      </c>
      <c r="D500" s="212">
        <f t="shared" si="154"/>
        <v>0</v>
      </c>
      <c r="E500" s="212">
        <f t="shared" si="154"/>
        <v>0</v>
      </c>
      <c r="F500" s="212">
        <f t="shared" si="154"/>
        <v>0</v>
      </c>
      <c r="G500" s="212">
        <f t="shared" si="154"/>
        <v>0</v>
      </c>
      <c r="H500" s="212">
        <f t="shared" si="154"/>
        <v>0</v>
      </c>
      <c r="I500" s="212">
        <f t="shared" si="154"/>
        <v>0</v>
      </c>
      <c r="J500" s="212">
        <f t="shared" si="154"/>
        <v>0</v>
      </c>
      <c r="K500" s="212">
        <f t="shared" si="154"/>
        <v>0</v>
      </c>
      <c r="L500" s="212">
        <f t="shared" si="154"/>
        <v>0</v>
      </c>
      <c r="M500" s="212">
        <f t="shared" si="154"/>
        <v>0</v>
      </c>
      <c r="N500" s="212">
        <f t="shared" si="154"/>
        <v>0</v>
      </c>
      <c r="O500" s="212">
        <f t="shared" si="154"/>
        <v>0</v>
      </c>
      <c r="P500" s="212">
        <f t="shared" si="154"/>
        <v>0</v>
      </c>
      <c r="Q500" s="212">
        <f t="shared" si="154"/>
        <v>0</v>
      </c>
      <c r="R500" s="212">
        <f t="shared" si="154"/>
        <v>0</v>
      </c>
      <c r="S500" s="212">
        <f t="shared" si="154"/>
        <v>0</v>
      </c>
      <c r="T500" s="212">
        <f t="shared" si="154"/>
        <v>0</v>
      </c>
      <c r="U500" s="212">
        <f t="shared" si="154"/>
        <v>0</v>
      </c>
      <c r="V500" s="212">
        <f t="shared" si="154"/>
        <v>0</v>
      </c>
      <c r="W500" s="212">
        <f t="shared" si="154"/>
        <v>0</v>
      </c>
      <c r="X500" s="212">
        <f t="shared" si="154"/>
        <v>0</v>
      </c>
      <c r="Y500" s="212">
        <f t="shared" si="154"/>
        <v>0</v>
      </c>
      <c r="Z500" s="212">
        <f t="shared" si="154"/>
        <v>0</v>
      </c>
      <c r="AA500" s="212">
        <f t="shared" si="154"/>
        <v>0</v>
      </c>
      <c r="AB500" s="212">
        <f t="shared" si="154"/>
        <v>0</v>
      </c>
      <c r="AC500" s="212">
        <f t="shared" si="154"/>
        <v>0</v>
      </c>
      <c r="AD500" s="212">
        <f t="shared" si="154"/>
        <v>0</v>
      </c>
      <c r="AE500" s="212">
        <f t="shared" si="154"/>
        <v>0</v>
      </c>
      <c r="AF500" s="212">
        <f t="shared" si="154"/>
        <v>0</v>
      </c>
      <c r="AG500" s="212">
        <f t="shared" si="154"/>
        <v>0</v>
      </c>
      <c r="AH500" s="212">
        <f t="shared" si="154"/>
        <v>0</v>
      </c>
      <c r="AI500" s="212">
        <f t="shared" si="154"/>
        <v>0</v>
      </c>
      <c r="AJ500" s="212">
        <f t="shared" si="154"/>
        <v>0</v>
      </c>
      <c r="AK500" s="212">
        <f t="shared" si="154"/>
        <v>0</v>
      </c>
      <c r="AL500" s="212">
        <f t="shared" si="154"/>
        <v>0</v>
      </c>
      <c r="AM500" s="212">
        <f t="shared" si="154"/>
        <v>0</v>
      </c>
      <c r="AN500" s="212">
        <f t="shared" si="154"/>
        <v>0</v>
      </c>
      <c r="AO500" s="212">
        <f t="shared" si="154"/>
        <v>0</v>
      </c>
      <c r="AP500" s="212">
        <f t="shared" si="154"/>
        <v>0</v>
      </c>
    </row>
    <row r="501" spans="1:42" x14ac:dyDescent="0.2">
      <c r="A501" s="16">
        <f t="shared" si="150"/>
        <v>7</v>
      </c>
      <c r="C501" s="213">
        <f t="shared" ref="C501:AP501" si="155">C364</f>
        <v>0</v>
      </c>
      <c r="D501" s="212">
        <f t="shared" si="155"/>
        <v>0</v>
      </c>
      <c r="E501" s="212">
        <f t="shared" si="155"/>
        <v>0</v>
      </c>
      <c r="F501" s="212">
        <f t="shared" si="155"/>
        <v>0</v>
      </c>
      <c r="G501" s="212">
        <f t="shared" si="155"/>
        <v>0</v>
      </c>
      <c r="H501" s="212">
        <f t="shared" si="155"/>
        <v>0</v>
      </c>
      <c r="I501" s="212">
        <f t="shared" si="155"/>
        <v>0</v>
      </c>
      <c r="J501" s="212">
        <f t="shared" si="155"/>
        <v>0</v>
      </c>
      <c r="K501" s="212">
        <f t="shared" si="155"/>
        <v>0</v>
      </c>
      <c r="L501" s="212">
        <f t="shared" si="155"/>
        <v>0</v>
      </c>
      <c r="M501" s="212">
        <f t="shared" si="155"/>
        <v>0</v>
      </c>
      <c r="N501" s="212">
        <f t="shared" si="155"/>
        <v>0</v>
      </c>
      <c r="O501" s="212">
        <f t="shared" si="155"/>
        <v>0</v>
      </c>
      <c r="P501" s="212">
        <f t="shared" si="155"/>
        <v>0</v>
      </c>
      <c r="Q501" s="212">
        <f t="shared" si="155"/>
        <v>0</v>
      </c>
      <c r="R501" s="212">
        <f t="shared" si="155"/>
        <v>0</v>
      </c>
      <c r="S501" s="212">
        <f t="shared" si="155"/>
        <v>0</v>
      </c>
      <c r="T501" s="212">
        <f t="shared" si="155"/>
        <v>0</v>
      </c>
      <c r="U501" s="212">
        <f t="shared" si="155"/>
        <v>0</v>
      </c>
      <c r="V501" s="212">
        <f t="shared" si="155"/>
        <v>0</v>
      </c>
      <c r="W501" s="212">
        <f t="shared" si="155"/>
        <v>0</v>
      </c>
      <c r="X501" s="212">
        <f t="shared" si="155"/>
        <v>0</v>
      </c>
      <c r="Y501" s="212">
        <f t="shared" si="155"/>
        <v>0</v>
      </c>
      <c r="Z501" s="212">
        <f t="shared" si="155"/>
        <v>0</v>
      </c>
      <c r="AA501" s="212">
        <f t="shared" si="155"/>
        <v>0</v>
      </c>
      <c r="AB501" s="212">
        <f t="shared" si="155"/>
        <v>0</v>
      </c>
      <c r="AC501" s="212">
        <f t="shared" si="155"/>
        <v>0</v>
      </c>
      <c r="AD501" s="212">
        <f t="shared" si="155"/>
        <v>0</v>
      </c>
      <c r="AE501" s="212">
        <f t="shared" si="155"/>
        <v>0</v>
      </c>
      <c r="AF501" s="212">
        <f t="shared" si="155"/>
        <v>0</v>
      </c>
      <c r="AG501" s="212">
        <f t="shared" si="155"/>
        <v>0</v>
      </c>
      <c r="AH501" s="212">
        <f t="shared" si="155"/>
        <v>0</v>
      </c>
      <c r="AI501" s="212">
        <f t="shared" si="155"/>
        <v>0</v>
      </c>
      <c r="AJ501" s="212">
        <f t="shared" si="155"/>
        <v>0</v>
      </c>
      <c r="AK501" s="212">
        <f t="shared" si="155"/>
        <v>0</v>
      </c>
      <c r="AL501" s="212">
        <f t="shared" si="155"/>
        <v>0</v>
      </c>
      <c r="AM501" s="212">
        <f t="shared" si="155"/>
        <v>0</v>
      </c>
      <c r="AN501" s="212">
        <f t="shared" si="155"/>
        <v>0</v>
      </c>
      <c r="AO501" s="212">
        <f t="shared" si="155"/>
        <v>0</v>
      </c>
      <c r="AP501" s="212">
        <f t="shared" si="155"/>
        <v>0</v>
      </c>
    </row>
    <row r="502" spans="1:42" x14ac:dyDescent="0.2">
      <c r="A502" s="16">
        <f t="shared" si="150"/>
        <v>8</v>
      </c>
      <c r="C502" s="213">
        <f t="shared" ref="C502:AP502" si="156">C365</f>
        <v>0</v>
      </c>
      <c r="D502" s="212">
        <f t="shared" si="156"/>
        <v>0</v>
      </c>
      <c r="E502" s="212">
        <f t="shared" si="156"/>
        <v>0</v>
      </c>
      <c r="F502" s="212">
        <f t="shared" si="156"/>
        <v>0</v>
      </c>
      <c r="G502" s="212">
        <f t="shared" si="156"/>
        <v>0</v>
      </c>
      <c r="H502" s="212">
        <f t="shared" si="156"/>
        <v>0</v>
      </c>
      <c r="I502" s="212">
        <f t="shared" si="156"/>
        <v>0</v>
      </c>
      <c r="J502" s="212">
        <f t="shared" si="156"/>
        <v>0</v>
      </c>
      <c r="K502" s="212">
        <f t="shared" si="156"/>
        <v>0</v>
      </c>
      <c r="L502" s="212">
        <f t="shared" si="156"/>
        <v>0</v>
      </c>
      <c r="M502" s="212">
        <f t="shared" si="156"/>
        <v>0</v>
      </c>
      <c r="N502" s="212">
        <f t="shared" si="156"/>
        <v>0</v>
      </c>
      <c r="O502" s="212">
        <f t="shared" si="156"/>
        <v>0</v>
      </c>
      <c r="P502" s="212">
        <f t="shared" si="156"/>
        <v>0</v>
      </c>
      <c r="Q502" s="212">
        <f t="shared" si="156"/>
        <v>0</v>
      </c>
      <c r="R502" s="212">
        <f t="shared" si="156"/>
        <v>0</v>
      </c>
      <c r="S502" s="212">
        <f t="shared" si="156"/>
        <v>0</v>
      </c>
      <c r="T502" s="212">
        <f t="shared" si="156"/>
        <v>0</v>
      </c>
      <c r="U502" s="212">
        <f t="shared" si="156"/>
        <v>0</v>
      </c>
      <c r="V502" s="212">
        <f t="shared" si="156"/>
        <v>0</v>
      </c>
      <c r="W502" s="212">
        <f t="shared" si="156"/>
        <v>0</v>
      </c>
      <c r="X502" s="212">
        <f t="shared" si="156"/>
        <v>0</v>
      </c>
      <c r="Y502" s="212">
        <f t="shared" si="156"/>
        <v>0</v>
      </c>
      <c r="Z502" s="212">
        <f t="shared" si="156"/>
        <v>0</v>
      </c>
      <c r="AA502" s="212">
        <f t="shared" si="156"/>
        <v>0</v>
      </c>
      <c r="AB502" s="212">
        <f t="shared" si="156"/>
        <v>0</v>
      </c>
      <c r="AC502" s="212">
        <f t="shared" si="156"/>
        <v>0</v>
      </c>
      <c r="AD502" s="212">
        <f t="shared" si="156"/>
        <v>0</v>
      </c>
      <c r="AE502" s="212">
        <f t="shared" si="156"/>
        <v>0</v>
      </c>
      <c r="AF502" s="212">
        <f t="shared" si="156"/>
        <v>0</v>
      </c>
      <c r="AG502" s="212">
        <f t="shared" si="156"/>
        <v>0</v>
      </c>
      <c r="AH502" s="212">
        <f t="shared" si="156"/>
        <v>0</v>
      </c>
      <c r="AI502" s="212">
        <f t="shared" si="156"/>
        <v>0</v>
      </c>
      <c r="AJ502" s="212">
        <f t="shared" si="156"/>
        <v>0</v>
      </c>
      <c r="AK502" s="212">
        <f t="shared" si="156"/>
        <v>0</v>
      </c>
      <c r="AL502" s="212">
        <f t="shared" si="156"/>
        <v>0</v>
      </c>
      <c r="AM502" s="212">
        <f t="shared" si="156"/>
        <v>0</v>
      </c>
      <c r="AN502" s="212">
        <f t="shared" si="156"/>
        <v>0</v>
      </c>
      <c r="AO502" s="212">
        <f t="shared" si="156"/>
        <v>0</v>
      </c>
      <c r="AP502" s="212">
        <f t="shared" si="156"/>
        <v>0</v>
      </c>
    </row>
    <row r="503" spans="1:42" x14ac:dyDescent="0.2">
      <c r="A503" s="16">
        <f>A502+1</f>
        <v>9</v>
      </c>
      <c r="C503" s="213">
        <f t="shared" ref="C503:AP503" si="157">C366</f>
        <v>0</v>
      </c>
      <c r="D503" s="212">
        <f t="shared" si="157"/>
        <v>0</v>
      </c>
      <c r="E503" s="212">
        <f t="shared" si="157"/>
        <v>0</v>
      </c>
      <c r="F503" s="212">
        <f t="shared" si="157"/>
        <v>0</v>
      </c>
      <c r="G503" s="212">
        <f t="shared" si="157"/>
        <v>0</v>
      </c>
      <c r="H503" s="212">
        <f t="shared" si="157"/>
        <v>0</v>
      </c>
      <c r="I503" s="212">
        <f t="shared" si="157"/>
        <v>0</v>
      </c>
      <c r="J503" s="212">
        <f t="shared" si="157"/>
        <v>0</v>
      </c>
      <c r="K503" s="212">
        <f t="shared" si="157"/>
        <v>0</v>
      </c>
      <c r="L503" s="212">
        <f t="shared" si="157"/>
        <v>0</v>
      </c>
      <c r="M503" s="212">
        <f t="shared" si="157"/>
        <v>0</v>
      </c>
      <c r="N503" s="212">
        <f t="shared" si="157"/>
        <v>0</v>
      </c>
      <c r="O503" s="212">
        <f t="shared" si="157"/>
        <v>0</v>
      </c>
      <c r="P503" s="212">
        <f t="shared" si="157"/>
        <v>0</v>
      </c>
      <c r="Q503" s="212">
        <f t="shared" si="157"/>
        <v>0</v>
      </c>
      <c r="R503" s="212">
        <f t="shared" si="157"/>
        <v>0</v>
      </c>
      <c r="S503" s="212">
        <f t="shared" si="157"/>
        <v>0</v>
      </c>
      <c r="T503" s="212">
        <f t="shared" si="157"/>
        <v>0</v>
      </c>
      <c r="U503" s="212">
        <f t="shared" si="157"/>
        <v>0</v>
      </c>
      <c r="V503" s="212">
        <f t="shared" si="157"/>
        <v>0</v>
      </c>
      <c r="W503" s="212">
        <f t="shared" si="157"/>
        <v>0</v>
      </c>
      <c r="X503" s="212">
        <f t="shared" si="157"/>
        <v>0</v>
      </c>
      <c r="Y503" s="212">
        <f t="shared" si="157"/>
        <v>0</v>
      </c>
      <c r="Z503" s="212">
        <f t="shared" si="157"/>
        <v>0</v>
      </c>
      <c r="AA503" s="212">
        <f t="shared" si="157"/>
        <v>0</v>
      </c>
      <c r="AB503" s="212">
        <f t="shared" si="157"/>
        <v>0</v>
      </c>
      <c r="AC503" s="212">
        <f t="shared" si="157"/>
        <v>0</v>
      </c>
      <c r="AD503" s="212">
        <f t="shared" si="157"/>
        <v>0</v>
      </c>
      <c r="AE503" s="212">
        <f t="shared" si="157"/>
        <v>0</v>
      </c>
      <c r="AF503" s="212">
        <f t="shared" si="157"/>
        <v>0</v>
      </c>
      <c r="AG503" s="212">
        <f t="shared" si="157"/>
        <v>0</v>
      </c>
      <c r="AH503" s="212">
        <f t="shared" si="157"/>
        <v>0</v>
      </c>
      <c r="AI503" s="212">
        <f t="shared" si="157"/>
        <v>0</v>
      </c>
      <c r="AJ503" s="212">
        <f t="shared" si="157"/>
        <v>0</v>
      </c>
      <c r="AK503" s="212">
        <f t="shared" si="157"/>
        <v>0</v>
      </c>
      <c r="AL503" s="212">
        <f t="shared" si="157"/>
        <v>0</v>
      </c>
      <c r="AM503" s="212">
        <f t="shared" si="157"/>
        <v>0</v>
      </c>
      <c r="AN503" s="212">
        <f t="shared" si="157"/>
        <v>0</v>
      </c>
      <c r="AO503" s="212">
        <f t="shared" si="157"/>
        <v>0</v>
      </c>
      <c r="AP503" s="212">
        <f t="shared" si="157"/>
        <v>0</v>
      </c>
    </row>
    <row r="504" spans="1:42" x14ac:dyDescent="0.2">
      <c r="A504" s="16">
        <f t="shared" ref="A504" si="158">A503+1</f>
        <v>10</v>
      </c>
      <c r="C504" s="213">
        <f t="shared" ref="C504:AP504" si="159">C367</f>
        <v>0</v>
      </c>
      <c r="D504" s="212">
        <f t="shared" si="159"/>
        <v>0</v>
      </c>
      <c r="E504" s="212">
        <f t="shared" si="159"/>
        <v>0</v>
      </c>
      <c r="F504" s="212">
        <f t="shared" si="159"/>
        <v>0</v>
      </c>
      <c r="G504" s="212">
        <f t="shared" si="159"/>
        <v>0</v>
      </c>
      <c r="H504" s="212">
        <f t="shared" si="159"/>
        <v>0</v>
      </c>
      <c r="I504" s="212">
        <f t="shared" si="159"/>
        <v>0</v>
      </c>
      <c r="J504" s="212">
        <f t="shared" si="159"/>
        <v>0</v>
      </c>
      <c r="K504" s="212">
        <f t="shared" si="159"/>
        <v>0</v>
      </c>
      <c r="L504" s="212">
        <f t="shared" si="159"/>
        <v>0</v>
      </c>
      <c r="M504" s="212">
        <f t="shared" si="159"/>
        <v>0</v>
      </c>
      <c r="N504" s="212">
        <f t="shared" si="159"/>
        <v>0</v>
      </c>
      <c r="O504" s="212">
        <f t="shared" si="159"/>
        <v>0</v>
      </c>
      <c r="P504" s="212">
        <f t="shared" si="159"/>
        <v>0</v>
      </c>
      <c r="Q504" s="212">
        <f t="shared" si="159"/>
        <v>0</v>
      </c>
      <c r="R504" s="212">
        <f t="shared" si="159"/>
        <v>0</v>
      </c>
      <c r="S504" s="212">
        <f t="shared" si="159"/>
        <v>0</v>
      </c>
      <c r="T504" s="212">
        <f t="shared" si="159"/>
        <v>0</v>
      </c>
      <c r="U504" s="212">
        <f t="shared" si="159"/>
        <v>0</v>
      </c>
      <c r="V504" s="212">
        <f t="shared" si="159"/>
        <v>0</v>
      </c>
      <c r="W504" s="212">
        <f t="shared" si="159"/>
        <v>0</v>
      </c>
      <c r="X504" s="212">
        <f t="shared" si="159"/>
        <v>0</v>
      </c>
      <c r="Y504" s="212">
        <f t="shared" si="159"/>
        <v>0</v>
      </c>
      <c r="Z504" s="212">
        <f t="shared" si="159"/>
        <v>0</v>
      </c>
      <c r="AA504" s="212">
        <f t="shared" si="159"/>
        <v>0</v>
      </c>
      <c r="AB504" s="212">
        <f t="shared" si="159"/>
        <v>0</v>
      </c>
      <c r="AC504" s="212">
        <f t="shared" si="159"/>
        <v>0</v>
      </c>
      <c r="AD504" s="212">
        <f t="shared" si="159"/>
        <v>0</v>
      </c>
      <c r="AE504" s="212">
        <f t="shared" si="159"/>
        <v>0</v>
      </c>
      <c r="AF504" s="212">
        <f t="shared" si="159"/>
        <v>0</v>
      </c>
      <c r="AG504" s="212">
        <f t="shared" si="159"/>
        <v>0</v>
      </c>
      <c r="AH504" s="212">
        <f t="shared" si="159"/>
        <v>0</v>
      </c>
      <c r="AI504" s="212">
        <f t="shared" si="159"/>
        <v>0</v>
      </c>
      <c r="AJ504" s="212">
        <f t="shared" si="159"/>
        <v>0</v>
      </c>
      <c r="AK504" s="212">
        <f t="shared" si="159"/>
        <v>0</v>
      </c>
      <c r="AL504" s="212">
        <f t="shared" si="159"/>
        <v>0</v>
      </c>
      <c r="AM504" s="212">
        <f t="shared" si="159"/>
        <v>0</v>
      </c>
      <c r="AN504" s="212">
        <f t="shared" si="159"/>
        <v>0</v>
      </c>
      <c r="AO504" s="212">
        <f t="shared" si="159"/>
        <v>0</v>
      </c>
      <c r="AP504" s="212">
        <f t="shared" si="159"/>
        <v>0</v>
      </c>
    </row>
    <row r="505" spans="1:42" x14ac:dyDescent="0.2">
      <c r="A505" s="32"/>
      <c r="C505" s="213"/>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
        <v>69</v>
      </c>
      <c r="C506" s="213"/>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16">
        <v>1</v>
      </c>
      <c r="B507" s="195">
        <f t="shared" ref="B507:B516" si="160">SUM(C507:AP507)</f>
        <v>0</v>
      </c>
      <c r="C507" s="213">
        <f>LOOKUP(C495,$B$464:$AP$464,$B$465:$AP$465)*$B659/100</f>
        <v>0</v>
      </c>
      <c r="D507" s="213">
        <f>LOOKUP(D495,$B$464:$AP$464,$B$465:$AP$465)*$B659/100</f>
        <v>0</v>
      </c>
      <c r="E507" s="213">
        <f>LOOKUP(E495,$B$464:$AP$464,$B$465:$AP$465)*$B659/100</f>
        <v>0</v>
      </c>
      <c r="F507" s="213">
        <f>LOOKUP(F495,$B$464:$AP$464,$B$465:$AP$465)*$B659/100</f>
        <v>0</v>
      </c>
      <c r="G507" s="213">
        <f>LOOKUP(G495,$B$464:$AP$464,$B$465:$AP$465)*$B659/100</f>
        <v>0</v>
      </c>
      <c r="H507" s="213">
        <f>LOOKUP(H495,$B$464:$AP$464,$B$465:$AP$465)*$B659/100</f>
        <v>0</v>
      </c>
      <c r="I507" s="213">
        <f>LOOKUP(I495,$B$464:$AP$464,$B$465:$AP$465)*$B659/100</f>
        <v>0</v>
      </c>
      <c r="J507" s="213">
        <f>LOOKUP(J495,$B$464:$AP$464,$B$465:$AP$465)*$B659/100</f>
        <v>0</v>
      </c>
      <c r="K507" s="213">
        <f>LOOKUP(K495,$B$464:$AP$464,$B$465:$AP$465)*$B659/100</f>
        <v>0</v>
      </c>
      <c r="L507" s="213">
        <f>LOOKUP(L495,$B$464:$AP$464,$B$465:$AP$465)*$B659/100</f>
        <v>0</v>
      </c>
      <c r="M507" s="213">
        <f>LOOKUP(M495,$B$464:$AP$464,$B$465:$AP$465)*$B659/100</f>
        <v>0</v>
      </c>
      <c r="N507" s="213">
        <f>LOOKUP(N495,$B$464:$AP$464,$B$465:$AP$465)*$B659/100</f>
        <v>0</v>
      </c>
      <c r="O507" s="213">
        <f>LOOKUP(O495,$B$464:$AP$464,$B$465:$AP$465)*$B659/100</f>
        <v>0</v>
      </c>
      <c r="P507" s="213">
        <f>LOOKUP(P495,$B$464:$AP$464,$B$465:$AP$465)*$B659/100</f>
        <v>0</v>
      </c>
      <c r="Q507" s="213">
        <f>LOOKUP(Q495,$B$464:$AP$464,$B$465:$AP$465)*$B659/100</f>
        <v>0</v>
      </c>
      <c r="R507" s="213">
        <f>LOOKUP(R495,$B$464:$AP$464,$B$465:$AP$465)*$B659/100</f>
        <v>0</v>
      </c>
      <c r="S507" s="213">
        <f>LOOKUP(S495,$B$464:$AP$464,$B$465:$AP$465)*$B659/100</f>
        <v>0</v>
      </c>
      <c r="T507" s="213">
        <f>LOOKUP(T495,$B$464:$AP$464,$B$465:$AP$465)*$B659/100</f>
        <v>0</v>
      </c>
      <c r="U507" s="213">
        <f>LOOKUP(U495,$B$464:$AP$464,$B$465:$AP$465)*$B659/100</f>
        <v>0</v>
      </c>
      <c r="V507" s="213">
        <f>LOOKUP(V495,$B$464:$AP$464,$B$465:$AP$465)*$B659/100</f>
        <v>0</v>
      </c>
      <c r="W507" s="213">
        <f>LOOKUP(W495,$B$464:$AP$464,$B$465:$AP$465)*$B659/100</f>
        <v>0</v>
      </c>
      <c r="X507" s="213">
        <f>LOOKUP(X495,$B$464:$AP$464,$B$465:$AP$465)*$B659/100</f>
        <v>0</v>
      </c>
      <c r="Y507" s="213">
        <f>LOOKUP(Y495,$B$464:$AP$464,$B$465:$AP$465)*$B659/100</f>
        <v>0</v>
      </c>
      <c r="Z507" s="213">
        <f>LOOKUP(Z495,$B$464:$AP$464,$B$465:$AP$465)*$B659/100</f>
        <v>0</v>
      </c>
      <c r="AA507" s="213">
        <f>LOOKUP(AA495,$B$464:$AP$464,$B$465:$AP$465)*$B659/100</f>
        <v>0</v>
      </c>
      <c r="AB507" s="213">
        <f>LOOKUP(AB495,$B$464:$AP$464,$B$465:$AP$465)*$B659/100</f>
        <v>0</v>
      </c>
      <c r="AC507" s="213">
        <f>LOOKUP(AC495,$B$464:$AP$464,$B$465:$AP$465)*$B659/100</f>
        <v>0</v>
      </c>
      <c r="AD507" s="213">
        <f>LOOKUP(AD495,$B$464:$AP$464,$B$465:$AP$465)*$B659/100</f>
        <v>0</v>
      </c>
      <c r="AE507" s="213">
        <f>LOOKUP(AE495,$B$464:$AP$464,$B$465:$AP$465)*$B659/100</f>
        <v>0</v>
      </c>
      <c r="AF507" s="213">
        <f>LOOKUP(AF495,$B$464:$AP$464,$B$465:$AP$465)*$B659/100</f>
        <v>0</v>
      </c>
      <c r="AG507" s="213">
        <f>LOOKUP(AG495,$B$464:$AP$464,$B$465:$AP$465)*$B659/100</f>
        <v>0</v>
      </c>
      <c r="AH507" s="213">
        <f>LOOKUP(AH495,$B$464:$AP$464,$B$465:$AP$465)*$B659/100</f>
        <v>0</v>
      </c>
      <c r="AI507" s="213">
        <f>LOOKUP(AI495,$B$464:$AP$464,$B$465:$AP$465)*$B659/100</f>
        <v>0</v>
      </c>
      <c r="AJ507" s="213">
        <f>LOOKUP(AJ495,$B$464:$AP$464,$B$465:$AP$465)*$B659/100</f>
        <v>0</v>
      </c>
      <c r="AK507" s="213">
        <f>LOOKUP(AK495,$B$464:$AP$464,$B$465:$AP$465)*$B659/100</f>
        <v>0</v>
      </c>
      <c r="AL507" s="213">
        <f>LOOKUP(AL495,$B$464:$AP$464,$B$465:$AP$465)*$B659/100</f>
        <v>0</v>
      </c>
      <c r="AM507" s="213">
        <f>LOOKUP(AM495,$B$464:$AP$464,$B$465:$AP$465)*$B659/100</f>
        <v>0</v>
      </c>
      <c r="AN507" s="213">
        <f>LOOKUP(AN495,$B$464:$AP$464,$B$465:$AP$465)*$B659/100</f>
        <v>0</v>
      </c>
      <c r="AO507" s="213">
        <f>LOOKUP(AO495,$B$464:$AP$464,$B$465:$AP$465)*$B659/100</f>
        <v>0</v>
      </c>
      <c r="AP507" s="213">
        <f>LOOKUP(AP495,$B$464:$AP$464,$B$465:$AP$465)*$B659/100</f>
        <v>0</v>
      </c>
    </row>
    <row r="508" spans="1:42" x14ac:dyDescent="0.2">
      <c r="A508" s="16">
        <f>A507+1</f>
        <v>2</v>
      </c>
      <c r="B508" s="195">
        <f t="shared" si="160"/>
        <v>0</v>
      </c>
      <c r="C508" s="213">
        <f>LOOKUP(C496,$B$464:$AP$464,$B$465:$AP$465)*$B660/100</f>
        <v>0</v>
      </c>
      <c r="D508" s="213">
        <f>LOOKUP(D496,$B$464:$AP$464,$B$465:$AP$465)*$B660/100</f>
        <v>0</v>
      </c>
      <c r="E508" s="213">
        <f>LOOKUP(E496,$B$464:$AP$464,$B$465:$AP$465)*$B660/100</f>
        <v>0</v>
      </c>
      <c r="F508" s="213">
        <f>LOOKUP(F496,$B$464:$AP$464,$B$465:$AP$465)*$B660/100</f>
        <v>0</v>
      </c>
      <c r="G508" s="213">
        <f>LOOKUP(G496,$B$464:$AP$464,$B$465:$AP$465)*$B660/100</f>
        <v>0</v>
      </c>
      <c r="H508" s="213">
        <f>LOOKUP(H496,$B$464:$AP$464,$B$465:$AP$465)*$B660/100</f>
        <v>0</v>
      </c>
      <c r="I508" s="213">
        <f>LOOKUP(I496,$B$464:$AP$464,$B$465:$AP$465)*$B660/100</f>
        <v>0</v>
      </c>
      <c r="J508" s="213">
        <f>LOOKUP(J496,$B$464:$AP$464,$B$465:$AP$465)*$B660/100</f>
        <v>0</v>
      </c>
      <c r="K508" s="213">
        <f>LOOKUP(K496,$B$464:$AP$464,$B$465:$AP$465)*$B660/100</f>
        <v>0</v>
      </c>
      <c r="L508" s="213">
        <f>LOOKUP(L496,$B$464:$AP$464,$B$465:$AP$465)*$B660/100</f>
        <v>0</v>
      </c>
      <c r="M508" s="213">
        <f>LOOKUP(M496,$B$464:$AP$464,$B$465:$AP$465)*$B660/100</f>
        <v>0</v>
      </c>
      <c r="N508" s="213">
        <f>LOOKUP(N496,$B$464:$AP$464,$B$465:$AP$465)*$B660/100</f>
        <v>0</v>
      </c>
      <c r="O508" s="213">
        <f>LOOKUP(O496,$B$464:$AP$464,$B$465:$AP$465)*$B660/100</f>
        <v>0</v>
      </c>
      <c r="P508" s="213">
        <f>LOOKUP(P496,$B$464:$AP$464,$B$465:$AP$465)*$B660/100</f>
        <v>0</v>
      </c>
      <c r="Q508" s="213">
        <f>LOOKUP(Q496,$B$464:$AP$464,$B$465:$AP$465)*$B660/100</f>
        <v>0</v>
      </c>
      <c r="R508" s="213">
        <f>LOOKUP(R496,$B$464:$AP$464,$B$465:$AP$465)*$B660/100</f>
        <v>0</v>
      </c>
      <c r="S508" s="213">
        <f>LOOKUP(S496,$B$464:$AP$464,$B$465:$AP$465)*$B660/100</f>
        <v>0</v>
      </c>
      <c r="T508" s="213">
        <f>LOOKUP(T496,$B$464:$AP$464,$B$465:$AP$465)*$B660/100</f>
        <v>0</v>
      </c>
      <c r="U508" s="213">
        <f>LOOKUP(U496,$B$464:$AP$464,$B$465:$AP$465)*$B660/100</f>
        <v>0</v>
      </c>
      <c r="V508" s="213">
        <f>LOOKUP(V496,$B$464:$AP$464,$B$465:$AP$465)*$B660/100</f>
        <v>0</v>
      </c>
      <c r="W508" s="213">
        <f>LOOKUP(W496,$B$464:$AP$464,$B$465:$AP$465)*$B660/100</f>
        <v>0</v>
      </c>
      <c r="X508" s="213">
        <f>LOOKUP(X496,$B$464:$AP$464,$B$465:$AP$465)*$B660/100</f>
        <v>0</v>
      </c>
      <c r="Y508" s="213">
        <f>LOOKUP(Y496,$B$464:$AP$464,$B$465:$AP$465)*$B660/100</f>
        <v>0</v>
      </c>
      <c r="Z508" s="213">
        <f>LOOKUP(Z496,$B$464:$AP$464,$B$465:$AP$465)*$B660/100</f>
        <v>0</v>
      </c>
      <c r="AA508" s="213">
        <f>LOOKUP(AA496,$B$464:$AP$464,$B$465:$AP$465)*$B660/100</f>
        <v>0</v>
      </c>
      <c r="AB508" s="213">
        <f>LOOKUP(AB496,$B$464:$AP$464,$B$465:$AP$465)*$B660/100</f>
        <v>0</v>
      </c>
      <c r="AC508" s="213">
        <f>LOOKUP(AC496,$B$464:$AP$464,$B$465:$AP$465)*$B660/100</f>
        <v>0</v>
      </c>
      <c r="AD508" s="213">
        <f>LOOKUP(AD496,$B$464:$AP$464,$B$465:$AP$465)*$B660/100</f>
        <v>0</v>
      </c>
      <c r="AE508" s="213">
        <f>LOOKUP(AE496,$B$464:$AP$464,$B$465:$AP$465)*$B660/100</f>
        <v>0</v>
      </c>
      <c r="AF508" s="213">
        <f>LOOKUP(AF496,$B$464:$AP$464,$B$465:$AP$465)*$B660/100</f>
        <v>0</v>
      </c>
      <c r="AG508" s="213">
        <f>LOOKUP(AG496,$B$464:$AP$464,$B$465:$AP$465)*$B660/100</f>
        <v>0</v>
      </c>
      <c r="AH508" s="213">
        <f>LOOKUP(AH496,$B$464:$AP$464,$B$465:$AP$465)*$B660/100</f>
        <v>0</v>
      </c>
      <c r="AI508" s="213">
        <f>LOOKUP(AI496,$B$464:$AP$464,$B$465:$AP$465)*$B660/100</f>
        <v>0</v>
      </c>
      <c r="AJ508" s="213">
        <f>LOOKUP(AJ496,$B$464:$AP$464,$B$465:$AP$465)*$B660/100</f>
        <v>0</v>
      </c>
      <c r="AK508" s="213">
        <f>LOOKUP(AK496,$B$464:$AP$464,$B$465:$AP$465)*$B660/100</f>
        <v>0</v>
      </c>
      <c r="AL508" s="213">
        <f>LOOKUP(AL496,$B$464:$AP$464,$B$465:$AP$465)*$B660/100</f>
        <v>0</v>
      </c>
      <c r="AM508" s="213">
        <f>LOOKUP(AM496,$B$464:$AP$464,$B$465:$AP$465)*$B660/100</f>
        <v>0</v>
      </c>
      <c r="AN508" s="213">
        <f>LOOKUP(AN496,$B$464:$AP$464,$B$465:$AP$465)*$B660/100</f>
        <v>0</v>
      </c>
      <c r="AO508" s="213">
        <f>LOOKUP(AO496,$B$464:$AP$464,$B$465:$AP$465)*$B660/100</f>
        <v>0</v>
      </c>
      <c r="AP508" s="213">
        <f>LOOKUP(AP496,$B$464:$AP$464,$B$465:$AP$465)*$B660/100</f>
        <v>0</v>
      </c>
    </row>
    <row r="509" spans="1:42" x14ac:dyDescent="0.2">
      <c r="A509" s="16">
        <f t="shared" ref="A509:A514" si="161">A508+1</f>
        <v>3</v>
      </c>
      <c r="B509" s="195">
        <f t="shared" si="160"/>
        <v>0</v>
      </c>
      <c r="C509" s="213">
        <f>LOOKUP(C497,$B$464:$AP$464,$B$465:$AP$465)*$B661/100</f>
        <v>0</v>
      </c>
      <c r="D509" s="213">
        <f>LOOKUP(D497,$B$464:$AP$464,$B$465:$AP$465)*$B661/100</f>
        <v>0</v>
      </c>
      <c r="E509" s="213">
        <f>LOOKUP(E497,$B$464:$AP$464,$B$465:$AP$465)*$B661/100</f>
        <v>0</v>
      </c>
      <c r="F509" s="213">
        <f>LOOKUP(F497,$B$464:$AP$464,$B$465:$AP$465)*$B661/100</f>
        <v>0</v>
      </c>
      <c r="G509" s="213">
        <f>LOOKUP(G497,$B$464:$AP$464,$B$465:$AP$465)*$B661/100</f>
        <v>0</v>
      </c>
      <c r="H509" s="213">
        <f>LOOKUP(H497,$B$464:$AP$464,$B$465:$AP$465)*$B661/100</f>
        <v>0</v>
      </c>
      <c r="I509" s="213">
        <f>LOOKUP(I497,$B$464:$AP$464,$B$465:$AP$465)*$B661/100</f>
        <v>0</v>
      </c>
      <c r="J509" s="213">
        <f>LOOKUP(J497,$B$464:$AP$464,$B$465:$AP$465)*$B661/100</f>
        <v>0</v>
      </c>
      <c r="K509" s="213">
        <f>LOOKUP(K497,$B$464:$AP$464,$B$465:$AP$465)*$B661/100</f>
        <v>0</v>
      </c>
      <c r="L509" s="213">
        <f>LOOKUP(L497,$B$464:$AP$464,$B$465:$AP$465)*$B661/100</f>
        <v>0</v>
      </c>
      <c r="M509" s="213">
        <f>LOOKUP(M497,$B$464:$AP$464,$B$465:$AP$465)*$B661/100</f>
        <v>0</v>
      </c>
      <c r="N509" s="213">
        <f>LOOKUP(N497,$B$464:$AP$464,$B$465:$AP$465)*$B661/100</f>
        <v>0</v>
      </c>
      <c r="O509" s="213">
        <f>LOOKUP(O497,$B$464:$AP$464,$B$465:$AP$465)*$B661/100</f>
        <v>0</v>
      </c>
      <c r="P509" s="213">
        <f>LOOKUP(P497,$B$464:$AP$464,$B$465:$AP$465)*$B661/100</f>
        <v>0</v>
      </c>
      <c r="Q509" s="213">
        <f>LOOKUP(Q497,$B$464:$AP$464,$B$465:$AP$465)*$B661/100</f>
        <v>0</v>
      </c>
      <c r="R509" s="213">
        <f>LOOKUP(R497,$B$464:$AP$464,$B$465:$AP$465)*$B661/100</f>
        <v>0</v>
      </c>
      <c r="S509" s="213">
        <f>LOOKUP(S497,$B$464:$AP$464,$B$465:$AP$465)*$B661/100</f>
        <v>0</v>
      </c>
      <c r="T509" s="213">
        <f>LOOKUP(T497,$B$464:$AP$464,$B$465:$AP$465)*$B661/100</f>
        <v>0</v>
      </c>
      <c r="U509" s="213">
        <f>LOOKUP(U497,$B$464:$AP$464,$B$465:$AP$465)*$B661/100</f>
        <v>0</v>
      </c>
      <c r="V509" s="213">
        <f>LOOKUP(V497,$B$464:$AP$464,$B$465:$AP$465)*$B661/100</f>
        <v>0</v>
      </c>
      <c r="W509" s="213">
        <f>LOOKUP(W497,$B$464:$AP$464,$B$465:$AP$465)*$B661/100</f>
        <v>0</v>
      </c>
      <c r="X509" s="213">
        <f>LOOKUP(X497,$B$464:$AP$464,$B$465:$AP$465)*$B661/100</f>
        <v>0</v>
      </c>
      <c r="Y509" s="213">
        <f>LOOKUP(Y497,$B$464:$AP$464,$B$465:$AP$465)*$B661/100</f>
        <v>0</v>
      </c>
      <c r="Z509" s="213">
        <f>LOOKUP(Z497,$B$464:$AP$464,$B$465:$AP$465)*$B661/100</f>
        <v>0</v>
      </c>
      <c r="AA509" s="213">
        <f>LOOKUP(AA497,$B$464:$AP$464,$B$465:$AP$465)*$B661/100</f>
        <v>0</v>
      </c>
      <c r="AB509" s="213">
        <f>LOOKUP(AB497,$B$464:$AP$464,$B$465:$AP$465)*$B661/100</f>
        <v>0</v>
      </c>
      <c r="AC509" s="213">
        <f>LOOKUP(AC497,$B$464:$AP$464,$B$465:$AP$465)*$B661/100</f>
        <v>0</v>
      </c>
      <c r="AD509" s="213">
        <f>LOOKUP(AD497,$B$464:$AP$464,$B$465:$AP$465)*$B661/100</f>
        <v>0</v>
      </c>
      <c r="AE509" s="213">
        <f>LOOKUP(AE497,$B$464:$AP$464,$B$465:$AP$465)*$B661/100</f>
        <v>0</v>
      </c>
      <c r="AF509" s="213">
        <f>LOOKUP(AF497,$B$464:$AP$464,$B$465:$AP$465)*$B661/100</f>
        <v>0</v>
      </c>
      <c r="AG509" s="213">
        <f>LOOKUP(AG497,$B$464:$AP$464,$B$465:$AP$465)*$B661/100</f>
        <v>0</v>
      </c>
      <c r="AH509" s="213">
        <f>LOOKUP(AH497,$B$464:$AP$464,$B$465:$AP$465)*$B661/100</f>
        <v>0</v>
      </c>
      <c r="AI509" s="213">
        <f>LOOKUP(AI497,$B$464:$AP$464,$B$465:$AP$465)*$B661/100</f>
        <v>0</v>
      </c>
      <c r="AJ509" s="213">
        <f>LOOKUP(AJ497,$B$464:$AP$464,$B$465:$AP$465)*$B661/100</f>
        <v>0</v>
      </c>
      <c r="AK509" s="213">
        <f>LOOKUP(AK497,$B$464:$AP$464,$B$465:$AP$465)*$B661/100</f>
        <v>0</v>
      </c>
      <c r="AL509" s="213">
        <f>LOOKUP(AL497,$B$464:$AP$464,$B$465:$AP$465)*$B661/100</f>
        <v>0</v>
      </c>
      <c r="AM509" s="213">
        <f>LOOKUP(AM497,$B$464:$AP$464,$B$465:$AP$465)*$B661/100</f>
        <v>0</v>
      </c>
      <c r="AN509" s="213">
        <f>LOOKUP(AN497,$B$464:$AP$464,$B$465:$AP$465)*$B661/100</f>
        <v>0</v>
      </c>
      <c r="AO509" s="213">
        <f>LOOKUP(AO497,$B$464:$AP$464,$B$465:$AP$465)*$B661/100</f>
        <v>0</v>
      </c>
      <c r="AP509" s="213">
        <f>LOOKUP(AP497,$B$464:$AP$464,$B$465:$AP$465)*$B661/100</f>
        <v>0</v>
      </c>
    </row>
    <row r="510" spans="1:42" x14ac:dyDescent="0.2">
      <c r="A510" s="16">
        <f t="shared" si="161"/>
        <v>4</v>
      </c>
      <c r="B510" s="195">
        <f t="shared" si="160"/>
        <v>0</v>
      </c>
      <c r="C510" s="213">
        <f>LOOKUP(C498,$B$464:$AP$464,$B$465:$AP$465)*$B662/100</f>
        <v>0</v>
      </c>
      <c r="D510" s="213">
        <f>LOOKUP(D498,$B$464:$AP$464,$B$465:$AP$465)*$B662/100</f>
        <v>0</v>
      </c>
      <c r="E510" s="213">
        <f>LOOKUP(E498,$B$464:$AP$464,$B$465:$AP$465)*$B662/100</f>
        <v>0</v>
      </c>
      <c r="F510" s="213">
        <f>LOOKUP(F498,$B$464:$AP$464,$B$465:$AP$465)*$B662/100</f>
        <v>0</v>
      </c>
      <c r="G510" s="213">
        <f>LOOKUP(G498,$B$464:$AP$464,$B$465:$AP$465)*$B662/100</f>
        <v>0</v>
      </c>
      <c r="H510" s="213">
        <f>LOOKUP(H498,$B$464:$AP$464,$B$465:$AP$465)*$B662/100</f>
        <v>0</v>
      </c>
      <c r="I510" s="213">
        <f>LOOKUP(I498,$B$464:$AP$464,$B$465:$AP$465)*$B662/100</f>
        <v>0</v>
      </c>
      <c r="J510" s="213">
        <f>LOOKUP(J498,$B$464:$AP$464,$B$465:$AP$465)*$B662/100</f>
        <v>0</v>
      </c>
      <c r="K510" s="213">
        <f>LOOKUP(K498,$B$464:$AP$464,$B$465:$AP$465)*$B662/100</f>
        <v>0</v>
      </c>
      <c r="L510" s="213">
        <f>LOOKUP(L498,$B$464:$AP$464,$B$465:$AP$465)*$B662/100</f>
        <v>0</v>
      </c>
      <c r="M510" s="213">
        <f>LOOKUP(M498,$B$464:$AP$464,$B$465:$AP$465)*$B662/100</f>
        <v>0</v>
      </c>
      <c r="N510" s="213">
        <f>LOOKUP(N498,$B$464:$AP$464,$B$465:$AP$465)*$B662/100</f>
        <v>0</v>
      </c>
      <c r="O510" s="213">
        <f>LOOKUP(O498,$B$464:$AP$464,$B$465:$AP$465)*$B662/100</f>
        <v>0</v>
      </c>
      <c r="P510" s="213">
        <f>LOOKUP(P498,$B$464:$AP$464,$B$465:$AP$465)*$B662/100</f>
        <v>0</v>
      </c>
      <c r="Q510" s="213">
        <f>LOOKUP(Q498,$B$464:$AP$464,$B$465:$AP$465)*$B662/100</f>
        <v>0</v>
      </c>
      <c r="R510" s="213">
        <f>LOOKUP(R498,$B$464:$AP$464,$B$465:$AP$465)*$B662/100</f>
        <v>0</v>
      </c>
      <c r="S510" s="213">
        <f>LOOKUP(S498,$B$464:$AP$464,$B$465:$AP$465)*$B662/100</f>
        <v>0</v>
      </c>
      <c r="T510" s="213">
        <f>LOOKUP(T498,$B$464:$AP$464,$B$465:$AP$465)*$B662/100</f>
        <v>0</v>
      </c>
      <c r="U510" s="213">
        <f>LOOKUP(U498,$B$464:$AP$464,$B$465:$AP$465)*$B662/100</f>
        <v>0</v>
      </c>
      <c r="V510" s="213">
        <f>LOOKUP(V498,$B$464:$AP$464,$B$465:$AP$465)*$B662/100</f>
        <v>0</v>
      </c>
      <c r="W510" s="213">
        <f>LOOKUP(W498,$B$464:$AP$464,$B$465:$AP$465)*$B662/100</f>
        <v>0</v>
      </c>
      <c r="X510" s="213">
        <f>LOOKUP(X498,$B$464:$AP$464,$B$465:$AP$465)*$B662/100</f>
        <v>0</v>
      </c>
      <c r="Y510" s="213">
        <f>LOOKUP(Y498,$B$464:$AP$464,$B$465:$AP$465)*$B662/100</f>
        <v>0</v>
      </c>
      <c r="Z510" s="213">
        <f>LOOKUP(Z498,$B$464:$AP$464,$B$465:$AP$465)*$B662/100</f>
        <v>0</v>
      </c>
      <c r="AA510" s="213">
        <f>LOOKUP(AA498,$B$464:$AP$464,$B$465:$AP$465)*$B662/100</f>
        <v>0</v>
      </c>
      <c r="AB510" s="213">
        <f>LOOKUP(AB498,$B$464:$AP$464,$B$465:$AP$465)*$B662/100</f>
        <v>0</v>
      </c>
      <c r="AC510" s="213">
        <f>LOOKUP(AC498,$B$464:$AP$464,$B$465:$AP$465)*$B662/100</f>
        <v>0</v>
      </c>
      <c r="AD510" s="213">
        <f>LOOKUP(AD498,$B$464:$AP$464,$B$465:$AP$465)*$B662/100</f>
        <v>0</v>
      </c>
      <c r="AE510" s="213">
        <f>LOOKUP(AE498,$B$464:$AP$464,$B$465:$AP$465)*$B662/100</f>
        <v>0</v>
      </c>
      <c r="AF510" s="213">
        <f>LOOKUP(AF498,$B$464:$AP$464,$B$465:$AP$465)*$B662/100</f>
        <v>0</v>
      </c>
      <c r="AG510" s="213">
        <f>LOOKUP(AG498,$B$464:$AP$464,$B$465:$AP$465)*$B662/100</f>
        <v>0</v>
      </c>
      <c r="AH510" s="213">
        <f>LOOKUP(AH498,$B$464:$AP$464,$B$465:$AP$465)*$B662/100</f>
        <v>0</v>
      </c>
      <c r="AI510" s="213">
        <f>LOOKUP(AI498,$B$464:$AP$464,$B$465:$AP$465)*$B662/100</f>
        <v>0</v>
      </c>
      <c r="AJ510" s="213">
        <f>LOOKUP(AJ498,$B$464:$AP$464,$B$465:$AP$465)*$B662/100</f>
        <v>0</v>
      </c>
      <c r="AK510" s="213">
        <f>LOOKUP(AK498,$B$464:$AP$464,$B$465:$AP$465)*$B662/100</f>
        <v>0</v>
      </c>
      <c r="AL510" s="213">
        <f>LOOKUP(AL498,$B$464:$AP$464,$B$465:$AP$465)*$B662/100</f>
        <v>0</v>
      </c>
      <c r="AM510" s="213">
        <f>LOOKUP(AM498,$B$464:$AP$464,$B$465:$AP$465)*$B662/100</f>
        <v>0</v>
      </c>
      <c r="AN510" s="213">
        <f>LOOKUP(AN498,$B$464:$AP$464,$B$465:$AP$465)*$B662/100</f>
        <v>0</v>
      </c>
      <c r="AO510" s="213">
        <f>LOOKUP(AO498,$B$464:$AP$464,$B$465:$AP$465)*$B662/100</f>
        <v>0</v>
      </c>
      <c r="AP510" s="213">
        <f>LOOKUP(AP498,$B$464:$AP$464,$B$465:$AP$465)*$B662/100</f>
        <v>0</v>
      </c>
    </row>
    <row r="511" spans="1:42" x14ac:dyDescent="0.2">
      <c r="A511" s="16">
        <f t="shared" si="161"/>
        <v>5</v>
      </c>
      <c r="B511" s="195">
        <f t="shared" si="160"/>
        <v>0</v>
      </c>
      <c r="C511" s="213">
        <f>LOOKUP(C499,$B$464:$AP$464,$B$465:$AP$465)*$B663/100</f>
        <v>0</v>
      </c>
      <c r="D511" s="213">
        <f>LOOKUP(D499,$B$464:$AP$464,$B$465:$AP$465)*$B663/100</f>
        <v>0</v>
      </c>
      <c r="E511" s="213">
        <f>LOOKUP(E499,$B$464:$AP$464,$B$465:$AP$465)*$B663/100</f>
        <v>0</v>
      </c>
      <c r="F511" s="213">
        <f>LOOKUP(F499,$B$464:$AP$464,$B$465:$AP$465)*$B663/100</f>
        <v>0</v>
      </c>
      <c r="G511" s="213">
        <f>LOOKUP(G499,$B$464:$AP$464,$B$465:$AP$465)*$B663/100</f>
        <v>0</v>
      </c>
      <c r="H511" s="213">
        <f>LOOKUP(H499,$B$464:$AP$464,$B$465:$AP$465)*$B663/100</f>
        <v>0</v>
      </c>
      <c r="I511" s="213">
        <f>LOOKUP(I499,$B$464:$AP$464,$B$465:$AP$465)*$B663/100</f>
        <v>0</v>
      </c>
      <c r="J511" s="213">
        <f>LOOKUP(J499,$B$464:$AP$464,$B$465:$AP$465)*$B663/100</f>
        <v>0</v>
      </c>
      <c r="K511" s="213">
        <f>LOOKUP(K499,$B$464:$AP$464,$B$465:$AP$465)*$B663/100</f>
        <v>0</v>
      </c>
      <c r="L511" s="213">
        <f>LOOKUP(L499,$B$464:$AP$464,$B$465:$AP$465)*$B663/100</f>
        <v>0</v>
      </c>
      <c r="M511" s="213">
        <f>LOOKUP(M499,$B$464:$AP$464,$B$465:$AP$465)*$B663/100</f>
        <v>0</v>
      </c>
      <c r="N511" s="213">
        <f>LOOKUP(N499,$B$464:$AP$464,$B$465:$AP$465)*$B663/100</f>
        <v>0</v>
      </c>
      <c r="O511" s="213">
        <f>LOOKUP(O499,$B$464:$AP$464,$B$465:$AP$465)*$B663/100</f>
        <v>0</v>
      </c>
      <c r="P511" s="213">
        <f>LOOKUP(P499,$B$464:$AP$464,$B$465:$AP$465)*$B663/100</f>
        <v>0</v>
      </c>
      <c r="Q511" s="213">
        <f>LOOKUP(Q499,$B$464:$AP$464,$B$465:$AP$465)*$B663/100</f>
        <v>0</v>
      </c>
      <c r="R511" s="213">
        <f>LOOKUP(R499,$B$464:$AP$464,$B$465:$AP$465)*$B663/100</f>
        <v>0</v>
      </c>
      <c r="S511" s="213">
        <f>LOOKUP(S499,$B$464:$AP$464,$B$465:$AP$465)*$B663/100</f>
        <v>0</v>
      </c>
      <c r="T511" s="213">
        <f>LOOKUP(T499,$B$464:$AP$464,$B$465:$AP$465)*$B663/100</f>
        <v>0</v>
      </c>
      <c r="U511" s="213">
        <f>LOOKUP(U499,$B$464:$AP$464,$B$465:$AP$465)*$B663/100</f>
        <v>0</v>
      </c>
      <c r="V511" s="213">
        <f>LOOKUP(V499,$B$464:$AP$464,$B$465:$AP$465)*$B663/100</f>
        <v>0</v>
      </c>
      <c r="W511" s="213">
        <f>LOOKUP(W499,$B$464:$AP$464,$B$465:$AP$465)*$B663/100</f>
        <v>0</v>
      </c>
      <c r="X511" s="213">
        <f>LOOKUP(X499,$B$464:$AP$464,$B$465:$AP$465)*$B663/100</f>
        <v>0</v>
      </c>
      <c r="Y511" s="213">
        <f>LOOKUP(Y499,$B$464:$AP$464,$B$465:$AP$465)*$B663/100</f>
        <v>0</v>
      </c>
      <c r="Z511" s="213">
        <f>LOOKUP(Z499,$B$464:$AP$464,$B$465:$AP$465)*$B663/100</f>
        <v>0</v>
      </c>
      <c r="AA511" s="213">
        <f>LOOKUP(AA499,$B$464:$AP$464,$B$465:$AP$465)*$B663/100</f>
        <v>0</v>
      </c>
      <c r="AB511" s="213">
        <f>LOOKUP(AB499,$B$464:$AP$464,$B$465:$AP$465)*$B663/100</f>
        <v>0</v>
      </c>
      <c r="AC511" s="213">
        <f>LOOKUP(AC499,$B$464:$AP$464,$B$465:$AP$465)*$B663/100</f>
        <v>0</v>
      </c>
      <c r="AD511" s="213">
        <f>LOOKUP(AD499,$B$464:$AP$464,$B$465:$AP$465)*$B663/100</f>
        <v>0</v>
      </c>
      <c r="AE511" s="213">
        <f>LOOKUP(AE499,$B$464:$AP$464,$B$465:$AP$465)*$B663/100</f>
        <v>0</v>
      </c>
      <c r="AF511" s="213">
        <f>LOOKUP(AF499,$B$464:$AP$464,$B$465:$AP$465)*$B663/100</f>
        <v>0</v>
      </c>
      <c r="AG511" s="213">
        <f>LOOKUP(AG499,$B$464:$AP$464,$B$465:$AP$465)*$B663/100</f>
        <v>0</v>
      </c>
      <c r="AH511" s="213">
        <f>LOOKUP(AH499,$B$464:$AP$464,$B$465:$AP$465)*$B663/100</f>
        <v>0</v>
      </c>
      <c r="AI511" s="213">
        <f>LOOKUP(AI499,$B$464:$AP$464,$B$465:$AP$465)*$B663/100</f>
        <v>0</v>
      </c>
      <c r="AJ511" s="213">
        <f>LOOKUP(AJ499,$B$464:$AP$464,$B$465:$AP$465)*$B663/100</f>
        <v>0</v>
      </c>
      <c r="AK511" s="213">
        <f>LOOKUP(AK499,$B$464:$AP$464,$B$465:$AP$465)*$B663/100</f>
        <v>0</v>
      </c>
      <c r="AL511" s="213">
        <f>LOOKUP(AL499,$B$464:$AP$464,$B$465:$AP$465)*$B663/100</f>
        <v>0</v>
      </c>
      <c r="AM511" s="213">
        <f>LOOKUP(AM499,$B$464:$AP$464,$B$465:$AP$465)*$B663/100</f>
        <v>0</v>
      </c>
      <c r="AN511" s="213">
        <f>LOOKUP(AN499,$B$464:$AP$464,$B$465:$AP$465)*$B663/100</f>
        <v>0</v>
      </c>
      <c r="AO511" s="213">
        <f>LOOKUP(AO499,$B$464:$AP$464,$B$465:$AP$465)*$B663/100</f>
        <v>0</v>
      </c>
      <c r="AP511" s="213">
        <f>LOOKUP(AP499,$B$464:$AP$464,$B$465:$AP$465)*$B663/100</f>
        <v>0</v>
      </c>
    </row>
    <row r="512" spans="1:42" x14ac:dyDescent="0.2">
      <c r="A512" s="16">
        <f t="shared" si="161"/>
        <v>6</v>
      </c>
      <c r="B512" s="195">
        <f t="shared" si="160"/>
        <v>0</v>
      </c>
      <c r="C512" s="213">
        <f>LOOKUP(C500,$B$464:$AP$464,$B$465:$AP$465)*$B664/100</f>
        <v>0</v>
      </c>
      <c r="D512" s="213">
        <f>LOOKUP(D500,$B$464:$AP$464,$B$465:$AP$465)*$B664/100</f>
        <v>0</v>
      </c>
      <c r="E512" s="213">
        <f>LOOKUP(E500,$B$464:$AP$464,$B$465:$AP$465)*$B664/100</f>
        <v>0</v>
      </c>
      <c r="F512" s="213">
        <f>LOOKUP(F500,$B$464:$AP$464,$B$465:$AP$465)*$B664/100</f>
        <v>0</v>
      </c>
      <c r="G512" s="213">
        <f>LOOKUP(G500,$B$464:$AP$464,$B$465:$AP$465)*$B664/100</f>
        <v>0</v>
      </c>
      <c r="H512" s="213">
        <f>LOOKUP(H500,$B$464:$AP$464,$B$465:$AP$465)*$B664/100</f>
        <v>0</v>
      </c>
      <c r="I512" s="213">
        <f>LOOKUP(I500,$B$464:$AP$464,$B$465:$AP$465)*$B664/100</f>
        <v>0</v>
      </c>
      <c r="J512" s="213">
        <f>LOOKUP(J500,$B$464:$AP$464,$B$465:$AP$465)*$B664/100</f>
        <v>0</v>
      </c>
      <c r="K512" s="213">
        <f>LOOKUP(K500,$B$464:$AP$464,$B$465:$AP$465)*$B664/100</f>
        <v>0</v>
      </c>
      <c r="L512" s="213">
        <f>LOOKUP(L500,$B$464:$AP$464,$B$465:$AP$465)*$B664/100</f>
        <v>0</v>
      </c>
      <c r="M512" s="213">
        <f>LOOKUP(M500,$B$464:$AP$464,$B$465:$AP$465)*$B664/100</f>
        <v>0</v>
      </c>
      <c r="N512" s="213">
        <f>LOOKUP(N500,$B$464:$AP$464,$B$465:$AP$465)*$B664/100</f>
        <v>0</v>
      </c>
      <c r="O512" s="213">
        <f>LOOKUP(O500,$B$464:$AP$464,$B$465:$AP$465)*$B664/100</f>
        <v>0</v>
      </c>
      <c r="P512" s="213">
        <f>LOOKUP(P500,$B$464:$AP$464,$B$465:$AP$465)*$B664/100</f>
        <v>0</v>
      </c>
      <c r="Q512" s="213">
        <f>LOOKUP(Q500,$B$464:$AP$464,$B$465:$AP$465)*$B664/100</f>
        <v>0</v>
      </c>
      <c r="R512" s="213">
        <f>LOOKUP(R500,$B$464:$AP$464,$B$465:$AP$465)*$B664/100</f>
        <v>0</v>
      </c>
      <c r="S512" s="213">
        <f>LOOKUP(S500,$B$464:$AP$464,$B$465:$AP$465)*$B664/100</f>
        <v>0</v>
      </c>
      <c r="T512" s="213">
        <f>LOOKUP(T500,$B$464:$AP$464,$B$465:$AP$465)*$B664/100</f>
        <v>0</v>
      </c>
      <c r="U512" s="213">
        <f>LOOKUP(U500,$B$464:$AP$464,$B$465:$AP$465)*$B664/100</f>
        <v>0</v>
      </c>
      <c r="V512" s="213">
        <f>LOOKUP(V500,$B$464:$AP$464,$B$465:$AP$465)*$B664/100</f>
        <v>0</v>
      </c>
      <c r="W512" s="213">
        <f>LOOKUP(W500,$B$464:$AP$464,$B$465:$AP$465)*$B664/100</f>
        <v>0</v>
      </c>
      <c r="X512" s="213">
        <f>LOOKUP(X500,$B$464:$AP$464,$B$465:$AP$465)*$B664/100</f>
        <v>0</v>
      </c>
      <c r="Y512" s="213">
        <f>LOOKUP(Y500,$B$464:$AP$464,$B$465:$AP$465)*$B664/100</f>
        <v>0</v>
      </c>
      <c r="Z512" s="213">
        <f>LOOKUP(Z500,$B$464:$AP$464,$B$465:$AP$465)*$B664/100</f>
        <v>0</v>
      </c>
      <c r="AA512" s="213">
        <f>LOOKUP(AA500,$B$464:$AP$464,$B$465:$AP$465)*$B664/100</f>
        <v>0</v>
      </c>
      <c r="AB512" s="213">
        <f>LOOKUP(AB500,$B$464:$AP$464,$B$465:$AP$465)*$B664/100</f>
        <v>0</v>
      </c>
      <c r="AC512" s="213">
        <f>LOOKUP(AC500,$B$464:$AP$464,$B$465:$AP$465)*$B664/100</f>
        <v>0</v>
      </c>
      <c r="AD512" s="213">
        <f>LOOKUP(AD500,$B$464:$AP$464,$B$465:$AP$465)*$B664/100</f>
        <v>0</v>
      </c>
      <c r="AE512" s="213">
        <f>LOOKUP(AE500,$B$464:$AP$464,$B$465:$AP$465)*$B664/100</f>
        <v>0</v>
      </c>
      <c r="AF512" s="213">
        <f>LOOKUP(AF500,$B$464:$AP$464,$B$465:$AP$465)*$B664/100</f>
        <v>0</v>
      </c>
      <c r="AG512" s="213">
        <f>LOOKUP(AG500,$B$464:$AP$464,$B$465:$AP$465)*$B664/100</f>
        <v>0</v>
      </c>
      <c r="AH512" s="213">
        <f>LOOKUP(AH500,$B$464:$AP$464,$B$465:$AP$465)*$B664/100</f>
        <v>0</v>
      </c>
      <c r="AI512" s="213">
        <f>LOOKUP(AI500,$B$464:$AP$464,$B$465:$AP$465)*$B664/100</f>
        <v>0</v>
      </c>
      <c r="AJ512" s="213">
        <f>LOOKUP(AJ500,$B$464:$AP$464,$B$465:$AP$465)*$B664/100</f>
        <v>0</v>
      </c>
      <c r="AK512" s="213">
        <f>LOOKUP(AK500,$B$464:$AP$464,$B$465:$AP$465)*$B664/100</f>
        <v>0</v>
      </c>
      <c r="AL512" s="213">
        <f>LOOKUP(AL500,$B$464:$AP$464,$B$465:$AP$465)*$B664/100</f>
        <v>0</v>
      </c>
      <c r="AM512" s="213">
        <f>LOOKUP(AM500,$B$464:$AP$464,$B$465:$AP$465)*$B664/100</f>
        <v>0</v>
      </c>
      <c r="AN512" s="213">
        <f>LOOKUP(AN500,$B$464:$AP$464,$B$465:$AP$465)*$B664/100</f>
        <v>0</v>
      </c>
      <c r="AO512" s="213">
        <f>LOOKUP(AO500,$B$464:$AP$464,$B$465:$AP$465)*$B664/100</f>
        <v>0</v>
      </c>
      <c r="AP512" s="213">
        <f>LOOKUP(AP500,$B$464:$AP$464,$B$465:$AP$465)*$B664/100</f>
        <v>0</v>
      </c>
    </row>
    <row r="513" spans="1:42" x14ac:dyDescent="0.2">
      <c r="A513" s="16">
        <f t="shared" si="161"/>
        <v>7</v>
      </c>
      <c r="B513" s="195">
        <f t="shared" si="160"/>
        <v>0</v>
      </c>
      <c r="C513" s="213">
        <f>LOOKUP(C501,$B$464:$AP$464,$B$465:$AP$465)*$B665/100</f>
        <v>0</v>
      </c>
      <c r="D513" s="213">
        <f>LOOKUP(D501,$B$464:$AP$464,$B$465:$AP$465)*$B665/100</f>
        <v>0</v>
      </c>
      <c r="E513" s="213">
        <f>LOOKUP(E501,$B$464:$AP$464,$B$465:$AP$465)*$B665/100</f>
        <v>0</v>
      </c>
      <c r="F513" s="213">
        <f>LOOKUP(F501,$B$464:$AP$464,$B$465:$AP$465)*$B665/100</f>
        <v>0</v>
      </c>
      <c r="G513" s="213">
        <f>LOOKUP(G501,$B$464:$AP$464,$B$465:$AP$465)*$B665/100</f>
        <v>0</v>
      </c>
      <c r="H513" s="213">
        <f>LOOKUP(H501,$B$464:$AP$464,$B$465:$AP$465)*$B665/100</f>
        <v>0</v>
      </c>
      <c r="I513" s="213">
        <f>LOOKUP(I501,$B$464:$AP$464,$B$465:$AP$465)*$B665/100</f>
        <v>0</v>
      </c>
      <c r="J513" s="213">
        <f>LOOKUP(J501,$B$464:$AP$464,$B$465:$AP$465)*$B665/100</f>
        <v>0</v>
      </c>
      <c r="K513" s="213">
        <f>LOOKUP(K501,$B$464:$AP$464,$B$465:$AP$465)*$B665/100</f>
        <v>0</v>
      </c>
      <c r="L513" s="213">
        <f>LOOKUP(L501,$B$464:$AP$464,$B$465:$AP$465)*$B665/100</f>
        <v>0</v>
      </c>
      <c r="M513" s="213">
        <f>LOOKUP(M501,$B$464:$AP$464,$B$465:$AP$465)*$B665/100</f>
        <v>0</v>
      </c>
      <c r="N513" s="213">
        <f>LOOKUP(N501,$B$464:$AP$464,$B$465:$AP$465)*$B665/100</f>
        <v>0</v>
      </c>
      <c r="O513" s="213">
        <f>LOOKUP(O501,$B$464:$AP$464,$B$465:$AP$465)*$B665/100</f>
        <v>0</v>
      </c>
      <c r="P513" s="213">
        <f>LOOKUP(P501,$B$464:$AP$464,$B$465:$AP$465)*$B665/100</f>
        <v>0</v>
      </c>
      <c r="Q513" s="213">
        <f>LOOKUP(Q501,$B$464:$AP$464,$B$465:$AP$465)*$B665/100</f>
        <v>0</v>
      </c>
      <c r="R513" s="213">
        <f>LOOKUP(R501,$B$464:$AP$464,$B$465:$AP$465)*$B665/100</f>
        <v>0</v>
      </c>
      <c r="S513" s="213">
        <f>LOOKUP(S501,$B$464:$AP$464,$B$465:$AP$465)*$B665/100</f>
        <v>0</v>
      </c>
      <c r="T513" s="213">
        <f>LOOKUP(T501,$B$464:$AP$464,$B$465:$AP$465)*$B665/100</f>
        <v>0</v>
      </c>
      <c r="U513" s="213">
        <f>LOOKUP(U501,$B$464:$AP$464,$B$465:$AP$465)*$B665/100</f>
        <v>0</v>
      </c>
      <c r="V513" s="213">
        <f>LOOKUP(V501,$B$464:$AP$464,$B$465:$AP$465)*$B665/100</f>
        <v>0</v>
      </c>
      <c r="W513" s="213">
        <f>LOOKUP(W501,$B$464:$AP$464,$B$465:$AP$465)*$B665/100</f>
        <v>0</v>
      </c>
      <c r="X513" s="213">
        <f>LOOKUP(X501,$B$464:$AP$464,$B$465:$AP$465)*$B665/100</f>
        <v>0</v>
      </c>
      <c r="Y513" s="213">
        <f>LOOKUP(Y501,$B$464:$AP$464,$B$465:$AP$465)*$B665/100</f>
        <v>0</v>
      </c>
      <c r="Z513" s="213">
        <f>LOOKUP(Z501,$B$464:$AP$464,$B$465:$AP$465)*$B665/100</f>
        <v>0</v>
      </c>
      <c r="AA513" s="213">
        <f>LOOKUP(AA501,$B$464:$AP$464,$B$465:$AP$465)*$B665/100</f>
        <v>0</v>
      </c>
      <c r="AB513" s="213">
        <f>LOOKUP(AB501,$B$464:$AP$464,$B$465:$AP$465)*$B665/100</f>
        <v>0</v>
      </c>
      <c r="AC513" s="213">
        <f>LOOKUP(AC501,$B$464:$AP$464,$B$465:$AP$465)*$B665/100</f>
        <v>0</v>
      </c>
      <c r="AD513" s="213">
        <f>LOOKUP(AD501,$B$464:$AP$464,$B$465:$AP$465)*$B665/100</f>
        <v>0</v>
      </c>
      <c r="AE513" s="213">
        <f>LOOKUP(AE501,$B$464:$AP$464,$B$465:$AP$465)*$B665/100</f>
        <v>0</v>
      </c>
      <c r="AF513" s="213">
        <f>LOOKUP(AF501,$B$464:$AP$464,$B$465:$AP$465)*$B665/100</f>
        <v>0</v>
      </c>
      <c r="AG513" s="213">
        <f>LOOKUP(AG501,$B$464:$AP$464,$B$465:$AP$465)*$B665/100</f>
        <v>0</v>
      </c>
      <c r="AH513" s="213">
        <f>LOOKUP(AH501,$B$464:$AP$464,$B$465:$AP$465)*$B665/100</f>
        <v>0</v>
      </c>
      <c r="AI513" s="213">
        <f>LOOKUP(AI501,$B$464:$AP$464,$B$465:$AP$465)*$B665/100</f>
        <v>0</v>
      </c>
      <c r="AJ513" s="213">
        <f>LOOKUP(AJ501,$B$464:$AP$464,$B$465:$AP$465)*$B665/100</f>
        <v>0</v>
      </c>
      <c r="AK513" s="213">
        <f>LOOKUP(AK501,$B$464:$AP$464,$B$465:$AP$465)*$B665/100</f>
        <v>0</v>
      </c>
      <c r="AL513" s="213">
        <f>LOOKUP(AL501,$B$464:$AP$464,$B$465:$AP$465)*$B665/100</f>
        <v>0</v>
      </c>
      <c r="AM513" s="213">
        <f>LOOKUP(AM501,$B$464:$AP$464,$B$465:$AP$465)*$B665/100</f>
        <v>0</v>
      </c>
      <c r="AN513" s="213">
        <f>LOOKUP(AN501,$B$464:$AP$464,$B$465:$AP$465)*$B665/100</f>
        <v>0</v>
      </c>
      <c r="AO513" s="213">
        <f>LOOKUP(AO501,$B$464:$AP$464,$B$465:$AP$465)*$B665/100</f>
        <v>0</v>
      </c>
      <c r="AP513" s="213">
        <f>LOOKUP(AP501,$B$464:$AP$464,$B$465:$AP$465)*$B665/100</f>
        <v>0</v>
      </c>
    </row>
    <row r="514" spans="1:42" x14ac:dyDescent="0.2">
      <c r="A514" s="16">
        <f t="shared" si="161"/>
        <v>8</v>
      </c>
      <c r="B514" s="195">
        <f t="shared" si="160"/>
        <v>0</v>
      </c>
      <c r="C514" s="213">
        <f>LOOKUP(C502,$B$464:$AP$464,$B$465:$AP$465)*$B666/100</f>
        <v>0</v>
      </c>
      <c r="D514" s="213">
        <f>LOOKUP(D502,$B$464:$AP$464,$B$465:$AP$465)*$B666/100</f>
        <v>0</v>
      </c>
      <c r="E514" s="213">
        <f>LOOKUP(E502,$B$464:$AP$464,$B$465:$AP$465)*$B666/100</f>
        <v>0</v>
      </c>
      <c r="F514" s="213">
        <f>LOOKUP(F502,$B$464:$AP$464,$B$465:$AP$465)*$B666/100</f>
        <v>0</v>
      </c>
      <c r="G514" s="213">
        <f>LOOKUP(G502,$B$464:$AP$464,$B$465:$AP$465)*$B666/100</f>
        <v>0</v>
      </c>
      <c r="H514" s="213">
        <f>LOOKUP(H502,$B$464:$AP$464,$B$465:$AP$465)*$B666/100</f>
        <v>0</v>
      </c>
      <c r="I514" s="213">
        <f>LOOKUP(I502,$B$464:$AP$464,$B$465:$AP$465)*$B666/100</f>
        <v>0</v>
      </c>
      <c r="J514" s="213">
        <f>LOOKUP(J502,$B$464:$AP$464,$B$465:$AP$465)*$B666/100</f>
        <v>0</v>
      </c>
      <c r="K514" s="213">
        <f>LOOKUP(K502,$B$464:$AP$464,$B$465:$AP$465)*$B666/100</f>
        <v>0</v>
      </c>
      <c r="L514" s="213">
        <f>LOOKUP(L502,$B$464:$AP$464,$B$465:$AP$465)*$B666/100</f>
        <v>0</v>
      </c>
      <c r="M514" s="213">
        <f>LOOKUP(M502,$B$464:$AP$464,$B$465:$AP$465)*$B666/100</f>
        <v>0</v>
      </c>
      <c r="N514" s="213">
        <f>LOOKUP(N502,$B$464:$AP$464,$B$465:$AP$465)*$B666/100</f>
        <v>0</v>
      </c>
      <c r="O514" s="213">
        <f>LOOKUP(O502,$B$464:$AP$464,$B$465:$AP$465)*$B666/100</f>
        <v>0</v>
      </c>
      <c r="P514" s="213">
        <f>LOOKUP(P502,$B$464:$AP$464,$B$465:$AP$465)*$B666/100</f>
        <v>0</v>
      </c>
      <c r="Q514" s="213">
        <f>LOOKUP(Q502,$B$464:$AP$464,$B$465:$AP$465)*$B666/100</f>
        <v>0</v>
      </c>
      <c r="R514" s="213">
        <f>LOOKUP(R502,$B$464:$AP$464,$B$465:$AP$465)*$B666/100</f>
        <v>0</v>
      </c>
      <c r="S514" s="213">
        <f>LOOKUP(S502,$B$464:$AP$464,$B$465:$AP$465)*$B666/100</f>
        <v>0</v>
      </c>
      <c r="T514" s="213">
        <f>LOOKUP(T502,$B$464:$AP$464,$B$465:$AP$465)*$B666/100</f>
        <v>0</v>
      </c>
      <c r="U514" s="213">
        <f>LOOKUP(U502,$B$464:$AP$464,$B$465:$AP$465)*$B666/100</f>
        <v>0</v>
      </c>
      <c r="V514" s="213">
        <f>LOOKUP(V502,$B$464:$AP$464,$B$465:$AP$465)*$B666/100</f>
        <v>0</v>
      </c>
      <c r="W514" s="213">
        <f>LOOKUP(W502,$B$464:$AP$464,$B$465:$AP$465)*$B666/100</f>
        <v>0</v>
      </c>
      <c r="X514" s="213">
        <f>LOOKUP(X502,$B$464:$AP$464,$B$465:$AP$465)*$B666/100</f>
        <v>0</v>
      </c>
      <c r="Y514" s="213">
        <f>LOOKUP(Y502,$B$464:$AP$464,$B$465:$AP$465)*$B666/100</f>
        <v>0</v>
      </c>
      <c r="Z514" s="213">
        <f>LOOKUP(Z502,$B$464:$AP$464,$B$465:$AP$465)*$B666/100</f>
        <v>0</v>
      </c>
      <c r="AA514" s="213">
        <f>LOOKUP(AA502,$B$464:$AP$464,$B$465:$AP$465)*$B666/100</f>
        <v>0</v>
      </c>
      <c r="AB514" s="213">
        <f>LOOKUP(AB502,$B$464:$AP$464,$B$465:$AP$465)*$B666/100</f>
        <v>0</v>
      </c>
      <c r="AC514" s="213">
        <f>LOOKUP(AC502,$B$464:$AP$464,$B$465:$AP$465)*$B666/100</f>
        <v>0</v>
      </c>
      <c r="AD514" s="213">
        <f>LOOKUP(AD502,$B$464:$AP$464,$B$465:$AP$465)*$B666/100</f>
        <v>0</v>
      </c>
      <c r="AE514" s="213">
        <f>LOOKUP(AE502,$B$464:$AP$464,$B$465:$AP$465)*$B666/100</f>
        <v>0</v>
      </c>
      <c r="AF514" s="213">
        <f>LOOKUP(AF502,$B$464:$AP$464,$B$465:$AP$465)*$B666/100</f>
        <v>0</v>
      </c>
      <c r="AG514" s="213">
        <f>LOOKUP(AG502,$B$464:$AP$464,$B$465:$AP$465)*$B666/100</f>
        <v>0</v>
      </c>
      <c r="AH514" s="213">
        <f>LOOKUP(AH502,$B$464:$AP$464,$B$465:$AP$465)*$B666/100</f>
        <v>0</v>
      </c>
      <c r="AI514" s="213">
        <f>LOOKUP(AI502,$B$464:$AP$464,$B$465:$AP$465)*$B666/100</f>
        <v>0</v>
      </c>
      <c r="AJ514" s="213">
        <f>LOOKUP(AJ502,$B$464:$AP$464,$B$465:$AP$465)*$B666/100</f>
        <v>0</v>
      </c>
      <c r="AK514" s="213">
        <f>LOOKUP(AK502,$B$464:$AP$464,$B$465:$AP$465)*$B666/100</f>
        <v>0</v>
      </c>
      <c r="AL514" s="213">
        <f>LOOKUP(AL502,$B$464:$AP$464,$B$465:$AP$465)*$B666/100</f>
        <v>0</v>
      </c>
      <c r="AM514" s="213">
        <f>LOOKUP(AM502,$B$464:$AP$464,$B$465:$AP$465)*$B666/100</f>
        <v>0</v>
      </c>
      <c r="AN514" s="213">
        <f>LOOKUP(AN502,$B$464:$AP$464,$B$465:$AP$465)*$B666/100</f>
        <v>0</v>
      </c>
      <c r="AO514" s="213">
        <f>LOOKUP(AO502,$B$464:$AP$464,$B$465:$AP$465)*$B666/100</f>
        <v>0</v>
      </c>
      <c r="AP514" s="213">
        <f>LOOKUP(AP502,$B$464:$AP$464,$B$465:$AP$465)*$B666/100</f>
        <v>0</v>
      </c>
    </row>
    <row r="515" spans="1:42" x14ac:dyDescent="0.2">
      <c r="A515" s="16">
        <f>A514+1</f>
        <v>9</v>
      </c>
      <c r="B515" s="195">
        <f t="shared" si="160"/>
        <v>0</v>
      </c>
      <c r="C515" s="213">
        <f>LOOKUP(C503,$B$464:$AP$464,$B$465:$AP$465)*$B667/100</f>
        <v>0</v>
      </c>
      <c r="D515" s="213">
        <f>LOOKUP(D503,$B$464:$AP$464,$B$465:$AP$465)*$B667/100</f>
        <v>0</v>
      </c>
      <c r="E515" s="213">
        <f>LOOKUP(E503,$B$464:$AP$464,$B$465:$AP$465)*$B667/100</f>
        <v>0</v>
      </c>
      <c r="F515" s="213">
        <f>LOOKUP(F503,$B$464:$AP$464,$B$465:$AP$465)*$B667/100</f>
        <v>0</v>
      </c>
      <c r="G515" s="213">
        <f>LOOKUP(G503,$B$464:$AP$464,$B$465:$AP$465)*$B667/100</f>
        <v>0</v>
      </c>
      <c r="H515" s="213">
        <f>LOOKUP(H503,$B$464:$AP$464,$B$465:$AP$465)*$B667/100</f>
        <v>0</v>
      </c>
      <c r="I515" s="213">
        <f>LOOKUP(I503,$B$464:$AP$464,$B$465:$AP$465)*$B667/100</f>
        <v>0</v>
      </c>
      <c r="J515" s="213">
        <f>LOOKUP(J503,$B$464:$AP$464,$B$465:$AP$465)*$B667/100</f>
        <v>0</v>
      </c>
      <c r="K515" s="213">
        <f>LOOKUP(K503,$B$464:$AP$464,$B$465:$AP$465)*$B667/100</f>
        <v>0</v>
      </c>
      <c r="L515" s="213">
        <f>LOOKUP(L503,$B$464:$AP$464,$B$465:$AP$465)*$B667/100</f>
        <v>0</v>
      </c>
      <c r="M515" s="213">
        <f>LOOKUP(M503,$B$464:$AP$464,$B$465:$AP$465)*$B667/100</f>
        <v>0</v>
      </c>
      <c r="N515" s="213">
        <f>LOOKUP(N503,$B$464:$AP$464,$B$465:$AP$465)*$B667/100</f>
        <v>0</v>
      </c>
      <c r="O515" s="213">
        <f>LOOKUP(O503,$B$464:$AP$464,$B$465:$AP$465)*$B667/100</f>
        <v>0</v>
      </c>
      <c r="P515" s="213">
        <f>LOOKUP(P503,$B$464:$AP$464,$B$465:$AP$465)*$B667/100</f>
        <v>0</v>
      </c>
      <c r="Q515" s="213">
        <f>LOOKUP(Q503,$B$464:$AP$464,$B$465:$AP$465)*$B667/100</f>
        <v>0</v>
      </c>
      <c r="R515" s="213">
        <f>LOOKUP(R503,$B$464:$AP$464,$B$465:$AP$465)*$B667/100</f>
        <v>0</v>
      </c>
      <c r="S515" s="213">
        <f>LOOKUP(S503,$B$464:$AP$464,$B$465:$AP$465)*$B667/100</f>
        <v>0</v>
      </c>
      <c r="T515" s="213">
        <f>LOOKUP(T503,$B$464:$AP$464,$B$465:$AP$465)*$B667/100</f>
        <v>0</v>
      </c>
      <c r="U515" s="213">
        <f>LOOKUP(U503,$B$464:$AP$464,$B$465:$AP$465)*$B667/100</f>
        <v>0</v>
      </c>
      <c r="V515" s="213">
        <f>LOOKUP(V503,$B$464:$AP$464,$B$465:$AP$465)*$B667/100</f>
        <v>0</v>
      </c>
      <c r="W515" s="213">
        <f>LOOKUP(W503,$B$464:$AP$464,$B$465:$AP$465)*$B667/100</f>
        <v>0</v>
      </c>
      <c r="X515" s="213">
        <f>LOOKUP(X503,$B$464:$AP$464,$B$465:$AP$465)*$B667/100</f>
        <v>0</v>
      </c>
      <c r="Y515" s="213">
        <f>LOOKUP(Y503,$B$464:$AP$464,$B$465:$AP$465)*$B667/100</f>
        <v>0</v>
      </c>
      <c r="Z515" s="213">
        <f>LOOKUP(Z503,$B$464:$AP$464,$B$465:$AP$465)*$B667/100</f>
        <v>0</v>
      </c>
      <c r="AA515" s="213">
        <f>LOOKUP(AA503,$B$464:$AP$464,$B$465:$AP$465)*$B667/100</f>
        <v>0</v>
      </c>
      <c r="AB515" s="213">
        <f>LOOKUP(AB503,$B$464:$AP$464,$B$465:$AP$465)*$B667/100</f>
        <v>0</v>
      </c>
      <c r="AC515" s="213">
        <f>LOOKUP(AC503,$B$464:$AP$464,$B$465:$AP$465)*$B667/100</f>
        <v>0</v>
      </c>
      <c r="AD515" s="213">
        <f>LOOKUP(AD503,$B$464:$AP$464,$B$465:$AP$465)*$B667/100</f>
        <v>0</v>
      </c>
      <c r="AE515" s="213">
        <f>LOOKUP(AE503,$B$464:$AP$464,$B$465:$AP$465)*$B667/100</f>
        <v>0</v>
      </c>
      <c r="AF515" s="213">
        <f>LOOKUP(AF503,$B$464:$AP$464,$B$465:$AP$465)*$B667/100</f>
        <v>0</v>
      </c>
      <c r="AG515" s="213">
        <f>LOOKUP(AG503,$B$464:$AP$464,$B$465:$AP$465)*$B667/100</f>
        <v>0</v>
      </c>
      <c r="AH515" s="213">
        <f>LOOKUP(AH503,$B$464:$AP$464,$B$465:$AP$465)*$B667/100</f>
        <v>0</v>
      </c>
      <c r="AI515" s="213">
        <f>LOOKUP(AI503,$B$464:$AP$464,$B$465:$AP$465)*$B667/100</f>
        <v>0</v>
      </c>
      <c r="AJ515" s="213">
        <f>LOOKUP(AJ503,$B$464:$AP$464,$B$465:$AP$465)*$B667/100</f>
        <v>0</v>
      </c>
      <c r="AK515" s="213">
        <f>LOOKUP(AK503,$B$464:$AP$464,$B$465:$AP$465)*$B667/100</f>
        <v>0</v>
      </c>
      <c r="AL515" s="213">
        <f>LOOKUP(AL503,$B$464:$AP$464,$B$465:$AP$465)*$B667/100</f>
        <v>0</v>
      </c>
      <c r="AM515" s="213">
        <f>LOOKUP(AM503,$B$464:$AP$464,$B$465:$AP$465)*$B667/100</f>
        <v>0</v>
      </c>
      <c r="AN515" s="213">
        <f>LOOKUP(AN503,$B$464:$AP$464,$B$465:$AP$465)*$B667/100</f>
        <v>0</v>
      </c>
      <c r="AO515" s="213">
        <f>LOOKUP(AO503,$B$464:$AP$464,$B$465:$AP$465)*$B667/100</f>
        <v>0</v>
      </c>
      <c r="AP515" s="213">
        <f>LOOKUP(AP503,$B$464:$AP$464,$B$465:$AP$465)*$B667/100</f>
        <v>0</v>
      </c>
    </row>
    <row r="516" spans="1:42" x14ac:dyDescent="0.2">
      <c r="A516" s="16">
        <f t="shared" ref="A516" si="162">A515+1</f>
        <v>10</v>
      </c>
      <c r="B516" s="195">
        <f t="shared" si="160"/>
        <v>0</v>
      </c>
      <c r="C516" s="213">
        <f>LOOKUP(C504,$B$464:$AP$464,$B$465:$AP$465)*$B668/100</f>
        <v>0</v>
      </c>
      <c r="D516" s="213">
        <f>LOOKUP(D504,$B$464:$AP$464,$B$465:$AP$465)*$B668/100</f>
        <v>0</v>
      </c>
      <c r="E516" s="213">
        <f>LOOKUP(E504,$B$464:$AP$464,$B$465:$AP$465)*$B668/100</f>
        <v>0</v>
      </c>
      <c r="F516" s="213">
        <f>LOOKUP(F504,$B$464:$AP$464,$B$465:$AP$465)*$B668/100</f>
        <v>0</v>
      </c>
      <c r="G516" s="213">
        <f>LOOKUP(G504,$B$464:$AP$464,$B$465:$AP$465)*$B668/100</f>
        <v>0</v>
      </c>
      <c r="H516" s="213">
        <f>LOOKUP(H504,$B$464:$AP$464,$B$465:$AP$465)*$B668/100</f>
        <v>0</v>
      </c>
      <c r="I516" s="213">
        <f>LOOKUP(I504,$B$464:$AP$464,$B$465:$AP$465)*$B668/100</f>
        <v>0</v>
      </c>
      <c r="J516" s="213">
        <f>LOOKUP(J504,$B$464:$AP$464,$B$465:$AP$465)*$B668/100</f>
        <v>0</v>
      </c>
      <c r="K516" s="213">
        <f>LOOKUP(K504,$B$464:$AP$464,$B$465:$AP$465)*$B668/100</f>
        <v>0</v>
      </c>
      <c r="L516" s="213">
        <f>LOOKUP(L504,$B$464:$AP$464,$B$465:$AP$465)*$B668/100</f>
        <v>0</v>
      </c>
      <c r="M516" s="213">
        <f>LOOKUP(M504,$B$464:$AP$464,$B$465:$AP$465)*$B668/100</f>
        <v>0</v>
      </c>
      <c r="N516" s="213">
        <f>LOOKUP(N504,$B$464:$AP$464,$B$465:$AP$465)*$B668/100</f>
        <v>0</v>
      </c>
      <c r="O516" s="213">
        <f>LOOKUP(O504,$B$464:$AP$464,$B$465:$AP$465)*$B668/100</f>
        <v>0</v>
      </c>
      <c r="P516" s="213">
        <f>LOOKUP(P504,$B$464:$AP$464,$B$465:$AP$465)*$B668/100</f>
        <v>0</v>
      </c>
      <c r="Q516" s="213">
        <f>LOOKUP(Q504,$B$464:$AP$464,$B$465:$AP$465)*$B668/100</f>
        <v>0</v>
      </c>
      <c r="R516" s="213">
        <f>LOOKUP(R504,$B$464:$AP$464,$B$465:$AP$465)*$B668/100</f>
        <v>0</v>
      </c>
      <c r="S516" s="213">
        <f>LOOKUP(S504,$B$464:$AP$464,$B$465:$AP$465)*$B668/100</f>
        <v>0</v>
      </c>
      <c r="T516" s="213">
        <f>LOOKUP(T504,$B$464:$AP$464,$B$465:$AP$465)*$B668/100</f>
        <v>0</v>
      </c>
      <c r="U516" s="213">
        <f>LOOKUP(U504,$B$464:$AP$464,$B$465:$AP$465)*$B668/100</f>
        <v>0</v>
      </c>
      <c r="V516" s="213">
        <f>LOOKUP(V504,$B$464:$AP$464,$B$465:$AP$465)*$B668/100</f>
        <v>0</v>
      </c>
      <c r="W516" s="213">
        <f>LOOKUP(W504,$B$464:$AP$464,$B$465:$AP$465)*$B668/100</f>
        <v>0</v>
      </c>
      <c r="X516" s="213">
        <f>LOOKUP(X504,$B$464:$AP$464,$B$465:$AP$465)*$B668/100</f>
        <v>0</v>
      </c>
      <c r="Y516" s="213">
        <f>LOOKUP(Y504,$B$464:$AP$464,$B$465:$AP$465)*$B668/100</f>
        <v>0</v>
      </c>
      <c r="Z516" s="213">
        <f>LOOKUP(Z504,$B$464:$AP$464,$B$465:$AP$465)*$B668/100</f>
        <v>0</v>
      </c>
      <c r="AA516" s="213">
        <f>LOOKUP(AA504,$B$464:$AP$464,$B$465:$AP$465)*$B668/100</f>
        <v>0</v>
      </c>
      <c r="AB516" s="213">
        <f>LOOKUP(AB504,$B$464:$AP$464,$B$465:$AP$465)*$B668/100</f>
        <v>0</v>
      </c>
      <c r="AC516" s="213">
        <f>LOOKUP(AC504,$B$464:$AP$464,$B$465:$AP$465)*$B668/100</f>
        <v>0</v>
      </c>
      <c r="AD516" s="213">
        <f>LOOKUP(AD504,$B$464:$AP$464,$B$465:$AP$465)*$B668/100</f>
        <v>0</v>
      </c>
      <c r="AE516" s="213">
        <f>LOOKUP(AE504,$B$464:$AP$464,$B$465:$AP$465)*$B668/100</f>
        <v>0</v>
      </c>
      <c r="AF516" s="213">
        <f>LOOKUP(AF504,$B$464:$AP$464,$B$465:$AP$465)*$B668/100</f>
        <v>0</v>
      </c>
      <c r="AG516" s="213">
        <f>LOOKUP(AG504,$B$464:$AP$464,$B$465:$AP$465)*$B668/100</f>
        <v>0</v>
      </c>
      <c r="AH516" s="213">
        <f>LOOKUP(AH504,$B$464:$AP$464,$B$465:$AP$465)*$B668/100</f>
        <v>0</v>
      </c>
      <c r="AI516" s="213">
        <f>LOOKUP(AI504,$B$464:$AP$464,$B$465:$AP$465)*$B668/100</f>
        <v>0</v>
      </c>
      <c r="AJ516" s="213">
        <f>LOOKUP(AJ504,$B$464:$AP$464,$B$465:$AP$465)*$B668/100</f>
        <v>0</v>
      </c>
      <c r="AK516" s="213">
        <f>LOOKUP(AK504,$B$464:$AP$464,$B$465:$AP$465)*$B668/100</f>
        <v>0</v>
      </c>
      <c r="AL516" s="213">
        <f>LOOKUP(AL504,$B$464:$AP$464,$B$465:$AP$465)*$B668/100</f>
        <v>0</v>
      </c>
      <c r="AM516" s="213">
        <f>LOOKUP(AM504,$B$464:$AP$464,$B$465:$AP$465)*$B668/100</f>
        <v>0</v>
      </c>
      <c r="AN516" s="213">
        <f>LOOKUP(AN504,$B$464:$AP$464,$B$465:$AP$465)*$B668/100</f>
        <v>0</v>
      </c>
      <c r="AO516" s="213">
        <f>LOOKUP(AO504,$B$464:$AP$464,$B$465:$AP$465)*$B668/100</f>
        <v>0</v>
      </c>
      <c r="AP516" s="213">
        <f>LOOKUP(AP504,$B$464:$AP$464,$B$465:$AP$465)*$B668/100</f>
        <v>0</v>
      </c>
    </row>
    <row r="517" spans="1:42" s="16" customFormat="1" x14ac:dyDescent="0.2">
      <c r="A517" s="39" t="s">
        <v>13</v>
      </c>
      <c r="B517" s="19"/>
      <c r="C517" s="213">
        <f>SUM(C507:C516)</f>
        <v>0</v>
      </c>
      <c r="D517" s="213">
        <f t="shared" ref="D517:AP517" si="163">SUM(D507:D516)</f>
        <v>0</v>
      </c>
      <c r="E517" s="213">
        <f t="shared" si="163"/>
        <v>0</v>
      </c>
      <c r="F517" s="213">
        <f t="shared" si="163"/>
        <v>0</v>
      </c>
      <c r="G517" s="213">
        <f t="shared" si="163"/>
        <v>0</v>
      </c>
      <c r="H517" s="213">
        <f t="shared" si="163"/>
        <v>0</v>
      </c>
      <c r="I517" s="213">
        <f t="shared" si="163"/>
        <v>0</v>
      </c>
      <c r="J517" s="213">
        <f t="shared" si="163"/>
        <v>0</v>
      </c>
      <c r="K517" s="213">
        <f t="shared" si="163"/>
        <v>0</v>
      </c>
      <c r="L517" s="213">
        <f t="shared" si="163"/>
        <v>0</v>
      </c>
      <c r="M517" s="213">
        <f t="shared" si="163"/>
        <v>0</v>
      </c>
      <c r="N517" s="213">
        <f t="shared" si="163"/>
        <v>0</v>
      </c>
      <c r="O517" s="213">
        <f t="shared" si="163"/>
        <v>0</v>
      </c>
      <c r="P517" s="213">
        <f t="shared" si="163"/>
        <v>0</v>
      </c>
      <c r="Q517" s="213">
        <f t="shared" si="163"/>
        <v>0</v>
      </c>
      <c r="R517" s="213">
        <f t="shared" si="163"/>
        <v>0</v>
      </c>
      <c r="S517" s="213">
        <f t="shared" si="163"/>
        <v>0</v>
      </c>
      <c r="T517" s="213">
        <f t="shared" si="163"/>
        <v>0</v>
      </c>
      <c r="U517" s="213">
        <f t="shared" si="163"/>
        <v>0</v>
      </c>
      <c r="V517" s="213">
        <f t="shared" si="163"/>
        <v>0</v>
      </c>
      <c r="W517" s="213">
        <f t="shared" si="163"/>
        <v>0</v>
      </c>
      <c r="X517" s="213">
        <f t="shared" si="163"/>
        <v>0</v>
      </c>
      <c r="Y517" s="213">
        <f t="shared" si="163"/>
        <v>0</v>
      </c>
      <c r="Z517" s="213">
        <f t="shared" si="163"/>
        <v>0</v>
      </c>
      <c r="AA517" s="213">
        <f t="shared" si="163"/>
        <v>0</v>
      </c>
      <c r="AB517" s="213">
        <f t="shared" si="163"/>
        <v>0</v>
      </c>
      <c r="AC517" s="213">
        <f t="shared" si="163"/>
        <v>0</v>
      </c>
      <c r="AD517" s="213">
        <f t="shared" si="163"/>
        <v>0</v>
      </c>
      <c r="AE517" s="213">
        <f t="shared" si="163"/>
        <v>0</v>
      </c>
      <c r="AF517" s="213">
        <f t="shared" si="163"/>
        <v>0</v>
      </c>
      <c r="AG517" s="213">
        <f t="shared" si="163"/>
        <v>0</v>
      </c>
      <c r="AH517" s="213">
        <f t="shared" si="163"/>
        <v>0</v>
      </c>
      <c r="AI517" s="213">
        <f t="shared" si="163"/>
        <v>0</v>
      </c>
      <c r="AJ517" s="213">
        <f t="shared" si="163"/>
        <v>0</v>
      </c>
      <c r="AK517" s="213">
        <f t="shared" si="163"/>
        <v>0</v>
      </c>
      <c r="AL517" s="213">
        <f t="shared" si="163"/>
        <v>0</v>
      </c>
      <c r="AM517" s="213">
        <f t="shared" si="163"/>
        <v>0</v>
      </c>
      <c r="AN517" s="213">
        <f t="shared" si="163"/>
        <v>0</v>
      </c>
      <c r="AO517" s="213">
        <f t="shared" si="163"/>
        <v>0</v>
      </c>
      <c r="AP517" s="213">
        <f t="shared" si="163"/>
        <v>0</v>
      </c>
    </row>
    <row r="518" spans="1:42" s="16" customFormat="1" x14ac:dyDescent="0.2">
      <c r="A518" s="39"/>
      <c r="B518" s="19"/>
      <c r="C518" s="213"/>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row>
    <row r="519" spans="1:42" x14ac:dyDescent="0.2">
      <c r="A519" s="30" t="s">
        <v>82</v>
      </c>
      <c r="C519" s="213"/>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
        <v>65</v>
      </c>
      <c r="C520" s="213"/>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4">
        <v>1</v>
      </c>
      <c r="C521" s="212">
        <f t="shared" ref="C521:AP521" si="164">C384</f>
        <v>0</v>
      </c>
      <c r="D521" s="212">
        <f t="shared" si="164"/>
        <v>0</v>
      </c>
      <c r="E521" s="212">
        <f t="shared" si="164"/>
        <v>0</v>
      </c>
      <c r="F521" s="212">
        <f t="shared" si="164"/>
        <v>0</v>
      </c>
      <c r="G521" s="212">
        <f t="shared" si="164"/>
        <v>0</v>
      </c>
      <c r="H521" s="212">
        <f t="shared" si="164"/>
        <v>0</v>
      </c>
      <c r="I521" s="212">
        <f t="shared" si="164"/>
        <v>0</v>
      </c>
      <c r="J521" s="212">
        <f t="shared" si="164"/>
        <v>0</v>
      </c>
      <c r="K521" s="212">
        <f t="shared" si="164"/>
        <v>0</v>
      </c>
      <c r="L521" s="212">
        <f t="shared" si="164"/>
        <v>0</v>
      </c>
      <c r="M521" s="212">
        <f t="shared" si="164"/>
        <v>0</v>
      </c>
      <c r="N521" s="212">
        <f t="shared" si="164"/>
        <v>0</v>
      </c>
      <c r="O521" s="212">
        <f t="shared" si="164"/>
        <v>0</v>
      </c>
      <c r="P521" s="212">
        <f t="shared" si="164"/>
        <v>0</v>
      </c>
      <c r="Q521" s="212">
        <f t="shared" si="164"/>
        <v>0</v>
      </c>
      <c r="R521" s="212">
        <f t="shared" si="164"/>
        <v>0</v>
      </c>
      <c r="S521" s="212">
        <f t="shared" si="164"/>
        <v>0</v>
      </c>
      <c r="T521" s="212">
        <f t="shared" si="164"/>
        <v>0</v>
      </c>
      <c r="U521" s="212">
        <f t="shared" si="164"/>
        <v>0</v>
      </c>
      <c r="V521" s="212">
        <f t="shared" si="164"/>
        <v>0</v>
      </c>
      <c r="W521" s="212">
        <f t="shared" si="164"/>
        <v>0</v>
      </c>
      <c r="X521" s="212">
        <f t="shared" si="164"/>
        <v>0</v>
      </c>
      <c r="Y521" s="212">
        <f t="shared" si="164"/>
        <v>0</v>
      </c>
      <c r="Z521" s="212">
        <f t="shared" si="164"/>
        <v>0</v>
      </c>
      <c r="AA521" s="212">
        <f t="shared" si="164"/>
        <v>0</v>
      </c>
      <c r="AB521" s="212">
        <f t="shared" si="164"/>
        <v>0</v>
      </c>
      <c r="AC521" s="212">
        <f t="shared" si="164"/>
        <v>0</v>
      </c>
      <c r="AD521" s="212">
        <f t="shared" si="164"/>
        <v>0</v>
      </c>
      <c r="AE521" s="212">
        <f t="shared" si="164"/>
        <v>0</v>
      </c>
      <c r="AF521" s="212">
        <f t="shared" si="164"/>
        <v>0</v>
      </c>
      <c r="AG521" s="212">
        <f t="shared" si="164"/>
        <v>0</v>
      </c>
      <c r="AH521" s="212">
        <f t="shared" si="164"/>
        <v>0</v>
      </c>
      <c r="AI521" s="212">
        <f t="shared" si="164"/>
        <v>0</v>
      </c>
      <c r="AJ521" s="212">
        <f t="shared" si="164"/>
        <v>0</v>
      </c>
      <c r="AK521" s="212">
        <f t="shared" si="164"/>
        <v>0</v>
      </c>
      <c r="AL521" s="212">
        <f t="shared" si="164"/>
        <v>0</v>
      </c>
      <c r="AM521" s="212">
        <f t="shared" si="164"/>
        <v>0</v>
      </c>
      <c r="AN521" s="212">
        <f t="shared" si="164"/>
        <v>0</v>
      </c>
      <c r="AO521" s="212">
        <f t="shared" si="164"/>
        <v>0</v>
      </c>
      <c r="AP521" s="212">
        <f t="shared" si="164"/>
        <v>0</v>
      </c>
    </row>
    <row r="522" spans="1:42" x14ac:dyDescent="0.2">
      <c r="A522" s="4">
        <f>A521+1</f>
        <v>2</v>
      </c>
      <c r="C522" s="212">
        <f t="shared" ref="C522:AP522" si="165">C385</f>
        <v>0</v>
      </c>
      <c r="D522" s="212">
        <f t="shared" si="165"/>
        <v>0</v>
      </c>
      <c r="E522" s="212">
        <f t="shared" si="165"/>
        <v>0</v>
      </c>
      <c r="F522" s="212">
        <f t="shared" si="165"/>
        <v>0</v>
      </c>
      <c r="G522" s="212">
        <f t="shared" si="165"/>
        <v>0</v>
      </c>
      <c r="H522" s="212">
        <f t="shared" si="165"/>
        <v>0</v>
      </c>
      <c r="I522" s="212">
        <f t="shared" si="165"/>
        <v>0</v>
      </c>
      <c r="J522" s="212">
        <f t="shared" si="165"/>
        <v>0</v>
      </c>
      <c r="K522" s="212">
        <f t="shared" si="165"/>
        <v>0</v>
      </c>
      <c r="L522" s="212">
        <f t="shared" si="165"/>
        <v>0</v>
      </c>
      <c r="M522" s="212">
        <f t="shared" si="165"/>
        <v>0</v>
      </c>
      <c r="N522" s="212">
        <f t="shared" si="165"/>
        <v>0</v>
      </c>
      <c r="O522" s="212">
        <f t="shared" si="165"/>
        <v>0</v>
      </c>
      <c r="P522" s="212">
        <f t="shared" si="165"/>
        <v>0</v>
      </c>
      <c r="Q522" s="212">
        <f t="shared" si="165"/>
        <v>0</v>
      </c>
      <c r="R522" s="212">
        <f t="shared" si="165"/>
        <v>0</v>
      </c>
      <c r="S522" s="212">
        <f t="shared" si="165"/>
        <v>0</v>
      </c>
      <c r="T522" s="212">
        <f t="shared" si="165"/>
        <v>0</v>
      </c>
      <c r="U522" s="212">
        <f t="shared" si="165"/>
        <v>0</v>
      </c>
      <c r="V522" s="212">
        <f t="shared" si="165"/>
        <v>0</v>
      </c>
      <c r="W522" s="212">
        <f t="shared" si="165"/>
        <v>0</v>
      </c>
      <c r="X522" s="212">
        <f t="shared" si="165"/>
        <v>0</v>
      </c>
      <c r="Y522" s="212">
        <f t="shared" si="165"/>
        <v>0</v>
      </c>
      <c r="Z522" s="212">
        <f t="shared" si="165"/>
        <v>0</v>
      </c>
      <c r="AA522" s="212">
        <f t="shared" si="165"/>
        <v>0</v>
      </c>
      <c r="AB522" s="212">
        <f t="shared" si="165"/>
        <v>0</v>
      </c>
      <c r="AC522" s="212">
        <f t="shared" si="165"/>
        <v>0</v>
      </c>
      <c r="AD522" s="212">
        <f t="shared" si="165"/>
        <v>0</v>
      </c>
      <c r="AE522" s="212">
        <f t="shared" si="165"/>
        <v>0</v>
      </c>
      <c r="AF522" s="212">
        <f t="shared" si="165"/>
        <v>0</v>
      </c>
      <c r="AG522" s="212">
        <f t="shared" si="165"/>
        <v>0</v>
      </c>
      <c r="AH522" s="212">
        <f t="shared" si="165"/>
        <v>0</v>
      </c>
      <c r="AI522" s="212">
        <f t="shared" si="165"/>
        <v>0</v>
      </c>
      <c r="AJ522" s="212">
        <f t="shared" si="165"/>
        <v>0</v>
      </c>
      <c r="AK522" s="212">
        <f t="shared" si="165"/>
        <v>0</v>
      </c>
      <c r="AL522" s="212">
        <f t="shared" si="165"/>
        <v>0</v>
      </c>
      <c r="AM522" s="212">
        <f t="shared" si="165"/>
        <v>0</v>
      </c>
      <c r="AN522" s="212">
        <f t="shared" si="165"/>
        <v>0</v>
      </c>
      <c r="AO522" s="212">
        <f t="shared" si="165"/>
        <v>0</v>
      </c>
      <c r="AP522" s="212">
        <f t="shared" si="165"/>
        <v>0</v>
      </c>
    </row>
    <row r="523" spans="1:42" x14ac:dyDescent="0.2">
      <c r="A523" s="4">
        <f t="shared" ref="A523:A528" si="166">A522+1</f>
        <v>3</v>
      </c>
      <c r="C523" s="212">
        <f t="shared" ref="C523:AP523" si="167">C386</f>
        <v>0</v>
      </c>
      <c r="D523" s="212">
        <f t="shared" si="167"/>
        <v>0</v>
      </c>
      <c r="E523" s="212">
        <f t="shared" si="167"/>
        <v>0</v>
      </c>
      <c r="F523" s="212">
        <f t="shared" si="167"/>
        <v>0</v>
      </c>
      <c r="G523" s="212">
        <f t="shared" si="167"/>
        <v>0</v>
      </c>
      <c r="H523" s="212">
        <f t="shared" si="167"/>
        <v>0</v>
      </c>
      <c r="I523" s="212">
        <f t="shared" si="167"/>
        <v>0</v>
      </c>
      <c r="J523" s="212">
        <f t="shared" si="167"/>
        <v>0</v>
      </c>
      <c r="K523" s="212">
        <f t="shared" si="167"/>
        <v>0</v>
      </c>
      <c r="L523" s="212">
        <f t="shared" si="167"/>
        <v>0</v>
      </c>
      <c r="M523" s="212">
        <f t="shared" si="167"/>
        <v>0</v>
      </c>
      <c r="N523" s="212">
        <f t="shared" si="167"/>
        <v>0</v>
      </c>
      <c r="O523" s="212">
        <f t="shared" si="167"/>
        <v>0</v>
      </c>
      <c r="P523" s="212">
        <f t="shared" si="167"/>
        <v>0</v>
      </c>
      <c r="Q523" s="212">
        <f t="shared" si="167"/>
        <v>0</v>
      </c>
      <c r="R523" s="212">
        <f t="shared" si="167"/>
        <v>0</v>
      </c>
      <c r="S523" s="212">
        <f t="shared" si="167"/>
        <v>0</v>
      </c>
      <c r="T523" s="212">
        <f t="shared" si="167"/>
        <v>0</v>
      </c>
      <c r="U523" s="212">
        <f t="shared" si="167"/>
        <v>0</v>
      </c>
      <c r="V523" s="212">
        <f t="shared" si="167"/>
        <v>0</v>
      </c>
      <c r="W523" s="212">
        <f t="shared" si="167"/>
        <v>0</v>
      </c>
      <c r="X523" s="212">
        <f t="shared" si="167"/>
        <v>0</v>
      </c>
      <c r="Y523" s="212">
        <f t="shared" si="167"/>
        <v>0</v>
      </c>
      <c r="Z523" s="212">
        <f t="shared" si="167"/>
        <v>0</v>
      </c>
      <c r="AA523" s="212">
        <f t="shared" si="167"/>
        <v>0</v>
      </c>
      <c r="AB523" s="212">
        <f t="shared" si="167"/>
        <v>0</v>
      </c>
      <c r="AC523" s="212">
        <f t="shared" si="167"/>
        <v>0</v>
      </c>
      <c r="AD523" s="212">
        <f t="shared" si="167"/>
        <v>0</v>
      </c>
      <c r="AE523" s="212">
        <f t="shared" si="167"/>
        <v>0</v>
      </c>
      <c r="AF523" s="212">
        <f t="shared" si="167"/>
        <v>0</v>
      </c>
      <c r="AG523" s="212">
        <f t="shared" si="167"/>
        <v>0</v>
      </c>
      <c r="AH523" s="212">
        <f t="shared" si="167"/>
        <v>0</v>
      </c>
      <c r="AI523" s="212">
        <f t="shared" si="167"/>
        <v>0</v>
      </c>
      <c r="AJ523" s="212">
        <f t="shared" si="167"/>
        <v>0</v>
      </c>
      <c r="AK523" s="212">
        <f t="shared" si="167"/>
        <v>0</v>
      </c>
      <c r="AL523" s="212">
        <f t="shared" si="167"/>
        <v>0</v>
      </c>
      <c r="AM523" s="212">
        <f t="shared" si="167"/>
        <v>0</v>
      </c>
      <c r="AN523" s="212">
        <f t="shared" si="167"/>
        <v>0</v>
      </c>
      <c r="AO523" s="212">
        <f t="shared" si="167"/>
        <v>0</v>
      </c>
      <c r="AP523" s="212">
        <f t="shared" si="167"/>
        <v>0</v>
      </c>
    </row>
    <row r="524" spans="1:42" x14ac:dyDescent="0.2">
      <c r="A524" s="4">
        <f t="shared" si="166"/>
        <v>4</v>
      </c>
      <c r="C524" s="212">
        <f t="shared" ref="C524:AP524" si="168">C387</f>
        <v>0</v>
      </c>
      <c r="D524" s="212">
        <f t="shared" si="168"/>
        <v>0</v>
      </c>
      <c r="E524" s="212">
        <f t="shared" si="168"/>
        <v>0</v>
      </c>
      <c r="F524" s="212">
        <f t="shared" si="168"/>
        <v>0</v>
      </c>
      <c r="G524" s="212">
        <f t="shared" si="168"/>
        <v>0</v>
      </c>
      <c r="H524" s="212">
        <f t="shared" si="168"/>
        <v>0</v>
      </c>
      <c r="I524" s="212">
        <f t="shared" si="168"/>
        <v>0</v>
      </c>
      <c r="J524" s="212">
        <f t="shared" si="168"/>
        <v>0</v>
      </c>
      <c r="K524" s="212">
        <f t="shared" si="168"/>
        <v>0</v>
      </c>
      <c r="L524" s="212">
        <f t="shared" si="168"/>
        <v>0</v>
      </c>
      <c r="M524" s="212">
        <f t="shared" si="168"/>
        <v>0</v>
      </c>
      <c r="N524" s="212">
        <f t="shared" si="168"/>
        <v>0</v>
      </c>
      <c r="O524" s="212">
        <f t="shared" si="168"/>
        <v>0</v>
      </c>
      <c r="P524" s="212">
        <f t="shared" si="168"/>
        <v>0</v>
      </c>
      <c r="Q524" s="212">
        <f t="shared" si="168"/>
        <v>0</v>
      </c>
      <c r="R524" s="212">
        <f t="shared" si="168"/>
        <v>0</v>
      </c>
      <c r="S524" s="212">
        <f t="shared" si="168"/>
        <v>0</v>
      </c>
      <c r="T524" s="212">
        <f t="shared" si="168"/>
        <v>0</v>
      </c>
      <c r="U524" s="212">
        <f t="shared" si="168"/>
        <v>0</v>
      </c>
      <c r="V524" s="212">
        <f t="shared" si="168"/>
        <v>0</v>
      </c>
      <c r="W524" s="212">
        <f t="shared" si="168"/>
        <v>0</v>
      </c>
      <c r="X524" s="212">
        <f t="shared" si="168"/>
        <v>0</v>
      </c>
      <c r="Y524" s="212">
        <f t="shared" si="168"/>
        <v>0</v>
      </c>
      <c r="Z524" s="212">
        <f t="shared" si="168"/>
        <v>0</v>
      </c>
      <c r="AA524" s="212">
        <f t="shared" si="168"/>
        <v>0</v>
      </c>
      <c r="AB524" s="212">
        <f t="shared" si="168"/>
        <v>0</v>
      </c>
      <c r="AC524" s="212">
        <f t="shared" si="168"/>
        <v>0</v>
      </c>
      <c r="AD524" s="212">
        <f t="shared" si="168"/>
        <v>0</v>
      </c>
      <c r="AE524" s="212">
        <f t="shared" si="168"/>
        <v>0</v>
      </c>
      <c r="AF524" s="212">
        <f t="shared" si="168"/>
        <v>0</v>
      </c>
      <c r="AG524" s="212">
        <f t="shared" si="168"/>
        <v>0</v>
      </c>
      <c r="AH524" s="212">
        <f t="shared" si="168"/>
        <v>0</v>
      </c>
      <c r="AI524" s="212">
        <f t="shared" si="168"/>
        <v>0</v>
      </c>
      <c r="AJ524" s="212">
        <f t="shared" si="168"/>
        <v>0</v>
      </c>
      <c r="AK524" s="212">
        <f t="shared" si="168"/>
        <v>0</v>
      </c>
      <c r="AL524" s="212">
        <f t="shared" si="168"/>
        <v>0</v>
      </c>
      <c r="AM524" s="212">
        <f t="shared" si="168"/>
        <v>0</v>
      </c>
      <c r="AN524" s="212">
        <f t="shared" si="168"/>
        <v>0</v>
      </c>
      <c r="AO524" s="212">
        <f t="shared" si="168"/>
        <v>0</v>
      </c>
      <c r="AP524" s="212">
        <f t="shared" si="168"/>
        <v>0</v>
      </c>
    </row>
    <row r="525" spans="1:42" x14ac:dyDescent="0.2">
      <c r="A525" s="4">
        <f t="shared" si="166"/>
        <v>5</v>
      </c>
      <c r="C525" s="212">
        <f t="shared" ref="C525:AP525" si="169">C388</f>
        <v>0</v>
      </c>
      <c r="D525" s="212">
        <f t="shared" si="169"/>
        <v>0</v>
      </c>
      <c r="E525" s="212">
        <f t="shared" si="169"/>
        <v>0</v>
      </c>
      <c r="F525" s="212">
        <f t="shared" si="169"/>
        <v>0</v>
      </c>
      <c r="G525" s="212">
        <f t="shared" si="169"/>
        <v>0</v>
      </c>
      <c r="H525" s="212">
        <f t="shared" si="169"/>
        <v>0</v>
      </c>
      <c r="I525" s="212">
        <f t="shared" si="169"/>
        <v>0</v>
      </c>
      <c r="J525" s="212">
        <f t="shared" si="169"/>
        <v>0</v>
      </c>
      <c r="K525" s="212">
        <f t="shared" si="169"/>
        <v>0</v>
      </c>
      <c r="L525" s="212">
        <f t="shared" si="169"/>
        <v>0</v>
      </c>
      <c r="M525" s="212">
        <f t="shared" si="169"/>
        <v>0</v>
      </c>
      <c r="N525" s="212">
        <f t="shared" si="169"/>
        <v>0</v>
      </c>
      <c r="O525" s="212">
        <f t="shared" si="169"/>
        <v>0</v>
      </c>
      <c r="P525" s="212">
        <f t="shared" si="169"/>
        <v>0</v>
      </c>
      <c r="Q525" s="212">
        <f t="shared" si="169"/>
        <v>0</v>
      </c>
      <c r="R525" s="212">
        <f t="shared" si="169"/>
        <v>0</v>
      </c>
      <c r="S525" s="212">
        <f t="shared" si="169"/>
        <v>0</v>
      </c>
      <c r="T525" s="212">
        <f t="shared" si="169"/>
        <v>0</v>
      </c>
      <c r="U525" s="212">
        <f t="shared" si="169"/>
        <v>0</v>
      </c>
      <c r="V525" s="212">
        <f t="shared" si="169"/>
        <v>0</v>
      </c>
      <c r="W525" s="212">
        <f t="shared" si="169"/>
        <v>0</v>
      </c>
      <c r="X525" s="212">
        <f t="shared" si="169"/>
        <v>0</v>
      </c>
      <c r="Y525" s="212">
        <f t="shared" si="169"/>
        <v>0</v>
      </c>
      <c r="Z525" s="212">
        <f t="shared" si="169"/>
        <v>0</v>
      </c>
      <c r="AA525" s="212">
        <f t="shared" si="169"/>
        <v>0</v>
      </c>
      <c r="AB525" s="212">
        <f t="shared" si="169"/>
        <v>0</v>
      </c>
      <c r="AC525" s="212">
        <f t="shared" si="169"/>
        <v>0</v>
      </c>
      <c r="AD525" s="212">
        <f t="shared" si="169"/>
        <v>0</v>
      </c>
      <c r="AE525" s="212">
        <f t="shared" si="169"/>
        <v>0</v>
      </c>
      <c r="AF525" s="212">
        <f t="shared" si="169"/>
        <v>0</v>
      </c>
      <c r="AG525" s="212">
        <f t="shared" si="169"/>
        <v>0</v>
      </c>
      <c r="AH525" s="212">
        <f t="shared" si="169"/>
        <v>0</v>
      </c>
      <c r="AI525" s="212">
        <f t="shared" si="169"/>
        <v>0</v>
      </c>
      <c r="AJ525" s="212">
        <f t="shared" si="169"/>
        <v>0</v>
      </c>
      <c r="AK525" s="212">
        <f t="shared" si="169"/>
        <v>0</v>
      </c>
      <c r="AL525" s="212">
        <f t="shared" si="169"/>
        <v>0</v>
      </c>
      <c r="AM525" s="212">
        <f t="shared" si="169"/>
        <v>0</v>
      </c>
      <c r="AN525" s="212">
        <f t="shared" si="169"/>
        <v>0</v>
      </c>
      <c r="AO525" s="212">
        <f t="shared" si="169"/>
        <v>0</v>
      </c>
      <c r="AP525" s="212">
        <f t="shared" si="169"/>
        <v>0</v>
      </c>
    </row>
    <row r="526" spans="1:42" x14ac:dyDescent="0.2">
      <c r="A526" s="4">
        <f t="shared" si="166"/>
        <v>6</v>
      </c>
      <c r="C526" s="212">
        <f t="shared" ref="C526:AP526" si="170">C389</f>
        <v>0</v>
      </c>
      <c r="D526" s="212">
        <f t="shared" si="170"/>
        <v>0</v>
      </c>
      <c r="E526" s="212">
        <f t="shared" si="170"/>
        <v>0</v>
      </c>
      <c r="F526" s="212">
        <f t="shared" si="170"/>
        <v>0</v>
      </c>
      <c r="G526" s="212">
        <f t="shared" si="170"/>
        <v>0</v>
      </c>
      <c r="H526" s="212">
        <f t="shared" si="170"/>
        <v>0</v>
      </c>
      <c r="I526" s="212">
        <f t="shared" si="170"/>
        <v>0</v>
      </c>
      <c r="J526" s="212">
        <f t="shared" si="170"/>
        <v>0</v>
      </c>
      <c r="K526" s="212">
        <f t="shared" si="170"/>
        <v>0</v>
      </c>
      <c r="L526" s="212">
        <f t="shared" si="170"/>
        <v>0</v>
      </c>
      <c r="M526" s="212">
        <f t="shared" si="170"/>
        <v>0</v>
      </c>
      <c r="N526" s="212">
        <f t="shared" si="170"/>
        <v>0</v>
      </c>
      <c r="O526" s="212">
        <f t="shared" si="170"/>
        <v>0</v>
      </c>
      <c r="P526" s="212">
        <f t="shared" si="170"/>
        <v>0</v>
      </c>
      <c r="Q526" s="212">
        <f t="shared" si="170"/>
        <v>0</v>
      </c>
      <c r="R526" s="212">
        <f t="shared" si="170"/>
        <v>0</v>
      </c>
      <c r="S526" s="212">
        <f t="shared" si="170"/>
        <v>0</v>
      </c>
      <c r="T526" s="212">
        <f t="shared" si="170"/>
        <v>0</v>
      </c>
      <c r="U526" s="212">
        <f t="shared" si="170"/>
        <v>0</v>
      </c>
      <c r="V526" s="212">
        <f t="shared" si="170"/>
        <v>0</v>
      </c>
      <c r="W526" s="212">
        <f t="shared" si="170"/>
        <v>0</v>
      </c>
      <c r="X526" s="212">
        <f t="shared" si="170"/>
        <v>0</v>
      </c>
      <c r="Y526" s="212">
        <f t="shared" si="170"/>
        <v>0</v>
      </c>
      <c r="Z526" s="212">
        <f t="shared" si="170"/>
        <v>0</v>
      </c>
      <c r="AA526" s="212">
        <f t="shared" si="170"/>
        <v>0</v>
      </c>
      <c r="AB526" s="212">
        <f t="shared" si="170"/>
        <v>0</v>
      </c>
      <c r="AC526" s="212">
        <f t="shared" si="170"/>
        <v>0</v>
      </c>
      <c r="AD526" s="212">
        <f t="shared" si="170"/>
        <v>0</v>
      </c>
      <c r="AE526" s="212">
        <f t="shared" si="170"/>
        <v>0</v>
      </c>
      <c r="AF526" s="212">
        <f t="shared" si="170"/>
        <v>0</v>
      </c>
      <c r="AG526" s="212">
        <f t="shared" si="170"/>
        <v>0</v>
      </c>
      <c r="AH526" s="212">
        <f t="shared" si="170"/>
        <v>0</v>
      </c>
      <c r="AI526" s="212">
        <f t="shared" si="170"/>
        <v>0</v>
      </c>
      <c r="AJ526" s="212">
        <f t="shared" si="170"/>
        <v>0</v>
      </c>
      <c r="AK526" s="212">
        <f t="shared" si="170"/>
        <v>0</v>
      </c>
      <c r="AL526" s="212">
        <f t="shared" si="170"/>
        <v>0</v>
      </c>
      <c r="AM526" s="212">
        <f t="shared" si="170"/>
        <v>0</v>
      </c>
      <c r="AN526" s="212">
        <f t="shared" si="170"/>
        <v>0</v>
      </c>
      <c r="AO526" s="212">
        <f t="shared" si="170"/>
        <v>0</v>
      </c>
      <c r="AP526" s="212">
        <f t="shared" si="170"/>
        <v>0</v>
      </c>
    </row>
    <row r="527" spans="1:42" x14ac:dyDescent="0.2">
      <c r="A527" s="4">
        <f t="shared" si="166"/>
        <v>7</v>
      </c>
      <c r="C527" s="212">
        <f t="shared" ref="C527:AP527" si="171">C390</f>
        <v>0</v>
      </c>
      <c r="D527" s="212">
        <f t="shared" si="171"/>
        <v>0</v>
      </c>
      <c r="E527" s="212">
        <f t="shared" si="171"/>
        <v>0</v>
      </c>
      <c r="F527" s="212">
        <f t="shared" si="171"/>
        <v>0</v>
      </c>
      <c r="G527" s="212">
        <f t="shared" si="171"/>
        <v>0</v>
      </c>
      <c r="H527" s="212">
        <f t="shared" si="171"/>
        <v>0</v>
      </c>
      <c r="I527" s="212">
        <f t="shared" si="171"/>
        <v>0</v>
      </c>
      <c r="J527" s="212">
        <f t="shared" si="171"/>
        <v>0</v>
      </c>
      <c r="K527" s="212">
        <f t="shared" si="171"/>
        <v>0</v>
      </c>
      <c r="L527" s="212">
        <f t="shared" si="171"/>
        <v>0</v>
      </c>
      <c r="M527" s="212">
        <f t="shared" si="171"/>
        <v>0</v>
      </c>
      <c r="N527" s="212">
        <f t="shared" si="171"/>
        <v>0</v>
      </c>
      <c r="O527" s="212">
        <f t="shared" si="171"/>
        <v>0</v>
      </c>
      <c r="P527" s="212">
        <f t="shared" si="171"/>
        <v>0</v>
      </c>
      <c r="Q527" s="212">
        <f t="shared" si="171"/>
        <v>0</v>
      </c>
      <c r="R527" s="212">
        <f t="shared" si="171"/>
        <v>0</v>
      </c>
      <c r="S527" s="212">
        <f t="shared" si="171"/>
        <v>0</v>
      </c>
      <c r="T527" s="212">
        <f t="shared" si="171"/>
        <v>0</v>
      </c>
      <c r="U527" s="212">
        <f t="shared" si="171"/>
        <v>0</v>
      </c>
      <c r="V527" s="212">
        <f t="shared" si="171"/>
        <v>0</v>
      </c>
      <c r="W527" s="212">
        <f t="shared" si="171"/>
        <v>0</v>
      </c>
      <c r="X527" s="212">
        <f t="shared" si="171"/>
        <v>0</v>
      </c>
      <c r="Y527" s="212">
        <f t="shared" si="171"/>
        <v>0</v>
      </c>
      <c r="Z527" s="212">
        <f t="shared" si="171"/>
        <v>0</v>
      </c>
      <c r="AA527" s="212">
        <f t="shared" si="171"/>
        <v>0</v>
      </c>
      <c r="AB527" s="212">
        <f t="shared" si="171"/>
        <v>0</v>
      </c>
      <c r="AC527" s="212">
        <f t="shared" si="171"/>
        <v>0</v>
      </c>
      <c r="AD527" s="212">
        <f t="shared" si="171"/>
        <v>0</v>
      </c>
      <c r="AE527" s="212">
        <f t="shared" si="171"/>
        <v>0</v>
      </c>
      <c r="AF527" s="212">
        <f t="shared" si="171"/>
        <v>0</v>
      </c>
      <c r="AG527" s="212">
        <f t="shared" si="171"/>
        <v>0</v>
      </c>
      <c r="AH527" s="212">
        <f t="shared" si="171"/>
        <v>0</v>
      </c>
      <c r="AI527" s="212">
        <f t="shared" si="171"/>
        <v>0</v>
      </c>
      <c r="AJ527" s="212">
        <f t="shared" si="171"/>
        <v>0</v>
      </c>
      <c r="AK527" s="212">
        <f t="shared" si="171"/>
        <v>0</v>
      </c>
      <c r="AL527" s="212">
        <f t="shared" si="171"/>
        <v>0</v>
      </c>
      <c r="AM527" s="212">
        <f t="shared" si="171"/>
        <v>0</v>
      </c>
      <c r="AN527" s="212">
        <f t="shared" si="171"/>
        <v>0</v>
      </c>
      <c r="AO527" s="212">
        <f t="shared" si="171"/>
        <v>0</v>
      </c>
      <c r="AP527" s="212">
        <f t="shared" si="171"/>
        <v>0</v>
      </c>
    </row>
    <row r="528" spans="1:42" x14ac:dyDescent="0.2">
      <c r="A528" s="4">
        <f t="shared" si="166"/>
        <v>8</v>
      </c>
      <c r="C528" s="212">
        <f t="shared" ref="C528:AP528" si="172">C391</f>
        <v>0</v>
      </c>
      <c r="D528" s="212">
        <f t="shared" si="172"/>
        <v>0</v>
      </c>
      <c r="E528" s="212">
        <f t="shared" si="172"/>
        <v>0</v>
      </c>
      <c r="F528" s="212">
        <f t="shared" si="172"/>
        <v>0</v>
      </c>
      <c r="G528" s="212">
        <f t="shared" si="172"/>
        <v>0</v>
      </c>
      <c r="H528" s="212">
        <f t="shared" si="172"/>
        <v>0</v>
      </c>
      <c r="I528" s="212">
        <f t="shared" si="172"/>
        <v>0</v>
      </c>
      <c r="J528" s="212">
        <f t="shared" si="172"/>
        <v>0</v>
      </c>
      <c r="K528" s="212">
        <f t="shared" si="172"/>
        <v>0</v>
      </c>
      <c r="L528" s="212">
        <f t="shared" si="172"/>
        <v>0</v>
      </c>
      <c r="M528" s="212">
        <f t="shared" si="172"/>
        <v>0</v>
      </c>
      <c r="N528" s="212">
        <f t="shared" si="172"/>
        <v>0</v>
      </c>
      <c r="O528" s="212">
        <f t="shared" si="172"/>
        <v>0</v>
      </c>
      <c r="P528" s="212">
        <f t="shared" si="172"/>
        <v>0</v>
      </c>
      <c r="Q528" s="212">
        <f t="shared" si="172"/>
        <v>0</v>
      </c>
      <c r="R528" s="212">
        <f t="shared" si="172"/>
        <v>0</v>
      </c>
      <c r="S528" s="212">
        <f t="shared" si="172"/>
        <v>0</v>
      </c>
      <c r="T528" s="212">
        <f t="shared" si="172"/>
        <v>0</v>
      </c>
      <c r="U528" s="212">
        <f t="shared" si="172"/>
        <v>0</v>
      </c>
      <c r="V528" s="212">
        <f t="shared" si="172"/>
        <v>0</v>
      </c>
      <c r="W528" s="212">
        <f t="shared" si="172"/>
        <v>0</v>
      </c>
      <c r="X528" s="212">
        <f t="shared" si="172"/>
        <v>0</v>
      </c>
      <c r="Y528" s="212">
        <f t="shared" si="172"/>
        <v>0</v>
      </c>
      <c r="Z528" s="212">
        <f t="shared" si="172"/>
        <v>0</v>
      </c>
      <c r="AA528" s="212">
        <f t="shared" si="172"/>
        <v>0</v>
      </c>
      <c r="AB528" s="212">
        <f t="shared" si="172"/>
        <v>0</v>
      </c>
      <c r="AC528" s="212">
        <f t="shared" si="172"/>
        <v>0</v>
      </c>
      <c r="AD528" s="212">
        <f t="shared" si="172"/>
        <v>0</v>
      </c>
      <c r="AE528" s="212">
        <f t="shared" si="172"/>
        <v>0</v>
      </c>
      <c r="AF528" s="212">
        <f t="shared" si="172"/>
        <v>0</v>
      </c>
      <c r="AG528" s="212">
        <f t="shared" si="172"/>
        <v>0</v>
      </c>
      <c r="AH528" s="212">
        <f t="shared" si="172"/>
        <v>0</v>
      </c>
      <c r="AI528" s="212">
        <f t="shared" si="172"/>
        <v>0</v>
      </c>
      <c r="AJ528" s="212">
        <f t="shared" si="172"/>
        <v>0</v>
      </c>
      <c r="AK528" s="212">
        <f t="shared" si="172"/>
        <v>0</v>
      </c>
      <c r="AL528" s="212">
        <f t="shared" si="172"/>
        <v>0</v>
      </c>
      <c r="AM528" s="212">
        <f t="shared" si="172"/>
        <v>0</v>
      </c>
      <c r="AN528" s="212">
        <f t="shared" si="172"/>
        <v>0</v>
      </c>
      <c r="AO528" s="212">
        <f t="shared" si="172"/>
        <v>0</v>
      </c>
      <c r="AP528" s="212">
        <f t="shared" si="172"/>
        <v>0</v>
      </c>
    </row>
    <row r="529" spans="1:42" x14ac:dyDescent="0.2">
      <c r="A529" s="4">
        <f>A528+1</f>
        <v>9</v>
      </c>
      <c r="C529" s="212">
        <f t="shared" ref="C529:AP529" si="173">C392</f>
        <v>0</v>
      </c>
      <c r="D529" s="212">
        <f t="shared" si="173"/>
        <v>0</v>
      </c>
      <c r="E529" s="212">
        <f t="shared" si="173"/>
        <v>0</v>
      </c>
      <c r="F529" s="212">
        <f t="shared" si="173"/>
        <v>0</v>
      </c>
      <c r="G529" s="212">
        <f t="shared" si="173"/>
        <v>0</v>
      </c>
      <c r="H529" s="212">
        <f t="shared" si="173"/>
        <v>0</v>
      </c>
      <c r="I529" s="212">
        <f t="shared" si="173"/>
        <v>0</v>
      </c>
      <c r="J529" s="212">
        <f t="shared" si="173"/>
        <v>0</v>
      </c>
      <c r="K529" s="212">
        <f t="shared" si="173"/>
        <v>0</v>
      </c>
      <c r="L529" s="212">
        <f t="shared" si="173"/>
        <v>0</v>
      </c>
      <c r="M529" s="212">
        <f t="shared" si="173"/>
        <v>0</v>
      </c>
      <c r="N529" s="212">
        <f t="shared" si="173"/>
        <v>0</v>
      </c>
      <c r="O529" s="212">
        <f t="shared" si="173"/>
        <v>0</v>
      </c>
      <c r="P529" s="212">
        <f t="shared" si="173"/>
        <v>0</v>
      </c>
      <c r="Q529" s="212">
        <f t="shared" si="173"/>
        <v>0</v>
      </c>
      <c r="R529" s="212">
        <f t="shared" si="173"/>
        <v>0</v>
      </c>
      <c r="S529" s="212">
        <f t="shared" si="173"/>
        <v>0</v>
      </c>
      <c r="T529" s="212">
        <f t="shared" si="173"/>
        <v>0</v>
      </c>
      <c r="U529" s="212">
        <f t="shared" si="173"/>
        <v>0</v>
      </c>
      <c r="V529" s="212">
        <f t="shared" si="173"/>
        <v>0</v>
      </c>
      <c r="W529" s="212">
        <f t="shared" si="173"/>
        <v>0</v>
      </c>
      <c r="X529" s="212">
        <f t="shared" si="173"/>
        <v>0</v>
      </c>
      <c r="Y529" s="212">
        <f t="shared" si="173"/>
        <v>0</v>
      </c>
      <c r="Z529" s="212">
        <f t="shared" si="173"/>
        <v>0</v>
      </c>
      <c r="AA529" s="212">
        <f t="shared" si="173"/>
        <v>0</v>
      </c>
      <c r="AB529" s="212">
        <f t="shared" si="173"/>
        <v>0</v>
      </c>
      <c r="AC529" s="212">
        <f t="shared" si="173"/>
        <v>0</v>
      </c>
      <c r="AD529" s="212">
        <f t="shared" si="173"/>
        <v>0</v>
      </c>
      <c r="AE529" s="212">
        <f t="shared" si="173"/>
        <v>0</v>
      </c>
      <c r="AF529" s="212">
        <f t="shared" si="173"/>
        <v>0</v>
      </c>
      <c r="AG529" s="212">
        <f t="shared" si="173"/>
        <v>0</v>
      </c>
      <c r="AH529" s="212">
        <f t="shared" si="173"/>
        <v>0</v>
      </c>
      <c r="AI529" s="212">
        <f t="shared" si="173"/>
        <v>0</v>
      </c>
      <c r="AJ529" s="212">
        <f t="shared" si="173"/>
        <v>0</v>
      </c>
      <c r="AK529" s="212">
        <f t="shared" si="173"/>
        <v>0</v>
      </c>
      <c r="AL529" s="212">
        <f t="shared" si="173"/>
        <v>0</v>
      </c>
      <c r="AM529" s="212">
        <f t="shared" si="173"/>
        <v>0</v>
      </c>
      <c r="AN529" s="212">
        <f t="shared" si="173"/>
        <v>0</v>
      </c>
      <c r="AO529" s="212">
        <f t="shared" si="173"/>
        <v>0</v>
      </c>
      <c r="AP529" s="212">
        <f t="shared" si="173"/>
        <v>0</v>
      </c>
    </row>
    <row r="530" spans="1:42" x14ac:dyDescent="0.2">
      <c r="A530" s="4">
        <f t="shared" ref="A530" si="174">A529+1</f>
        <v>10</v>
      </c>
      <c r="C530" s="212">
        <f t="shared" ref="C530:AP530" si="175">C393</f>
        <v>0</v>
      </c>
      <c r="D530" s="212">
        <f t="shared" si="175"/>
        <v>0</v>
      </c>
      <c r="E530" s="212">
        <f t="shared" si="175"/>
        <v>0</v>
      </c>
      <c r="F530" s="212">
        <f t="shared" si="175"/>
        <v>0</v>
      </c>
      <c r="G530" s="212">
        <f t="shared" si="175"/>
        <v>0</v>
      </c>
      <c r="H530" s="212">
        <f t="shared" si="175"/>
        <v>0</v>
      </c>
      <c r="I530" s="212">
        <f t="shared" si="175"/>
        <v>0</v>
      </c>
      <c r="J530" s="212">
        <f t="shared" si="175"/>
        <v>0</v>
      </c>
      <c r="K530" s="212">
        <f t="shared" si="175"/>
        <v>0</v>
      </c>
      <c r="L530" s="212">
        <f t="shared" si="175"/>
        <v>0</v>
      </c>
      <c r="M530" s="212">
        <f t="shared" si="175"/>
        <v>0</v>
      </c>
      <c r="N530" s="212">
        <f t="shared" si="175"/>
        <v>0</v>
      </c>
      <c r="O530" s="212">
        <f t="shared" si="175"/>
        <v>0</v>
      </c>
      <c r="P530" s="212">
        <f t="shared" si="175"/>
        <v>0</v>
      </c>
      <c r="Q530" s="212">
        <f t="shared" si="175"/>
        <v>0</v>
      </c>
      <c r="R530" s="212">
        <f t="shared" si="175"/>
        <v>0</v>
      </c>
      <c r="S530" s="212">
        <f t="shared" si="175"/>
        <v>0</v>
      </c>
      <c r="T530" s="212">
        <f t="shared" si="175"/>
        <v>0</v>
      </c>
      <c r="U530" s="212">
        <f t="shared" si="175"/>
        <v>0</v>
      </c>
      <c r="V530" s="212">
        <f t="shared" si="175"/>
        <v>0</v>
      </c>
      <c r="W530" s="212">
        <f t="shared" si="175"/>
        <v>0</v>
      </c>
      <c r="X530" s="212">
        <f t="shared" si="175"/>
        <v>0</v>
      </c>
      <c r="Y530" s="212">
        <f t="shared" si="175"/>
        <v>0</v>
      </c>
      <c r="Z530" s="212">
        <f t="shared" si="175"/>
        <v>0</v>
      </c>
      <c r="AA530" s="212">
        <f t="shared" si="175"/>
        <v>0</v>
      </c>
      <c r="AB530" s="212">
        <f t="shared" si="175"/>
        <v>0</v>
      </c>
      <c r="AC530" s="212">
        <f t="shared" si="175"/>
        <v>0</v>
      </c>
      <c r="AD530" s="212">
        <f t="shared" si="175"/>
        <v>0</v>
      </c>
      <c r="AE530" s="212">
        <f t="shared" si="175"/>
        <v>0</v>
      </c>
      <c r="AF530" s="212">
        <f t="shared" si="175"/>
        <v>0</v>
      </c>
      <c r="AG530" s="212">
        <f t="shared" si="175"/>
        <v>0</v>
      </c>
      <c r="AH530" s="212">
        <f t="shared" si="175"/>
        <v>0</v>
      </c>
      <c r="AI530" s="212">
        <f t="shared" si="175"/>
        <v>0</v>
      </c>
      <c r="AJ530" s="212">
        <f t="shared" si="175"/>
        <v>0</v>
      </c>
      <c r="AK530" s="212">
        <f t="shared" si="175"/>
        <v>0</v>
      </c>
      <c r="AL530" s="212">
        <f t="shared" si="175"/>
        <v>0</v>
      </c>
      <c r="AM530" s="212">
        <f t="shared" si="175"/>
        <v>0</v>
      </c>
      <c r="AN530" s="212">
        <f t="shared" si="175"/>
        <v>0</v>
      </c>
      <c r="AO530" s="212">
        <f t="shared" si="175"/>
        <v>0</v>
      </c>
      <c r="AP530" s="212">
        <f t="shared" si="175"/>
        <v>0</v>
      </c>
    </row>
    <row r="531" spans="1:42" x14ac:dyDescent="0.2">
      <c r="A531" s="3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
        <v>69</v>
      </c>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4">
        <v>1</v>
      </c>
      <c r="B533" s="231">
        <f t="shared" ref="B533:B542" si="176">SUM(C533:AP533)</f>
        <v>0</v>
      </c>
      <c r="C533" s="233">
        <f>LOOKUP(C521,$B$464:$AP$464,$B$465:$AP$465)*$B691/100</f>
        <v>0</v>
      </c>
      <c r="D533" s="233">
        <f>LOOKUP(D521,$B$464:$AP$464,$B$465:$AP$465)*$B691/100</f>
        <v>0</v>
      </c>
      <c r="E533" s="233">
        <f>LOOKUP(E521,$B$464:$AP$464,$B$465:$AP$465)*$B691/100</f>
        <v>0</v>
      </c>
      <c r="F533" s="233">
        <f>LOOKUP(F521,$B$464:$AP$464,$B$465:$AP$465)*$B691/100</f>
        <v>0</v>
      </c>
      <c r="G533" s="233">
        <f>LOOKUP(G521,$B$464:$AP$464,$B$465:$AP$465)*$B691/100</f>
        <v>0</v>
      </c>
      <c r="H533" s="233">
        <f>LOOKUP(H521,$B$464:$AP$464,$B$465:$AP$465)*$B691/100</f>
        <v>0</v>
      </c>
      <c r="I533" s="233">
        <f>LOOKUP(I521,$B$464:$AP$464,$B$465:$AP$465)*$B691/100</f>
        <v>0</v>
      </c>
      <c r="J533" s="233">
        <f>LOOKUP(J521,$B$464:$AP$464,$B$465:$AP$465)*$B691/100</f>
        <v>0</v>
      </c>
      <c r="K533" s="233">
        <f>LOOKUP(K521,$B$464:$AP$464,$B$465:$AP$465)*$B691/100</f>
        <v>0</v>
      </c>
      <c r="L533" s="233">
        <f>LOOKUP(L521,$B$464:$AP$464,$B$465:$AP$465)*$B691/100</f>
        <v>0</v>
      </c>
      <c r="M533" s="233">
        <f>LOOKUP(M521,$B$464:$AP$464,$B$465:$AP$465)*$B691/100</f>
        <v>0</v>
      </c>
      <c r="N533" s="233">
        <f>LOOKUP(N521,$B$464:$AP$464,$B$465:$AP$465)*$B691/100</f>
        <v>0</v>
      </c>
      <c r="O533" s="233">
        <f>LOOKUP(O521,$B$464:$AP$464,$B$465:$AP$465)*$B691/100</f>
        <v>0</v>
      </c>
      <c r="P533" s="233">
        <f>LOOKUP(P521,$B$464:$AP$464,$B$465:$AP$465)*$B691/100</f>
        <v>0</v>
      </c>
      <c r="Q533" s="233">
        <f>LOOKUP(Q521,$B$464:$AP$464,$B$465:$AP$465)*$B691/100</f>
        <v>0</v>
      </c>
      <c r="R533" s="233">
        <f>LOOKUP(R521,$B$464:$AP$464,$B$465:$AP$465)*$B691/100</f>
        <v>0</v>
      </c>
      <c r="S533" s="233">
        <f>LOOKUP(S521,$B$464:$AP$464,$B$465:$AP$465)*$B691/100</f>
        <v>0</v>
      </c>
      <c r="T533" s="233">
        <f>LOOKUP(T521,$B$464:$AP$464,$B$465:$AP$465)*$B691/100</f>
        <v>0</v>
      </c>
      <c r="U533" s="233">
        <f>LOOKUP(U521,$B$464:$AP$464,$B$465:$AP$465)*$B691/100</f>
        <v>0</v>
      </c>
      <c r="V533" s="233">
        <f>LOOKUP(V521,$B$464:$AP$464,$B$465:$AP$465)*$B691/100</f>
        <v>0</v>
      </c>
      <c r="W533" s="233">
        <f>LOOKUP(W521,$B$464:$AP$464,$B$465:$AP$465)*$B691/100</f>
        <v>0</v>
      </c>
      <c r="X533" s="233">
        <f>LOOKUP(X521,$B$464:$AP$464,$B$465:$AP$465)*$B691/100</f>
        <v>0</v>
      </c>
      <c r="Y533" s="233">
        <f>LOOKUP(Y521,$B$464:$AP$464,$B$465:$AP$465)*$B691/100</f>
        <v>0</v>
      </c>
      <c r="Z533" s="233">
        <f>LOOKUP(Z521,$B$464:$AP$464,$B$465:$AP$465)*$B691/100</f>
        <v>0</v>
      </c>
      <c r="AA533" s="233">
        <f>LOOKUP(AA521,$B$464:$AP$464,$B$465:$AP$465)*$B691/100</f>
        <v>0</v>
      </c>
      <c r="AB533" s="233">
        <f>LOOKUP(AB521,$B$464:$AP$464,$B$465:$AP$465)*$B691/100</f>
        <v>0</v>
      </c>
      <c r="AC533" s="233">
        <f>LOOKUP(AC521,$B$464:$AP$464,$B$465:$AP$465)*$B691/100</f>
        <v>0</v>
      </c>
      <c r="AD533" s="233">
        <f>LOOKUP(AD521,$B$464:$AP$464,$B$465:$AP$465)*$B691/100</f>
        <v>0</v>
      </c>
      <c r="AE533" s="233">
        <f>LOOKUP(AE521,$B$464:$AP$464,$B$465:$AP$465)*$B691/100</f>
        <v>0</v>
      </c>
      <c r="AF533" s="233">
        <f>LOOKUP(AF521,$B$464:$AP$464,$B$465:$AP$465)*$B691/100</f>
        <v>0</v>
      </c>
      <c r="AG533" s="233">
        <f>LOOKUP(AG521,$B$464:$AP$464,$B$465:$AP$465)*$B691/100</f>
        <v>0</v>
      </c>
      <c r="AH533" s="233">
        <f>LOOKUP(AH521,$B$464:$AP$464,$B$465:$AP$465)*$B691/100</f>
        <v>0</v>
      </c>
      <c r="AI533" s="233">
        <f>LOOKUP(AI521,$B$464:$AP$464,$B$465:$AP$465)*$B691/100</f>
        <v>0</v>
      </c>
      <c r="AJ533" s="233">
        <f>LOOKUP(AJ521,$B$464:$AP$464,$B$465:$AP$465)*$B691/100</f>
        <v>0</v>
      </c>
      <c r="AK533" s="233">
        <f>LOOKUP(AK521,$B$464:$AP$464,$B$465:$AP$465)*$B691/100</f>
        <v>0</v>
      </c>
      <c r="AL533" s="233">
        <f>LOOKUP(AL521,$B$464:$AP$464,$B$465:$AP$465)*$B691/100</f>
        <v>0</v>
      </c>
      <c r="AM533" s="233">
        <f>LOOKUP(AM521,$B$464:$AP$464,$B$465:$AP$465)*$B691/100</f>
        <v>0</v>
      </c>
      <c r="AN533" s="233">
        <f>LOOKUP(AN521,$B$464:$AP$464,$B$465:$AP$465)*$B691/100</f>
        <v>0</v>
      </c>
      <c r="AO533" s="233">
        <f>LOOKUP(AO521,$B$464:$AP$464,$B$465:$AP$465)*$B691/100</f>
        <v>0</v>
      </c>
      <c r="AP533" s="233">
        <f>LOOKUP(AP521,$B$464:$AP$464,$B$465:$AP$465)*$B691/100</f>
        <v>0</v>
      </c>
    </row>
    <row r="534" spans="1:42" x14ac:dyDescent="0.2">
      <c r="A534" s="4">
        <f>A533+1</f>
        <v>2</v>
      </c>
      <c r="B534" s="231">
        <f t="shared" si="176"/>
        <v>0</v>
      </c>
      <c r="C534" s="233">
        <f>LOOKUP(C522,$B$464:$AP$464,$B$465:$AP$465)*$B692/100</f>
        <v>0</v>
      </c>
      <c r="D534" s="233">
        <f>LOOKUP(D522,$B$464:$AP$464,$B$465:$AP$465)*$B692/100</f>
        <v>0</v>
      </c>
      <c r="E534" s="233">
        <f>LOOKUP(E522,$B$464:$AP$464,$B$465:$AP$465)*$B692/100</f>
        <v>0</v>
      </c>
      <c r="F534" s="233">
        <f>LOOKUP(F522,$B$464:$AP$464,$B$465:$AP$465)*$B692/100</f>
        <v>0</v>
      </c>
      <c r="G534" s="233">
        <f>LOOKUP(G522,$B$464:$AP$464,$B$465:$AP$465)*$B692/100</f>
        <v>0</v>
      </c>
      <c r="H534" s="233">
        <f>LOOKUP(H522,$B$464:$AP$464,$B$465:$AP$465)*$B692/100</f>
        <v>0</v>
      </c>
      <c r="I534" s="233">
        <f>LOOKUP(I522,$B$464:$AP$464,$B$465:$AP$465)*$B692/100</f>
        <v>0</v>
      </c>
      <c r="J534" s="233">
        <f>LOOKUP(J522,$B$464:$AP$464,$B$465:$AP$465)*$B692/100</f>
        <v>0</v>
      </c>
      <c r="K534" s="233">
        <f>LOOKUP(K522,$B$464:$AP$464,$B$465:$AP$465)*$B692/100</f>
        <v>0</v>
      </c>
      <c r="L534" s="233">
        <f>LOOKUP(L522,$B$464:$AP$464,$B$465:$AP$465)*$B692/100</f>
        <v>0</v>
      </c>
      <c r="M534" s="233">
        <f>LOOKUP(M522,$B$464:$AP$464,$B$465:$AP$465)*$B692/100</f>
        <v>0</v>
      </c>
      <c r="N534" s="233">
        <f>LOOKUP(N522,$B$464:$AP$464,$B$465:$AP$465)*$B692/100</f>
        <v>0</v>
      </c>
      <c r="O534" s="233">
        <f>LOOKUP(O522,$B$464:$AP$464,$B$465:$AP$465)*$B692/100</f>
        <v>0</v>
      </c>
      <c r="P534" s="233">
        <f>LOOKUP(P522,$B$464:$AP$464,$B$465:$AP$465)*$B692/100</f>
        <v>0</v>
      </c>
      <c r="Q534" s="233">
        <f>LOOKUP(Q522,$B$464:$AP$464,$B$465:$AP$465)*$B692/100</f>
        <v>0</v>
      </c>
      <c r="R534" s="233">
        <f>LOOKUP(R522,$B$464:$AP$464,$B$465:$AP$465)*$B692/100</f>
        <v>0</v>
      </c>
      <c r="S534" s="233">
        <f>LOOKUP(S522,$B$464:$AP$464,$B$465:$AP$465)*$B692/100</f>
        <v>0</v>
      </c>
      <c r="T534" s="233">
        <f>LOOKUP(T522,$B$464:$AP$464,$B$465:$AP$465)*$B692/100</f>
        <v>0</v>
      </c>
      <c r="U534" s="233">
        <f>LOOKUP(U522,$B$464:$AP$464,$B$465:$AP$465)*$B692/100</f>
        <v>0</v>
      </c>
      <c r="V534" s="233">
        <f>LOOKUP(V522,$B$464:$AP$464,$B$465:$AP$465)*$B692/100</f>
        <v>0</v>
      </c>
      <c r="W534" s="233">
        <f>LOOKUP(W522,$B$464:$AP$464,$B$465:$AP$465)*$B692/100</f>
        <v>0</v>
      </c>
      <c r="X534" s="233">
        <f>LOOKUP(X522,$B$464:$AP$464,$B$465:$AP$465)*$B692/100</f>
        <v>0</v>
      </c>
      <c r="Y534" s="233">
        <f>LOOKUP(Y522,$B$464:$AP$464,$B$465:$AP$465)*$B692/100</f>
        <v>0</v>
      </c>
      <c r="Z534" s="233">
        <f>LOOKUP(Z522,$B$464:$AP$464,$B$465:$AP$465)*$B692/100</f>
        <v>0</v>
      </c>
      <c r="AA534" s="233">
        <f>LOOKUP(AA522,$B$464:$AP$464,$B$465:$AP$465)*$B692/100</f>
        <v>0</v>
      </c>
      <c r="AB534" s="233">
        <f>LOOKUP(AB522,$B$464:$AP$464,$B$465:$AP$465)*$B692/100</f>
        <v>0</v>
      </c>
      <c r="AC534" s="233">
        <f>LOOKUP(AC522,$B$464:$AP$464,$B$465:$AP$465)*$B692/100</f>
        <v>0</v>
      </c>
      <c r="AD534" s="233">
        <f>LOOKUP(AD522,$B$464:$AP$464,$B$465:$AP$465)*$B692/100</f>
        <v>0</v>
      </c>
      <c r="AE534" s="233">
        <f>LOOKUP(AE522,$B$464:$AP$464,$B$465:$AP$465)*$B692/100</f>
        <v>0</v>
      </c>
      <c r="AF534" s="233">
        <f>LOOKUP(AF522,$B$464:$AP$464,$B$465:$AP$465)*$B692/100</f>
        <v>0</v>
      </c>
      <c r="AG534" s="233">
        <f>LOOKUP(AG522,$B$464:$AP$464,$B$465:$AP$465)*$B692/100</f>
        <v>0</v>
      </c>
      <c r="AH534" s="233">
        <f>LOOKUP(AH522,$B$464:$AP$464,$B$465:$AP$465)*$B692/100</f>
        <v>0</v>
      </c>
      <c r="AI534" s="233">
        <f>LOOKUP(AI522,$B$464:$AP$464,$B$465:$AP$465)*$B692/100</f>
        <v>0</v>
      </c>
      <c r="AJ534" s="233">
        <f>LOOKUP(AJ522,$B$464:$AP$464,$B$465:$AP$465)*$B692/100</f>
        <v>0</v>
      </c>
      <c r="AK534" s="233">
        <f>LOOKUP(AK522,$B$464:$AP$464,$B$465:$AP$465)*$B692/100</f>
        <v>0</v>
      </c>
      <c r="AL534" s="233">
        <f>LOOKUP(AL522,$B$464:$AP$464,$B$465:$AP$465)*$B692/100</f>
        <v>0</v>
      </c>
      <c r="AM534" s="233">
        <f>LOOKUP(AM522,$B$464:$AP$464,$B$465:$AP$465)*$B692/100</f>
        <v>0</v>
      </c>
      <c r="AN534" s="233">
        <f>LOOKUP(AN522,$B$464:$AP$464,$B$465:$AP$465)*$B692/100</f>
        <v>0</v>
      </c>
      <c r="AO534" s="233">
        <f>LOOKUP(AO522,$B$464:$AP$464,$B$465:$AP$465)*$B692/100</f>
        <v>0</v>
      </c>
      <c r="AP534" s="233">
        <f>LOOKUP(AP522,$B$464:$AP$464,$B$465:$AP$465)*$B692/100</f>
        <v>0</v>
      </c>
    </row>
    <row r="535" spans="1:42" x14ac:dyDescent="0.2">
      <c r="A535" s="4">
        <f t="shared" ref="A535:A540" si="177">A534+1</f>
        <v>3</v>
      </c>
      <c r="B535" s="231">
        <f t="shared" si="176"/>
        <v>0</v>
      </c>
      <c r="C535" s="233">
        <f>LOOKUP(C523,$B$464:$AP$464,$B$465:$AP$465)*$B693/100</f>
        <v>0</v>
      </c>
      <c r="D535" s="233">
        <f>LOOKUP(D523,$B$464:$AP$464,$B$465:$AP$465)*$B693/100</f>
        <v>0</v>
      </c>
      <c r="E535" s="233">
        <f>LOOKUP(E523,$B$464:$AP$464,$B$465:$AP$465)*$B693/100</f>
        <v>0</v>
      </c>
      <c r="F535" s="233">
        <f>LOOKUP(F523,$B$464:$AP$464,$B$465:$AP$465)*$B693/100</f>
        <v>0</v>
      </c>
      <c r="G535" s="233">
        <f>LOOKUP(G523,$B$464:$AP$464,$B$465:$AP$465)*$B693/100</f>
        <v>0</v>
      </c>
      <c r="H535" s="233">
        <f>LOOKUP(H523,$B$464:$AP$464,$B$465:$AP$465)*$B693/100</f>
        <v>0</v>
      </c>
      <c r="I535" s="233">
        <f>LOOKUP(I523,$B$464:$AP$464,$B$465:$AP$465)*$B693/100</f>
        <v>0</v>
      </c>
      <c r="J535" s="233">
        <f>LOOKUP(J523,$B$464:$AP$464,$B$465:$AP$465)*$B693/100</f>
        <v>0</v>
      </c>
      <c r="K535" s="233">
        <f>LOOKUP(K523,$B$464:$AP$464,$B$465:$AP$465)*$B693/100</f>
        <v>0</v>
      </c>
      <c r="L535" s="233">
        <f>LOOKUP(L523,$B$464:$AP$464,$B$465:$AP$465)*$B693/100</f>
        <v>0</v>
      </c>
      <c r="M535" s="233">
        <f>LOOKUP(M523,$B$464:$AP$464,$B$465:$AP$465)*$B693/100</f>
        <v>0</v>
      </c>
      <c r="N535" s="233">
        <f>LOOKUP(N523,$B$464:$AP$464,$B$465:$AP$465)*$B693/100</f>
        <v>0</v>
      </c>
      <c r="O535" s="233">
        <f>LOOKUP(O523,$B$464:$AP$464,$B$465:$AP$465)*$B693/100</f>
        <v>0</v>
      </c>
      <c r="P535" s="233">
        <f>LOOKUP(P523,$B$464:$AP$464,$B$465:$AP$465)*$B693/100</f>
        <v>0</v>
      </c>
      <c r="Q535" s="233">
        <f>LOOKUP(Q523,$B$464:$AP$464,$B$465:$AP$465)*$B693/100</f>
        <v>0</v>
      </c>
      <c r="R535" s="233">
        <f>LOOKUP(R523,$B$464:$AP$464,$B$465:$AP$465)*$B693/100</f>
        <v>0</v>
      </c>
      <c r="S535" s="233">
        <f>LOOKUP(S523,$B$464:$AP$464,$B$465:$AP$465)*$B693/100</f>
        <v>0</v>
      </c>
      <c r="T535" s="233">
        <f>LOOKUP(T523,$B$464:$AP$464,$B$465:$AP$465)*$B693/100</f>
        <v>0</v>
      </c>
      <c r="U535" s="233">
        <f>LOOKUP(U523,$B$464:$AP$464,$B$465:$AP$465)*$B693/100</f>
        <v>0</v>
      </c>
      <c r="V535" s="233">
        <f>LOOKUP(V523,$B$464:$AP$464,$B$465:$AP$465)*$B693/100</f>
        <v>0</v>
      </c>
      <c r="W535" s="233">
        <f>LOOKUP(W523,$B$464:$AP$464,$B$465:$AP$465)*$B693/100</f>
        <v>0</v>
      </c>
      <c r="X535" s="233">
        <f>LOOKUP(X523,$B$464:$AP$464,$B$465:$AP$465)*$B693/100</f>
        <v>0</v>
      </c>
      <c r="Y535" s="233">
        <f>LOOKUP(Y523,$B$464:$AP$464,$B$465:$AP$465)*$B693/100</f>
        <v>0</v>
      </c>
      <c r="Z535" s="233">
        <f>LOOKUP(Z523,$B$464:$AP$464,$B$465:$AP$465)*$B693/100</f>
        <v>0</v>
      </c>
      <c r="AA535" s="233">
        <f>LOOKUP(AA523,$B$464:$AP$464,$B$465:$AP$465)*$B693/100</f>
        <v>0</v>
      </c>
      <c r="AB535" s="233">
        <f>LOOKUP(AB523,$B$464:$AP$464,$B$465:$AP$465)*$B693/100</f>
        <v>0</v>
      </c>
      <c r="AC535" s="233">
        <f>LOOKUP(AC523,$B$464:$AP$464,$B$465:$AP$465)*$B693/100</f>
        <v>0</v>
      </c>
      <c r="AD535" s="233">
        <f>LOOKUP(AD523,$B$464:$AP$464,$B$465:$AP$465)*$B693/100</f>
        <v>0</v>
      </c>
      <c r="AE535" s="233">
        <f>LOOKUP(AE523,$B$464:$AP$464,$B$465:$AP$465)*$B693/100</f>
        <v>0</v>
      </c>
      <c r="AF535" s="233">
        <f>LOOKUP(AF523,$B$464:$AP$464,$B$465:$AP$465)*$B693/100</f>
        <v>0</v>
      </c>
      <c r="AG535" s="233">
        <f>LOOKUP(AG523,$B$464:$AP$464,$B$465:$AP$465)*$B693/100</f>
        <v>0</v>
      </c>
      <c r="AH535" s="233">
        <f>LOOKUP(AH523,$B$464:$AP$464,$B$465:$AP$465)*$B693/100</f>
        <v>0</v>
      </c>
      <c r="AI535" s="233">
        <f>LOOKUP(AI523,$B$464:$AP$464,$B$465:$AP$465)*$B693/100</f>
        <v>0</v>
      </c>
      <c r="AJ535" s="233">
        <f>LOOKUP(AJ523,$B$464:$AP$464,$B$465:$AP$465)*$B693/100</f>
        <v>0</v>
      </c>
      <c r="AK535" s="233">
        <f>LOOKUP(AK523,$B$464:$AP$464,$B$465:$AP$465)*$B693/100</f>
        <v>0</v>
      </c>
      <c r="AL535" s="233">
        <f>LOOKUP(AL523,$B$464:$AP$464,$B$465:$AP$465)*$B693/100</f>
        <v>0</v>
      </c>
      <c r="AM535" s="233">
        <f>LOOKUP(AM523,$B$464:$AP$464,$B$465:$AP$465)*$B693/100</f>
        <v>0</v>
      </c>
      <c r="AN535" s="233">
        <f>LOOKUP(AN523,$B$464:$AP$464,$B$465:$AP$465)*$B693/100</f>
        <v>0</v>
      </c>
      <c r="AO535" s="233">
        <f>LOOKUP(AO523,$B$464:$AP$464,$B$465:$AP$465)*$B693/100</f>
        <v>0</v>
      </c>
      <c r="AP535" s="233">
        <f>LOOKUP(AP523,$B$464:$AP$464,$B$465:$AP$465)*$B693/100</f>
        <v>0</v>
      </c>
    </row>
    <row r="536" spans="1:42" x14ac:dyDescent="0.2">
      <c r="A536" s="4">
        <f t="shared" si="177"/>
        <v>4</v>
      </c>
      <c r="B536" s="231">
        <f t="shared" si="176"/>
        <v>0</v>
      </c>
      <c r="C536" s="233">
        <f>LOOKUP(C524,$B$464:$AP$464,$B$465:$AP$465)*$B694/100</f>
        <v>0</v>
      </c>
      <c r="D536" s="233">
        <f>LOOKUP(D524,$B$464:$AP$464,$B$465:$AP$465)*$B694/100</f>
        <v>0</v>
      </c>
      <c r="E536" s="233">
        <f>LOOKUP(E524,$B$464:$AP$464,$B$465:$AP$465)*$B694/100</f>
        <v>0</v>
      </c>
      <c r="F536" s="233">
        <f>LOOKUP(F524,$B$464:$AP$464,$B$465:$AP$465)*$B694/100</f>
        <v>0</v>
      </c>
      <c r="G536" s="233">
        <f>LOOKUP(G524,$B$464:$AP$464,$B$465:$AP$465)*$B694/100</f>
        <v>0</v>
      </c>
      <c r="H536" s="233">
        <f>LOOKUP(H524,$B$464:$AP$464,$B$465:$AP$465)*$B694/100</f>
        <v>0</v>
      </c>
      <c r="I536" s="233">
        <f>LOOKUP(I524,$B$464:$AP$464,$B$465:$AP$465)*$B694/100</f>
        <v>0</v>
      </c>
      <c r="J536" s="233">
        <f>LOOKUP(J524,$B$464:$AP$464,$B$465:$AP$465)*$B694/100</f>
        <v>0</v>
      </c>
      <c r="K536" s="233">
        <f>LOOKUP(K524,$B$464:$AP$464,$B$465:$AP$465)*$B694/100</f>
        <v>0</v>
      </c>
      <c r="L536" s="233">
        <f>LOOKUP(L524,$B$464:$AP$464,$B$465:$AP$465)*$B694/100</f>
        <v>0</v>
      </c>
      <c r="M536" s="233">
        <f>LOOKUP(M524,$B$464:$AP$464,$B$465:$AP$465)*$B694/100</f>
        <v>0</v>
      </c>
      <c r="N536" s="233">
        <f>LOOKUP(N524,$B$464:$AP$464,$B$465:$AP$465)*$B694/100</f>
        <v>0</v>
      </c>
      <c r="O536" s="233">
        <f>LOOKUP(O524,$B$464:$AP$464,$B$465:$AP$465)*$B694/100</f>
        <v>0</v>
      </c>
      <c r="P536" s="233">
        <f>LOOKUP(P524,$B$464:$AP$464,$B$465:$AP$465)*$B694/100</f>
        <v>0</v>
      </c>
      <c r="Q536" s="233">
        <f>LOOKUP(Q524,$B$464:$AP$464,$B$465:$AP$465)*$B694/100</f>
        <v>0</v>
      </c>
      <c r="R536" s="233">
        <f>LOOKUP(R524,$B$464:$AP$464,$B$465:$AP$465)*$B694/100</f>
        <v>0</v>
      </c>
      <c r="S536" s="233">
        <f>LOOKUP(S524,$B$464:$AP$464,$B$465:$AP$465)*$B694/100</f>
        <v>0</v>
      </c>
      <c r="T536" s="233">
        <f>LOOKUP(T524,$B$464:$AP$464,$B$465:$AP$465)*$B694/100</f>
        <v>0</v>
      </c>
      <c r="U536" s="233">
        <f>LOOKUP(U524,$B$464:$AP$464,$B$465:$AP$465)*$B694/100</f>
        <v>0</v>
      </c>
      <c r="V536" s="233">
        <f>LOOKUP(V524,$B$464:$AP$464,$B$465:$AP$465)*$B694/100</f>
        <v>0</v>
      </c>
      <c r="W536" s="233">
        <f>LOOKUP(W524,$B$464:$AP$464,$B$465:$AP$465)*$B694/100</f>
        <v>0</v>
      </c>
      <c r="X536" s="233">
        <f>LOOKUP(X524,$B$464:$AP$464,$B$465:$AP$465)*$B694/100</f>
        <v>0</v>
      </c>
      <c r="Y536" s="233">
        <f>LOOKUP(Y524,$B$464:$AP$464,$B$465:$AP$465)*$B694/100</f>
        <v>0</v>
      </c>
      <c r="Z536" s="233">
        <f>LOOKUP(Z524,$B$464:$AP$464,$B$465:$AP$465)*$B694/100</f>
        <v>0</v>
      </c>
      <c r="AA536" s="233">
        <f>LOOKUP(AA524,$B$464:$AP$464,$B$465:$AP$465)*$B694/100</f>
        <v>0</v>
      </c>
      <c r="AB536" s="233">
        <f>LOOKUP(AB524,$B$464:$AP$464,$B$465:$AP$465)*$B694/100</f>
        <v>0</v>
      </c>
      <c r="AC536" s="233">
        <f>LOOKUP(AC524,$B$464:$AP$464,$B$465:$AP$465)*$B694/100</f>
        <v>0</v>
      </c>
      <c r="AD536" s="233">
        <f>LOOKUP(AD524,$B$464:$AP$464,$B$465:$AP$465)*$B694/100</f>
        <v>0</v>
      </c>
      <c r="AE536" s="233">
        <f>LOOKUP(AE524,$B$464:$AP$464,$B$465:$AP$465)*$B694/100</f>
        <v>0</v>
      </c>
      <c r="AF536" s="233">
        <f>LOOKUP(AF524,$B$464:$AP$464,$B$465:$AP$465)*$B694/100</f>
        <v>0</v>
      </c>
      <c r="AG536" s="233">
        <f>LOOKUP(AG524,$B$464:$AP$464,$B$465:$AP$465)*$B694/100</f>
        <v>0</v>
      </c>
      <c r="AH536" s="233">
        <f>LOOKUP(AH524,$B$464:$AP$464,$B$465:$AP$465)*$B694/100</f>
        <v>0</v>
      </c>
      <c r="AI536" s="233">
        <f>LOOKUP(AI524,$B$464:$AP$464,$B$465:$AP$465)*$B694/100</f>
        <v>0</v>
      </c>
      <c r="AJ536" s="233">
        <f>LOOKUP(AJ524,$B$464:$AP$464,$B$465:$AP$465)*$B694/100</f>
        <v>0</v>
      </c>
      <c r="AK536" s="233">
        <f>LOOKUP(AK524,$B$464:$AP$464,$B$465:$AP$465)*$B694/100</f>
        <v>0</v>
      </c>
      <c r="AL536" s="233">
        <f>LOOKUP(AL524,$B$464:$AP$464,$B$465:$AP$465)*$B694/100</f>
        <v>0</v>
      </c>
      <c r="AM536" s="233">
        <f>LOOKUP(AM524,$B$464:$AP$464,$B$465:$AP$465)*$B694/100</f>
        <v>0</v>
      </c>
      <c r="AN536" s="233">
        <f>LOOKUP(AN524,$B$464:$AP$464,$B$465:$AP$465)*$B694/100</f>
        <v>0</v>
      </c>
      <c r="AO536" s="233">
        <f>LOOKUP(AO524,$B$464:$AP$464,$B$465:$AP$465)*$B694/100</f>
        <v>0</v>
      </c>
      <c r="AP536" s="233">
        <f>LOOKUP(AP524,$B$464:$AP$464,$B$465:$AP$465)*$B694/100</f>
        <v>0</v>
      </c>
    </row>
    <row r="537" spans="1:42" x14ac:dyDescent="0.2">
      <c r="A537" s="4">
        <f t="shared" si="177"/>
        <v>5</v>
      </c>
      <c r="B537" s="231">
        <f t="shared" si="176"/>
        <v>0</v>
      </c>
      <c r="C537" s="233">
        <f>LOOKUP(C525,$B$464:$AP$464,$B$465:$AP$465)*$B695/100</f>
        <v>0</v>
      </c>
      <c r="D537" s="233">
        <f>LOOKUP(D525,$B$464:$AP$464,$B$465:$AP$465)*$B695/100</f>
        <v>0</v>
      </c>
      <c r="E537" s="233">
        <f>LOOKUP(E525,$B$464:$AP$464,$B$465:$AP$465)*$B695/100</f>
        <v>0</v>
      </c>
      <c r="F537" s="233">
        <f>LOOKUP(F525,$B$464:$AP$464,$B$465:$AP$465)*$B695/100</f>
        <v>0</v>
      </c>
      <c r="G537" s="233">
        <f>LOOKUP(G525,$B$464:$AP$464,$B$465:$AP$465)*$B695/100</f>
        <v>0</v>
      </c>
      <c r="H537" s="233">
        <f>LOOKUP(H525,$B$464:$AP$464,$B$465:$AP$465)*$B695/100</f>
        <v>0</v>
      </c>
      <c r="I537" s="233">
        <f>LOOKUP(I525,$B$464:$AP$464,$B$465:$AP$465)*$B695/100</f>
        <v>0</v>
      </c>
      <c r="J537" s="233">
        <f>LOOKUP(J525,$B$464:$AP$464,$B$465:$AP$465)*$B695/100</f>
        <v>0</v>
      </c>
      <c r="K537" s="233">
        <f>LOOKUP(K525,$B$464:$AP$464,$B$465:$AP$465)*$B695/100</f>
        <v>0</v>
      </c>
      <c r="L537" s="233">
        <f>LOOKUP(L525,$B$464:$AP$464,$B$465:$AP$465)*$B695/100</f>
        <v>0</v>
      </c>
      <c r="M537" s="233">
        <f>LOOKUP(M525,$B$464:$AP$464,$B$465:$AP$465)*$B695/100</f>
        <v>0</v>
      </c>
      <c r="N537" s="233">
        <f>LOOKUP(N525,$B$464:$AP$464,$B$465:$AP$465)*$B695/100</f>
        <v>0</v>
      </c>
      <c r="O537" s="233">
        <f>LOOKUP(O525,$B$464:$AP$464,$B$465:$AP$465)*$B695/100</f>
        <v>0</v>
      </c>
      <c r="P537" s="233">
        <f>LOOKUP(P525,$B$464:$AP$464,$B$465:$AP$465)*$B695/100</f>
        <v>0</v>
      </c>
      <c r="Q537" s="233">
        <f>LOOKUP(Q525,$B$464:$AP$464,$B$465:$AP$465)*$B695/100</f>
        <v>0</v>
      </c>
      <c r="R537" s="233">
        <f>LOOKUP(R525,$B$464:$AP$464,$B$465:$AP$465)*$B695/100</f>
        <v>0</v>
      </c>
      <c r="S537" s="233">
        <f>LOOKUP(S525,$B$464:$AP$464,$B$465:$AP$465)*$B695/100</f>
        <v>0</v>
      </c>
      <c r="T537" s="233">
        <f>LOOKUP(T525,$B$464:$AP$464,$B$465:$AP$465)*$B695/100</f>
        <v>0</v>
      </c>
      <c r="U537" s="233">
        <f>LOOKUP(U525,$B$464:$AP$464,$B$465:$AP$465)*$B695/100</f>
        <v>0</v>
      </c>
      <c r="V537" s="233">
        <f>LOOKUP(V525,$B$464:$AP$464,$B$465:$AP$465)*$B695/100</f>
        <v>0</v>
      </c>
      <c r="W537" s="233">
        <f>LOOKUP(W525,$B$464:$AP$464,$B$465:$AP$465)*$B695/100</f>
        <v>0</v>
      </c>
      <c r="X537" s="233">
        <f>LOOKUP(X525,$B$464:$AP$464,$B$465:$AP$465)*$B695/100</f>
        <v>0</v>
      </c>
      <c r="Y537" s="233">
        <f>LOOKUP(Y525,$B$464:$AP$464,$B$465:$AP$465)*$B695/100</f>
        <v>0</v>
      </c>
      <c r="Z537" s="233">
        <f>LOOKUP(Z525,$B$464:$AP$464,$B$465:$AP$465)*$B695/100</f>
        <v>0</v>
      </c>
      <c r="AA537" s="233">
        <f>LOOKUP(AA525,$B$464:$AP$464,$B$465:$AP$465)*$B695/100</f>
        <v>0</v>
      </c>
      <c r="AB537" s="233">
        <f>LOOKUP(AB525,$B$464:$AP$464,$B$465:$AP$465)*$B695/100</f>
        <v>0</v>
      </c>
      <c r="AC537" s="233">
        <f>LOOKUP(AC525,$B$464:$AP$464,$B$465:$AP$465)*$B695/100</f>
        <v>0</v>
      </c>
      <c r="AD537" s="233">
        <f>LOOKUP(AD525,$B$464:$AP$464,$B$465:$AP$465)*$B695/100</f>
        <v>0</v>
      </c>
      <c r="AE537" s="233">
        <f>LOOKUP(AE525,$B$464:$AP$464,$B$465:$AP$465)*$B695/100</f>
        <v>0</v>
      </c>
      <c r="AF537" s="233">
        <f>LOOKUP(AF525,$B$464:$AP$464,$B$465:$AP$465)*$B695/100</f>
        <v>0</v>
      </c>
      <c r="AG537" s="233">
        <f>LOOKUP(AG525,$B$464:$AP$464,$B$465:$AP$465)*$B695/100</f>
        <v>0</v>
      </c>
      <c r="AH537" s="233">
        <f>LOOKUP(AH525,$B$464:$AP$464,$B$465:$AP$465)*$B695/100</f>
        <v>0</v>
      </c>
      <c r="AI537" s="233">
        <f>LOOKUP(AI525,$B$464:$AP$464,$B$465:$AP$465)*$B695/100</f>
        <v>0</v>
      </c>
      <c r="AJ537" s="233">
        <f>LOOKUP(AJ525,$B$464:$AP$464,$B$465:$AP$465)*$B695/100</f>
        <v>0</v>
      </c>
      <c r="AK537" s="233">
        <f>LOOKUP(AK525,$B$464:$AP$464,$B$465:$AP$465)*$B695/100</f>
        <v>0</v>
      </c>
      <c r="AL537" s="233">
        <f>LOOKUP(AL525,$B$464:$AP$464,$B$465:$AP$465)*$B695/100</f>
        <v>0</v>
      </c>
      <c r="AM537" s="233">
        <f>LOOKUP(AM525,$B$464:$AP$464,$B$465:$AP$465)*$B695/100</f>
        <v>0</v>
      </c>
      <c r="AN537" s="233">
        <f>LOOKUP(AN525,$B$464:$AP$464,$B$465:$AP$465)*$B695/100</f>
        <v>0</v>
      </c>
      <c r="AO537" s="233">
        <f>LOOKUP(AO525,$B$464:$AP$464,$B$465:$AP$465)*$B695/100</f>
        <v>0</v>
      </c>
      <c r="AP537" s="233">
        <f>LOOKUP(AP525,$B$464:$AP$464,$B$465:$AP$465)*$B695/100</f>
        <v>0</v>
      </c>
    </row>
    <row r="538" spans="1:42" x14ac:dyDescent="0.2">
      <c r="A538" s="4">
        <f t="shared" si="177"/>
        <v>6</v>
      </c>
      <c r="B538" s="231">
        <f t="shared" si="176"/>
        <v>0</v>
      </c>
      <c r="C538" s="233">
        <f>LOOKUP(C526,$B$464:$AP$464,$B$465:$AP$465)*$B696/100</f>
        <v>0</v>
      </c>
      <c r="D538" s="233">
        <f>LOOKUP(D526,$B$464:$AP$464,$B$465:$AP$465)*$B696/100</f>
        <v>0</v>
      </c>
      <c r="E538" s="233">
        <f>LOOKUP(E526,$B$464:$AP$464,$B$465:$AP$465)*$B696/100</f>
        <v>0</v>
      </c>
      <c r="F538" s="233">
        <f>LOOKUP(F526,$B$464:$AP$464,$B$465:$AP$465)*$B696/100</f>
        <v>0</v>
      </c>
      <c r="G538" s="233">
        <f>LOOKUP(G526,$B$464:$AP$464,$B$465:$AP$465)*$B696/100</f>
        <v>0</v>
      </c>
      <c r="H538" s="233">
        <f>LOOKUP(H526,$B$464:$AP$464,$B$465:$AP$465)*$B696/100</f>
        <v>0</v>
      </c>
      <c r="I538" s="233">
        <f>LOOKUP(I526,$B$464:$AP$464,$B$465:$AP$465)*$B696/100</f>
        <v>0</v>
      </c>
      <c r="J538" s="233">
        <f>LOOKUP(J526,$B$464:$AP$464,$B$465:$AP$465)*$B696/100</f>
        <v>0</v>
      </c>
      <c r="K538" s="233">
        <f>LOOKUP(K526,$B$464:$AP$464,$B$465:$AP$465)*$B696/100</f>
        <v>0</v>
      </c>
      <c r="L538" s="233">
        <f>LOOKUP(L526,$B$464:$AP$464,$B$465:$AP$465)*$B696/100</f>
        <v>0</v>
      </c>
      <c r="M538" s="233">
        <f>LOOKUP(M526,$B$464:$AP$464,$B$465:$AP$465)*$B696/100</f>
        <v>0</v>
      </c>
      <c r="N538" s="233">
        <f>LOOKUP(N526,$B$464:$AP$464,$B$465:$AP$465)*$B696/100</f>
        <v>0</v>
      </c>
      <c r="O538" s="233">
        <f>LOOKUP(O526,$B$464:$AP$464,$B$465:$AP$465)*$B696/100</f>
        <v>0</v>
      </c>
      <c r="P538" s="233">
        <f>LOOKUP(P526,$B$464:$AP$464,$B$465:$AP$465)*$B696/100</f>
        <v>0</v>
      </c>
      <c r="Q538" s="233">
        <f>LOOKUP(Q526,$B$464:$AP$464,$B$465:$AP$465)*$B696/100</f>
        <v>0</v>
      </c>
      <c r="R538" s="233">
        <f>LOOKUP(R526,$B$464:$AP$464,$B$465:$AP$465)*$B696/100</f>
        <v>0</v>
      </c>
      <c r="S538" s="233">
        <f>LOOKUP(S526,$B$464:$AP$464,$B$465:$AP$465)*$B696/100</f>
        <v>0</v>
      </c>
      <c r="T538" s="233">
        <f>LOOKUP(T526,$B$464:$AP$464,$B$465:$AP$465)*$B696/100</f>
        <v>0</v>
      </c>
      <c r="U538" s="233">
        <f>LOOKUP(U526,$B$464:$AP$464,$B$465:$AP$465)*$B696/100</f>
        <v>0</v>
      </c>
      <c r="V538" s="233">
        <f>LOOKUP(V526,$B$464:$AP$464,$B$465:$AP$465)*$B696/100</f>
        <v>0</v>
      </c>
      <c r="W538" s="233">
        <f>LOOKUP(W526,$B$464:$AP$464,$B$465:$AP$465)*$B696/100</f>
        <v>0</v>
      </c>
      <c r="X538" s="233">
        <f>LOOKUP(X526,$B$464:$AP$464,$B$465:$AP$465)*$B696/100</f>
        <v>0</v>
      </c>
      <c r="Y538" s="233">
        <f>LOOKUP(Y526,$B$464:$AP$464,$B$465:$AP$465)*$B696/100</f>
        <v>0</v>
      </c>
      <c r="Z538" s="233">
        <f>LOOKUP(Z526,$B$464:$AP$464,$B$465:$AP$465)*$B696/100</f>
        <v>0</v>
      </c>
      <c r="AA538" s="233">
        <f>LOOKUP(AA526,$B$464:$AP$464,$B$465:$AP$465)*$B696/100</f>
        <v>0</v>
      </c>
      <c r="AB538" s="233">
        <f>LOOKUP(AB526,$B$464:$AP$464,$B$465:$AP$465)*$B696/100</f>
        <v>0</v>
      </c>
      <c r="AC538" s="233">
        <f>LOOKUP(AC526,$B$464:$AP$464,$B$465:$AP$465)*$B696/100</f>
        <v>0</v>
      </c>
      <c r="AD538" s="233">
        <f>LOOKUP(AD526,$B$464:$AP$464,$B$465:$AP$465)*$B696/100</f>
        <v>0</v>
      </c>
      <c r="AE538" s="233">
        <f>LOOKUP(AE526,$B$464:$AP$464,$B$465:$AP$465)*$B696/100</f>
        <v>0</v>
      </c>
      <c r="AF538" s="233">
        <f>LOOKUP(AF526,$B$464:$AP$464,$B$465:$AP$465)*$B696/100</f>
        <v>0</v>
      </c>
      <c r="AG538" s="233">
        <f>LOOKUP(AG526,$B$464:$AP$464,$B$465:$AP$465)*$B696/100</f>
        <v>0</v>
      </c>
      <c r="AH538" s="233">
        <f>LOOKUP(AH526,$B$464:$AP$464,$B$465:$AP$465)*$B696/100</f>
        <v>0</v>
      </c>
      <c r="AI538" s="233">
        <f>LOOKUP(AI526,$B$464:$AP$464,$B$465:$AP$465)*$B696/100</f>
        <v>0</v>
      </c>
      <c r="AJ538" s="233">
        <f>LOOKUP(AJ526,$B$464:$AP$464,$B$465:$AP$465)*$B696/100</f>
        <v>0</v>
      </c>
      <c r="AK538" s="233">
        <f>LOOKUP(AK526,$B$464:$AP$464,$B$465:$AP$465)*$B696/100</f>
        <v>0</v>
      </c>
      <c r="AL538" s="233">
        <f>LOOKUP(AL526,$B$464:$AP$464,$B$465:$AP$465)*$B696/100</f>
        <v>0</v>
      </c>
      <c r="AM538" s="233">
        <f>LOOKUP(AM526,$B$464:$AP$464,$B$465:$AP$465)*$B696/100</f>
        <v>0</v>
      </c>
      <c r="AN538" s="233">
        <f>LOOKUP(AN526,$B$464:$AP$464,$B$465:$AP$465)*$B696/100</f>
        <v>0</v>
      </c>
      <c r="AO538" s="233">
        <f>LOOKUP(AO526,$B$464:$AP$464,$B$465:$AP$465)*$B696/100</f>
        <v>0</v>
      </c>
      <c r="AP538" s="233">
        <f>LOOKUP(AP526,$B$464:$AP$464,$B$465:$AP$465)*$B696/100</f>
        <v>0</v>
      </c>
    </row>
    <row r="539" spans="1:42" x14ac:dyDescent="0.2">
      <c r="A539" s="4">
        <f t="shared" si="177"/>
        <v>7</v>
      </c>
      <c r="B539" s="231">
        <f t="shared" si="176"/>
        <v>0</v>
      </c>
      <c r="C539" s="233">
        <f>LOOKUP(C527,$B$464:$AP$464,$B$465:$AP$465)*$B697/100</f>
        <v>0</v>
      </c>
      <c r="D539" s="233">
        <f>LOOKUP(D527,$B$464:$AP$464,$B$465:$AP$465)*$B697/100</f>
        <v>0</v>
      </c>
      <c r="E539" s="233">
        <f>LOOKUP(E527,$B$464:$AP$464,$B$465:$AP$465)*$B697/100</f>
        <v>0</v>
      </c>
      <c r="F539" s="233">
        <f>LOOKUP(F527,$B$464:$AP$464,$B$465:$AP$465)*$B697/100</f>
        <v>0</v>
      </c>
      <c r="G539" s="233">
        <f>LOOKUP(G527,$B$464:$AP$464,$B$465:$AP$465)*$B697/100</f>
        <v>0</v>
      </c>
      <c r="H539" s="233">
        <f>LOOKUP(H527,$B$464:$AP$464,$B$465:$AP$465)*$B697/100</f>
        <v>0</v>
      </c>
      <c r="I539" s="233">
        <f>LOOKUP(I527,$B$464:$AP$464,$B$465:$AP$465)*$B697/100</f>
        <v>0</v>
      </c>
      <c r="J539" s="233">
        <f>LOOKUP(J527,$B$464:$AP$464,$B$465:$AP$465)*$B697/100</f>
        <v>0</v>
      </c>
      <c r="K539" s="233">
        <f>LOOKUP(K527,$B$464:$AP$464,$B$465:$AP$465)*$B697/100</f>
        <v>0</v>
      </c>
      <c r="L539" s="233">
        <f>LOOKUP(L527,$B$464:$AP$464,$B$465:$AP$465)*$B697/100</f>
        <v>0</v>
      </c>
      <c r="M539" s="233">
        <f>LOOKUP(M527,$B$464:$AP$464,$B$465:$AP$465)*$B697/100</f>
        <v>0</v>
      </c>
      <c r="N539" s="233">
        <f>LOOKUP(N527,$B$464:$AP$464,$B$465:$AP$465)*$B697/100</f>
        <v>0</v>
      </c>
      <c r="O539" s="233">
        <f>LOOKUP(O527,$B$464:$AP$464,$B$465:$AP$465)*$B697/100</f>
        <v>0</v>
      </c>
      <c r="P539" s="233">
        <f>LOOKUP(P527,$B$464:$AP$464,$B$465:$AP$465)*$B697/100</f>
        <v>0</v>
      </c>
      <c r="Q539" s="233">
        <f>LOOKUP(Q527,$B$464:$AP$464,$B$465:$AP$465)*$B697/100</f>
        <v>0</v>
      </c>
      <c r="R539" s="233">
        <f>LOOKUP(R527,$B$464:$AP$464,$B$465:$AP$465)*$B697/100</f>
        <v>0</v>
      </c>
      <c r="S539" s="233">
        <f>LOOKUP(S527,$B$464:$AP$464,$B$465:$AP$465)*$B697/100</f>
        <v>0</v>
      </c>
      <c r="T539" s="233">
        <f>LOOKUP(T527,$B$464:$AP$464,$B$465:$AP$465)*$B697/100</f>
        <v>0</v>
      </c>
      <c r="U539" s="233">
        <f>LOOKUP(U527,$B$464:$AP$464,$B$465:$AP$465)*$B697/100</f>
        <v>0</v>
      </c>
      <c r="V539" s="233">
        <f>LOOKUP(V527,$B$464:$AP$464,$B$465:$AP$465)*$B697/100</f>
        <v>0</v>
      </c>
      <c r="W539" s="233">
        <f>LOOKUP(W527,$B$464:$AP$464,$B$465:$AP$465)*$B697/100</f>
        <v>0</v>
      </c>
      <c r="X539" s="233">
        <f>LOOKUP(X527,$B$464:$AP$464,$B$465:$AP$465)*$B697/100</f>
        <v>0</v>
      </c>
      <c r="Y539" s="233">
        <f>LOOKUP(Y527,$B$464:$AP$464,$B$465:$AP$465)*$B697/100</f>
        <v>0</v>
      </c>
      <c r="Z539" s="233">
        <f>LOOKUP(Z527,$B$464:$AP$464,$B$465:$AP$465)*$B697/100</f>
        <v>0</v>
      </c>
      <c r="AA539" s="233">
        <f>LOOKUP(AA527,$B$464:$AP$464,$B$465:$AP$465)*$B697/100</f>
        <v>0</v>
      </c>
      <c r="AB539" s="233">
        <f>LOOKUP(AB527,$B$464:$AP$464,$B$465:$AP$465)*$B697/100</f>
        <v>0</v>
      </c>
      <c r="AC539" s="233">
        <f>LOOKUP(AC527,$B$464:$AP$464,$B$465:$AP$465)*$B697/100</f>
        <v>0</v>
      </c>
      <c r="AD539" s="233">
        <f>LOOKUP(AD527,$B$464:$AP$464,$B$465:$AP$465)*$B697/100</f>
        <v>0</v>
      </c>
      <c r="AE539" s="233">
        <f>LOOKUP(AE527,$B$464:$AP$464,$B$465:$AP$465)*$B697/100</f>
        <v>0</v>
      </c>
      <c r="AF539" s="233">
        <f>LOOKUP(AF527,$B$464:$AP$464,$B$465:$AP$465)*$B697/100</f>
        <v>0</v>
      </c>
      <c r="AG539" s="233">
        <f>LOOKUP(AG527,$B$464:$AP$464,$B$465:$AP$465)*$B697/100</f>
        <v>0</v>
      </c>
      <c r="AH539" s="233">
        <f>LOOKUP(AH527,$B$464:$AP$464,$B$465:$AP$465)*$B697/100</f>
        <v>0</v>
      </c>
      <c r="AI539" s="233">
        <f>LOOKUP(AI527,$B$464:$AP$464,$B$465:$AP$465)*$B697/100</f>
        <v>0</v>
      </c>
      <c r="AJ539" s="233">
        <f>LOOKUP(AJ527,$B$464:$AP$464,$B$465:$AP$465)*$B697/100</f>
        <v>0</v>
      </c>
      <c r="AK539" s="233">
        <f>LOOKUP(AK527,$B$464:$AP$464,$B$465:$AP$465)*$B697/100</f>
        <v>0</v>
      </c>
      <c r="AL539" s="233">
        <f>LOOKUP(AL527,$B$464:$AP$464,$B$465:$AP$465)*$B697/100</f>
        <v>0</v>
      </c>
      <c r="AM539" s="233">
        <f>LOOKUP(AM527,$B$464:$AP$464,$B$465:$AP$465)*$B697/100</f>
        <v>0</v>
      </c>
      <c r="AN539" s="233">
        <f>LOOKUP(AN527,$B$464:$AP$464,$B$465:$AP$465)*$B697/100</f>
        <v>0</v>
      </c>
      <c r="AO539" s="233">
        <f>LOOKUP(AO527,$B$464:$AP$464,$B$465:$AP$465)*$B697/100</f>
        <v>0</v>
      </c>
      <c r="AP539" s="233">
        <f>LOOKUP(AP527,$B$464:$AP$464,$B$465:$AP$465)*$B697/100</f>
        <v>0</v>
      </c>
    </row>
    <row r="540" spans="1:42" x14ac:dyDescent="0.2">
      <c r="A540" s="4">
        <f t="shared" si="177"/>
        <v>8</v>
      </c>
      <c r="B540" s="231">
        <f t="shared" si="176"/>
        <v>0</v>
      </c>
      <c r="C540" s="233">
        <f>LOOKUP(C528,$B$464:$AP$464,$B$465:$AP$465)*$B698/100</f>
        <v>0</v>
      </c>
      <c r="D540" s="233">
        <f>LOOKUP(D528,$B$464:$AP$464,$B$465:$AP$465)*$B698/100</f>
        <v>0</v>
      </c>
      <c r="E540" s="233">
        <f>LOOKUP(E528,$B$464:$AP$464,$B$465:$AP$465)*$B698/100</f>
        <v>0</v>
      </c>
      <c r="F540" s="233">
        <f>LOOKUP(F528,$B$464:$AP$464,$B$465:$AP$465)*$B698/100</f>
        <v>0</v>
      </c>
      <c r="G540" s="233">
        <f>LOOKUP(G528,$B$464:$AP$464,$B$465:$AP$465)*$B698/100</f>
        <v>0</v>
      </c>
      <c r="H540" s="233">
        <f>LOOKUP(H528,$B$464:$AP$464,$B$465:$AP$465)*$B698/100</f>
        <v>0</v>
      </c>
      <c r="I540" s="233">
        <f>LOOKUP(I528,$B$464:$AP$464,$B$465:$AP$465)*$B698/100</f>
        <v>0</v>
      </c>
      <c r="J540" s="233">
        <f>LOOKUP(J528,$B$464:$AP$464,$B$465:$AP$465)*$B698/100</f>
        <v>0</v>
      </c>
      <c r="K540" s="233">
        <f>LOOKUP(K528,$B$464:$AP$464,$B$465:$AP$465)*$B698/100</f>
        <v>0</v>
      </c>
      <c r="L540" s="233">
        <f>LOOKUP(L528,$B$464:$AP$464,$B$465:$AP$465)*$B698/100</f>
        <v>0</v>
      </c>
      <c r="M540" s="233">
        <f>LOOKUP(M528,$B$464:$AP$464,$B$465:$AP$465)*$B698/100</f>
        <v>0</v>
      </c>
      <c r="N540" s="233">
        <f>LOOKUP(N528,$B$464:$AP$464,$B$465:$AP$465)*$B698/100</f>
        <v>0</v>
      </c>
      <c r="O540" s="233">
        <f>LOOKUP(O528,$B$464:$AP$464,$B$465:$AP$465)*$B698/100</f>
        <v>0</v>
      </c>
      <c r="P540" s="233">
        <f>LOOKUP(P528,$B$464:$AP$464,$B$465:$AP$465)*$B698/100</f>
        <v>0</v>
      </c>
      <c r="Q540" s="233">
        <f>LOOKUP(Q528,$B$464:$AP$464,$B$465:$AP$465)*$B698/100</f>
        <v>0</v>
      </c>
      <c r="R540" s="233">
        <f>LOOKUP(R528,$B$464:$AP$464,$B$465:$AP$465)*$B698/100</f>
        <v>0</v>
      </c>
      <c r="S540" s="233">
        <f>LOOKUP(S528,$B$464:$AP$464,$B$465:$AP$465)*$B698/100</f>
        <v>0</v>
      </c>
      <c r="T540" s="233">
        <f>LOOKUP(T528,$B$464:$AP$464,$B$465:$AP$465)*$B698/100</f>
        <v>0</v>
      </c>
      <c r="U540" s="233">
        <f>LOOKUP(U528,$B$464:$AP$464,$B$465:$AP$465)*$B698/100</f>
        <v>0</v>
      </c>
      <c r="V540" s="233">
        <f>LOOKUP(V528,$B$464:$AP$464,$B$465:$AP$465)*$B698/100</f>
        <v>0</v>
      </c>
      <c r="W540" s="233">
        <f>LOOKUP(W528,$B$464:$AP$464,$B$465:$AP$465)*$B698/100</f>
        <v>0</v>
      </c>
      <c r="X540" s="233">
        <f>LOOKUP(X528,$B$464:$AP$464,$B$465:$AP$465)*$B698/100</f>
        <v>0</v>
      </c>
      <c r="Y540" s="233">
        <f>LOOKUP(Y528,$B$464:$AP$464,$B$465:$AP$465)*$B698/100</f>
        <v>0</v>
      </c>
      <c r="Z540" s="233">
        <f>LOOKUP(Z528,$B$464:$AP$464,$B$465:$AP$465)*$B698/100</f>
        <v>0</v>
      </c>
      <c r="AA540" s="233">
        <f>LOOKUP(AA528,$B$464:$AP$464,$B$465:$AP$465)*$B698/100</f>
        <v>0</v>
      </c>
      <c r="AB540" s="233">
        <f>LOOKUP(AB528,$B$464:$AP$464,$B$465:$AP$465)*$B698/100</f>
        <v>0</v>
      </c>
      <c r="AC540" s="233">
        <f>LOOKUP(AC528,$B$464:$AP$464,$B$465:$AP$465)*$B698/100</f>
        <v>0</v>
      </c>
      <c r="AD540" s="233">
        <f>LOOKUP(AD528,$B$464:$AP$464,$B$465:$AP$465)*$B698/100</f>
        <v>0</v>
      </c>
      <c r="AE540" s="233">
        <f>LOOKUP(AE528,$B$464:$AP$464,$B$465:$AP$465)*$B698/100</f>
        <v>0</v>
      </c>
      <c r="AF540" s="233">
        <f>LOOKUP(AF528,$B$464:$AP$464,$B$465:$AP$465)*$B698/100</f>
        <v>0</v>
      </c>
      <c r="AG540" s="233">
        <f>LOOKUP(AG528,$B$464:$AP$464,$B$465:$AP$465)*$B698/100</f>
        <v>0</v>
      </c>
      <c r="AH540" s="233">
        <f>LOOKUP(AH528,$B$464:$AP$464,$B$465:$AP$465)*$B698/100</f>
        <v>0</v>
      </c>
      <c r="AI540" s="233">
        <f>LOOKUP(AI528,$B$464:$AP$464,$B$465:$AP$465)*$B698/100</f>
        <v>0</v>
      </c>
      <c r="AJ540" s="233">
        <f>LOOKUP(AJ528,$B$464:$AP$464,$B$465:$AP$465)*$B698/100</f>
        <v>0</v>
      </c>
      <c r="AK540" s="233">
        <f>LOOKUP(AK528,$B$464:$AP$464,$B$465:$AP$465)*$B698/100</f>
        <v>0</v>
      </c>
      <c r="AL540" s="233">
        <f>LOOKUP(AL528,$B$464:$AP$464,$B$465:$AP$465)*$B698/100</f>
        <v>0</v>
      </c>
      <c r="AM540" s="233">
        <f>LOOKUP(AM528,$B$464:$AP$464,$B$465:$AP$465)*$B698/100</f>
        <v>0</v>
      </c>
      <c r="AN540" s="233">
        <f>LOOKUP(AN528,$B$464:$AP$464,$B$465:$AP$465)*$B698/100</f>
        <v>0</v>
      </c>
      <c r="AO540" s="233">
        <f>LOOKUP(AO528,$B$464:$AP$464,$B$465:$AP$465)*$B698/100</f>
        <v>0</v>
      </c>
      <c r="AP540" s="233">
        <f>LOOKUP(AP528,$B$464:$AP$464,$B$465:$AP$465)*$B698/100</f>
        <v>0</v>
      </c>
    </row>
    <row r="541" spans="1:42" x14ac:dyDescent="0.2">
      <c r="A541" s="4">
        <f>A540+1</f>
        <v>9</v>
      </c>
      <c r="B541" s="231">
        <f t="shared" si="176"/>
        <v>0</v>
      </c>
      <c r="C541" s="233">
        <f>LOOKUP(C529,$B$464:$AP$464,$B$465:$AP$465)*$B699/100</f>
        <v>0</v>
      </c>
      <c r="D541" s="233">
        <f>LOOKUP(D529,$B$464:$AP$464,$B$465:$AP$465)*$B699/100</f>
        <v>0</v>
      </c>
      <c r="E541" s="233">
        <f>LOOKUP(E529,$B$464:$AP$464,$B$465:$AP$465)*$B699/100</f>
        <v>0</v>
      </c>
      <c r="F541" s="233">
        <f>LOOKUP(F529,$B$464:$AP$464,$B$465:$AP$465)*$B699/100</f>
        <v>0</v>
      </c>
      <c r="G541" s="233">
        <f>LOOKUP(G529,$B$464:$AP$464,$B$465:$AP$465)*$B699/100</f>
        <v>0</v>
      </c>
      <c r="H541" s="233">
        <f>LOOKUP(H529,$B$464:$AP$464,$B$465:$AP$465)*$B699/100</f>
        <v>0</v>
      </c>
      <c r="I541" s="233">
        <f>LOOKUP(I529,$B$464:$AP$464,$B$465:$AP$465)*$B699/100</f>
        <v>0</v>
      </c>
      <c r="J541" s="233">
        <f>LOOKUP(J529,$B$464:$AP$464,$B$465:$AP$465)*$B699/100</f>
        <v>0</v>
      </c>
      <c r="K541" s="233">
        <f>LOOKUP(K529,$B$464:$AP$464,$B$465:$AP$465)*$B699/100</f>
        <v>0</v>
      </c>
      <c r="L541" s="233">
        <f>LOOKUP(L529,$B$464:$AP$464,$B$465:$AP$465)*$B699/100</f>
        <v>0</v>
      </c>
      <c r="M541" s="233">
        <f>LOOKUP(M529,$B$464:$AP$464,$B$465:$AP$465)*$B699/100</f>
        <v>0</v>
      </c>
      <c r="N541" s="233">
        <f>LOOKUP(N529,$B$464:$AP$464,$B$465:$AP$465)*$B699/100</f>
        <v>0</v>
      </c>
      <c r="O541" s="233">
        <f>LOOKUP(O529,$B$464:$AP$464,$B$465:$AP$465)*$B699/100</f>
        <v>0</v>
      </c>
      <c r="P541" s="233">
        <f>LOOKUP(P529,$B$464:$AP$464,$B$465:$AP$465)*$B699/100</f>
        <v>0</v>
      </c>
      <c r="Q541" s="233">
        <f>LOOKUP(Q529,$B$464:$AP$464,$B$465:$AP$465)*$B699/100</f>
        <v>0</v>
      </c>
      <c r="R541" s="233">
        <f>LOOKUP(R529,$B$464:$AP$464,$B$465:$AP$465)*$B699/100</f>
        <v>0</v>
      </c>
      <c r="S541" s="233">
        <f>LOOKUP(S529,$B$464:$AP$464,$B$465:$AP$465)*$B699/100</f>
        <v>0</v>
      </c>
      <c r="T541" s="233">
        <f>LOOKUP(T529,$B$464:$AP$464,$B$465:$AP$465)*$B699/100</f>
        <v>0</v>
      </c>
      <c r="U541" s="233">
        <f>LOOKUP(U529,$B$464:$AP$464,$B$465:$AP$465)*$B699/100</f>
        <v>0</v>
      </c>
      <c r="V541" s="233">
        <f>LOOKUP(V529,$B$464:$AP$464,$B$465:$AP$465)*$B699/100</f>
        <v>0</v>
      </c>
      <c r="W541" s="233">
        <f>LOOKUP(W529,$B$464:$AP$464,$B$465:$AP$465)*$B699/100</f>
        <v>0</v>
      </c>
      <c r="X541" s="233">
        <f>LOOKUP(X529,$B$464:$AP$464,$B$465:$AP$465)*$B699/100</f>
        <v>0</v>
      </c>
      <c r="Y541" s="233">
        <f>LOOKUP(Y529,$B$464:$AP$464,$B$465:$AP$465)*$B699/100</f>
        <v>0</v>
      </c>
      <c r="Z541" s="233">
        <f>LOOKUP(Z529,$B$464:$AP$464,$B$465:$AP$465)*$B699/100</f>
        <v>0</v>
      </c>
      <c r="AA541" s="233">
        <f>LOOKUP(AA529,$B$464:$AP$464,$B$465:$AP$465)*$B699/100</f>
        <v>0</v>
      </c>
      <c r="AB541" s="233">
        <f>LOOKUP(AB529,$B$464:$AP$464,$B$465:$AP$465)*$B699/100</f>
        <v>0</v>
      </c>
      <c r="AC541" s="233">
        <f>LOOKUP(AC529,$B$464:$AP$464,$B$465:$AP$465)*$B699/100</f>
        <v>0</v>
      </c>
      <c r="AD541" s="233">
        <f>LOOKUP(AD529,$B$464:$AP$464,$B$465:$AP$465)*$B699/100</f>
        <v>0</v>
      </c>
      <c r="AE541" s="233">
        <f>LOOKUP(AE529,$B$464:$AP$464,$B$465:$AP$465)*$B699/100</f>
        <v>0</v>
      </c>
      <c r="AF541" s="233">
        <f>LOOKUP(AF529,$B$464:$AP$464,$B$465:$AP$465)*$B699/100</f>
        <v>0</v>
      </c>
      <c r="AG541" s="233">
        <f>LOOKUP(AG529,$B$464:$AP$464,$B$465:$AP$465)*$B699/100</f>
        <v>0</v>
      </c>
      <c r="AH541" s="233">
        <f>LOOKUP(AH529,$B$464:$AP$464,$B$465:$AP$465)*$B699/100</f>
        <v>0</v>
      </c>
      <c r="AI541" s="233">
        <f>LOOKUP(AI529,$B$464:$AP$464,$B$465:$AP$465)*$B699/100</f>
        <v>0</v>
      </c>
      <c r="AJ541" s="233">
        <f>LOOKUP(AJ529,$B$464:$AP$464,$B$465:$AP$465)*$B699/100</f>
        <v>0</v>
      </c>
      <c r="AK541" s="233">
        <f>LOOKUP(AK529,$B$464:$AP$464,$B$465:$AP$465)*$B699/100</f>
        <v>0</v>
      </c>
      <c r="AL541" s="233">
        <f>LOOKUP(AL529,$B$464:$AP$464,$B$465:$AP$465)*$B699/100</f>
        <v>0</v>
      </c>
      <c r="AM541" s="233">
        <f>LOOKUP(AM529,$B$464:$AP$464,$B$465:$AP$465)*$B699/100</f>
        <v>0</v>
      </c>
      <c r="AN541" s="233">
        <f>LOOKUP(AN529,$B$464:$AP$464,$B$465:$AP$465)*$B699/100</f>
        <v>0</v>
      </c>
      <c r="AO541" s="233">
        <f>LOOKUP(AO529,$B$464:$AP$464,$B$465:$AP$465)*$B699/100</f>
        <v>0</v>
      </c>
      <c r="AP541" s="233">
        <f>LOOKUP(AP529,$B$464:$AP$464,$B$465:$AP$465)*$B699/100</f>
        <v>0</v>
      </c>
    </row>
    <row r="542" spans="1:42" x14ac:dyDescent="0.2">
      <c r="A542" s="4">
        <f t="shared" ref="A542" si="178">A541+1</f>
        <v>10</v>
      </c>
      <c r="B542" s="231">
        <f t="shared" si="176"/>
        <v>0</v>
      </c>
      <c r="C542" s="233">
        <f>LOOKUP(C530,$B$464:$AP$464,$B$465:$AP$465)*$B700/100</f>
        <v>0</v>
      </c>
      <c r="D542" s="233">
        <f>LOOKUP(D530,$B$464:$AP$464,$B$465:$AP$465)*$B700/100</f>
        <v>0</v>
      </c>
      <c r="E542" s="233">
        <f>LOOKUP(E530,$B$464:$AP$464,$B$465:$AP$465)*$B700/100</f>
        <v>0</v>
      </c>
      <c r="F542" s="233">
        <f>LOOKUP(F530,$B$464:$AP$464,$B$465:$AP$465)*$B700/100</f>
        <v>0</v>
      </c>
      <c r="G542" s="233">
        <f>LOOKUP(G530,$B$464:$AP$464,$B$465:$AP$465)*$B700/100</f>
        <v>0</v>
      </c>
      <c r="H542" s="233">
        <f>LOOKUP(H530,$B$464:$AP$464,$B$465:$AP$465)*$B700/100</f>
        <v>0</v>
      </c>
      <c r="I542" s="233">
        <f>LOOKUP(I530,$B$464:$AP$464,$B$465:$AP$465)*$B700/100</f>
        <v>0</v>
      </c>
      <c r="J542" s="233">
        <f>LOOKUP(J530,$B$464:$AP$464,$B$465:$AP$465)*$B700/100</f>
        <v>0</v>
      </c>
      <c r="K542" s="233">
        <f>LOOKUP(K530,$B$464:$AP$464,$B$465:$AP$465)*$B700/100</f>
        <v>0</v>
      </c>
      <c r="L542" s="233">
        <f>LOOKUP(L530,$B$464:$AP$464,$B$465:$AP$465)*$B700/100</f>
        <v>0</v>
      </c>
      <c r="M542" s="233">
        <f>LOOKUP(M530,$B$464:$AP$464,$B$465:$AP$465)*$B700/100</f>
        <v>0</v>
      </c>
      <c r="N542" s="233">
        <f>LOOKUP(N530,$B$464:$AP$464,$B$465:$AP$465)*$B700/100</f>
        <v>0</v>
      </c>
      <c r="O542" s="233">
        <f>LOOKUP(O530,$B$464:$AP$464,$B$465:$AP$465)*$B700/100</f>
        <v>0</v>
      </c>
      <c r="P542" s="233">
        <f>LOOKUP(P530,$B$464:$AP$464,$B$465:$AP$465)*$B700/100</f>
        <v>0</v>
      </c>
      <c r="Q542" s="233">
        <f>LOOKUP(Q530,$B$464:$AP$464,$B$465:$AP$465)*$B700/100</f>
        <v>0</v>
      </c>
      <c r="R542" s="233">
        <f>LOOKUP(R530,$B$464:$AP$464,$B$465:$AP$465)*$B700/100</f>
        <v>0</v>
      </c>
      <c r="S542" s="233">
        <f>LOOKUP(S530,$B$464:$AP$464,$B$465:$AP$465)*$B700/100</f>
        <v>0</v>
      </c>
      <c r="T542" s="233">
        <f>LOOKUP(T530,$B$464:$AP$464,$B$465:$AP$465)*$B700/100</f>
        <v>0</v>
      </c>
      <c r="U542" s="233">
        <f>LOOKUP(U530,$B$464:$AP$464,$B$465:$AP$465)*$B700/100</f>
        <v>0</v>
      </c>
      <c r="V542" s="233">
        <f>LOOKUP(V530,$B$464:$AP$464,$B$465:$AP$465)*$B700/100</f>
        <v>0</v>
      </c>
      <c r="W542" s="233">
        <f>LOOKUP(W530,$B$464:$AP$464,$B$465:$AP$465)*$B700/100</f>
        <v>0</v>
      </c>
      <c r="X542" s="233">
        <f>LOOKUP(X530,$B$464:$AP$464,$B$465:$AP$465)*$B700/100</f>
        <v>0</v>
      </c>
      <c r="Y542" s="233">
        <f>LOOKUP(Y530,$B$464:$AP$464,$B$465:$AP$465)*$B700/100</f>
        <v>0</v>
      </c>
      <c r="Z542" s="233">
        <f>LOOKUP(Z530,$B$464:$AP$464,$B$465:$AP$465)*$B700/100</f>
        <v>0</v>
      </c>
      <c r="AA542" s="233">
        <f>LOOKUP(AA530,$B$464:$AP$464,$B$465:$AP$465)*$B700/100</f>
        <v>0</v>
      </c>
      <c r="AB542" s="233">
        <f>LOOKUP(AB530,$B$464:$AP$464,$B$465:$AP$465)*$B700/100</f>
        <v>0</v>
      </c>
      <c r="AC542" s="233">
        <f>LOOKUP(AC530,$B$464:$AP$464,$B$465:$AP$465)*$B700/100</f>
        <v>0</v>
      </c>
      <c r="AD542" s="233">
        <f>LOOKUP(AD530,$B$464:$AP$464,$B$465:$AP$465)*$B700/100</f>
        <v>0</v>
      </c>
      <c r="AE542" s="233">
        <f>LOOKUP(AE530,$B$464:$AP$464,$B$465:$AP$465)*$B700/100</f>
        <v>0</v>
      </c>
      <c r="AF542" s="233">
        <f>LOOKUP(AF530,$B$464:$AP$464,$B$465:$AP$465)*$B700/100</f>
        <v>0</v>
      </c>
      <c r="AG542" s="233">
        <f>LOOKUP(AG530,$B$464:$AP$464,$B$465:$AP$465)*$B700/100</f>
        <v>0</v>
      </c>
      <c r="AH542" s="233">
        <f>LOOKUP(AH530,$B$464:$AP$464,$B$465:$AP$465)*$B700/100</f>
        <v>0</v>
      </c>
      <c r="AI542" s="233">
        <f>LOOKUP(AI530,$B$464:$AP$464,$B$465:$AP$465)*$B700/100</f>
        <v>0</v>
      </c>
      <c r="AJ542" s="233">
        <f>LOOKUP(AJ530,$B$464:$AP$464,$B$465:$AP$465)*$B700/100</f>
        <v>0</v>
      </c>
      <c r="AK542" s="233">
        <f>LOOKUP(AK530,$B$464:$AP$464,$B$465:$AP$465)*$B700/100</f>
        <v>0</v>
      </c>
      <c r="AL542" s="233">
        <f>LOOKUP(AL530,$B$464:$AP$464,$B$465:$AP$465)*$B700/100</f>
        <v>0</v>
      </c>
      <c r="AM542" s="233">
        <f>LOOKUP(AM530,$B$464:$AP$464,$B$465:$AP$465)*$B700/100</f>
        <v>0</v>
      </c>
      <c r="AN542" s="233">
        <f>LOOKUP(AN530,$B$464:$AP$464,$B$465:$AP$465)*$B700/100</f>
        <v>0</v>
      </c>
      <c r="AO542" s="233">
        <f>LOOKUP(AO530,$B$464:$AP$464,$B$465:$AP$465)*$B700/100</f>
        <v>0</v>
      </c>
      <c r="AP542" s="233">
        <f>LOOKUP(AP530,$B$464:$AP$464,$B$465:$AP$465)*$B700/100</f>
        <v>0</v>
      </c>
    </row>
    <row r="543" spans="1:42" s="16" customFormat="1" x14ac:dyDescent="0.2">
      <c r="A543" s="39" t="s">
        <v>13</v>
      </c>
      <c r="B543" s="19"/>
      <c r="C543" s="213">
        <f>SUM(C533:C542)</f>
        <v>0</v>
      </c>
      <c r="D543" s="213">
        <f t="shared" ref="D543:AP543" si="179">SUM(D533:D542)</f>
        <v>0</v>
      </c>
      <c r="E543" s="213">
        <f t="shared" si="179"/>
        <v>0</v>
      </c>
      <c r="F543" s="213">
        <f t="shared" si="179"/>
        <v>0</v>
      </c>
      <c r="G543" s="213">
        <f t="shared" si="179"/>
        <v>0</v>
      </c>
      <c r="H543" s="213">
        <f t="shared" si="179"/>
        <v>0</v>
      </c>
      <c r="I543" s="213">
        <f t="shared" si="179"/>
        <v>0</v>
      </c>
      <c r="J543" s="213">
        <f t="shared" si="179"/>
        <v>0</v>
      </c>
      <c r="K543" s="213">
        <f t="shared" si="179"/>
        <v>0</v>
      </c>
      <c r="L543" s="213">
        <f t="shared" si="179"/>
        <v>0</v>
      </c>
      <c r="M543" s="213">
        <f t="shared" si="179"/>
        <v>0</v>
      </c>
      <c r="N543" s="213">
        <f t="shared" si="179"/>
        <v>0</v>
      </c>
      <c r="O543" s="213">
        <f t="shared" si="179"/>
        <v>0</v>
      </c>
      <c r="P543" s="213">
        <f t="shared" si="179"/>
        <v>0</v>
      </c>
      <c r="Q543" s="213">
        <f t="shared" si="179"/>
        <v>0</v>
      </c>
      <c r="R543" s="213">
        <f t="shared" si="179"/>
        <v>0</v>
      </c>
      <c r="S543" s="213">
        <f t="shared" si="179"/>
        <v>0</v>
      </c>
      <c r="T543" s="213">
        <f t="shared" si="179"/>
        <v>0</v>
      </c>
      <c r="U543" s="213">
        <f t="shared" si="179"/>
        <v>0</v>
      </c>
      <c r="V543" s="213">
        <f t="shared" si="179"/>
        <v>0</v>
      </c>
      <c r="W543" s="213">
        <f t="shared" si="179"/>
        <v>0</v>
      </c>
      <c r="X543" s="213">
        <f t="shared" si="179"/>
        <v>0</v>
      </c>
      <c r="Y543" s="213">
        <f t="shared" si="179"/>
        <v>0</v>
      </c>
      <c r="Z543" s="213">
        <f t="shared" si="179"/>
        <v>0</v>
      </c>
      <c r="AA543" s="213">
        <f t="shared" si="179"/>
        <v>0</v>
      </c>
      <c r="AB543" s="213">
        <f t="shared" si="179"/>
        <v>0</v>
      </c>
      <c r="AC543" s="213">
        <f t="shared" si="179"/>
        <v>0</v>
      </c>
      <c r="AD543" s="213">
        <f t="shared" si="179"/>
        <v>0</v>
      </c>
      <c r="AE543" s="213">
        <f t="shared" si="179"/>
        <v>0</v>
      </c>
      <c r="AF543" s="213">
        <f t="shared" si="179"/>
        <v>0</v>
      </c>
      <c r="AG543" s="213">
        <f t="shared" si="179"/>
        <v>0</v>
      </c>
      <c r="AH543" s="213">
        <f t="shared" si="179"/>
        <v>0</v>
      </c>
      <c r="AI543" s="213">
        <f t="shared" si="179"/>
        <v>0</v>
      </c>
      <c r="AJ543" s="213">
        <f t="shared" si="179"/>
        <v>0</v>
      </c>
      <c r="AK543" s="213">
        <f t="shared" si="179"/>
        <v>0</v>
      </c>
      <c r="AL543" s="213">
        <f t="shared" si="179"/>
        <v>0</v>
      </c>
      <c r="AM543" s="213">
        <f t="shared" si="179"/>
        <v>0</v>
      </c>
      <c r="AN543" s="213">
        <f t="shared" si="179"/>
        <v>0</v>
      </c>
      <c r="AO543" s="213">
        <f t="shared" si="179"/>
        <v>0</v>
      </c>
      <c r="AP543" s="213">
        <f t="shared" si="179"/>
        <v>0</v>
      </c>
    </row>
    <row r="544" spans="1:42" s="16" customFormat="1" x14ac:dyDescent="0.2">
      <c r="A544" s="39"/>
      <c r="B544" s="19"/>
      <c r="C544" s="213"/>
      <c r="D544" s="213"/>
      <c r="E544" s="213"/>
      <c r="F544" s="213"/>
      <c r="G544" s="213"/>
      <c r="H544" s="213"/>
      <c r="I544" s="213"/>
      <c r="J544" s="213"/>
      <c r="K544" s="213"/>
      <c r="L544" s="213"/>
      <c r="M544" s="213"/>
      <c r="N544" s="213"/>
      <c r="O544" s="213"/>
      <c r="P544" s="213"/>
      <c r="Q544" s="213"/>
      <c r="R544" s="213"/>
      <c r="S544" s="213"/>
      <c r="T544" s="213"/>
      <c r="U544" s="213"/>
      <c r="V544" s="213"/>
      <c r="W544" s="213"/>
      <c r="X544" s="213"/>
      <c r="Y544" s="213"/>
      <c r="Z544" s="213"/>
      <c r="AA544" s="213"/>
      <c r="AB544" s="213"/>
      <c r="AC544" s="213"/>
      <c r="AD544" s="213"/>
      <c r="AE544" s="213"/>
      <c r="AF544" s="213"/>
      <c r="AG544" s="213"/>
      <c r="AH544" s="213"/>
      <c r="AI544" s="213"/>
      <c r="AJ544" s="213"/>
      <c r="AK544" s="213"/>
      <c r="AL544" s="213"/>
      <c r="AM544" s="213"/>
      <c r="AN544" s="213"/>
      <c r="AO544" s="213"/>
      <c r="AP544" s="213"/>
    </row>
    <row r="545" spans="1:42" s="16" customFormat="1" x14ac:dyDescent="0.2">
      <c r="A545" s="285" t="s">
        <v>193</v>
      </c>
      <c r="B545" s="286"/>
      <c r="C545" s="286"/>
      <c r="D545" s="286"/>
      <c r="E545" s="286"/>
      <c r="F545" s="286"/>
      <c r="G545" s="286"/>
      <c r="H545" s="286"/>
      <c r="I545" s="286"/>
      <c r="J545" s="286"/>
      <c r="K545" s="286"/>
      <c r="L545" s="286"/>
      <c r="M545" s="286"/>
      <c r="N545" s="286"/>
      <c r="O545" s="286"/>
      <c r="P545" s="286"/>
      <c r="Q545" s="286"/>
      <c r="R545" s="286"/>
      <c r="S545" s="286"/>
      <c r="T545" s="286"/>
      <c r="U545" s="286"/>
      <c r="V545" s="286"/>
      <c r="W545" s="286"/>
      <c r="X545" s="286"/>
      <c r="Y545" s="286"/>
      <c r="Z545" s="286"/>
      <c r="AA545" s="286"/>
      <c r="AB545" s="286"/>
      <c r="AC545" s="286"/>
      <c r="AD545" s="286"/>
      <c r="AE545" s="286"/>
      <c r="AF545" s="286"/>
      <c r="AG545" s="286"/>
      <c r="AH545" s="286"/>
      <c r="AI545" s="286"/>
      <c r="AJ545" s="286"/>
      <c r="AK545" s="286"/>
      <c r="AL545" s="286"/>
      <c r="AM545" s="286"/>
      <c r="AN545" s="286"/>
      <c r="AO545" s="286"/>
      <c r="AP545" s="286"/>
    </row>
    <row r="546" spans="1:42" s="16" customFormat="1" x14ac:dyDescent="0.2">
      <c r="A546" s="287" t="s">
        <v>58</v>
      </c>
      <c r="B546" s="256"/>
      <c r="C546" s="288"/>
      <c r="D546" s="288"/>
      <c r="E546" s="288"/>
      <c r="F546" s="288"/>
      <c r="G546" s="288"/>
      <c r="H546" s="288"/>
      <c r="I546" s="288"/>
      <c r="J546" s="288"/>
      <c r="K546" s="288"/>
      <c r="L546" s="288"/>
      <c r="M546" s="288"/>
      <c r="N546" s="288"/>
      <c r="O546" s="288"/>
      <c r="P546" s="288"/>
      <c r="Q546" s="288"/>
      <c r="R546" s="288"/>
      <c r="S546" s="288"/>
      <c r="T546" s="288"/>
      <c r="U546" s="288"/>
      <c r="V546" s="288"/>
      <c r="W546" s="288"/>
      <c r="X546" s="288"/>
      <c r="Y546" s="288"/>
      <c r="Z546" s="288"/>
      <c r="AA546" s="288"/>
      <c r="AB546" s="288"/>
      <c r="AC546" s="288"/>
      <c r="AD546" s="288"/>
      <c r="AE546" s="288"/>
      <c r="AF546" s="288"/>
      <c r="AG546" s="288"/>
      <c r="AH546" s="288"/>
      <c r="AI546" s="288"/>
      <c r="AJ546" s="288"/>
      <c r="AK546" s="288"/>
      <c r="AL546" s="288"/>
      <c r="AM546" s="288"/>
      <c r="AN546" s="288"/>
      <c r="AO546" s="288"/>
      <c r="AP546" s="288"/>
    </row>
    <row r="547" spans="1:42" s="16" customFormat="1" x14ac:dyDescent="0.2">
      <c r="A547" s="30" t="s">
        <v>5</v>
      </c>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c r="AP547" s="161"/>
    </row>
    <row r="548" spans="1:42" s="16" customFormat="1" x14ac:dyDescent="0.2">
      <c r="A548" s="32" t="s">
        <v>259</v>
      </c>
      <c r="C548" s="151">
        <f>IF(ptc_sta_amount="n/a",Inputs!D160,IF(C$2&lt;=ptc_sta_term,ptc_sta_amount*(1+ptc_sta_escal/100)^B$2,0))</f>
        <v>0</v>
      </c>
      <c r="D548" s="151">
        <f>IF(ptc_sta_amount="n/a",Inputs!E160,IF(D$2&lt;=ptc_sta_term,ptc_sta_amount*(1+ptc_sta_escal/100)^C$2,0))</f>
        <v>0</v>
      </c>
      <c r="E548" s="151">
        <f>IF(ptc_sta_amount="n/a",Inputs!F160,IF(E$2&lt;=ptc_sta_term,ptc_sta_amount*(1+ptc_sta_escal/100)^D$2,0))</f>
        <v>0</v>
      </c>
      <c r="F548" s="151">
        <f>IF(ptc_sta_amount="n/a",Inputs!G160,IF(F$2&lt;=ptc_sta_term,ptc_sta_amount*(1+ptc_sta_escal/100)^E$2,0))</f>
        <v>0</v>
      </c>
      <c r="G548" s="151">
        <f>IF(ptc_sta_amount="n/a",Inputs!H160,IF(G$2&lt;=ptc_sta_term,ptc_sta_amount*(1+ptc_sta_escal/100)^F$2,0))</f>
        <v>0</v>
      </c>
      <c r="H548" s="151">
        <f>IF(ptc_sta_amount="n/a",Inputs!I160,IF(H$2&lt;=ptc_sta_term,ptc_sta_amount*(1+ptc_sta_escal/100)^G$2,0))</f>
        <v>0</v>
      </c>
      <c r="I548" s="151">
        <f>IF(ptc_sta_amount="n/a",Inputs!J160,IF(I$2&lt;=ptc_sta_term,ptc_sta_amount*(1+ptc_sta_escal/100)^H$2,0))</f>
        <v>0</v>
      </c>
      <c r="J548" s="151">
        <f>IF(ptc_sta_amount="n/a",Inputs!K160,IF(J$2&lt;=ptc_sta_term,ptc_sta_amount*(1+ptc_sta_escal/100)^I$2,0))</f>
        <v>0</v>
      </c>
      <c r="K548" s="151">
        <f>IF(ptc_sta_amount="n/a",Inputs!L160,IF(K$2&lt;=ptc_sta_term,ptc_sta_amount*(1+ptc_sta_escal/100)^J$2,0))</f>
        <v>0</v>
      </c>
      <c r="L548" s="151">
        <f>IF(ptc_sta_amount="n/a",Inputs!M160,IF(L$2&lt;=ptc_sta_term,ptc_sta_amount*(1+ptc_sta_escal/100)^K$2,0))</f>
        <v>0</v>
      </c>
      <c r="M548" s="151">
        <f>IF(ptc_sta_amount="n/a",Inputs!N160,IF(M$2&lt;=ptc_sta_term,ptc_sta_amount*(1+ptc_sta_escal/100)^L$2,0))</f>
        <v>0</v>
      </c>
      <c r="N548" s="151">
        <f>IF(ptc_sta_amount="n/a",Inputs!O160,IF(N$2&lt;=ptc_sta_term,ptc_sta_amount*(1+ptc_sta_escal/100)^M$2,0))</f>
        <v>0</v>
      </c>
      <c r="O548" s="151">
        <f>IF(ptc_sta_amount="n/a",Inputs!P160,IF(O$2&lt;=ptc_sta_term,ptc_sta_amount*(1+ptc_sta_escal/100)^N$2,0))</f>
        <v>0</v>
      </c>
      <c r="P548" s="151">
        <f>IF(ptc_sta_amount="n/a",Inputs!Q160,IF(P$2&lt;=ptc_sta_term,ptc_sta_amount*(1+ptc_sta_escal/100)^O$2,0))</f>
        <v>0</v>
      </c>
      <c r="Q548" s="151">
        <f>IF(ptc_sta_amount="n/a",Inputs!R160,IF(Q$2&lt;=ptc_sta_term,ptc_sta_amount*(1+ptc_sta_escal/100)^P$2,0))</f>
        <v>0</v>
      </c>
      <c r="R548" s="151">
        <f>IF(ptc_sta_amount="n/a",Inputs!S160,IF(R$2&lt;=ptc_sta_term,ptc_sta_amount*(1+ptc_sta_escal/100)^Q$2,0))</f>
        <v>0</v>
      </c>
      <c r="S548" s="151">
        <f>IF(ptc_sta_amount="n/a",Inputs!T160,IF(S$2&lt;=ptc_sta_term,ptc_sta_amount*(1+ptc_sta_escal/100)^R$2,0))</f>
        <v>0</v>
      </c>
      <c r="T548" s="151">
        <f>IF(ptc_sta_amount="n/a",Inputs!U160,IF(T$2&lt;=ptc_sta_term,ptc_sta_amount*(1+ptc_sta_escal/100)^S$2,0))</f>
        <v>0</v>
      </c>
      <c r="U548" s="151">
        <f>IF(ptc_sta_amount="n/a",Inputs!V160,IF(U$2&lt;=ptc_sta_term,ptc_sta_amount*(1+ptc_sta_escal/100)^T$2,0))</f>
        <v>0</v>
      </c>
      <c r="V548" s="151">
        <f>IF(ptc_sta_amount="n/a",Inputs!W160,IF(V$2&lt;=ptc_sta_term,ptc_sta_amount*(1+ptc_sta_escal/100)^U$2,0))</f>
        <v>0</v>
      </c>
      <c r="W548" s="151">
        <f>IF(ptc_sta_amount="n/a",Inputs!X160,IF(W$2&lt;=ptc_sta_term,ptc_sta_amount*(1+ptc_sta_escal/100)^V$2,0))</f>
        <v>0</v>
      </c>
      <c r="X548" s="151">
        <f>IF(ptc_sta_amount="n/a",Inputs!Y160,IF(X$2&lt;=ptc_sta_term,ptc_sta_amount*(1+ptc_sta_escal/100)^W$2,0))</f>
        <v>0</v>
      </c>
      <c r="Y548" s="151">
        <f>IF(ptc_sta_amount="n/a",Inputs!Z160,IF(Y$2&lt;=ptc_sta_term,ptc_sta_amount*(1+ptc_sta_escal/100)^X$2,0))</f>
        <v>0</v>
      </c>
      <c r="Z548" s="151">
        <f>IF(ptc_sta_amount="n/a",Inputs!AA160,IF(Z$2&lt;=ptc_sta_term,ptc_sta_amount*(1+ptc_sta_escal/100)^Y$2,0))</f>
        <v>0</v>
      </c>
      <c r="AA548" s="151">
        <f>IF(ptc_sta_amount="n/a",Inputs!AB160,IF(AA$2&lt;=ptc_sta_term,ptc_sta_amount*(1+ptc_sta_escal/100)^Z$2,0))</f>
        <v>0</v>
      </c>
      <c r="AB548" s="151">
        <f>IF(ptc_sta_amount="n/a",Inputs!AC160,IF(AB$2&lt;=ptc_sta_term,ptc_sta_amount*(1+ptc_sta_escal/100)^AA$2,0))</f>
        <v>0</v>
      </c>
      <c r="AC548" s="151">
        <f>IF(ptc_sta_amount="n/a",Inputs!AD160,IF(AC$2&lt;=ptc_sta_term,ptc_sta_amount*(1+ptc_sta_escal/100)^AB$2,0))</f>
        <v>0</v>
      </c>
      <c r="AD548" s="151">
        <f>IF(ptc_sta_amount="n/a",Inputs!AE160,IF(AD$2&lt;=ptc_sta_term,ptc_sta_amount*(1+ptc_sta_escal/100)^AC$2,0))</f>
        <v>0</v>
      </c>
      <c r="AE548" s="151">
        <f>IF(ptc_sta_amount="n/a",Inputs!AF160,IF(AE$2&lt;=ptc_sta_term,ptc_sta_amount*(1+ptc_sta_escal/100)^AD$2,0))</f>
        <v>0</v>
      </c>
      <c r="AF548" s="151">
        <f>IF(ptc_sta_amount="n/a",Inputs!AG160,IF(AF$2&lt;=ptc_sta_term,ptc_sta_amount*(1+ptc_sta_escal/100)^AE$2,0))</f>
        <v>0</v>
      </c>
      <c r="AG548" s="151">
        <f>IF(ptc_sta_amount="n/a",Inputs!AH160,IF(AG$2&lt;=ptc_sta_term,ptc_sta_amount*(1+ptc_sta_escal/100)^AF$2,0))</f>
        <v>0</v>
      </c>
      <c r="AH548" s="151">
        <f>IF(ptc_sta_amount="n/a",Inputs!AI160,IF(AH$2&lt;=ptc_sta_term,ptc_sta_amount*(1+ptc_sta_escal/100)^AG$2,0))</f>
        <v>0</v>
      </c>
      <c r="AI548" s="151">
        <f>IF(ptc_sta_amount="n/a",Inputs!AJ160,IF(AI$2&lt;=ptc_sta_term,ptc_sta_amount*(1+ptc_sta_escal/100)^AH$2,0))</f>
        <v>0</v>
      </c>
      <c r="AJ548" s="151">
        <f>IF(ptc_sta_amount="n/a",Inputs!AK160,IF(AJ$2&lt;=ptc_sta_term,ptc_sta_amount*(1+ptc_sta_escal/100)^AI$2,0))</f>
        <v>0</v>
      </c>
      <c r="AK548" s="151">
        <f>IF(ptc_sta_amount="n/a",Inputs!AL160,IF(AK$2&lt;=ptc_sta_term,ptc_sta_amount*(1+ptc_sta_escal/100)^AJ$2,0))</f>
        <v>0</v>
      </c>
      <c r="AL548" s="151">
        <f>IF(ptc_sta_amount="n/a",Inputs!AM160,IF(AL$2&lt;=ptc_sta_term,ptc_sta_amount*(1+ptc_sta_escal/100)^AK$2,0))</f>
        <v>0</v>
      </c>
      <c r="AM548" s="151">
        <f>IF(ptc_sta_amount="n/a",Inputs!AN160,IF(AM$2&lt;=ptc_sta_term,ptc_sta_amount*(1+ptc_sta_escal/100)^AL$2,0))</f>
        <v>0</v>
      </c>
      <c r="AN548" s="151">
        <f>IF(ptc_sta_amount="n/a",Inputs!AO160,IF(AN$2&lt;=ptc_sta_term,ptc_sta_amount*(1+ptc_sta_escal/100)^AM$2,0))</f>
        <v>0</v>
      </c>
      <c r="AO548" s="151">
        <f>IF(ptc_sta_amount="n/a",Inputs!AP160,IF(AO$2&lt;=ptc_sta_term,ptc_sta_amount*(1+ptc_sta_escal/100)^AN$2,0))</f>
        <v>0</v>
      </c>
      <c r="AP548" s="151">
        <f>IF(ptc_sta_amount="n/a",Inputs!AQ160,IF(AP$2&lt;=ptc_sta_term,ptc_sta_amount*(1+ptc_sta_escal/100)^AO$2,0))</f>
        <v>0</v>
      </c>
    </row>
    <row r="549" spans="1:42" s="16" customFormat="1" x14ac:dyDescent="0.2">
      <c r="A549" s="32" t="s">
        <v>260</v>
      </c>
      <c r="C549" s="151">
        <f>ROUND(C548*1000,0)</f>
        <v>0</v>
      </c>
      <c r="D549" s="151">
        <f>ROUND(D548*1000,0)</f>
        <v>0</v>
      </c>
      <c r="E549" s="151">
        <f t="shared" ref="E549:AP549" si="180">ROUND(E548*1000,0)</f>
        <v>0</v>
      </c>
      <c r="F549" s="151">
        <f t="shared" si="180"/>
        <v>0</v>
      </c>
      <c r="G549" s="151">
        <f t="shared" si="180"/>
        <v>0</v>
      </c>
      <c r="H549" s="151">
        <f t="shared" si="180"/>
        <v>0</v>
      </c>
      <c r="I549" s="151">
        <f t="shared" si="180"/>
        <v>0</v>
      </c>
      <c r="J549" s="151">
        <f t="shared" si="180"/>
        <v>0</v>
      </c>
      <c r="K549" s="151">
        <f t="shared" si="180"/>
        <v>0</v>
      </c>
      <c r="L549" s="151">
        <f t="shared" si="180"/>
        <v>0</v>
      </c>
      <c r="M549" s="151">
        <f t="shared" si="180"/>
        <v>0</v>
      </c>
      <c r="N549" s="151">
        <f t="shared" si="180"/>
        <v>0</v>
      </c>
      <c r="O549" s="151">
        <f t="shared" si="180"/>
        <v>0</v>
      </c>
      <c r="P549" s="151">
        <f t="shared" si="180"/>
        <v>0</v>
      </c>
      <c r="Q549" s="151">
        <f t="shared" si="180"/>
        <v>0</v>
      </c>
      <c r="R549" s="151">
        <f t="shared" si="180"/>
        <v>0</v>
      </c>
      <c r="S549" s="151">
        <f t="shared" si="180"/>
        <v>0</v>
      </c>
      <c r="T549" s="151">
        <f t="shared" si="180"/>
        <v>0</v>
      </c>
      <c r="U549" s="151">
        <f t="shared" si="180"/>
        <v>0</v>
      </c>
      <c r="V549" s="151">
        <f t="shared" si="180"/>
        <v>0</v>
      </c>
      <c r="W549" s="151">
        <f t="shared" si="180"/>
        <v>0</v>
      </c>
      <c r="X549" s="151">
        <f t="shared" si="180"/>
        <v>0</v>
      </c>
      <c r="Y549" s="151">
        <f t="shared" si="180"/>
        <v>0</v>
      </c>
      <c r="Z549" s="151">
        <f t="shared" si="180"/>
        <v>0</v>
      </c>
      <c r="AA549" s="151">
        <f t="shared" si="180"/>
        <v>0</v>
      </c>
      <c r="AB549" s="151">
        <f t="shared" si="180"/>
        <v>0</v>
      </c>
      <c r="AC549" s="151">
        <f t="shared" si="180"/>
        <v>0</v>
      </c>
      <c r="AD549" s="151">
        <f t="shared" si="180"/>
        <v>0</v>
      </c>
      <c r="AE549" s="151">
        <f t="shared" si="180"/>
        <v>0</v>
      </c>
      <c r="AF549" s="151">
        <f t="shared" si="180"/>
        <v>0</v>
      </c>
      <c r="AG549" s="151">
        <f t="shared" si="180"/>
        <v>0</v>
      </c>
      <c r="AH549" s="151">
        <f t="shared" si="180"/>
        <v>0</v>
      </c>
      <c r="AI549" s="151">
        <f t="shared" si="180"/>
        <v>0</v>
      </c>
      <c r="AJ549" s="151">
        <f t="shared" si="180"/>
        <v>0</v>
      </c>
      <c r="AK549" s="151">
        <f t="shared" si="180"/>
        <v>0</v>
      </c>
      <c r="AL549" s="151">
        <f t="shared" si="180"/>
        <v>0</v>
      </c>
      <c r="AM549" s="151">
        <f t="shared" si="180"/>
        <v>0</v>
      </c>
      <c r="AN549" s="151">
        <f t="shared" si="180"/>
        <v>0</v>
      </c>
      <c r="AO549" s="151">
        <f t="shared" si="180"/>
        <v>0</v>
      </c>
      <c r="AP549" s="151">
        <f t="shared" si="180"/>
        <v>0</v>
      </c>
    </row>
    <row r="550" spans="1:42" s="16" customFormat="1" x14ac:dyDescent="0.2">
      <c r="A550" s="32" t="s">
        <v>59</v>
      </c>
      <c r="C550" s="162">
        <f>C$5/1000</f>
        <v>0</v>
      </c>
      <c r="D550" s="162">
        <f>D$5/1000</f>
        <v>0</v>
      </c>
      <c r="E550" s="162">
        <f t="shared" ref="E550:AP550" si="181">E$5/1000</f>
        <v>0</v>
      </c>
      <c r="F550" s="162">
        <f t="shared" si="181"/>
        <v>0</v>
      </c>
      <c r="G550" s="162">
        <f t="shared" si="181"/>
        <v>0</v>
      </c>
      <c r="H550" s="162">
        <f t="shared" si="181"/>
        <v>0</v>
      </c>
      <c r="I550" s="162">
        <f t="shared" si="181"/>
        <v>0</v>
      </c>
      <c r="J550" s="162">
        <f t="shared" si="181"/>
        <v>0</v>
      </c>
      <c r="K550" s="162">
        <f t="shared" si="181"/>
        <v>0</v>
      </c>
      <c r="L550" s="162">
        <f t="shared" si="181"/>
        <v>0</v>
      </c>
      <c r="M550" s="162">
        <f t="shared" si="181"/>
        <v>0</v>
      </c>
      <c r="N550" s="162">
        <f t="shared" si="181"/>
        <v>0</v>
      </c>
      <c r="O550" s="162">
        <f t="shared" si="181"/>
        <v>0</v>
      </c>
      <c r="P550" s="162">
        <f t="shared" si="181"/>
        <v>0</v>
      </c>
      <c r="Q550" s="162">
        <f t="shared" si="181"/>
        <v>0</v>
      </c>
      <c r="R550" s="162">
        <f t="shared" si="181"/>
        <v>0</v>
      </c>
      <c r="S550" s="162">
        <f t="shared" si="181"/>
        <v>0</v>
      </c>
      <c r="T550" s="162">
        <f t="shared" si="181"/>
        <v>0</v>
      </c>
      <c r="U550" s="162">
        <f t="shared" si="181"/>
        <v>0</v>
      </c>
      <c r="V550" s="162">
        <f t="shared" si="181"/>
        <v>0</v>
      </c>
      <c r="W550" s="162">
        <f t="shared" si="181"/>
        <v>0</v>
      </c>
      <c r="X550" s="162">
        <f t="shared" si="181"/>
        <v>0</v>
      </c>
      <c r="Y550" s="162">
        <f t="shared" si="181"/>
        <v>0</v>
      </c>
      <c r="Z550" s="162">
        <f t="shared" si="181"/>
        <v>0</v>
      </c>
      <c r="AA550" s="162">
        <f t="shared" si="181"/>
        <v>0</v>
      </c>
      <c r="AB550" s="162">
        <f t="shared" si="181"/>
        <v>0</v>
      </c>
      <c r="AC550" s="162">
        <f t="shared" si="181"/>
        <v>0</v>
      </c>
      <c r="AD550" s="162">
        <f t="shared" si="181"/>
        <v>0</v>
      </c>
      <c r="AE550" s="162">
        <f t="shared" si="181"/>
        <v>0</v>
      </c>
      <c r="AF550" s="162">
        <f t="shared" si="181"/>
        <v>0</v>
      </c>
      <c r="AG550" s="162">
        <f t="shared" si="181"/>
        <v>0</v>
      </c>
      <c r="AH550" s="162">
        <f t="shared" si="181"/>
        <v>0</v>
      </c>
      <c r="AI550" s="162">
        <f t="shared" si="181"/>
        <v>0</v>
      </c>
      <c r="AJ550" s="162">
        <f t="shared" si="181"/>
        <v>0</v>
      </c>
      <c r="AK550" s="162">
        <f t="shared" si="181"/>
        <v>0</v>
      </c>
      <c r="AL550" s="162">
        <f t="shared" si="181"/>
        <v>0</v>
      </c>
      <c r="AM550" s="162">
        <f t="shared" si="181"/>
        <v>0</v>
      </c>
      <c r="AN550" s="162">
        <f t="shared" si="181"/>
        <v>0</v>
      </c>
      <c r="AO550" s="162">
        <f t="shared" si="181"/>
        <v>0</v>
      </c>
      <c r="AP550" s="162">
        <f t="shared" si="181"/>
        <v>0</v>
      </c>
    </row>
    <row r="551" spans="1:42" s="16" customFormat="1" x14ac:dyDescent="0.2">
      <c r="A551" s="32" t="s">
        <v>13</v>
      </c>
      <c r="C551" s="161">
        <f>C549*C550</f>
        <v>0</v>
      </c>
      <c r="D551" s="161">
        <f>D549*D550</f>
        <v>0</v>
      </c>
      <c r="E551" s="161">
        <f t="shared" ref="E551:AP551" si="182">E549*E550</f>
        <v>0</v>
      </c>
      <c r="F551" s="161">
        <f t="shared" si="182"/>
        <v>0</v>
      </c>
      <c r="G551" s="161">
        <f t="shared" si="182"/>
        <v>0</v>
      </c>
      <c r="H551" s="161">
        <f t="shared" si="182"/>
        <v>0</v>
      </c>
      <c r="I551" s="161">
        <f t="shared" si="182"/>
        <v>0</v>
      </c>
      <c r="J551" s="161">
        <f t="shared" si="182"/>
        <v>0</v>
      </c>
      <c r="K551" s="161">
        <f t="shared" si="182"/>
        <v>0</v>
      </c>
      <c r="L551" s="161">
        <f t="shared" si="182"/>
        <v>0</v>
      </c>
      <c r="M551" s="161">
        <f t="shared" si="182"/>
        <v>0</v>
      </c>
      <c r="N551" s="161">
        <f t="shared" si="182"/>
        <v>0</v>
      </c>
      <c r="O551" s="161">
        <f t="shared" si="182"/>
        <v>0</v>
      </c>
      <c r="P551" s="161">
        <f t="shared" si="182"/>
        <v>0</v>
      </c>
      <c r="Q551" s="161">
        <f t="shared" si="182"/>
        <v>0</v>
      </c>
      <c r="R551" s="161">
        <f t="shared" si="182"/>
        <v>0</v>
      </c>
      <c r="S551" s="161">
        <f t="shared" si="182"/>
        <v>0</v>
      </c>
      <c r="T551" s="161">
        <f t="shared" si="182"/>
        <v>0</v>
      </c>
      <c r="U551" s="161">
        <f t="shared" si="182"/>
        <v>0</v>
      </c>
      <c r="V551" s="161">
        <f t="shared" si="182"/>
        <v>0</v>
      </c>
      <c r="W551" s="161">
        <f t="shared" si="182"/>
        <v>0</v>
      </c>
      <c r="X551" s="161">
        <f t="shared" si="182"/>
        <v>0</v>
      </c>
      <c r="Y551" s="161">
        <f t="shared" si="182"/>
        <v>0</v>
      </c>
      <c r="Z551" s="161">
        <f t="shared" si="182"/>
        <v>0</v>
      </c>
      <c r="AA551" s="161">
        <f t="shared" si="182"/>
        <v>0</v>
      </c>
      <c r="AB551" s="161">
        <f t="shared" si="182"/>
        <v>0</v>
      </c>
      <c r="AC551" s="161">
        <f t="shared" si="182"/>
        <v>0</v>
      </c>
      <c r="AD551" s="161">
        <f t="shared" si="182"/>
        <v>0</v>
      </c>
      <c r="AE551" s="161">
        <f t="shared" si="182"/>
        <v>0</v>
      </c>
      <c r="AF551" s="161">
        <f t="shared" si="182"/>
        <v>0</v>
      </c>
      <c r="AG551" s="161">
        <f t="shared" si="182"/>
        <v>0</v>
      </c>
      <c r="AH551" s="161">
        <f t="shared" si="182"/>
        <v>0</v>
      </c>
      <c r="AI551" s="161">
        <f t="shared" si="182"/>
        <v>0</v>
      </c>
      <c r="AJ551" s="161">
        <f t="shared" si="182"/>
        <v>0</v>
      </c>
      <c r="AK551" s="161">
        <f t="shared" si="182"/>
        <v>0</v>
      </c>
      <c r="AL551" s="161">
        <f t="shared" si="182"/>
        <v>0</v>
      </c>
      <c r="AM551" s="161">
        <f t="shared" si="182"/>
        <v>0</v>
      </c>
      <c r="AN551" s="161">
        <f t="shared" si="182"/>
        <v>0</v>
      </c>
      <c r="AO551" s="161">
        <f t="shared" si="182"/>
        <v>0</v>
      </c>
      <c r="AP551" s="161">
        <f t="shared" si="182"/>
        <v>0</v>
      </c>
    </row>
    <row r="552" spans="1:42" s="16" customFormat="1" x14ac:dyDescent="0.2">
      <c r="A552" s="30"/>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row>
    <row r="553" spans="1:42" s="16" customFormat="1" x14ac:dyDescent="0.2">
      <c r="A553" s="30" t="s">
        <v>4</v>
      </c>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row>
    <row r="554" spans="1:42" s="16" customFormat="1" x14ac:dyDescent="0.2">
      <c r="A554" s="32" t="s">
        <v>259</v>
      </c>
      <c r="C554" s="151">
        <f>IF(ptc_fed_amount="n/a",Inputs!D159,IF(C$2&lt;=ptc_fed_term,ptc_fed_amount*(1+ptc_fed_escal/100)^B$2,0))</f>
        <v>0</v>
      </c>
      <c r="D554" s="151">
        <f>IF(ptc_fed_amount="n/a",Inputs!E159,IF(D$2&lt;=ptc_fed_term,ptc_fed_amount*(1+ptc_fed_escal/100)^C$2,0))</f>
        <v>0</v>
      </c>
      <c r="E554" s="151">
        <f>IF(ptc_fed_amount="n/a",Inputs!F159,IF(E$2&lt;=ptc_fed_term,ptc_fed_amount*(1+ptc_fed_escal/100)^D$2,0))</f>
        <v>0</v>
      </c>
      <c r="F554" s="151">
        <f>IF(ptc_fed_amount="n/a",Inputs!G159,IF(F$2&lt;=ptc_fed_term,ptc_fed_amount*(1+ptc_fed_escal/100)^E$2,0))</f>
        <v>0</v>
      </c>
      <c r="G554" s="151">
        <f>IF(ptc_fed_amount="n/a",Inputs!H159,IF(G$2&lt;=ptc_fed_term,ptc_fed_amount*(1+ptc_fed_escal/100)^F$2,0))</f>
        <v>0</v>
      </c>
      <c r="H554" s="151">
        <f>IF(ptc_fed_amount="n/a",Inputs!I159,IF(H$2&lt;=ptc_fed_term,ptc_fed_amount*(1+ptc_fed_escal/100)^G$2,0))</f>
        <v>0</v>
      </c>
      <c r="I554" s="151">
        <f>IF(ptc_fed_amount="n/a",Inputs!J159,IF(I$2&lt;=ptc_fed_term,ptc_fed_amount*(1+ptc_fed_escal/100)^H$2,0))</f>
        <v>0</v>
      </c>
      <c r="J554" s="151">
        <f>IF(ptc_fed_amount="n/a",Inputs!K159,IF(J$2&lt;=ptc_fed_term,ptc_fed_amount*(1+ptc_fed_escal/100)^I$2,0))</f>
        <v>0</v>
      </c>
      <c r="K554" s="151">
        <f>IF(ptc_fed_amount="n/a",Inputs!L159,IF(K$2&lt;=ptc_fed_term,ptc_fed_amount*(1+ptc_fed_escal/100)^J$2,0))</f>
        <v>0</v>
      </c>
      <c r="L554" s="151">
        <f>IF(ptc_fed_amount="n/a",Inputs!M159,IF(L$2&lt;=ptc_fed_term,ptc_fed_amount*(1+ptc_fed_escal/100)^K$2,0))</f>
        <v>0</v>
      </c>
      <c r="M554" s="151">
        <f>IF(ptc_fed_amount="n/a",Inputs!N159,IF(M$2&lt;=ptc_fed_term,ptc_fed_amount*(1+ptc_fed_escal/100)^L$2,0))</f>
        <v>0</v>
      </c>
      <c r="N554" s="151">
        <f>IF(ptc_fed_amount="n/a",Inputs!O159,IF(N$2&lt;=ptc_fed_term,ptc_fed_amount*(1+ptc_fed_escal/100)^M$2,0))</f>
        <v>0</v>
      </c>
      <c r="O554" s="151">
        <f>IF(ptc_fed_amount="n/a",Inputs!P159,IF(O$2&lt;=ptc_fed_term,ptc_fed_amount*(1+ptc_fed_escal/100)^N$2,0))</f>
        <v>0</v>
      </c>
      <c r="P554" s="151">
        <f>IF(ptc_fed_amount="n/a",Inputs!Q159,IF(P$2&lt;=ptc_fed_term,ptc_fed_amount*(1+ptc_fed_escal/100)^O$2,0))</f>
        <v>0</v>
      </c>
      <c r="Q554" s="151">
        <f>IF(ptc_fed_amount="n/a",Inputs!R159,IF(Q$2&lt;=ptc_fed_term,ptc_fed_amount*(1+ptc_fed_escal/100)^P$2,0))</f>
        <v>0</v>
      </c>
      <c r="R554" s="151">
        <f>IF(ptc_fed_amount="n/a",Inputs!S159,IF(R$2&lt;=ptc_fed_term,ptc_fed_amount*(1+ptc_fed_escal/100)^Q$2,0))</f>
        <v>0</v>
      </c>
      <c r="S554" s="151">
        <f>IF(ptc_fed_amount="n/a",Inputs!T159,IF(S$2&lt;=ptc_fed_term,ptc_fed_amount*(1+ptc_fed_escal/100)^R$2,0))</f>
        <v>0</v>
      </c>
      <c r="T554" s="151">
        <f>IF(ptc_fed_amount="n/a",Inputs!U159,IF(T$2&lt;=ptc_fed_term,ptc_fed_amount*(1+ptc_fed_escal/100)^S$2,0))</f>
        <v>0</v>
      </c>
      <c r="U554" s="151">
        <f>IF(ptc_fed_amount="n/a",Inputs!V159,IF(U$2&lt;=ptc_fed_term,ptc_fed_amount*(1+ptc_fed_escal/100)^T$2,0))</f>
        <v>0</v>
      </c>
      <c r="V554" s="151">
        <f>IF(ptc_fed_amount="n/a",Inputs!W159,IF(V$2&lt;=ptc_fed_term,ptc_fed_amount*(1+ptc_fed_escal/100)^U$2,0))</f>
        <v>0</v>
      </c>
      <c r="W554" s="151">
        <f>IF(ptc_fed_amount="n/a",Inputs!X159,IF(W$2&lt;=ptc_fed_term,ptc_fed_amount*(1+ptc_fed_escal/100)^V$2,0))</f>
        <v>0</v>
      </c>
      <c r="X554" s="151">
        <f>IF(ptc_fed_amount="n/a",Inputs!Y159,IF(X$2&lt;=ptc_fed_term,ptc_fed_amount*(1+ptc_fed_escal/100)^W$2,0))</f>
        <v>0</v>
      </c>
      <c r="Y554" s="151">
        <f>IF(ptc_fed_amount="n/a",Inputs!Z159,IF(Y$2&lt;=ptc_fed_term,ptc_fed_amount*(1+ptc_fed_escal/100)^X$2,0))</f>
        <v>0</v>
      </c>
      <c r="Z554" s="151">
        <f>IF(ptc_fed_amount="n/a",Inputs!AA159,IF(Z$2&lt;=ptc_fed_term,ptc_fed_amount*(1+ptc_fed_escal/100)^Y$2,0))</f>
        <v>0</v>
      </c>
      <c r="AA554" s="151">
        <f>IF(ptc_fed_amount="n/a",Inputs!AB159,IF(AA$2&lt;=ptc_fed_term,ptc_fed_amount*(1+ptc_fed_escal/100)^Z$2,0))</f>
        <v>0</v>
      </c>
      <c r="AB554" s="151">
        <f>IF(ptc_fed_amount="n/a",Inputs!AC159,IF(AB$2&lt;=ptc_fed_term,ptc_fed_amount*(1+ptc_fed_escal/100)^AA$2,0))</f>
        <v>0</v>
      </c>
      <c r="AC554" s="151">
        <f>IF(ptc_fed_amount="n/a",Inputs!AD159,IF(AC$2&lt;=ptc_fed_term,ptc_fed_amount*(1+ptc_fed_escal/100)^AB$2,0))</f>
        <v>0</v>
      </c>
      <c r="AD554" s="151">
        <f>IF(ptc_fed_amount="n/a",Inputs!AE159,IF(AD$2&lt;=ptc_fed_term,ptc_fed_amount*(1+ptc_fed_escal/100)^AC$2,0))</f>
        <v>0</v>
      </c>
      <c r="AE554" s="151">
        <f>IF(ptc_fed_amount="n/a",Inputs!AF159,IF(AE$2&lt;=ptc_fed_term,ptc_fed_amount*(1+ptc_fed_escal/100)^AD$2,0))</f>
        <v>0</v>
      </c>
      <c r="AF554" s="151">
        <f>IF(ptc_fed_amount="n/a",Inputs!AG159,IF(AF$2&lt;=ptc_fed_term,ptc_fed_amount*(1+ptc_fed_escal/100)^AE$2,0))</f>
        <v>0</v>
      </c>
      <c r="AG554" s="151">
        <f>IF(ptc_fed_amount="n/a",Inputs!AH159,IF(AG$2&lt;=ptc_fed_term,ptc_fed_amount*(1+ptc_fed_escal/100)^AF$2,0))</f>
        <v>0</v>
      </c>
      <c r="AH554" s="151">
        <f>IF(ptc_fed_amount="n/a",Inputs!AI159,IF(AH$2&lt;=ptc_fed_term,ptc_fed_amount*(1+ptc_fed_escal/100)^AG$2,0))</f>
        <v>0</v>
      </c>
      <c r="AI554" s="151">
        <f>IF(ptc_fed_amount="n/a",Inputs!AJ159,IF(AI$2&lt;=ptc_fed_term,ptc_fed_amount*(1+ptc_fed_escal/100)^AH$2,0))</f>
        <v>0</v>
      </c>
      <c r="AJ554" s="151">
        <f>IF(ptc_fed_amount="n/a",Inputs!AK159,IF(AJ$2&lt;=ptc_fed_term,ptc_fed_amount*(1+ptc_fed_escal/100)^AI$2,0))</f>
        <v>0</v>
      </c>
      <c r="AK554" s="151">
        <f>IF(ptc_fed_amount="n/a",Inputs!AL159,IF(AK$2&lt;=ptc_fed_term,ptc_fed_amount*(1+ptc_fed_escal/100)^AJ$2,0))</f>
        <v>0</v>
      </c>
      <c r="AL554" s="151">
        <f>IF(ptc_fed_amount="n/a",Inputs!AM159,IF(AL$2&lt;=ptc_fed_term,ptc_fed_amount*(1+ptc_fed_escal/100)^AK$2,0))</f>
        <v>0</v>
      </c>
      <c r="AM554" s="151">
        <f>IF(ptc_fed_amount="n/a",Inputs!AN159,IF(AM$2&lt;=ptc_fed_term,ptc_fed_amount*(1+ptc_fed_escal/100)^AL$2,0))</f>
        <v>0</v>
      </c>
      <c r="AN554" s="151">
        <f>IF(ptc_fed_amount="n/a",Inputs!AO159,IF(AN$2&lt;=ptc_fed_term,ptc_fed_amount*(1+ptc_fed_escal/100)^AM$2,0))</f>
        <v>0</v>
      </c>
      <c r="AO554" s="151">
        <f>IF(ptc_fed_amount="n/a",Inputs!AP159,IF(AO$2&lt;=ptc_fed_term,ptc_fed_amount*(1+ptc_fed_escal/100)^AN$2,0))</f>
        <v>0</v>
      </c>
      <c r="AP554" s="151">
        <f>IF(ptc_fed_amount="n/a",Inputs!AQ159,IF(AP$2&lt;=ptc_fed_term,ptc_fed_amount*(1+ptc_fed_escal/100)^AO$2,0))</f>
        <v>0</v>
      </c>
    </row>
    <row r="555" spans="1:42" s="16" customFormat="1" x14ac:dyDescent="0.2">
      <c r="A555" s="32" t="s">
        <v>260</v>
      </c>
      <c r="C555" s="151">
        <f>ROUND(C554*1000,0)</f>
        <v>0</v>
      </c>
      <c r="D555" s="151">
        <f>ROUND(D554*1000,0)</f>
        <v>0</v>
      </c>
      <c r="E555" s="151">
        <f t="shared" ref="E555:AP555" si="183">ROUND(E554*1000,0)</f>
        <v>0</v>
      </c>
      <c r="F555" s="151">
        <f t="shared" si="183"/>
        <v>0</v>
      </c>
      <c r="G555" s="151">
        <f t="shared" si="183"/>
        <v>0</v>
      </c>
      <c r="H555" s="151">
        <f t="shared" si="183"/>
        <v>0</v>
      </c>
      <c r="I555" s="151">
        <f t="shared" si="183"/>
        <v>0</v>
      </c>
      <c r="J555" s="151">
        <f t="shared" si="183"/>
        <v>0</v>
      </c>
      <c r="K555" s="151">
        <f t="shared" si="183"/>
        <v>0</v>
      </c>
      <c r="L555" s="151">
        <f t="shared" si="183"/>
        <v>0</v>
      </c>
      <c r="M555" s="151">
        <f t="shared" si="183"/>
        <v>0</v>
      </c>
      <c r="N555" s="151">
        <f t="shared" si="183"/>
        <v>0</v>
      </c>
      <c r="O555" s="151">
        <f t="shared" si="183"/>
        <v>0</v>
      </c>
      <c r="P555" s="151">
        <f t="shared" si="183"/>
        <v>0</v>
      </c>
      <c r="Q555" s="151">
        <f t="shared" si="183"/>
        <v>0</v>
      </c>
      <c r="R555" s="151">
        <f t="shared" si="183"/>
        <v>0</v>
      </c>
      <c r="S555" s="151">
        <f t="shared" si="183"/>
        <v>0</v>
      </c>
      <c r="T555" s="151">
        <f t="shared" si="183"/>
        <v>0</v>
      </c>
      <c r="U555" s="151">
        <f t="shared" si="183"/>
        <v>0</v>
      </c>
      <c r="V555" s="151">
        <f t="shared" si="183"/>
        <v>0</v>
      </c>
      <c r="W555" s="151">
        <f t="shared" si="183"/>
        <v>0</v>
      </c>
      <c r="X555" s="151">
        <f t="shared" si="183"/>
        <v>0</v>
      </c>
      <c r="Y555" s="151">
        <f t="shared" si="183"/>
        <v>0</v>
      </c>
      <c r="Z555" s="151">
        <f t="shared" si="183"/>
        <v>0</v>
      </c>
      <c r="AA555" s="151">
        <f t="shared" si="183"/>
        <v>0</v>
      </c>
      <c r="AB555" s="151">
        <f t="shared" si="183"/>
        <v>0</v>
      </c>
      <c r="AC555" s="151">
        <f t="shared" si="183"/>
        <v>0</v>
      </c>
      <c r="AD555" s="151">
        <f t="shared" si="183"/>
        <v>0</v>
      </c>
      <c r="AE555" s="151">
        <f t="shared" si="183"/>
        <v>0</v>
      </c>
      <c r="AF555" s="151">
        <f t="shared" si="183"/>
        <v>0</v>
      </c>
      <c r="AG555" s="151">
        <f t="shared" si="183"/>
        <v>0</v>
      </c>
      <c r="AH555" s="151">
        <f t="shared" si="183"/>
        <v>0</v>
      </c>
      <c r="AI555" s="151">
        <f t="shared" si="183"/>
        <v>0</v>
      </c>
      <c r="AJ555" s="151">
        <f t="shared" si="183"/>
        <v>0</v>
      </c>
      <c r="AK555" s="151">
        <f t="shared" si="183"/>
        <v>0</v>
      </c>
      <c r="AL555" s="151">
        <f t="shared" si="183"/>
        <v>0</v>
      </c>
      <c r="AM555" s="151">
        <f t="shared" si="183"/>
        <v>0</v>
      </c>
      <c r="AN555" s="151">
        <f t="shared" si="183"/>
        <v>0</v>
      </c>
      <c r="AO555" s="151">
        <f t="shared" si="183"/>
        <v>0</v>
      </c>
      <c r="AP555" s="151">
        <f t="shared" si="183"/>
        <v>0</v>
      </c>
    </row>
    <row r="556" spans="1:42" s="16" customFormat="1" x14ac:dyDescent="0.2">
      <c r="A556" s="32" t="s">
        <v>59</v>
      </c>
      <c r="C556" s="162">
        <f>C$5/1000</f>
        <v>0</v>
      </c>
      <c r="D556" s="162">
        <f>D$5/1000</f>
        <v>0</v>
      </c>
      <c r="E556" s="162">
        <f t="shared" ref="E556:AP556" si="184">E$5/1000</f>
        <v>0</v>
      </c>
      <c r="F556" s="162">
        <f t="shared" si="184"/>
        <v>0</v>
      </c>
      <c r="G556" s="162">
        <f t="shared" si="184"/>
        <v>0</v>
      </c>
      <c r="H556" s="162">
        <f t="shared" si="184"/>
        <v>0</v>
      </c>
      <c r="I556" s="162">
        <f t="shared" si="184"/>
        <v>0</v>
      </c>
      <c r="J556" s="162">
        <f t="shared" si="184"/>
        <v>0</v>
      </c>
      <c r="K556" s="162">
        <f t="shared" si="184"/>
        <v>0</v>
      </c>
      <c r="L556" s="162">
        <f t="shared" si="184"/>
        <v>0</v>
      </c>
      <c r="M556" s="162">
        <f t="shared" si="184"/>
        <v>0</v>
      </c>
      <c r="N556" s="162">
        <f t="shared" si="184"/>
        <v>0</v>
      </c>
      <c r="O556" s="162">
        <f t="shared" si="184"/>
        <v>0</v>
      </c>
      <c r="P556" s="162">
        <f t="shared" si="184"/>
        <v>0</v>
      </c>
      <c r="Q556" s="162">
        <f t="shared" si="184"/>
        <v>0</v>
      </c>
      <c r="R556" s="162">
        <f t="shared" si="184"/>
        <v>0</v>
      </c>
      <c r="S556" s="162">
        <f t="shared" si="184"/>
        <v>0</v>
      </c>
      <c r="T556" s="162">
        <f t="shared" si="184"/>
        <v>0</v>
      </c>
      <c r="U556" s="162">
        <f t="shared" si="184"/>
        <v>0</v>
      </c>
      <c r="V556" s="162">
        <f t="shared" si="184"/>
        <v>0</v>
      </c>
      <c r="W556" s="162">
        <f t="shared" si="184"/>
        <v>0</v>
      </c>
      <c r="X556" s="162">
        <f t="shared" si="184"/>
        <v>0</v>
      </c>
      <c r="Y556" s="162">
        <f t="shared" si="184"/>
        <v>0</v>
      </c>
      <c r="Z556" s="162">
        <f t="shared" si="184"/>
        <v>0</v>
      </c>
      <c r="AA556" s="162">
        <f t="shared" si="184"/>
        <v>0</v>
      </c>
      <c r="AB556" s="162">
        <f t="shared" si="184"/>
        <v>0</v>
      </c>
      <c r="AC556" s="162">
        <f t="shared" si="184"/>
        <v>0</v>
      </c>
      <c r="AD556" s="162">
        <f t="shared" si="184"/>
        <v>0</v>
      </c>
      <c r="AE556" s="162">
        <f t="shared" si="184"/>
        <v>0</v>
      </c>
      <c r="AF556" s="162">
        <f t="shared" si="184"/>
        <v>0</v>
      </c>
      <c r="AG556" s="162">
        <f t="shared" si="184"/>
        <v>0</v>
      </c>
      <c r="AH556" s="162">
        <f t="shared" si="184"/>
        <v>0</v>
      </c>
      <c r="AI556" s="162">
        <f t="shared" si="184"/>
        <v>0</v>
      </c>
      <c r="AJ556" s="162">
        <f t="shared" si="184"/>
        <v>0</v>
      </c>
      <c r="AK556" s="162">
        <f t="shared" si="184"/>
        <v>0</v>
      </c>
      <c r="AL556" s="162">
        <f t="shared" si="184"/>
        <v>0</v>
      </c>
      <c r="AM556" s="162">
        <f t="shared" si="184"/>
        <v>0</v>
      </c>
      <c r="AN556" s="162">
        <f t="shared" si="184"/>
        <v>0</v>
      </c>
      <c r="AO556" s="162">
        <f t="shared" si="184"/>
        <v>0</v>
      </c>
      <c r="AP556" s="162">
        <f t="shared" si="184"/>
        <v>0</v>
      </c>
    </row>
    <row r="557" spans="1:42" s="16" customFormat="1" x14ac:dyDescent="0.2">
      <c r="A557" s="32" t="s">
        <v>13</v>
      </c>
      <c r="C557" s="161">
        <f>C555*C556</f>
        <v>0</v>
      </c>
      <c r="D557" s="161">
        <f>D555*D556</f>
        <v>0</v>
      </c>
      <c r="E557" s="161">
        <f t="shared" ref="E557:AP557" si="185">E555*E556</f>
        <v>0</v>
      </c>
      <c r="F557" s="161">
        <f t="shared" si="185"/>
        <v>0</v>
      </c>
      <c r="G557" s="161">
        <f t="shared" si="185"/>
        <v>0</v>
      </c>
      <c r="H557" s="161">
        <f t="shared" si="185"/>
        <v>0</v>
      </c>
      <c r="I557" s="161">
        <f t="shared" si="185"/>
        <v>0</v>
      </c>
      <c r="J557" s="161">
        <f t="shared" si="185"/>
        <v>0</v>
      </c>
      <c r="K557" s="161">
        <f t="shared" si="185"/>
        <v>0</v>
      </c>
      <c r="L557" s="161">
        <f t="shared" si="185"/>
        <v>0</v>
      </c>
      <c r="M557" s="161">
        <f t="shared" si="185"/>
        <v>0</v>
      </c>
      <c r="N557" s="161">
        <f t="shared" si="185"/>
        <v>0</v>
      </c>
      <c r="O557" s="161">
        <f t="shared" si="185"/>
        <v>0</v>
      </c>
      <c r="P557" s="161">
        <f t="shared" si="185"/>
        <v>0</v>
      </c>
      <c r="Q557" s="161">
        <f t="shared" si="185"/>
        <v>0</v>
      </c>
      <c r="R557" s="161">
        <f t="shared" si="185"/>
        <v>0</v>
      </c>
      <c r="S557" s="161">
        <f t="shared" si="185"/>
        <v>0</v>
      </c>
      <c r="T557" s="161">
        <f t="shared" si="185"/>
        <v>0</v>
      </c>
      <c r="U557" s="161">
        <f t="shared" si="185"/>
        <v>0</v>
      </c>
      <c r="V557" s="161">
        <f t="shared" si="185"/>
        <v>0</v>
      </c>
      <c r="W557" s="161">
        <f t="shared" si="185"/>
        <v>0</v>
      </c>
      <c r="X557" s="161">
        <f t="shared" si="185"/>
        <v>0</v>
      </c>
      <c r="Y557" s="161">
        <f t="shared" si="185"/>
        <v>0</v>
      </c>
      <c r="Z557" s="161">
        <f t="shared" si="185"/>
        <v>0</v>
      </c>
      <c r="AA557" s="161">
        <f t="shared" si="185"/>
        <v>0</v>
      </c>
      <c r="AB557" s="161">
        <f t="shared" si="185"/>
        <v>0</v>
      </c>
      <c r="AC557" s="161">
        <f t="shared" si="185"/>
        <v>0</v>
      </c>
      <c r="AD557" s="161">
        <f t="shared" si="185"/>
        <v>0</v>
      </c>
      <c r="AE557" s="161">
        <f t="shared" si="185"/>
        <v>0</v>
      </c>
      <c r="AF557" s="161">
        <f t="shared" si="185"/>
        <v>0</v>
      </c>
      <c r="AG557" s="161">
        <f t="shared" si="185"/>
        <v>0</v>
      </c>
      <c r="AH557" s="161">
        <f t="shared" si="185"/>
        <v>0</v>
      </c>
      <c r="AI557" s="161">
        <f t="shared" si="185"/>
        <v>0</v>
      </c>
      <c r="AJ557" s="161">
        <f t="shared" si="185"/>
        <v>0</v>
      </c>
      <c r="AK557" s="161">
        <f t="shared" si="185"/>
        <v>0</v>
      </c>
      <c r="AL557" s="161">
        <f t="shared" si="185"/>
        <v>0</v>
      </c>
      <c r="AM557" s="161">
        <f t="shared" si="185"/>
        <v>0</v>
      </c>
      <c r="AN557" s="161">
        <f t="shared" si="185"/>
        <v>0</v>
      </c>
      <c r="AO557" s="161">
        <f t="shared" si="185"/>
        <v>0</v>
      </c>
      <c r="AP557" s="161">
        <f t="shared" si="185"/>
        <v>0</v>
      </c>
    </row>
    <row r="558" spans="1:42" s="16" customFormat="1" x14ac:dyDescent="0.2">
      <c r="A558" s="32"/>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row>
    <row r="559" spans="1:42" x14ac:dyDescent="0.2">
      <c r="A559" s="29" t="s">
        <v>16</v>
      </c>
      <c r="B559" s="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row>
    <row r="560" spans="1:42" x14ac:dyDescent="0.2">
      <c r="A560" s="30" t="str">
        <f>Inputs!B109</f>
        <v>As fixed amount</v>
      </c>
      <c r="B560" s="16"/>
      <c r="C560" s="16"/>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32" t="str">
        <f>Inputs!B110</f>
        <v>Federal ($)</v>
      </c>
      <c r="B561" s="16"/>
      <c r="C561" s="187">
        <f>ibi_fed_amount</f>
        <v>0</v>
      </c>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spans="1:42" x14ac:dyDescent="0.2">
      <c r="A562" s="32" t="str">
        <f>Inputs!B111</f>
        <v>State ($)</v>
      </c>
      <c r="B562" s="16"/>
      <c r="C562" s="187">
        <f>ibi_sta_amount</f>
        <v>0</v>
      </c>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row>
    <row r="563" spans="1:42" x14ac:dyDescent="0.2">
      <c r="A563" s="32" t="str">
        <f>Inputs!B112</f>
        <v>Utility ($)</v>
      </c>
      <c r="B563" s="16"/>
      <c r="C563" s="187">
        <f>ibi_uti_amount</f>
        <v>0</v>
      </c>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row>
    <row r="564" spans="1:42" x14ac:dyDescent="0.2">
      <c r="A564" s="32" t="str">
        <f>Inputs!B113</f>
        <v>Other ($)</v>
      </c>
      <c r="C564" s="162">
        <f>ibi_oth_amount</f>
        <v>0</v>
      </c>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c r="AN564" s="28"/>
      <c r="AO564" s="28"/>
      <c r="AP564" s="28"/>
    </row>
    <row r="565" spans="1:42" x14ac:dyDescent="0.2">
      <c r="A565" s="27" t="s">
        <v>13</v>
      </c>
      <c r="C565" s="188">
        <f>SUM(C561:C564)</f>
        <v>0</v>
      </c>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row>
    <row r="566" spans="1:42" x14ac:dyDescent="0.2">
      <c r="A566" s="30" t="str">
        <f>Inputs!B114</f>
        <v>As percentage</v>
      </c>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c r="AN566" s="28"/>
      <c r="AO566" s="28"/>
      <c r="AP566" s="28"/>
    </row>
    <row r="567" spans="1:42" x14ac:dyDescent="0.2">
      <c r="A567" s="32" t="str">
        <f>Inputs!B115</f>
        <v>Federal (% of total installed cost)</v>
      </c>
      <c r="C567" s="208">
        <f>MIN(ibi_fed_percent/100*total_installed_cost,Inputs!D115)</f>
        <v>0</v>
      </c>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32" t="str">
        <f>Inputs!B116</f>
        <v>State (% of total installed cost)</v>
      </c>
      <c r="C568" s="208">
        <f>MIN(ibi_sta_percent/100*total_installed_cost,Inputs!D116)</f>
        <v>0</v>
      </c>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32" t="str">
        <f>Inputs!B117</f>
        <v>Utility (% of total installed cost)</v>
      </c>
      <c r="C569" s="208">
        <f>MIN(ibi_uti_percent/100*total_installed_cost,Inputs!D117)</f>
        <v>0</v>
      </c>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32" t="str">
        <f>Inputs!B118</f>
        <v>Other (% of total installed cost)</v>
      </c>
      <c r="C570" s="208">
        <f>MIN(ibi_oth_percent/100*total_installed_cost,Inputs!D118)</f>
        <v>0</v>
      </c>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32" t="s">
        <v>13</v>
      </c>
      <c r="C571" s="167">
        <f>SUM(C567:C570)</f>
        <v>0</v>
      </c>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row>
    <row r="572" spans="1:42" x14ac:dyDescent="0.2">
      <c r="A572" s="32"/>
      <c r="C572" s="161"/>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row>
    <row r="573" spans="1:42" x14ac:dyDescent="0.2">
      <c r="A573" s="29" t="s">
        <v>31</v>
      </c>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row>
    <row r="574" spans="1:42" x14ac:dyDescent="0.2">
      <c r="A574" s="30" t="str">
        <f>Inputs!B120</f>
        <v>Federal ($/W)</v>
      </c>
      <c r="B574" s="16"/>
      <c r="C574" s="208">
        <f>MIN(cbi_fed_amount*system_capacity*1000,cbi_fed_maxvalue)</f>
        <v>0</v>
      </c>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30" t="str">
        <f>Inputs!B121</f>
        <v>State ($/W)</v>
      </c>
      <c r="B575" s="16"/>
      <c r="C575" s="208">
        <f>MIN(cbi_sta_amount*system_capacity*1000,cbi_sta_maxvalue)</f>
        <v>0</v>
      </c>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row>
    <row r="576" spans="1:42" x14ac:dyDescent="0.2">
      <c r="A576" s="30" t="str">
        <f>Inputs!B122</f>
        <v>Utility ($/W)</v>
      </c>
      <c r="B576" s="16"/>
      <c r="C576" s="208">
        <f>MIN(cbi_uti_amount*system_capacity*1000,cbi_uti_maxvalue)</f>
        <v>0</v>
      </c>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0" t="str">
        <f>Inputs!B123</f>
        <v>Other ($/W)</v>
      </c>
      <c r="C577" s="208">
        <f>MIN(cbi_oth_amount*system_capacity*1000,cbi_oth_maxvalue)</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23" t="s">
        <v>13</v>
      </c>
      <c r="C578" s="167">
        <f>SUM(C574:C577)</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9" t="s">
        <v>28</v>
      </c>
    </row>
    <row r="581" spans="1:42" x14ac:dyDescent="0.2">
      <c r="A581" s="23" t="str">
        <f>Inputs!B125</f>
        <v>Federal ($/kWh)</v>
      </c>
    </row>
    <row r="582" spans="1:42" x14ac:dyDescent="0.2">
      <c r="A582" s="27" t="s">
        <v>29</v>
      </c>
      <c r="C582" s="151">
        <f>IF(pbi_fed_amount="n/a",Inputs!D154,IF(AND(C$2&lt;=pbi_fed_term,C$2&lt;=analysis_period),pbi_fed_amount*(1+pbi_fed_escal/100)^B$2,0))</f>
        <v>0</v>
      </c>
      <c r="D582" s="151">
        <f>IF(pbi_fed_amount="n/a",Inputs!E154,IF(AND(D$2&lt;=pbi_fed_term,D$2&lt;=analysis_period),pbi_fed_amount*(1+pbi_fed_escal/100)^C$2,0))</f>
        <v>0</v>
      </c>
      <c r="E582" s="151">
        <f>IF(pbi_fed_amount="n/a",Inputs!F154,IF(AND(E$2&lt;=pbi_fed_term,E$2&lt;=analysis_period),pbi_fed_amount*(1+pbi_fed_escal/100)^D$2,0))</f>
        <v>0</v>
      </c>
      <c r="F582" s="151">
        <f>IF(pbi_fed_amount="n/a",Inputs!G154,IF(AND(F$2&lt;=pbi_fed_term,F$2&lt;=analysis_period),pbi_fed_amount*(1+pbi_fed_escal/100)^E$2,0))</f>
        <v>0</v>
      </c>
      <c r="G582" s="151">
        <f>IF(pbi_fed_amount="n/a",Inputs!H154,IF(AND(G$2&lt;=pbi_fed_term,G$2&lt;=analysis_period),pbi_fed_amount*(1+pbi_fed_escal/100)^F$2,0))</f>
        <v>0</v>
      </c>
      <c r="H582" s="151">
        <f>IF(pbi_fed_amount="n/a",Inputs!I154,IF(AND(H$2&lt;=pbi_fed_term,H$2&lt;=analysis_period),pbi_fed_amount*(1+pbi_fed_escal/100)^G$2,0))</f>
        <v>0</v>
      </c>
      <c r="I582" s="151">
        <f>IF(pbi_fed_amount="n/a",Inputs!J154,IF(AND(I$2&lt;=pbi_fed_term,I$2&lt;=analysis_period),pbi_fed_amount*(1+pbi_fed_escal/100)^H$2,0))</f>
        <v>0</v>
      </c>
      <c r="J582" s="151">
        <f>IF(pbi_fed_amount="n/a",Inputs!K154,IF(AND(J$2&lt;=pbi_fed_term,J$2&lt;=analysis_period),pbi_fed_amount*(1+pbi_fed_escal/100)^I$2,0))</f>
        <v>0</v>
      </c>
      <c r="K582" s="151">
        <f>IF(pbi_fed_amount="n/a",Inputs!L154,IF(AND(K$2&lt;=pbi_fed_term,K$2&lt;=analysis_period),pbi_fed_amount*(1+pbi_fed_escal/100)^J$2,0))</f>
        <v>0</v>
      </c>
      <c r="L582" s="151">
        <f>IF(pbi_fed_amount="n/a",Inputs!M154,IF(AND(L$2&lt;=pbi_fed_term,L$2&lt;=analysis_period),pbi_fed_amount*(1+pbi_fed_escal/100)^K$2,0))</f>
        <v>0</v>
      </c>
      <c r="M582" s="151">
        <f>IF(pbi_fed_amount="n/a",Inputs!N154,IF(AND(M$2&lt;=pbi_fed_term,M$2&lt;=analysis_period),pbi_fed_amount*(1+pbi_fed_escal/100)^L$2,0))</f>
        <v>0</v>
      </c>
      <c r="N582" s="151">
        <f>IF(pbi_fed_amount="n/a",Inputs!O154,IF(AND(N$2&lt;=pbi_fed_term,N$2&lt;=analysis_period),pbi_fed_amount*(1+pbi_fed_escal/100)^M$2,0))</f>
        <v>0</v>
      </c>
      <c r="O582" s="151">
        <f>IF(pbi_fed_amount="n/a",Inputs!P154,IF(AND(O$2&lt;=pbi_fed_term,O$2&lt;=analysis_period),pbi_fed_amount*(1+pbi_fed_escal/100)^N$2,0))</f>
        <v>0</v>
      </c>
      <c r="P582" s="151">
        <f>IF(pbi_fed_amount="n/a",Inputs!Q154,IF(AND(P$2&lt;=pbi_fed_term,P$2&lt;=analysis_period),pbi_fed_amount*(1+pbi_fed_escal/100)^O$2,0))</f>
        <v>0</v>
      </c>
      <c r="Q582" s="151">
        <f>IF(pbi_fed_amount="n/a",Inputs!R154,IF(AND(Q$2&lt;=pbi_fed_term,Q$2&lt;=analysis_period),pbi_fed_amount*(1+pbi_fed_escal/100)^P$2,0))</f>
        <v>0</v>
      </c>
      <c r="R582" s="151">
        <f>IF(pbi_fed_amount="n/a",Inputs!S154,IF(AND(R$2&lt;=pbi_fed_term,R$2&lt;=analysis_period),pbi_fed_amount*(1+pbi_fed_escal/100)^Q$2,0))</f>
        <v>0</v>
      </c>
      <c r="S582" s="151">
        <f>IF(pbi_fed_amount="n/a",Inputs!T154,IF(AND(S$2&lt;=pbi_fed_term,S$2&lt;=analysis_period),pbi_fed_amount*(1+pbi_fed_escal/100)^R$2,0))</f>
        <v>0</v>
      </c>
      <c r="T582" s="151">
        <f>IF(pbi_fed_amount="n/a",Inputs!U154,IF(AND(T$2&lt;=pbi_fed_term,T$2&lt;=analysis_period),pbi_fed_amount*(1+pbi_fed_escal/100)^S$2,0))</f>
        <v>0</v>
      </c>
      <c r="U582" s="151">
        <f>IF(pbi_fed_amount="n/a",Inputs!V154,IF(AND(U$2&lt;=pbi_fed_term,U$2&lt;=analysis_period),pbi_fed_amount*(1+pbi_fed_escal/100)^T$2,0))</f>
        <v>0</v>
      </c>
      <c r="V582" s="151">
        <f>IF(pbi_fed_amount="n/a",Inputs!W154,IF(AND(V$2&lt;=pbi_fed_term,V$2&lt;=analysis_period),pbi_fed_amount*(1+pbi_fed_escal/100)^U$2,0))</f>
        <v>0</v>
      </c>
      <c r="W582" s="151">
        <f>IF(pbi_fed_amount="n/a",Inputs!X154,IF(AND(W$2&lt;=pbi_fed_term,W$2&lt;=analysis_period),pbi_fed_amount*(1+pbi_fed_escal/100)^V$2,0))</f>
        <v>0</v>
      </c>
      <c r="X582" s="151">
        <f>IF(pbi_fed_amount="n/a",Inputs!Y154,IF(AND(X$2&lt;=pbi_fed_term,X$2&lt;=analysis_period),pbi_fed_amount*(1+pbi_fed_escal/100)^W$2,0))</f>
        <v>0</v>
      </c>
      <c r="Y582" s="151">
        <f>IF(pbi_fed_amount="n/a",Inputs!Z154,IF(AND(Y$2&lt;=pbi_fed_term,Y$2&lt;=analysis_period),pbi_fed_amount*(1+pbi_fed_escal/100)^X$2,0))</f>
        <v>0</v>
      </c>
      <c r="Z582" s="151">
        <f>IF(pbi_fed_amount="n/a",Inputs!AA154,IF(AND(Z$2&lt;=pbi_fed_term,Z$2&lt;=analysis_period),pbi_fed_amount*(1+pbi_fed_escal/100)^Y$2,0))</f>
        <v>0</v>
      </c>
      <c r="AA582" s="151">
        <f>IF(pbi_fed_amount="n/a",Inputs!AB154,IF(AND(AA$2&lt;=pbi_fed_term,AA$2&lt;=analysis_period),pbi_fed_amount*(1+pbi_fed_escal/100)^Z$2,0))</f>
        <v>0</v>
      </c>
      <c r="AB582" s="151">
        <f>IF(pbi_fed_amount="n/a",Inputs!AC154,IF(AND(AB$2&lt;=pbi_fed_term,AB$2&lt;=analysis_period),pbi_fed_amount*(1+pbi_fed_escal/100)^AA$2,0))</f>
        <v>0</v>
      </c>
      <c r="AC582" s="151">
        <f>IF(pbi_fed_amount="n/a",Inputs!AD154,IF(AND(AC$2&lt;=pbi_fed_term,AC$2&lt;=analysis_period),pbi_fed_amount*(1+pbi_fed_escal/100)^AB$2,0))</f>
        <v>0</v>
      </c>
      <c r="AD582" s="151">
        <f>IF(pbi_fed_amount="n/a",Inputs!AE154,IF(AND(AD$2&lt;=pbi_fed_term,AD$2&lt;=analysis_period),pbi_fed_amount*(1+pbi_fed_escal/100)^AC$2,0))</f>
        <v>0</v>
      </c>
      <c r="AE582" s="151">
        <f>IF(pbi_fed_amount="n/a",Inputs!AF154,IF(AND(AE$2&lt;=pbi_fed_term,AE$2&lt;=analysis_period),pbi_fed_amount*(1+pbi_fed_escal/100)^AD$2,0))</f>
        <v>0</v>
      </c>
      <c r="AF582" s="151">
        <f>IF(pbi_fed_amount="n/a",Inputs!AG154,IF(AND(AF$2&lt;=pbi_fed_term,AF$2&lt;=analysis_period),pbi_fed_amount*(1+pbi_fed_escal/100)^AE$2,0))</f>
        <v>0</v>
      </c>
      <c r="AG582" s="151">
        <f>IF(pbi_fed_amount="n/a",Inputs!AH154,IF(AND(AG$2&lt;=pbi_fed_term,AG$2&lt;=analysis_period),pbi_fed_amount*(1+pbi_fed_escal/100)^AF$2,0))</f>
        <v>0</v>
      </c>
      <c r="AH582" s="151">
        <f>IF(pbi_fed_amount="n/a",Inputs!AI154,IF(AND(AH$2&lt;=pbi_fed_term,AH$2&lt;=analysis_period),pbi_fed_amount*(1+pbi_fed_escal/100)^AG$2,0))</f>
        <v>0</v>
      </c>
      <c r="AI582" s="151">
        <f>IF(pbi_fed_amount="n/a",Inputs!AJ154,IF(AND(AI$2&lt;=pbi_fed_term,AI$2&lt;=analysis_period),pbi_fed_amount*(1+pbi_fed_escal/100)^AH$2,0))</f>
        <v>0</v>
      </c>
      <c r="AJ582" s="151">
        <f>IF(pbi_fed_amount="n/a",Inputs!AK154,IF(AND(AJ$2&lt;=pbi_fed_term,AJ$2&lt;=analysis_period),pbi_fed_amount*(1+pbi_fed_escal/100)^AI$2,0))</f>
        <v>0</v>
      </c>
      <c r="AK582" s="151">
        <f>IF(pbi_fed_amount="n/a",Inputs!AL154,IF(AND(AK$2&lt;=pbi_fed_term,AK$2&lt;=analysis_period),pbi_fed_amount*(1+pbi_fed_escal/100)^AJ$2,0))</f>
        <v>0</v>
      </c>
      <c r="AL582" s="151">
        <f>IF(pbi_fed_amount="n/a",Inputs!AM154,IF(AND(AL$2&lt;=pbi_fed_term,AL$2&lt;=analysis_period),pbi_fed_amount*(1+pbi_fed_escal/100)^AK$2,0))</f>
        <v>0</v>
      </c>
      <c r="AM582" s="151">
        <f>IF(pbi_fed_amount="n/a",Inputs!AN154,IF(AND(AM$2&lt;=pbi_fed_term,AM$2&lt;=analysis_period),pbi_fed_amount*(1+pbi_fed_escal/100)^AL$2,0))</f>
        <v>0</v>
      </c>
      <c r="AN582" s="151">
        <f>IF(pbi_fed_amount="n/a",Inputs!AO154,IF(AND(AN$2&lt;=pbi_fed_term,AN$2&lt;=analysis_period),pbi_fed_amount*(1+pbi_fed_escal/100)^AM$2,0))</f>
        <v>0</v>
      </c>
      <c r="AO582" s="151">
        <f>IF(pbi_fed_amount="n/a",Inputs!AP154,IF(AND(AO$2&lt;=pbi_fed_term,AO$2&lt;=analysis_period),pbi_fed_amount*(1+pbi_fed_escal/100)^AN$2,0))</f>
        <v>0</v>
      </c>
      <c r="AP582" s="151">
        <f>IF(pbi_fed_amount="n/a",Inputs!AQ154,IF(AND(AP$2&lt;=pbi_fed_term,AP$2&lt;=analysis_period),pbi_fed_amount*(1+pbi_fed_escal/100)^AO$2,0))</f>
        <v>0</v>
      </c>
    </row>
    <row r="583" spans="1:42" x14ac:dyDescent="0.2">
      <c r="A583" s="27" t="s">
        <v>30</v>
      </c>
      <c r="C583" s="162">
        <f>C$5</f>
        <v>0</v>
      </c>
      <c r="D583" s="162">
        <f t="shared" ref="D583:AP583" si="186">D$5</f>
        <v>0</v>
      </c>
      <c r="E583" s="162">
        <f t="shared" si="186"/>
        <v>0</v>
      </c>
      <c r="F583" s="162">
        <f t="shared" si="186"/>
        <v>0</v>
      </c>
      <c r="G583" s="162">
        <f t="shared" si="186"/>
        <v>0</v>
      </c>
      <c r="H583" s="162">
        <f t="shared" si="186"/>
        <v>0</v>
      </c>
      <c r="I583" s="162">
        <f t="shared" si="186"/>
        <v>0</v>
      </c>
      <c r="J583" s="162">
        <f t="shared" si="186"/>
        <v>0</v>
      </c>
      <c r="K583" s="162">
        <f t="shared" si="186"/>
        <v>0</v>
      </c>
      <c r="L583" s="162">
        <f t="shared" si="186"/>
        <v>0</v>
      </c>
      <c r="M583" s="162">
        <f t="shared" si="186"/>
        <v>0</v>
      </c>
      <c r="N583" s="162">
        <f t="shared" si="186"/>
        <v>0</v>
      </c>
      <c r="O583" s="162">
        <f t="shared" si="186"/>
        <v>0</v>
      </c>
      <c r="P583" s="162">
        <f t="shared" si="186"/>
        <v>0</v>
      </c>
      <c r="Q583" s="162">
        <f t="shared" si="186"/>
        <v>0</v>
      </c>
      <c r="R583" s="162">
        <f t="shared" si="186"/>
        <v>0</v>
      </c>
      <c r="S583" s="162">
        <f t="shared" si="186"/>
        <v>0</v>
      </c>
      <c r="T583" s="162">
        <f t="shared" si="186"/>
        <v>0</v>
      </c>
      <c r="U583" s="162">
        <f t="shared" si="186"/>
        <v>0</v>
      </c>
      <c r="V583" s="162">
        <f t="shared" si="186"/>
        <v>0</v>
      </c>
      <c r="W583" s="162">
        <f t="shared" si="186"/>
        <v>0</v>
      </c>
      <c r="X583" s="162">
        <f t="shared" si="186"/>
        <v>0</v>
      </c>
      <c r="Y583" s="162">
        <f t="shared" si="186"/>
        <v>0</v>
      </c>
      <c r="Z583" s="162">
        <f t="shared" si="186"/>
        <v>0</v>
      </c>
      <c r="AA583" s="162">
        <f t="shared" si="186"/>
        <v>0</v>
      </c>
      <c r="AB583" s="162">
        <f t="shared" si="186"/>
        <v>0</v>
      </c>
      <c r="AC583" s="162">
        <f t="shared" si="186"/>
        <v>0</v>
      </c>
      <c r="AD583" s="162">
        <f t="shared" si="186"/>
        <v>0</v>
      </c>
      <c r="AE583" s="162">
        <f t="shared" si="186"/>
        <v>0</v>
      </c>
      <c r="AF583" s="162">
        <f t="shared" si="186"/>
        <v>0</v>
      </c>
      <c r="AG583" s="162">
        <f t="shared" si="186"/>
        <v>0</v>
      </c>
      <c r="AH583" s="162">
        <f t="shared" si="186"/>
        <v>0</v>
      </c>
      <c r="AI583" s="162">
        <f t="shared" si="186"/>
        <v>0</v>
      </c>
      <c r="AJ583" s="162">
        <f t="shared" si="186"/>
        <v>0</v>
      </c>
      <c r="AK583" s="162">
        <f t="shared" si="186"/>
        <v>0</v>
      </c>
      <c r="AL583" s="162">
        <f t="shared" si="186"/>
        <v>0</v>
      </c>
      <c r="AM583" s="162">
        <f t="shared" si="186"/>
        <v>0</v>
      </c>
      <c r="AN583" s="162">
        <f t="shared" si="186"/>
        <v>0</v>
      </c>
      <c r="AO583" s="162">
        <f t="shared" si="186"/>
        <v>0</v>
      </c>
      <c r="AP583" s="162">
        <f t="shared" si="186"/>
        <v>0</v>
      </c>
    </row>
    <row r="584" spans="1:42" x14ac:dyDescent="0.2">
      <c r="A584" s="27" t="s">
        <v>13</v>
      </c>
      <c r="C584" s="187">
        <f>C582*C583</f>
        <v>0</v>
      </c>
      <c r="D584" s="187">
        <f t="shared" ref="D584:AP584" si="187">D582*D583</f>
        <v>0</v>
      </c>
      <c r="E584" s="187">
        <f t="shared" si="187"/>
        <v>0</v>
      </c>
      <c r="F584" s="187">
        <f t="shared" si="187"/>
        <v>0</v>
      </c>
      <c r="G584" s="187">
        <f t="shared" si="187"/>
        <v>0</v>
      </c>
      <c r="H584" s="187">
        <f t="shared" si="187"/>
        <v>0</v>
      </c>
      <c r="I584" s="187">
        <f t="shared" si="187"/>
        <v>0</v>
      </c>
      <c r="J584" s="187">
        <f t="shared" si="187"/>
        <v>0</v>
      </c>
      <c r="K584" s="187">
        <f t="shared" si="187"/>
        <v>0</v>
      </c>
      <c r="L584" s="187">
        <f t="shared" si="187"/>
        <v>0</v>
      </c>
      <c r="M584" s="187">
        <f t="shared" si="187"/>
        <v>0</v>
      </c>
      <c r="N584" s="187">
        <f t="shared" si="187"/>
        <v>0</v>
      </c>
      <c r="O584" s="187">
        <f t="shared" si="187"/>
        <v>0</v>
      </c>
      <c r="P584" s="187">
        <f t="shared" si="187"/>
        <v>0</v>
      </c>
      <c r="Q584" s="187">
        <f t="shared" si="187"/>
        <v>0</v>
      </c>
      <c r="R584" s="187">
        <f t="shared" si="187"/>
        <v>0</v>
      </c>
      <c r="S584" s="187">
        <f t="shared" si="187"/>
        <v>0</v>
      </c>
      <c r="T584" s="187">
        <f t="shared" si="187"/>
        <v>0</v>
      </c>
      <c r="U584" s="187">
        <f t="shared" si="187"/>
        <v>0</v>
      </c>
      <c r="V584" s="187">
        <f t="shared" si="187"/>
        <v>0</v>
      </c>
      <c r="W584" s="187">
        <f t="shared" si="187"/>
        <v>0</v>
      </c>
      <c r="X584" s="187">
        <f t="shared" si="187"/>
        <v>0</v>
      </c>
      <c r="Y584" s="187">
        <f t="shared" si="187"/>
        <v>0</v>
      </c>
      <c r="Z584" s="187">
        <f t="shared" si="187"/>
        <v>0</v>
      </c>
      <c r="AA584" s="187">
        <f t="shared" si="187"/>
        <v>0</v>
      </c>
      <c r="AB584" s="187">
        <f t="shared" si="187"/>
        <v>0</v>
      </c>
      <c r="AC584" s="187">
        <f t="shared" si="187"/>
        <v>0</v>
      </c>
      <c r="AD584" s="187">
        <f t="shared" si="187"/>
        <v>0</v>
      </c>
      <c r="AE584" s="187">
        <f t="shared" si="187"/>
        <v>0</v>
      </c>
      <c r="AF584" s="187">
        <f t="shared" si="187"/>
        <v>0</v>
      </c>
      <c r="AG584" s="187">
        <f t="shared" si="187"/>
        <v>0</v>
      </c>
      <c r="AH584" s="187">
        <f t="shared" si="187"/>
        <v>0</v>
      </c>
      <c r="AI584" s="187">
        <f t="shared" si="187"/>
        <v>0</v>
      </c>
      <c r="AJ584" s="187">
        <f t="shared" si="187"/>
        <v>0</v>
      </c>
      <c r="AK584" s="187">
        <f t="shared" si="187"/>
        <v>0</v>
      </c>
      <c r="AL584" s="187">
        <f t="shared" si="187"/>
        <v>0</v>
      </c>
      <c r="AM584" s="187">
        <f t="shared" si="187"/>
        <v>0</v>
      </c>
      <c r="AN584" s="187">
        <f t="shared" si="187"/>
        <v>0</v>
      </c>
      <c r="AO584" s="187">
        <f t="shared" si="187"/>
        <v>0</v>
      </c>
      <c r="AP584" s="187">
        <f t="shared" si="187"/>
        <v>0</v>
      </c>
    </row>
    <row r="585" spans="1:42" x14ac:dyDescent="0.2">
      <c r="A585" s="23" t="str">
        <f>Inputs!B126</f>
        <v>State ($/kWh)</v>
      </c>
    </row>
    <row r="586" spans="1:42" x14ac:dyDescent="0.2">
      <c r="A586" s="27" t="s">
        <v>29</v>
      </c>
      <c r="C586" s="135">
        <f>IF(pbi_sta_amount="n/a",Inputs!D155,IF(AND(C$2&lt;=pbi_sta_term,C$2&lt;=analysis_period),pbi_sta_amount*(1+pbi_sta_escal/100)^B$2,0))</f>
        <v>0</v>
      </c>
      <c r="D586" s="135">
        <f>IF(pbi_sta_amount="n/a",Inputs!E155,IF(AND(D$2&lt;=pbi_sta_term,D$2&lt;=analysis_period),pbi_sta_amount*(1+pbi_sta_escal/100)^C$2,0))</f>
        <v>0</v>
      </c>
      <c r="E586" s="135">
        <f>IF(pbi_sta_amount="n/a",Inputs!F155,IF(AND(E$2&lt;=pbi_sta_term,E$2&lt;=analysis_period),pbi_sta_amount*(1+pbi_sta_escal/100)^D$2,0))</f>
        <v>0</v>
      </c>
      <c r="F586" s="135">
        <f>IF(pbi_sta_amount="n/a",Inputs!G155,IF(AND(F$2&lt;=pbi_sta_term,F$2&lt;=analysis_period),pbi_sta_amount*(1+pbi_sta_escal/100)^E$2,0))</f>
        <v>0</v>
      </c>
      <c r="G586" s="135">
        <f>IF(pbi_sta_amount="n/a",Inputs!H155,IF(AND(G$2&lt;=pbi_sta_term,G$2&lt;=analysis_period),pbi_sta_amount*(1+pbi_sta_escal/100)^F$2,0))</f>
        <v>0</v>
      </c>
      <c r="H586" s="135">
        <f>IF(pbi_sta_amount="n/a",Inputs!I155,IF(AND(H$2&lt;=pbi_sta_term,H$2&lt;=analysis_period),pbi_sta_amount*(1+pbi_sta_escal/100)^G$2,0))</f>
        <v>0</v>
      </c>
      <c r="I586" s="135">
        <f>IF(pbi_sta_amount="n/a",Inputs!J155,IF(AND(I$2&lt;=pbi_sta_term,I$2&lt;=analysis_period),pbi_sta_amount*(1+pbi_sta_escal/100)^H$2,0))</f>
        <v>0</v>
      </c>
      <c r="J586" s="135">
        <f>IF(pbi_sta_amount="n/a",Inputs!K155,IF(AND(J$2&lt;=pbi_sta_term,J$2&lt;=analysis_period),pbi_sta_amount*(1+pbi_sta_escal/100)^I$2,0))</f>
        <v>0</v>
      </c>
      <c r="K586" s="135">
        <f>IF(pbi_sta_amount="n/a",Inputs!L155,IF(AND(K$2&lt;=pbi_sta_term,K$2&lt;=analysis_period),pbi_sta_amount*(1+pbi_sta_escal/100)^J$2,0))</f>
        <v>0</v>
      </c>
      <c r="L586" s="135">
        <f>IF(pbi_sta_amount="n/a",Inputs!M155,IF(AND(L$2&lt;=pbi_sta_term,L$2&lt;=analysis_period),pbi_sta_amount*(1+pbi_sta_escal/100)^K$2,0))</f>
        <v>0</v>
      </c>
      <c r="M586" s="135">
        <f>IF(pbi_sta_amount="n/a",Inputs!N155,IF(AND(M$2&lt;=pbi_sta_term,M$2&lt;=analysis_period),pbi_sta_amount*(1+pbi_sta_escal/100)^L$2,0))</f>
        <v>0</v>
      </c>
      <c r="N586" s="135">
        <f>IF(pbi_sta_amount="n/a",Inputs!O155,IF(AND(N$2&lt;=pbi_sta_term,N$2&lt;=analysis_period),pbi_sta_amount*(1+pbi_sta_escal/100)^M$2,0))</f>
        <v>0</v>
      </c>
      <c r="O586" s="135">
        <f>IF(pbi_sta_amount="n/a",Inputs!P155,IF(AND(O$2&lt;=pbi_sta_term,O$2&lt;=analysis_period),pbi_sta_amount*(1+pbi_sta_escal/100)^N$2,0))</f>
        <v>0</v>
      </c>
      <c r="P586" s="135">
        <f>IF(pbi_sta_amount="n/a",Inputs!Q155,IF(AND(P$2&lt;=pbi_sta_term,P$2&lt;=analysis_period),pbi_sta_amount*(1+pbi_sta_escal/100)^O$2,0))</f>
        <v>0</v>
      </c>
      <c r="Q586" s="135">
        <f>IF(pbi_sta_amount="n/a",Inputs!R155,IF(AND(Q$2&lt;=pbi_sta_term,Q$2&lt;=analysis_period),pbi_sta_amount*(1+pbi_sta_escal/100)^P$2,0))</f>
        <v>0</v>
      </c>
      <c r="R586" s="135">
        <f>IF(pbi_sta_amount="n/a",Inputs!S155,IF(AND(R$2&lt;=pbi_sta_term,R$2&lt;=analysis_period),pbi_sta_amount*(1+pbi_sta_escal/100)^Q$2,0))</f>
        <v>0</v>
      </c>
      <c r="S586" s="135">
        <f>IF(pbi_sta_amount="n/a",Inputs!T155,IF(AND(S$2&lt;=pbi_sta_term,S$2&lt;=analysis_period),pbi_sta_amount*(1+pbi_sta_escal/100)^R$2,0))</f>
        <v>0</v>
      </c>
      <c r="T586" s="135">
        <f>IF(pbi_sta_amount="n/a",Inputs!U155,IF(AND(T$2&lt;=pbi_sta_term,T$2&lt;=analysis_period),pbi_sta_amount*(1+pbi_sta_escal/100)^S$2,0))</f>
        <v>0</v>
      </c>
      <c r="U586" s="135">
        <f>IF(pbi_sta_amount="n/a",Inputs!V155,IF(AND(U$2&lt;=pbi_sta_term,U$2&lt;=analysis_period),pbi_sta_amount*(1+pbi_sta_escal/100)^T$2,0))</f>
        <v>0</v>
      </c>
      <c r="V586" s="135">
        <f>IF(pbi_sta_amount="n/a",Inputs!W155,IF(AND(V$2&lt;=pbi_sta_term,V$2&lt;=analysis_period),pbi_sta_amount*(1+pbi_sta_escal/100)^U$2,0))</f>
        <v>0</v>
      </c>
      <c r="W586" s="135">
        <f>IF(pbi_sta_amount="n/a",Inputs!X155,IF(AND(W$2&lt;=pbi_sta_term,W$2&lt;=analysis_period),pbi_sta_amount*(1+pbi_sta_escal/100)^V$2,0))</f>
        <v>0</v>
      </c>
      <c r="X586" s="135">
        <f>IF(pbi_sta_amount="n/a",Inputs!Y155,IF(AND(X$2&lt;=pbi_sta_term,X$2&lt;=analysis_period),pbi_sta_amount*(1+pbi_sta_escal/100)^W$2,0))</f>
        <v>0</v>
      </c>
      <c r="Y586" s="135">
        <f>IF(pbi_sta_amount="n/a",Inputs!Z155,IF(AND(Y$2&lt;=pbi_sta_term,Y$2&lt;=analysis_period),pbi_sta_amount*(1+pbi_sta_escal/100)^X$2,0))</f>
        <v>0</v>
      </c>
      <c r="Z586" s="135">
        <f>IF(pbi_sta_amount="n/a",Inputs!AA155,IF(AND(Z$2&lt;=pbi_sta_term,Z$2&lt;=analysis_period),pbi_sta_amount*(1+pbi_sta_escal/100)^Y$2,0))</f>
        <v>0</v>
      </c>
      <c r="AA586" s="135">
        <f>IF(pbi_sta_amount="n/a",Inputs!AB155,IF(AND(AA$2&lt;=pbi_sta_term,AA$2&lt;=analysis_period),pbi_sta_amount*(1+pbi_sta_escal/100)^Z$2,0))</f>
        <v>0</v>
      </c>
      <c r="AB586" s="135">
        <f>IF(pbi_sta_amount="n/a",Inputs!AC155,IF(AND(AB$2&lt;=pbi_sta_term,AB$2&lt;=analysis_period),pbi_sta_amount*(1+pbi_sta_escal/100)^AA$2,0))</f>
        <v>0</v>
      </c>
      <c r="AC586" s="135">
        <f>IF(pbi_sta_amount="n/a",Inputs!AD155,IF(AND(AC$2&lt;=pbi_sta_term,AC$2&lt;=analysis_period),pbi_sta_amount*(1+pbi_sta_escal/100)^AB$2,0))</f>
        <v>0</v>
      </c>
      <c r="AD586" s="135">
        <f>IF(pbi_sta_amount="n/a",Inputs!AE155,IF(AND(AD$2&lt;=pbi_sta_term,AD$2&lt;=analysis_period),pbi_sta_amount*(1+pbi_sta_escal/100)^AC$2,0))</f>
        <v>0</v>
      </c>
      <c r="AE586" s="135">
        <f>IF(pbi_sta_amount="n/a",Inputs!AF155,IF(AND(AE$2&lt;=pbi_sta_term,AE$2&lt;=analysis_period),pbi_sta_amount*(1+pbi_sta_escal/100)^AD$2,0))</f>
        <v>0</v>
      </c>
      <c r="AF586" s="135">
        <f>IF(pbi_sta_amount="n/a",Inputs!AG155,IF(AND(AF$2&lt;=pbi_sta_term,AF$2&lt;=analysis_period),pbi_sta_amount*(1+pbi_sta_escal/100)^AE$2,0))</f>
        <v>0</v>
      </c>
      <c r="AG586" s="135">
        <f>IF(pbi_sta_amount="n/a",Inputs!AH155,IF(AND(AG$2&lt;=pbi_sta_term,AG$2&lt;=analysis_period),pbi_sta_amount*(1+pbi_sta_escal/100)^AF$2,0))</f>
        <v>0</v>
      </c>
      <c r="AH586" s="135">
        <f>IF(pbi_sta_amount="n/a",Inputs!AI155,IF(AND(AH$2&lt;=pbi_sta_term,AH$2&lt;=analysis_period),pbi_sta_amount*(1+pbi_sta_escal/100)^AG$2,0))</f>
        <v>0</v>
      </c>
      <c r="AI586" s="135">
        <f>IF(pbi_sta_amount="n/a",Inputs!AJ155,IF(AND(AI$2&lt;=pbi_sta_term,AI$2&lt;=analysis_period),pbi_sta_amount*(1+pbi_sta_escal/100)^AH$2,0))</f>
        <v>0</v>
      </c>
      <c r="AJ586" s="135">
        <f>IF(pbi_sta_amount="n/a",Inputs!AK155,IF(AND(AJ$2&lt;=pbi_sta_term,AJ$2&lt;=analysis_period),pbi_sta_amount*(1+pbi_sta_escal/100)^AI$2,0))</f>
        <v>0</v>
      </c>
      <c r="AK586" s="135">
        <f>IF(pbi_sta_amount="n/a",Inputs!AL155,IF(AND(AK$2&lt;=pbi_sta_term,AK$2&lt;=analysis_period),pbi_sta_amount*(1+pbi_sta_escal/100)^AJ$2,0))</f>
        <v>0</v>
      </c>
      <c r="AL586" s="135">
        <f>IF(pbi_sta_amount="n/a",Inputs!AM155,IF(AND(AL$2&lt;=pbi_sta_term,AL$2&lt;=analysis_period),pbi_sta_amount*(1+pbi_sta_escal/100)^AK$2,0))</f>
        <v>0</v>
      </c>
      <c r="AM586" s="135">
        <f>IF(pbi_sta_amount="n/a",Inputs!AN155,IF(AND(AM$2&lt;=pbi_sta_term,AM$2&lt;=analysis_period),pbi_sta_amount*(1+pbi_sta_escal/100)^AL$2,0))</f>
        <v>0</v>
      </c>
      <c r="AN586" s="135">
        <f>IF(pbi_sta_amount="n/a",Inputs!AO155,IF(AND(AN$2&lt;=pbi_sta_term,AN$2&lt;=analysis_period),pbi_sta_amount*(1+pbi_sta_escal/100)^AM$2,0))</f>
        <v>0</v>
      </c>
      <c r="AO586" s="135">
        <f>IF(pbi_sta_amount="n/a",Inputs!AP155,IF(AND(AO$2&lt;=pbi_sta_term,AO$2&lt;=analysis_period),pbi_sta_amount*(1+pbi_sta_escal/100)^AN$2,0))</f>
        <v>0</v>
      </c>
      <c r="AP586" s="135">
        <f>IF(pbi_sta_amount="n/a",Inputs!AQ155,IF(AND(AP$2&lt;=pbi_sta_term,AP$2&lt;=analysis_period),pbi_sta_amount*(1+pbi_sta_escal/100)^AO$2,0))</f>
        <v>0</v>
      </c>
    </row>
    <row r="587" spans="1:42" x14ac:dyDescent="0.2">
      <c r="A587" s="27" t="s">
        <v>30</v>
      </c>
      <c r="C587" s="162">
        <f>C$5</f>
        <v>0</v>
      </c>
      <c r="D587" s="162">
        <f t="shared" ref="D587:AP587" si="188">D$5</f>
        <v>0</v>
      </c>
      <c r="E587" s="162">
        <f t="shared" si="188"/>
        <v>0</v>
      </c>
      <c r="F587" s="162">
        <f t="shared" si="188"/>
        <v>0</v>
      </c>
      <c r="G587" s="162">
        <f t="shared" si="188"/>
        <v>0</v>
      </c>
      <c r="H587" s="162">
        <f t="shared" si="188"/>
        <v>0</v>
      </c>
      <c r="I587" s="162">
        <f t="shared" si="188"/>
        <v>0</v>
      </c>
      <c r="J587" s="162">
        <f t="shared" si="188"/>
        <v>0</v>
      </c>
      <c r="K587" s="162">
        <f t="shared" si="188"/>
        <v>0</v>
      </c>
      <c r="L587" s="162">
        <f t="shared" si="188"/>
        <v>0</v>
      </c>
      <c r="M587" s="162">
        <f t="shared" si="188"/>
        <v>0</v>
      </c>
      <c r="N587" s="162">
        <f t="shared" si="188"/>
        <v>0</v>
      </c>
      <c r="O587" s="162">
        <f t="shared" si="188"/>
        <v>0</v>
      </c>
      <c r="P587" s="162">
        <f t="shared" si="188"/>
        <v>0</v>
      </c>
      <c r="Q587" s="162">
        <f t="shared" si="188"/>
        <v>0</v>
      </c>
      <c r="R587" s="162">
        <f t="shared" si="188"/>
        <v>0</v>
      </c>
      <c r="S587" s="162">
        <f t="shared" si="188"/>
        <v>0</v>
      </c>
      <c r="T587" s="162">
        <f t="shared" si="188"/>
        <v>0</v>
      </c>
      <c r="U587" s="162">
        <f t="shared" si="188"/>
        <v>0</v>
      </c>
      <c r="V587" s="162">
        <f t="shared" si="188"/>
        <v>0</v>
      </c>
      <c r="W587" s="162">
        <f t="shared" si="188"/>
        <v>0</v>
      </c>
      <c r="X587" s="162">
        <f t="shared" si="188"/>
        <v>0</v>
      </c>
      <c r="Y587" s="162">
        <f t="shared" si="188"/>
        <v>0</v>
      </c>
      <c r="Z587" s="162">
        <f t="shared" si="188"/>
        <v>0</v>
      </c>
      <c r="AA587" s="162">
        <f t="shared" si="188"/>
        <v>0</v>
      </c>
      <c r="AB587" s="162">
        <f t="shared" si="188"/>
        <v>0</v>
      </c>
      <c r="AC587" s="162">
        <f t="shared" si="188"/>
        <v>0</v>
      </c>
      <c r="AD587" s="162">
        <f t="shared" si="188"/>
        <v>0</v>
      </c>
      <c r="AE587" s="162">
        <f t="shared" si="188"/>
        <v>0</v>
      </c>
      <c r="AF587" s="162">
        <f t="shared" si="188"/>
        <v>0</v>
      </c>
      <c r="AG587" s="162">
        <f t="shared" si="188"/>
        <v>0</v>
      </c>
      <c r="AH587" s="162">
        <f t="shared" si="188"/>
        <v>0</v>
      </c>
      <c r="AI587" s="162">
        <f t="shared" si="188"/>
        <v>0</v>
      </c>
      <c r="AJ587" s="162">
        <f t="shared" si="188"/>
        <v>0</v>
      </c>
      <c r="AK587" s="162">
        <f t="shared" si="188"/>
        <v>0</v>
      </c>
      <c r="AL587" s="162">
        <f t="shared" si="188"/>
        <v>0</v>
      </c>
      <c r="AM587" s="162">
        <f t="shared" si="188"/>
        <v>0</v>
      </c>
      <c r="AN587" s="162">
        <f t="shared" si="188"/>
        <v>0</v>
      </c>
      <c r="AO587" s="162">
        <f t="shared" si="188"/>
        <v>0</v>
      </c>
      <c r="AP587" s="162">
        <f t="shared" si="188"/>
        <v>0</v>
      </c>
    </row>
    <row r="588" spans="1:42" x14ac:dyDescent="0.2">
      <c r="A588" s="27" t="s">
        <v>13</v>
      </c>
      <c r="C588" s="187">
        <f>C586*C587</f>
        <v>0</v>
      </c>
      <c r="D588" s="187">
        <f t="shared" ref="D588:AP588" si="189">D586*D587</f>
        <v>0</v>
      </c>
      <c r="E588" s="187">
        <f t="shared" si="189"/>
        <v>0</v>
      </c>
      <c r="F588" s="187">
        <f t="shared" si="189"/>
        <v>0</v>
      </c>
      <c r="G588" s="187">
        <f t="shared" si="189"/>
        <v>0</v>
      </c>
      <c r="H588" s="187">
        <f t="shared" si="189"/>
        <v>0</v>
      </c>
      <c r="I588" s="187">
        <f t="shared" si="189"/>
        <v>0</v>
      </c>
      <c r="J588" s="187">
        <f t="shared" si="189"/>
        <v>0</v>
      </c>
      <c r="K588" s="187">
        <f t="shared" si="189"/>
        <v>0</v>
      </c>
      <c r="L588" s="187">
        <f t="shared" si="189"/>
        <v>0</v>
      </c>
      <c r="M588" s="187">
        <f t="shared" si="189"/>
        <v>0</v>
      </c>
      <c r="N588" s="187">
        <f t="shared" si="189"/>
        <v>0</v>
      </c>
      <c r="O588" s="187">
        <f t="shared" si="189"/>
        <v>0</v>
      </c>
      <c r="P588" s="187">
        <f t="shared" si="189"/>
        <v>0</v>
      </c>
      <c r="Q588" s="187">
        <f t="shared" si="189"/>
        <v>0</v>
      </c>
      <c r="R588" s="187">
        <f t="shared" si="189"/>
        <v>0</v>
      </c>
      <c r="S588" s="187">
        <f t="shared" si="189"/>
        <v>0</v>
      </c>
      <c r="T588" s="187">
        <f t="shared" si="189"/>
        <v>0</v>
      </c>
      <c r="U588" s="187">
        <f t="shared" si="189"/>
        <v>0</v>
      </c>
      <c r="V588" s="187">
        <f t="shared" si="189"/>
        <v>0</v>
      </c>
      <c r="W588" s="187">
        <f t="shared" si="189"/>
        <v>0</v>
      </c>
      <c r="X588" s="187">
        <f t="shared" si="189"/>
        <v>0</v>
      </c>
      <c r="Y588" s="187">
        <f t="shared" si="189"/>
        <v>0</v>
      </c>
      <c r="Z588" s="187">
        <f t="shared" si="189"/>
        <v>0</v>
      </c>
      <c r="AA588" s="187">
        <f t="shared" si="189"/>
        <v>0</v>
      </c>
      <c r="AB588" s="187">
        <f t="shared" si="189"/>
        <v>0</v>
      </c>
      <c r="AC588" s="187">
        <f t="shared" si="189"/>
        <v>0</v>
      </c>
      <c r="AD588" s="187">
        <f t="shared" si="189"/>
        <v>0</v>
      </c>
      <c r="AE588" s="187">
        <f t="shared" si="189"/>
        <v>0</v>
      </c>
      <c r="AF588" s="187">
        <f t="shared" si="189"/>
        <v>0</v>
      </c>
      <c r="AG588" s="187">
        <f t="shared" si="189"/>
        <v>0</v>
      </c>
      <c r="AH588" s="187">
        <f t="shared" si="189"/>
        <v>0</v>
      </c>
      <c r="AI588" s="187">
        <f t="shared" si="189"/>
        <v>0</v>
      </c>
      <c r="AJ588" s="187">
        <f t="shared" si="189"/>
        <v>0</v>
      </c>
      <c r="AK588" s="187">
        <f t="shared" si="189"/>
        <v>0</v>
      </c>
      <c r="AL588" s="187">
        <f t="shared" si="189"/>
        <v>0</v>
      </c>
      <c r="AM588" s="187">
        <f t="shared" si="189"/>
        <v>0</v>
      </c>
      <c r="AN588" s="187">
        <f t="shared" si="189"/>
        <v>0</v>
      </c>
      <c r="AO588" s="187">
        <f t="shared" si="189"/>
        <v>0</v>
      </c>
      <c r="AP588" s="187">
        <f t="shared" si="189"/>
        <v>0</v>
      </c>
    </row>
    <row r="589" spans="1:42" x14ac:dyDescent="0.2">
      <c r="A589" s="23" t="str">
        <f>Inputs!B127</f>
        <v>Utility ($/kWh)</v>
      </c>
    </row>
    <row r="590" spans="1:42" x14ac:dyDescent="0.2">
      <c r="A590" s="27" t="s">
        <v>29</v>
      </c>
      <c r="C590" s="135">
        <f>IF(pbi_uti_amount="n/a",Inputs!D156,IF(AND(C$2&lt;=pbi_uti_term,C$2&lt;=analysis_period),pbi_uti_amount*(1+pbi_uti_escal/100)^B$2,0))</f>
        <v>0</v>
      </c>
      <c r="D590" s="135">
        <f>IF(pbi_uti_amount="n/a",Inputs!E156,IF(AND(D$2&lt;=pbi_uti_term,D$2&lt;=analysis_period),pbi_uti_amount*(1+pbi_uti_escal/100)^C$2,0))</f>
        <v>0</v>
      </c>
      <c r="E590" s="135">
        <f>IF(pbi_uti_amount="n/a",Inputs!F156,IF(AND(E$2&lt;=pbi_uti_term,E$2&lt;=analysis_period),pbi_uti_amount*(1+pbi_uti_escal/100)^D$2,0))</f>
        <v>0</v>
      </c>
      <c r="F590" s="135">
        <f>IF(pbi_uti_amount="n/a",Inputs!G156,IF(AND(F$2&lt;=pbi_uti_term,F$2&lt;=analysis_period),pbi_uti_amount*(1+pbi_uti_escal/100)^E$2,0))</f>
        <v>0</v>
      </c>
      <c r="G590" s="135">
        <f>IF(pbi_uti_amount="n/a",Inputs!H156,IF(AND(G$2&lt;=pbi_uti_term,G$2&lt;=analysis_period),pbi_uti_amount*(1+pbi_uti_escal/100)^F$2,0))</f>
        <v>0</v>
      </c>
      <c r="H590" s="135">
        <f>IF(pbi_uti_amount="n/a",Inputs!I156,IF(AND(H$2&lt;=pbi_uti_term,H$2&lt;=analysis_period),pbi_uti_amount*(1+pbi_uti_escal/100)^G$2,0))</f>
        <v>0</v>
      </c>
      <c r="I590" s="135">
        <f>IF(pbi_uti_amount="n/a",Inputs!J156,IF(AND(I$2&lt;=pbi_uti_term,I$2&lt;=analysis_period),pbi_uti_amount*(1+pbi_uti_escal/100)^H$2,0))</f>
        <v>0</v>
      </c>
      <c r="J590" s="135">
        <f>IF(pbi_uti_amount="n/a",Inputs!K156,IF(AND(J$2&lt;=pbi_uti_term,J$2&lt;=analysis_period),pbi_uti_amount*(1+pbi_uti_escal/100)^I$2,0))</f>
        <v>0</v>
      </c>
      <c r="K590" s="135">
        <f>IF(pbi_uti_amount="n/a",Inputs!L156,IF(AND(K$2&lt;=pbi_uti_term,K$2&lt;=analysis_period),pbi_uti_amount*(1+pbi_uti_escal/100)^J$2,0))</f>
        <v>0</v>
      </c>
      <c r="L590" s="135">
        <f>IF(pbi_uti_amount="n/a",Inputs!M156,IF(AND(L$2&lt;=pbi_uti_term,L$2&lt;=analysis_period),pbi_uti_amount*(1+pbi_uti_escal/100)^K$2,0))</f>
        <v>0</v>
      </c>
      <c r="M590" s="135">
        <f>IF(pbi_uti_amount="n/a",Inputs!N156,IF(AND(M$2&lt;=pbi_uti_term,M$2&lt;=analysis_period),pbi_uti_amount*(1+pbi_uti_escal/100)^L$2,0))</f>
        <v>0</v>
      </c>
      <c r="N590" s="135">
        <f>IF(pbi_uti_amount="n/a",Inputs!O156,IF(AND(N$2&lt;=pbi_uti_term,N$2&lt;=analysis_period),pbi_uti_amount*(1+pbi_uti_escal/100)^M$2,0))</f>
        <v>0</v>
      </c>
      <c r="O590" s="135">
        <f>IF(pbi_uti_amount="n/a",Inputs!P156,IF(AND(O$2&lt;=pbi_uti_term,O$2&lt;=analysis_period),pbi_uti_amount*(1+pbi_uti_escal/100)^N$2,0))</f>
        <v>0</v>
      </c>
      <c r="P590" s="135">
        <f>IF(pbi_uti_amount="n/a",Inputs!Q156,IF(AND(P$2&lt;=pbi_uti_term,P$2&lt;=analysis_period),pbi_uti_amount*(1+pbi_uti_escal/100)^O$2,0))</f>
        <v>0</v>
      </c>
      <c r="Q590" s="135">
        <f>IF(pbi_uti_amount="n/a",Inputs!R156,IF(AND(Q$2&lt;=pbi_uti_term,Q$2&lt;=analysis_period),pbi_uti_amount*(1+pbi_uti_escal/100)^P$2,0))</f>
        <v>0</v>
      </c>
      <c r="R590" s="135">
        <f>IF(pbi_uti_amount="n/a",Inputs!S156,IF(AND(R$2&lt;=pbi_uti_term,R$2&lt;=analysis_period),pbi_uti_amount*(1+pbi_uti_escal/100)^Q$2,0))</f>
        <v>0</v>
      </c>
      <c r="S590" s="135">
        <f>IF(pbi_uti_amount="n/a",Inputs!T156,IF(AND(S$2&lt;=pbi_uti_term,S$2&lt;=analysis_period),pbi_uti_amount*(1+pbi_uti_escal/100)^R$2,0))</f>
        <v>0</v>
      </c>
      <c r="T590" s="135">
        <f>IF(pbi_uti_amount="n/a",Inputs!U156,IF(AND(T$2&lt;=pbi_uti_term,T$2&lt;=analysis_period),pbi_uti_amount*(1+pbi_uti_escal/100)^S$2,0))</f>
        <v>0</v>
      </c>
      <c r="U590" s="135">
        <f>IF(pbi_uti_amount="n/a",Inputs!V156,IF(AND(U$2&lt;=pbi_uti_term,U$2&lt;=analysis_period),pbi_uti_amount*(1+pbi_uti_escal/100)^T$2,0))</f>
        <v>0</v>
      </c>
      <c r="V590" s="135">
        <f>IF(pbi_uti_amount="n/a",Inputs!W156,IF(AND(V$2&lt;=pbi_uti_term,V$2&lt;=analysis_period),pbi_uti_amount*(1+pbi_uti_escal/100)^U$2,0))</f>
        <v>0</v>
      </c>
      <c r="W590" s="135">
        <f>IF(pbi_uti_amount="n/a",Inputs!X156,IF(AND(W$2&lt;=pbi_uti_term,W$2&lt;=analysis_period),pbi_uti_amount*(1+pbi_uti_escal/100)^V$2,0))</f>
        <v>0</v>
      </c>
      <c r="X590" s="135">
        <f>IF(pbi_uti_amount="n/a",Inputs!Y156,IF(AND(X$2&lt;=pbi_uti_term,X$2&lt;=analysis_period),pbi_uti_amount*(1+pbi_uti_escal/100)^W$2,0))</f>
        <v>0</v>
      </c>
      <c r="Y590" s="135">
        <f>IF(pbi_uti_amount="n/a",Inputs!Z156,IF(AND(Y$2&lt;=pbi_uti_term,Y$2&lt;=analysis_period),pbi_uti_amount*(1+pbi_uti_escal/100)^X$2,0))</f>
        <v>0</v>
      </c>
      <c r="Z590" s="135">
        <f>IF(pbi_uti_amount="n/a",Inputs!AA156,IF(AND(Z$2&lt;=pbi_uti_term,Z$2&lt;=analysis_period),pbi_uti_amount*(1+pbi_uti_escal/100)^Y$2,0))</f>
        <v>0</v>
      </c>
      <c r="AA590" s="135">
        <f>IF(pbi_uti_amount="n/a",Inputs!AB156,IF(AND(AA$2&lt;=pbi_uti_term,AA$2&lt;=analysis_period),pbi_uti_amount*(1+pbi_uti_escal/100)^Z$2,0))</f>
        <v>0</v>
      </c>
      <c r="AB590" s="135">
        <f>IF(pbi_uti_amount="n/a",Inputs!AC156,IF(AND(AB$2&lt;=pbi_uti_term,AB$2&lt;=analysis_period),pbi_uti_amount*(1+pbi_uti_escal/100)^AA$2,0))</f>
        <v>0</v>
      </c>
      <c r="AC590" s="135">
        <f>IF(pbi_uti_amount="n/a",Inputs!AD156,IF(AND(AC$2&lt;=pbi_uti_term,AC$2&lt;=analysis_period),pbi_uti_amount*(1+pbi_uti_escal/100)^AB$2,0))</f>
        <v>0</v>
      </c>
      <c r="AD590" s="135">
        <f>IF(pbi_uti_amount="n/a",Inputs!AE156,IF(AND(AD$2&lt;=pbi_uti_term,AD$2&lt;=analysis_period),pbi_uti_amount*(1+pbi_uti_escal/100)^AC$2,0))</f>
        <v>0</v>
      </c>
      <c r="AE590" s="135">
        <f>IF(pbi_uti_amount="n/a",Inputs!AF156,IF(AND(AE$2&lt;=pbi_uti_term,AE$2&lt;=analysis_period),pbi_uti_amount*(1+pbi_uti_escal/100)^AD$2,0))</f>
        <v>0</v>
      </c>
      <c r="AF590" s="135">
        <f>IF(pbi_uti_amount="n/a",Inputs!AG156,IF(AND(AF$2&lt;=pbi_uti_term,AF$2&lt;=analysis_period),pbi_uti_amount*(1+pbi_uti_escal/100)^AE$2,0))</f>
        <v>0</v>
      </c>
      <c r="AG590" s="135">
        <f>IF(pbi_uti_amount="n/a",Inputs!AH156,IF(AND(AG$2&lt;=pbi_uti_term,AG$2&lt;=analysis_period),pbi_uti_amount*(1+pbi_uti_escal/100)^AF$2,0))</f>
        <v>0</v>
      </c>
      <c r="AH590" s="135">
        <f>IF(pbi_uti_amount="n/a",Inputs!AI156,IF(AND(AH$2&lt;=pbi_uti_term,AH$2&lt;=analysis_period),pbi_uti_amount*(1+pbi_uti_escal/100)^AG$2,0))</f>
        <v>0</v>
      </c>
      <c r="AI590" s="135">
        <f>IF(pbi_uti_amount="n/a",Inputs!AJ156,IF(AND(AI$2&lt;=pbi_uti_term,AI$2&lt;=analysis_period),pbi_uti_amount*(1+pbi_uti_escal/100)^AH$2,0))</f>
        <v>0</v>
      </c>
      <c r="AJ590" s="135">
        <f>IF(pbi_uti_amount="n/a",Inputs!AK156,IF(AND(AJ$2&lt;=pbi_uti_term,AJ$2&lt;=analysis_period),pbi_uti_amount*(1+pbi_uti_escal/100)^AI$2,0))</f>
        <v>0</v>
      </c>
      <c r="AK590" s="135">
        <f>IF(pbi_uti_amount="n/a",Inputs!AL156,IF(AND(AK$2&lt;=pbi_uti_term,AK$2&lt;=analysis_period),pbi_uti_amount*(1+pbi_uti_escal/100)^AJ$2,0))</f>
        <v>0</v>
      </c>
      <c r="AL590" s="135">
        <f>IF(pbi_uti_amount="n/a",Inputs!AM156,IF(AND(AL$2&lt;=pbi_uti_term,AL$2&lt;=analysis_period),pbi_uti_amount*(1+pbi_uti_escal/100)^AK$2,0))</f>
        <v>0</v>
      </c>
      <c r="AM590" s="135">
        <f>IF(pbi_uti_amount="n/a",Inputs!AN156,IF(AND(AM$2&lt;=pbi_uti_term,AM$2&lt;=analysis_period),pbi_uti_amount*(1+pbi_uti_escal/100)^AL$2,0))</f>
        <v>0</v>
      </c>
      <c r="AN590" s="135">
        <f>IF(pbi_uti_amount="n/a",Inputs!AO156,IF(AND(AN$2&lt;=pbi_uti_term,AN$2&lt;=analysis_period),pbi_uti_amount*(1+pbi_uti_escal/100)^AM$2,0))</f>
        <v>0</v>
      </c>
      <c r="AO590" s="135">
        <f>IF(pbi_uti_amount="n/a",Inputs!AP156,IF(AND(AO$2&lt;=pbi_uti_term,AO$2&lt;=analysis_period),pbi_uti_amount*(1+pbi_uti_escal/100)^AN$2,0))</f>
        <v>0</v>
      </c>
      <c r="AP590" s="135">
        <f>IF(pbi_uti_amount="n/a",Inputs!AQ156,IF(AND(AP$2&lt;=pbi_uti_term,AP$2&lt;=analysis_period),pbi_uti_amount*(1+pbi_uti_escal/100)^AO$2,0))</f>
        <v>0</v>
      </c>
    </row>
    <row r="591" spans="1:42" x14ac:dyDescent="0.2">
      <c r="A591" s="27" t="s">
        <v>30</v>
      </c>
      <c r="C591" s="162">
        <f>C$5</f>
        <v>0</v>
      </c>
      <c r="D591" s="162">
        <f t="shared" ref="D591:AP591" si="190">D$5</f>
        <v>0</v>
      </c>
      <c r="E591" s="162">
        <f t="shared" si="190"/>
        <v>0</v>
      </c>
      <c r="F591" s="162">
        <f t="shared" si="190"/>
        <v>0</v>
      </c>
      <c r="G591" s="162">
        <f t="shared" si="190"/>
        <v>0</v>
      </c>
      <c r="H591" s="162">
        <f t="shared" si="190"/>
        <v>0</v>
      </c>
      <c r="I591" s="162">
        <f t="shared" si="190"/>
        <v>0</v>
      </c>
      <c r="J591" s="162">
        <f t="shared" si="190"/>
        <v>0</v>
      </c>
      <c r="K591" s="162">
        <f t="shared" si="190"/>
        <v>0</v>
      </c>
      <c r="L591" s="162">
        <f t="shared" si="190"/>
        <v>0</v>
      </c>
      <c r="M591" s="162">
        <f t="shared" si="190"/>
        <v>0</v>
      </c>
      <c r="N591" s="162">
        <f t="shared" si="190"/>
        <v>0</v>
      </c>
      <c r="O591" s="162">
        <f t="shared" si="190"/>
        <v>0</v>
      </c>
      <c r="P591" s="162">
        <f t="shared" si="190"/>
        <v>0</v>
      </c>
      <c r="Q591" s="162">
        <f t="shared" si="190"/>
        <v>0</v>
      </c>
      <c r="R591" s="162">
        <f t="shared" si="190"/>
        <v>0</v>
      </c>
      <c r="S591" s="162">
        <f t="shared" si="190"/>
        <v>0</v>
      </c>
      <c r="T591" s="162">
        <f t="shared" si="190"/>
        <v>0</v>
      </c>
      <c r="U591" s="162">
        <f t="shared" si="190"/>
        <v>0</v>
      </c>
      <c r="V591" s="162">
        <f t="shared" si="190"/>
        <v>0</v>
      </c>
      <c r="W591" s="162">
        <f t="shared" si="190"/>
        <v>0</v>
      </c>
      <c r="X591" s="162">
        <f t="shared" si="190"/>
        <v>0</v>
      </c>
      <c r="Y591" s="162">
        <f t="shared" si="190"/>
        <v>0</v>
      </c>
      <c r="Z591" s="162">
        <f t="shared" si="190"/>
        <v>0</v>
      </c>
      <c r="AA591" s="162">
        <f t="shared" si="190"/>
        <v>0</v>
      </c>
      <c r="AB591" s="162">
        <f t="shared" si="190"/>
        <v>0</v>
      </c>
      <c r="AC591" s="162">
        <f t="shared" si="190"/>
        <v>0</v>
      </c>
      <c r="AD591" s="162">
        <f t="shared" si="190"/>
        <v>0</v>
      </c>
      <c r="AE591" s="162">
        <f t="shared" si="190"/>
        <v>0</v>
      </c>
      <c r="AF591" s="162">
        <f t="shared" si="190"/>
        <v>0</v>
      </c>
      <c r="AG591" s="162">
        <f t="shared" si="190"/>
        <v>0</v>
      </c>
      <c r="AH591" s="162">
        <f t="shared" si="190"/>
        <v>0</v>
      </c>
      <c r="AI591" s="162">
        <f t="shared" si="190"/>
        <v>0</v>
      </c>
      <c r="AJ591" s="162">
        <f t="shared" si="190"/>
        <v>0</v>
      </c>
      <c r="AK591" s="162">
        <f t="shared" si="190"/>
        <v>0</v>
      </c>
      <c r="AL591" s="162">
        <f t="shared" si="190"/>
        <v>0</v>
      </c>
      <c r="AM591" s="162">
        <f t="shared" si="190"/>
        <v>0</v>
      </c>
      <c r="AN591" s="162">
        <f t="shared" si="190"/>
        <v>0</v>
      </c>
      <c r="AO591" s="162">
        <f t="shared" si="190"/>
        <v>0</v>
      </c>
      <c r="AP591" s="162">
        <f t="shared" si="190"/>
        <v>0</v>
      </c>
    </row>
    <row r="592" spans="1:42" x14ac:dyDescent="0.2">
      <c r="A592" s="27" t="s">
        <v>13</v>
      </c>
      <c r="C592" s="187">
        <f>C590*C591</f>
        <v>0</v>
      </c>
      <c r="D592" s="187">
        <f t="shared" ref="D592:AP592" si="191">D590*D591</f>
        <v>0</v>
      </c>
      <c r="E592" s="187">
        <f t="shared" si="191"/>
        <v>0</v>
      </c>
      <c r="F592" s="187">
        <f t="shared" si="191"/>
        <v>0</v>
      </c>
      <c r="G592" s="187">
        <f t="shared" si="191"/>
        <v>0</v>
      </c>
      <c r="H592" s="187">
        <f t="shared" si="191"/>
        <v>0</v>
      </c>
      <c r="I592" s="187">
        <f t="shared" si="191"/>
        <v>0</v>
      </c>
      <c r="J592" s="187">
        <f t="shared" si="191"/>
        <v>0</v>
      </c>
      <c r="K592" s="187">
        <f t="shared" si="191"/>
        <v>0</v>
      </c>
      <c r="L592" s="187">
        <f t="shared" si="191"/>
        <v>0</v>
      </c>
      <c r="M592" s="187">
        <f t="shared" si="191"/>
        <v>0</v>
      </c>
      <c r="N592" s="187">
        <f t="shared" si="191"/>
        <v>0</v>
      </c>
      <c r="O592" s="187">
        <f t="shared" si="191"/>
        <v>0</v>
      </c>
      <c r="P592" s="187">
        <f t="shared" si="191"/>
        <v>0</v>
      </c>
      <c r="Q592" s="187">
        <f t="shared" si="191"/>
        <v>0</v>
      </c>
      <c r="R592" s="187">
        <f t="shared" si="191"/>
        <v>0</v>
      </c>
      <c r="S592" s="187">
        <f t="shared" si="191"/>
        <v>0</v>
      </c>
      <c r="T592" s="187">
        <f t="shared" si="191"/>
        <v>0</v>
      </c>
      <c r="U592" s="187">
        <f t="shared" si="191"/>
        <v>0</v>
      </c>
      <c r="V592" s="187">
        <f t="shared" si="191"/>
        <v>0</v>
      </c>
      <c r="W592" s="187">
        <f t="shared" si="191"/>
        <v>0</v>
      </c>
      <c r="X592" s="187">
        <f t="shared" si="191"/>
        <v>0</v>
      </c>
      <c r="Y592" s="187">
        <f t="shared" si="191"/>
        <v>0</v>
      </c>
      <c r="Z592" s="187">
        <f t="shared" si="191"/>
        <v>0</v>
      </c>
      <c r="AA592" s="187">
        <f t="shared" si="191"/>
        <v>0</v>
      </c>
      <c r="AB592" s="187">
        <f t="shared" si="191"/>
        <v>0</v>
      </c>
      <c r="AC592" s="187">
        <f t="shared" si="191"/>
        <v>0</v>
      </c>
      <c r="AD592" s="187">
        <f t="shared" si="191"/>
        <v>0</v>
      </c>
      <c r="AE592" s="187">
        <f t="shared" si="191"/>
        <v>0</v>
      </c>
      <c r="AF592" s="187">
        <f t="shared" si="191"/>
        <v>0</v>
      </c>
      <c r="AG592" s="187">
        <f t="shared" si="191"/>
        <v>0</v>
      </c>
      <c r="AH592" s="187">
        <f t="shared" si="191"/>
        <v>0</v>
      </c>
      <c r="AI592" s="187">
        <f t="shared" si="191"/>
        <v>0</v>
      </c>
      <c r="AJ592" s="187">
        <f t="shared" si="191"/>
        <v>0</v>
      </c>
      <c r="AK592" s="187">
        <f t="shared" si="191"/>
        <v>0</v>
      </c>
      <c r="AL592" s="187">
        <f t="shared" si="191"/>
        <v>0</v>
      </c>
      <c r="AM592" s="187">
        <f t="shared" si="191"/>
        <v>0</v>
      </c>
      <c r="AN592" s="187">
        <f t="shared" si="191"/>
        <v>0</v>
      </c>
      <c r="AO592" s="187">
        <f t="shared" si="191"/>
        <v>0</v>
      </c>
      <c r="AP592" s="187">
        <f t="shared" si="191"/>
        <v>0</v>
      </c>
    </row>
    <row r="593" spans="1:42" x14ac:dyDescent="0.2">
      <c r="A593" s="23" t="str">
        <f>Inputs!B128</f>
        <v>Other ($/kWh)</v>
      </c>
    </row>
    <row r="594" spans="1:42" x14ac:dyDescent="0.2">
      <c r="A594" s="27" t="s">
        <v>29</v>
      </c>
      <c r="C594" s="142">
        <f>IF(pbi_oth_amount="n/a",Inputs!D157,IF(AND(C$2&lt;=pbi_oth_term,C$2&lt;=analysis_period),pbi_oth_amount*(1+pbi_oth_escal/100)^B$2,0))</f>
        <v>0</v>
      </c>
      <c r="D594" s="142">
        <f>IF(pbi_oth_amount="n/a",Inputs!E157,IF(AND(D$2&lt;=pbi_oth_term,D$2&lt;=analysis_period),pbi_oth_amount*(1+pbi_oth_escal/100)^C$2,0))</f>
        <v>0</v>
      </c>
      <c r="E594" s="142">
        <f>IF(pbi_oth_amount="n/a",Inputs!F157,IF(AND(E$2&lt;=pbi_oth_term,E$2&lt;=analysis_period),pbi_oth_amount*(1+pbi_oth_escal/100)^D$2,0))</f>
        <v>0</v>
      </c>
      <c r="F594" s="142">
        <f>IF(pbi_oth_amount="n/a",Inputs!G157,IF(AND(F$2&lt;=pbi_oth_term,F$2&lt;=analysis_period),pbi_oth_amount*(1+pbi_oth_escal/100)^E$2,0))</f>
        <v>0</v>
      </c>
      <c r="G594" s="142">
        <f>IF(pbi_oth_amount="n/a",Inputs!H157,IF(AND(G$2&lt;=pbi_oth_term,G$2&lt;=analysis_period),pbi_oth_amount*(1+pbi_oth_escal/100)^F$2,0))</f>
        <v>0</v>
      </c>
      <c r="H594" s="142">
        <f>IF(pbi_oth_amount="n/a",Inputs!I157,IF(AND(H$2&lt;=pbi_oth_term,H$2&lt;=analysis_period),pbi_oth_amount*(1+pbi_oth_escal/100)^G$2,0))</f>
        <v>0</v>
      </c>
      <c r="I594" s="142">
        <f>IF(pbi_oth_amount="n/a",Inputs!J157,IF(AND(I$2&lt;=pbi_oth_term,I$2&lt;=analysis_period),pbi_oth_amount*(1+pbi_oth_escal/100)^H$2,0))</f>
        <v>0</v>
      </c>
      <c r="J594" s="142">
        <f>IF(pbi_oth_amount="n/a",Inputs!K157,IF(AND(J$2&lt;=pbi_oth_term,J$2&lt;=analysis_period),pbi_oth_amount*(1+pbi_oth_escal/100)^I$2,0))</f>
        <v>0</v>
      </c>
      <c r="K594" s="142">
        <f>IF(pbi_oth_amount="n/a",Inputs!L157,IF(AND(K$2&lt;=pbi_oth_term,K$2&lt;=analysis_period),pbi_oth_amount*(1+pbi_oth_escal/100)^J$2,0))</f>
        <v>0</v>
      </c>
      <c r="L594" s="142">
        <f>IF(pbi_oth_amount="n/a",Inputs!M157,IF(AND(L$2&lt;=pbi_oth_term,L$2&lt;=analysis_period),pbi_oth_amount*(1+pbi_oth_escal/100)^K$2,0))</f>
        <v>0</v>
      </c>
      <c r="M594" s="142">
        <f>IF(pbi_oth_amount="n/a",Inputs!N157,IF(AND(M$2&lt;=pbi_oth_term,M$2&lt;=analysis_period),pbi_oth_amount*(1+pbi_oth_escal/100)^L$2,0))</f>
        <v>0</v>
      </c>
      <c r="N594" s="142">
        <f>IF(pbi_oth_amount="n/a",Inputs!O157,IF(AND(N$2&lt;=pbi_oth_term,N$2&lt;=analysis_period),pbi_oth_amount*(1+pbi_oth_escal/100)^M$2,0))</f>
        <v>0</v>
      </c>
      <c r="O594" s="142">
        <f>IF(pbi_oth_amount="n/a",Inputs!P157,IF(AND(O$2&lt;=pbi_oth_term,O$2&lt;=analysis_period),pbi_oth_amount*(1+pbi_oth_escal/100)^N$2,0))</f>
        <v>0</v>
      </c>
      <c r="P594" s="142">
        <f>IF(pbi_oth_amount="n/a",Inputs!Q157,IF(AND(P$2&lt;=pbi_oth_term,P$2&lt;=analysis_period),pbi_oth_amount*(1+pbi_oth_escal/100)^O$2,0))</f>
        <v>0</v>
      </c>
      <c r="Q594" s="142">
        <f>IF(pbi_oth_amount="n/a",Inputs!R157,IF(AND(Q$2&lt;=pbi_oth_term,Q$2&lt;=analysis_period),pbi_oth_amount*(1+pbi_oth_escal/100)^P$2,0))</f>
        <v>0</v>
      </c>
      <c r="R594" s="142">
        <f>IF(pbi_oth_amount="n/a",Inputs!S157,IF(AND(R$2&lt;=pbi_oth_term,R$2&lt;=analysis_period),pbi_oth_amount*(1+pbi_oth_escal/100)^Q$2,0))</f>
        <v>0</v>
      </c>
      <c r="S594" s="142">
        <f>IF(pbi_oth_amount="n/a",Inputs!T157,IF(AND(S$2&lt;=pbi_oth_term,S$2&lt;=analysis_period),pbi_oth_amount*(1+pbi_oth_escal/100)^R$2,0))</f>
        <v>0</v>
      </c>
      <c r="T594" s="142">
        <f>IF(pbi_oth_amount="n/a",Inputs!U157,IF(AND(T$2&lt;=pbi_oth_term,T$2&lt;=analysis_period),pbi_oth_amount*(1+pbi_oth_escal/100)^S$2,0))</f>
        <v>0</v>
      </c>
      <c r="U594" s="142">
        <f>IF(pbi_oth_amount="n/a",Inputs!V157,IF(AND(U$2&lt;=pbi_oth_term,U$2&lt;=analysis_period),pbi_oth_amount*(1+pbi_oth_escal/100)^T$2,0))</f>
        <v>0</v>
      </c>
      <c r="V594" s="142">
        <f>IF(pbi_oth_amount="n/a",Inputs!W157,IF(AND(V$2&lt;=pbi_oth_term,V$2&lt;=analysis_period),pbi_oth_amount*(1+pbi_oth_escal/100)^U$2,0))</f>
        <v>0</v>
      </c>
      <c r="W594" s="142">
        <f>IF(pbi_oth_amount="n/a",Inputs!X157,IF(AND(W$2&lt;=pbi_oth_term,W$2&lt;=analysis_period),pbi_oth_amount*(1+pbi_oth_escal/100)^V$2,0))</f>
        <v>0</v>
      </c>
      <c r="X594" s="142">
        <f>IF(pbi_oth_amount="n/a",Inputs!Y157,IF(AND(X$2&lt;=pbi_oth_term,X$2&lt;=analysis_period),pbi_oth_amount*(1+pbi_oth_escal/100)^W$2,0))</f>
        <v>0</v>
      </c>
      <c r="Y594" s="142">
        <f>IF(pbi_oth_amount="n/a",Inputs!Z157,IF(AND(Y$2&lt;=pbi_oth_term,Y$2&lt;=analysis_period),pbi_oth_amount*(1+pbi_oth_escal/100)^X$2,0))</f>
        <v>0</v>
      </c>
      <c r="Z594" s="142">
        <f>IF(pbi_oth_amount="n/a",Inputs!AA157,IF(AND(Z$2&lt;=pbi_oth_term,Z$2&lt;=analysis_period),pbi_oth_amount*(1+pbi_oth_escal/100)^Y$2,0))</f>
        <v>0</v>
      </c>
      <c r="AA594" s="142">
        <f>IF(pbi_oth_amount="n/a",Inputs!AB157,IF(AND(AA$2&lt;=pbi_oth_term,AA$2&lt;=analysis_period),pbi_oth_amount*(1+pbi_oth_escal/100)^Z$2,0))</f>
        <v>0</v>
      </c>
      <c r="AB594" s="142">
        <f>IF(pbi_oth_amount="n/a",Inputs!AC157,IF(AND(AB$2&lt;=pbi_oth_term,AB$2&lt;=analysis_period),pbi_oth_amount*(1+pbi_oth_escal/100)^AA$2,0))</f>
        <v>0</v>
      </c>
      <c r="AC594" s="142">
        <f>IF(pbi_oth_amount="n/a",Inputs!AD157,IF(AND(AC$2&lt;=pbi_oth_term,AC$2&lt;=analysis_period),pbi_oth_amount*(1+pbi_oth_escal/100)^AB$2,0))</f>
        <v>0</v>
      </c>
      <c r="AD594" s="142">
        <f>IF(pbi_oth_amount="n/a",Inputs!AE157,IF(AND(AD$2&lt;=pbi_oth_term,AD$2&lt;=analysis_period),pbi_oth_amount*(1+pbi_oth_escal/100)^AC$2,0))</f>
        <v>0</v>
      </c>
      <c r="AE594" s="142">
        <f>IF(pbi_oth_amount="n/a",Inputs!AF157,IF(AND(AE$2&lt;=pbi_oth_term,AE$2&lt;=analysis_period),pbi_oth_amount*(1+pbi_oth_escal/100)^AD$2,0))</f>
        <v>0</v>
      </c>
      <c r="AF594" s="142">
        <f>IF(pbi_oth_amount="n/a",Inputs!AG157,IF(AND(AF$2&lt;=pbi_oth_term,AF$2&lt;=analysis_period),pbi_oth_amount*(1+pbi_oth_escal/100)^AE$2,0))</f>
        <v>0</v>
      </c>
      <c r="AG594" s="142">
        <f>IF(pbi_oth_amount="n/a",Inputs!AH157,IF(AND(AG$2&lt;=pbi_oth_term,AG$2&lt;=analysis_period),pbi_oth_amount*(1+pbi_oth_escal/100)^AF$2,0))</f>
        <v>0</v>
      </c>
      <c r="AH594" s="142">
        <f>IF(pbi_oth_amount="n/a",Inputs!AI157,IF(AND(AH$2&lt;=pbi_oth_term,AH$2&lt;=analysis_period),pbi_oth_amount*(1+pbi_oth_escal/100)^AG$2,0))</f>
        <v>0</v>
      </c>
      <c r="AI594" s="142">
        <f>IF(pbi_oth_amount="n/a",Inputs!AJ157,IF(AND(AI$2&lt;=pbi_oth_term,AI$2&lt;=analysis_period),pbi_oth_amount*(1+pbi_oth_escal/100)^AH$2,0))</f>
        <v>0</v>
      </c>
      <c r="AJ594" s="142">
        <f>IF(pbi_oth_amount="n/a",Inputs!AK157,IF(AND(AJ$2&lt;=pbi_oth_term,AJ$2&lt;=analysis_period),pbi_oth_amount*(1+pbi_oth_escal/100)^AI$2,0))</f>
        <v>0</v>
      </c>
      <c r="AK594" s="142">
        <f>IF(pbi_oth_amount="n/a",Inputs!AL157,IF(AND(AK$2&lt;=pbi_oth_term,AK$2&lt;=analysis_period),pbi_oth_amount*(1+pbi_oth_escal/100)^AJ$2,0))</f>
        <v>0</v>
      </c>
      <c r="AL594" s="142">
        <f>IF(pbi_oth_amount="n/a",Inputs!AM157,IF(AND(AL$2&lt;=pbi_oth_term,AL$2&lt;=analysis_period),pbi_oth_amount*(1+pbi_oth_escal/100)^AK$2,0))</f>
        <v>0</v>
      </c>
      <c r="AM594" s="142">
        <f>IF(pbi_oth_amount="n/a",Inputs!AN157,IF(AND(AM$2&lt;=pbi_oth_term,AM$2&lt;=analysis_period),pbi_oth_amount*(1+pbi_oth_escal/100)^AL$2,0))</f>
        <v>0</v>
      </c>
      <c r="AN594" s="142">
        <f>IF(pbi_oth_amount="n/a",Inputs!AO157,IF(AND(AN$2&lt;=pbi_oth_term,AN$2&lt;=analysis_period),pbi_oth_amount*(1+pbi_oth_escal/100)^AM$2,0))</f>
        <v>0</v>
      </c>
      <c r="AO594" s="142">
        <f>IF(pbi_oth_amount="n/a",Inputs!AP157,IF(AND(AO$2&lt;=pbi_oth_term,AO$2&lt;=analysis_period),pbi_oth_amount*(1+pbi_oth_escal/100)^AN$2,0))</f>
        <v>0</v>
      </c>
      <c r="AP594" s="142">
        <f>IF(pbi_oth_amount="n/a",Inputs!AQ157,IF(AND(AP$2&lt;=pbi_oth_term,AP$2&lt;=analysis_period),pbi_oth_amount*(1+pbi_oth_escal/100)^AO$2,0))</f>
        <v>0</v>
      </c>
    </row>
    <row r="595" spans="1:42" x14ac:dyDescent="0.2">
      <c r="A595" s="27" t="s">
        <v>30</v>
      </c>
      <c r="C595" s="162">
        <f>C$5</f>
        <v>0</v>
      </c>
      <c r="D595" s="162">
        <f t="shared" ref="D595:AP595" si="192">D$5</f>
        <v>0</v>
      </c>
      <c r="E595" s="162">
        <f t="shared" si="192"/>
        <v>0</v>
      </c>
      <c r="F595" s="162">
        <f t="shared" si="192"/>
        <v>0</v>
      </c>
      <c r="G595" s="162">
        <f t="shared" si="192"/>
        <v>0</v>
      </c>
      <c r="H595" s="162">
        <f t="shared" si="192"/>
        <v>0</v>
      </c>
      <c r="I595" s="162">
        <f t="shared" si="192"/>
        <v>0</v>
      </c>
      <c r="J595" s="162">
        <f t="shared" si="192"/>
        <v>0</v>
      </c>
      <c r="K595" s="162">
        <f t="shared" si="192"/>
        <v>0</v>
      </c>
      <c r="L595" s="162">
        <f t="shared" si="192"/>
        <v>0</v>
      </c>
      <c r="M595" s="162">
        <f t="shared" si="192"/>
        <v>0</v>
      </c>
      <c r="N595" s="162">
        <f t="shared" si="192"/>
        <v>0</v>
      </c>
      <c r="O595" s="162">
        <f t="shared" si="192"/>
        <v>0</v>
      </c>
      <c r="P595" s="162">
        <f t="shared" si="192"/>
        <v>0</v>
      </c>
      <c r="Q595" s="162">
        <f t="shared" si="192"/>
        <v>0</v>
      </c>
      <c r="R595" s="162">
        <f t="shared" si="192"/>
        <v>0</v>
      </c>
      <c r="S595" s="162">
        <f t="shared" si="192"/>
        <v>0</v>
      </c>
      <c r="T595" s="162">
        <f t="shared" si="192"/>
        <v>0</v>
      </c>
      <c r="U595" s="162">
        <f t="shared" si="192"/>
        <v>0</v>
      </c>
      <c r="V595" s="162">
        <f t="shared" si="192"/>
        <v>0</v>
      </c>
      <c r="W595" s="162">
        <f t="shared" si="192"/>
        <v>0</v>
      </c>
      <c r="X595" s="162">
        <f t="shared" si="192"/>
        <v>0</v>
      </c>
      <c r="Y595" s="162">
        <f t="shared" si="192"/>
        <v>0</v>
      </c>
      <c r="Z595" s="162">
        <f t="shared" si="192"/>
        <v>0</v>
      </c>
      <c r="AA595" s="162">
        <f t="shared" si="192"/>
        <v>0</v>
      </c>
      <c r="AB595" s="162">
        <f t="shared" si="192"/>
        <v>0</v>
      </c>
      <c r="AC595" s="162">
        <f t="shared" si="192"/>
        <v>0</v>
      </c>
      <c r="AD595" s="162">
        <f t="shared" si="192"/>
        <v>0</v>
      </c>
      <c r="AE595" s="162">
        <f t="shared" si="192"/>
        <v>0</v>
      </c>
      <c r="AF595" s="162">
        <f t="shared" si="192"/>
        <v>0</v>
      </c>
      <c r="AG595" s="162">
        <f t="shared" si="192"/>
        <v>0</v>
      </c>
      <c r="AH595" s="162">
        <f t="shared" si="192"/>
        <v>0</v>
      </c>
      <c r="AI595" s="162">
        <f t="shared" si="192"/>
        <v>0</v>
      </c>
      <c r="AJ595" s="162">
        <f t="shared" si="192"/>
        <v>0</v>
      </c>
      <c r="AK595" s="162">
        <f t="shared" si="192"/>
        <v>0</v>
      </c>
      <c r="AL595" s="162">
        <f t="shared" si="192"/>
        <v>0</v>
      </c>
      <c r="AM595" s="162">
        <f t="shared" si="192"/>
        <v>0</v>
      </c>
      <c r="AN595" s="162">
        <f t="shared" si="192"/>
        <v>0</v>
      </c>
      <c r="AO595" s="162">
        <f t="shared" si="192"/>
        <v>0</v>
      </c>
      <c r="AP595" s="162">
        <f t="shared" si="192"/>
        <v>0</v>
      </c>
    </row>
    <row r="596" spans="1:42" x14ac:dyDescent="0.2">
      <c r="A596" s="27" t="s">
        <v>13</v>
      </c>
      <c r="C596" s="187">
        <f>C594*C595</f>
        <v>0</v>
      </c>
      <c r="D596" s="187">
        <f t="shared" ref="D596:AP596" si="193">D594*D595</f>
        <v>0</v>
      </c>
      <c r="E596" s="187">
        <f t="shared" si="193"/>
        <v>0</v>
      </c>
      <c r="F596" s="187">
        <f t="shared" si="193"/>
        <v>0</v>
      </c>
      <c r="G596" s="187">
        <f t="shared" si="193"/>
        <v>0</v>
      </c>
      <c r="H596" s="187">
        <f t="shared" si="193"/>
        <v>0</v>
      </c>
      <c r="I596" s="187">
        <f t="shared" si="193"/>
        <v>0</v>
      </c>
      <c r="J596" s="187">
        <f t="shared" si="193"/>
        <v>0</v>
      </c>
      <c r="K596" s="187">
        <f t="shared" si="193"/>
        <v>0</v>
      </c>
      <c r="L596" s="187">
        <f t="shared" si="193"/>
        <v>0</v>
      </c>
      <c r="M596" s="187">
        <f t="shared" si="193"/>
        <v>0</v>
      </c>
      <c r="N596" s="187">
        <f t="shared" si="193"/>
        <v>0</v>
      </c>
      <c r="O596" s="187">
        <f t="shared" si="193"/>
        <v>0</v>
      </c>
      <c r="P596" s="187">
        <f t="shared" si="193"/>
        <v>0</v>
      </c>
      <c r="Q596" s="187">
        <f t="shared" si="193"/>
        <v>0</v>
      </c>
      <c r="R596" s="187">
        <f t="shared" si="193"/>
        <v>0</v>
      </c>
      <c r="S596" s="187">
        <f t="shared" si="193"/>
        <v>0</v>
      </c>
      <c r="T596" s="187">
        <f t="shared" si="193"/>
        <v>0</v>
      </c>
      <c r="U596" s="187">
        <f t="shared" si="193"/>
        <v>0</v>
      </c>
      <c r="V596" s="187">
        <f t="shared" si="193"/>
        <v>0</v>
      </c>
      <c r="W596" s="187">
        <f t="shared" si="193"/>
        <v>0</v>
      </c>
      <c r="X596" s="187">
        <f t="shared" si="193"/>
        <v>0</v>
      </c>
      <c r="Y596" s="187">
        <f t="shared" si="193"/>
        <v>0</v>
      </c>
      <c r="Z596" s="187">
        <f t="shared" si="193"/>
        <v>0</v>
      </c>
      <c r="AA596" s="187">
        <f t="shared" si="193"/>
        <v>0</v>
      </c>
      <c r="AB596" s="187">
        <f t="shared" si="193"/>
        <v>0</v>
      </c>
      <c r="AC596" s="187">
        <f t="shared" si="193"/>
        <v>0</v>
      </c>
      <c r="AD596" s="187">
        <f t="shared" si="193"/>
        <v>0</v>
      </c>
      <c r="AE596" s="187">
        <f t="shared" si="193"/>
        <v>0</v>
      </c>
      <c r="AF596" s="187">
        <f t="shared" si="193"/>
        <v>0</v>
      </c>
      <c r="AG596" s="187">
        <f t="shared" si="193"/>
        <v>0</v>
      </c>
      <c r="AH596" s="187">
        <f t="shared" si="193"/>
        <v>0</v>
      </c>
      <c r="AI596" s="187">
        <f t="shared" si="193"/>
        <v>0</v>
      </c>
      <c r="AJ596" s="187">
        <f t="shared" si="193"/>
        <v>0</v>
      </c>
      <c r="AK596" s="187">
        <f t="shared" si="193"/>
        <v>0</v>
      </c>
      <c r="AL596" s="187">
        <f t="shared" si="193"/>
        <v>0</v>
      </c>
      <c r="AM596" s="187">
        <f t="shared" si="193"/>
        <v>0</v>
      </c>
      <c r="AN596" s="187">
        <f t="shared" si="193"/>
        <v>0</v>
      </c>
      <c r="AO596" s="187">
        <f t="shared" si="193"/>
        <v>0</v>
      </c>
      <c r="AP596" s="187">
        <f t="shared" si="193"/>
        <v>0</v>
      </c>
    </row>
    <row r="597" spans="1:42" x14ac:dyDescent="0.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4" t="s">
        <v>13</v>
      </c>
      <c r="C598" s="192">
        <f>C584+C588+C592+C596</f>
        <v>0</v>
      </c>
      <c r="D598" s="192">
        <f t="shared" ref="D598:AP598" si="194">D584+D588+D592+D596</f>
        <v>0</v>
      </c>
      <c r="E598" s="192">
        <f t="shared" si="194"/>
        <v>0</v>
      </c>
      <c r="F598" s="192">
        <f t="shared" si="194"/>
        <v>0</v>
      </c>
      <c r="G598" s="192">
        <f t="shared" si="194"/>
        <v>0</v>
      </c>
      <c r="H598" s="192">
        <f t="shared" si="194"/>
        <v>0</v>
      </c>
      <c r="I598" s="192">
        <f t="shared" si="194"/>
        <v>0</v>
      </c>
      <c r="J598" s="192">
        <f t="shared" si="194"/>
        <v>0</v>
      </c>
      <c r="K598" s="192">
        <f t="shared" si="194"/>
        <v>0</v>
      </c>
      <c r="L598" s="192">
        <f t="shared" si="194"/>
        <v>0</v>
      </c>
      <c r="M598" s="192">
        <f t="shared" si="194"/>
        <v>0</v>
      </c>
      <c r="N598" s="192">
        <f t="shared" si="194"/>
        <v>0</v>
      </c>
      <c r="O598" s="192">
        <f t="shared" si="194"/>
        <v>0</v>
      </c>
      <c r="P598" s="192">
        <f t="shared" si="194"/>
        <v>0</v>
      </c>
      <c r="Q598" s="192">
        <f t="shared" si="194"/>
        <v>0</v>
      </c>
      <c r="R598" s="192">
        <f t="shared" si="194"/>
        <v>0</v>
      </c>
      <c r="S598" s="192">
        <f t="shared" si="194"/>
        <v>0</v>
      </c>
      <c r="T598" s="192">
        <f t="shared" si="194"/>
        <v>0</v>
      </c>
      <c r="U598" s="192">
        <f t="shared" si="194"/>
        <v>0</v>
      </c>
      <c r="V598" s="192">
        <f t="shared" si="194"/>
        <v>0</v>
      </c>
      <c r="W598" s="192">
        <f t="shared" si="194"/>
        <v>0</v>
      </c>
      <c r="X598" s="192">
        <f t="shared" si="194"/>
        <v>0</v>
      </c>
      <c r="Y598" s="192">
        <f t="shared" si="194"/>
        <v>0</v>
      </c>
      <c r="Z598" s="192">
        <f t="shared" si="194"/>
        <v>0</v>
      </c>
      <c r="AA598" s="192">
        <f t="shared" si="194"/>
        <v>0</v>
      </c>
      <c r="AB598" s="192">
        <f t="shared" si="194"/>
        <v>0</v>
      </c>
      <c r="AC598" s="192">
        <f t="shared" si="194"/>
        <v>0</v>
      </c>
      <c r="AD598" s="192">
        <f t="shared" si="194"/>
        <v>0</v>
      </c>
      <c r="AE598" s="192">
        <f t="shared" si="194"/>
        <v>0</v>
      </c>
      <c r="AF598" s="192">
        <f t="shared" si="194"/>
        <v>0</v>
      </c>
      <c r="AG598" s="192">
        <f t="shared" si="194"/>
        <v>0</v>
      </c>
      <c r="AH598" s="192">
        <f t="shared" si="194"/>
        <v>0</v>
      </c>
      <c r="AI598" s="192">
        <f t="shared" si="194"/>
        <v>0</v>
      </c>
      <c r="AJ598" s="192">
        <f t="shared" si="194"/>
        <v>0</v>
      </c>
      <c r="AK598" s="192">
        <f t="shared" si="194"/>
        <v>0</v>
      </c>
      <c r="AL598" s="192">
        <f t="shared" si="194"/>
        <v>0</v>
      </c>
      <c r="AM598" s="192">
        <f t="shared" si="194"/>
        <v>0</v>
      </c>
      <c r="AN598" s="192">
        <f t="shared" si="194"/>
        <v>0</v>
      </c>
      <c r="AO598" s="192">
        <f t="shared" si="194"/>
        <v>0</v>
      </c>
      <c r="AP598" s="192">
        <f t="shared" si="194"/>
        <v>0</v>
      </c>
    </row>
    <row r="599" spans="1:42" x14ac:dyDescent="0.2">
      <c r="A599" s="31"/>
      <c r="B599" s="240"/>
    </row>
    <row r="600" spans="1:42" x14ac:dyDescent="0.2">
      <c r="A600" s="109" t="s">
        <v>62</v>
      </c>
      <c r="B600" s="283"/>
      <c r="C600" s="283"/>
      <c r="D600" s="283"/>
      <c r="E600" s="283"/>
      <c r="F600" s="283"/>
      <c r="G600" s="283"/>
      <c r="H600" s="283"/>
      <c r="I600" s="283"/>
      <c r="J600" s="283"/>
      <c r="K600" s="283"/>
      <c r="L600" s="283"/>
      <c r="M600" s="283"/>
      <c r="N600" s="283"/>
      <c r="O600" s="283"/>
      <c r="P600" s="283"/>
      <c r="Q600" s="283"/>
      <c r="R600" s="283"/>
      <c r="S600" s="283"/>
      <c r="T600" s="283"/>
      <c r="U600" s="283"/>
      <c r="V600" s="283"/>
      <c r="W600" s="283"/>
      <c r="X600" s="283"/>
      <c r="Y600" s="283"/>
      <c r="Z600" s="283"/>
      <c r="AA600" s="283"/>
      <c r="AB600" s="283"/>
      <c r="AC600" s="283"/>
      <c r="AD600" s="283"/>
      <c r="AE600" s="283"/>
      <c r="AF600" s="283"/>
      <c r="AG600" s="283"/>
      <c r="AH600" s="283"/>
      <c r="AI600" s="283"/>
      <c r="AJ600" s="283"/>
      <c r="AK600" s="283"/>
      <c r="AL600" s="283"/>
      <c r="AM600" s="283"/>
      <c r="AN600" s="283"/>
      <c r="AO600" s="283"/>
      <c r="AP600" s="283"/>
    </row>
    <row r="601" spans="1:42" x14ac:dyDescent="0.2">
      <c r="A601" s="25" t="s">
        <v>262</v>
      </c>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row>
    <row r="602" spans="1:42" x14ac:dyDescent="0.2">
      <c r="A602" s="4" t="s">
        <v>264</v>
      </c>
      <c r="B602" s="215">
        <v>0</v>
      </c>
      <c r="C602" s="215">
        <f>B605</f>
        <v>0</v>
      </c>
      <c r="D602" s="215">
        <f t="shared" ref="D602:AP602" si="195">C605</f>
        <v>0</v>
      </c>
      <c r="E602" s="215">
        <f t="shared" si="195"/>
        <v>0</v>
      </c>
      <c r="F602" s="215">
        <f t="shared" si="195"/>
        <v>0</v>
      </c>
      <c r="G602" s="215">
        <f t="shared" si="195"/>
        <v>0</v>
      </c>
      <c r="H602" s="215">
        <f t="shared" si="195"/>
        <v>0</v>
      </c>
      <c r="I602" s="215">
        <f t="shared" si="195"/>
        <v>0</v>
      </c>
      <c r="J602" s="215">
        <f t="shared" si="195"/>
        <v>0</v>
      </c>
      <c r="K602" s="215">
        <f t="shared" si="195"/>
        <v>0</v>
      </c>
      <c r="L602" s="215">
        <f t="shared" si="195"/>
        <v>0</v>
      </c>
      <c r="M602" s="215">
        <f t="shared" si="195"/>
        <v>0</v>
      </c>
      <c r="N602" s="215">
        <f t="shared" si="195"/>
        <v>0</v>
      </c>
      <c r="O602" s="215">
        <f t="shared" si="195"/>
        <v>0</v>
      </c>
      <c r="P602" s="215">
        <f t="shared" si="195"/>
        <v>0</v>
      </c>
      <c r="Q602" s="215">
        <f t="shared" si="195"/>
        <v>0</v>
      </c>
      <c r="R602" s="215">
        <f t="shared" si="195"/>
        <v>0</v>
      </c>
      <c r="S602" s="215">
        <f t="shared" si="195"/>
        <v>0</v>
      </c>
      <c r="T602" s="215">
        <f t="shared" si="195"/>
        <v>0</v>
      </c>
      <c r="U602" s="215">
        <f t="shared" si="195"/>
        <v>0</v>
      </c>
      <c r="V602" s="215">
        <f t="shared" si="195"/>
        <v>0</v>
      </c>
      <c r="W602" s="215">
        <f t="shared" si="195"/>
        <v>0</v>
      </c>
      <c r="X602" s="215">
        <f t="shared" si="195"/>
        <v>0</v>
      </c>
      <c r="Y602" s="215">
        <f t="shared" si="195"/>
        <v>0</v>
      </c>
      <c r="Z602" s="215">
        <f t="shared" si="195"/>
        <v>0</v>
      </c>
      <c r="AA602" s="215">
        <f t="shared" si="195"/>
        <v>0</v>
      </c>
      <c r="AB602" s="215">
        <f t="shared" si="195"/>
        <v>0</v>
      </c>
      <c r="AC602" s="215">
        <f t="shared" si="195"/>
        <v>0</v>
      </c>
      <c r="AD602" s="215">
        <f t="shared" si="195"/>
        <v>0</v>
      </c>
      <c r="AE602" s="215">
        <f t="shared" si="195"/>
        <v>0</v>
      </c>
      <c r="AF602" s="215">
        <f t="shared" si="195"/>
        <v>0</v>
      </c>
      <c r="AG602" s="215">
        <f t="shared" si="195"/>
        <v>0</v>
      </c>
      <c r="AH602" s="215">
        <f t="shared" si="195"/>
        <v>0</v>
      </c>
      <c r="AI602" s="215">
        <f t="shared" si="195"/>
        <v>0</v>
      </c>
      <c r="AJ602" s="215">
        <f t="shared" si="195"/>
        <v>0</v>
      </c>
      <c r="AK602" s="215">
        <f t="shared" si="195"/>
        <v>0</v>
      </c>
      <c r="AL602" s="215">
        <f t="shared" si="195"/>
        <v>0</v>
      </c>
      <c r="AM602" s="215">
        <f t="shared" si="195"/>
        <v>0</v>
      </c>
      <c r="AN602" s="215">
        <f t="shared" si="195"/>
        <v>0</v>
      </c>
      <c r="AO602" s="215">
        <f t="shared" si="195"/>
        <v>0</v>
      </c>
      <c r="AP602" s="215">
        <f t="shared" si="195"/>
        <v>0</v>
      </c>
    </row>
    <row r="603" spans="1:42" x14ac:dyDescent="0.2">
      <c r="A603" s="4" t="s">
        <v>25</v>
      </c>
      <c r="B603" s="215">
        <f t="shared" ref="B603:AP603" si="196">IF(B$2&lt;=analysis_period,B605-B602,0)</f>
        <v>0</v>
      </c>
      <c r="C603" s="215">
        <f t="shared" si="196"/>
        <v>0</v>
      </c>
      <c r="D603" s="215">
        <f t="shared" si="196"/>
        <v>0</v>
      </c>
      <c r="E603" s="215">
        <f t="shared" si="196"/>
        <v>0</v>
      </c>
      <c r="F603" s="215">
        <f t="shared" si="196"/>
        <v>0</v>
      </c>
      <c r="G603" s="215">
        <f t="shared" si="196"/>
        <v>0</v>
      </c>
      <c r="H603" s="215">
        <f t="shared" si="196"/>
        <v>0</v>
      </c>
      <c r="I603" s="215">
        <f t="shared" si="196"/>
        <v>0</v>
      </c>
      <c r="J603" s="215">
        <f t="shared" si="196"/>
        <v>0</v>
      </c>
      <c r="K603" s="215">
        <f t="shared" si="196"/>
        <v>0</v>
      </c>
      <c r="L603" s="215">
        <f t="shared" si="196"/>
        <v>0</v>
      </c>
      <c r="M603" s="215">
        <f t="shared" si="196"/>
        <v>0</v>
      </c>
      <c r="N603" s="215">
        <f t="shared" si="196"/>
        <v>0</v>
      </c>
      <c r="O603" s="215">
        <f t="shared" si="196"/>
        <v>0</v>
      </c>
      <c r="P603" s="215">
        <f t="shared" si="196"/>
        <v>0</v>
      </c>
      <c r="Q603" s="215">
        <f t="shared" si="196"/>
        <v>0</v>
      </c>
      <c r="R603" s="215">
        <f t="shared" si="196"/>
        <v>0</v>
      </c>
      <c r="S603" s="215">
        <f t="shared" si="196"/>
        <v>0</v>
      </c>
      <c r="T603" s="215">
        <f t="shared" si="196"/>
        <v>0</v>
      </c>
      <c r="U603" s="215">
        <f t="shared" si="196"/>
        <v>0</v>
      </c>
      <c r="V603" s="215">
        <f t="shared" si="196"/>
        <v>0</v>
      </c>
      <c r="W603" s="215">
        <f t="shared" si="196"/>
        <v>0</v>
      </c>
      <c r="X603" s="215">
        <f t="shared" si="196"/>
        <v>0</v>
      </c>
      <c r="Y603" s="215">
        <f t="shared" si="196"/>
        <v>0</v>
      </c>
      <c r="Z603" s="215">
        <f t="shared" si="196"/>
        <v>0</v>
      </c>
      <c r="AA603" s="215">
        <f t="shared" si="196"/>
        <v>0</v>
      </c>
      <c r="AB603" s="215">
        <f t="shared" si="196"/>
        <v>0</v>
      </c>
      <c r="AC603" s="215">
        <f t="shared" si="196"/>
        <v>0</v>
      </c>
      <c r="AD603" s="215">
        <f t="shared" si="196"/>
        <v>0</v>
      </c>
      <c r="AE603" s="215">
        <f t="shared" si="196"/>
        <v>0</v>
      </c>
      <c r="AF603" s="215">
        <f t="shared" si="196"/>
        <v>0</v>
      </c>
      <c r="AG603" s="215">
        <f t="shared" si="196"/>
        <v>0</v>
      </c>
      <c r="AH603" s="215">
        <f t="shared" si="196"/>
        <v>0</v>
      </c>
      <c r="AI603" s="215">
        <f t="shared" si="196"/>
        <v>0</v>
      </c>
      <c r="AJ603" s="215">
        <f t="shared" si="196"/>
        <v>0</v>
      </c>
      <c r="AK603" s="215">
        <f t="shared" si="196"/>
        <v>0</v>
      </c>
      <c r="AL603" s="215">
        <f t="shared" si="196"/>
        <v>0</v>
      </c>
      <c r="AM603" s="215">
        <f t="shared" si="196"/>
        <v>0</v>
      </c>
      <c r="AN603" s="215">
        <f t="shared" si="196"/>
        <v>0</v>
      </c>
      <c r="AO603" s="215">
        <f t="shared" si="196"/>
        <v>0</v>
      </c>
      <c r="AP603" s="215">
        <f t="shared" si="196"/>
        <v>0</v>
      </c>
    </row>
    <row r="604" spans="1:42" x14ac:dyDescent="0.2">
      <c r="A604" s="4" t="s">
        <v>265</v>
      </c>
      <c r="B604" s="216">
        <v>0</v>
      </c>
      <c r="C604" s="216">
        <f>IF(C$2=analysis_period,-C602,0)</f>
        <v>0</v>
      </c>
      <c r="D604" s="216">
        <f t="shared" ref="D604:AP604" si="197">IF(D$2=analysis_period,-D602,0)</f>
        <v>0</v>
      </c>
      <c r="E604" s="216">
        <f t="shared" si="197"/>
        <v>0</v>
      </c>
      <c r="F604" s="216">
        <f t="shared" si="197"/>
        <v>0</v>
      </c>
      <c r="G604" s="216">
        <f t="shared" si="197"/>
        <v>0</v>
      </c>
      <c r="H604" s="216">
        <f t="shared" si="197"/>
        <v>0</v>
      </c>
      <c r="I604" s="216">
        <f t="shared" si="197"/>
        <v>0</v>
      </c>
      <c r="J604" s="216">
        <f t="shared" si="197"/>
        <v>0</v>
      </c>
      <c r="K604" s="216">
        <f t="shared" si="197"/>
        <v>0</v>
      </c>
      <c r="L604" s="216">
        <f t="shared" si="197"/>
        <v>0</v>
      </c>
      <c r="M604" s="216">
        <f t="shared" si="197"/>
        <v>0</v>
      </c>
      <c r="N604" s="216">
        <f t="shared" si="197"/>
        <v>0</v>
      </c>
      <c r="O604" s="216">
        <f t="shared" si="197"/>
        <v>0</v>
      </c>
      <c r="P604" s="216">
        <f t="shared" si="197"/>
        <v>0</v>
      </c>
      <c r="Q604" s="216">
        <f t="shared" si="197"/>
        <v>0</v>
      </c>
      <c r="R604" s="216">
        <f t="shared" si="197"/>
        <v>0</v>
      </c>
      <c r="S604" s="216">
        <f t="shared" si="197"/>
        <v>0</v>
      </c>
      <c r="T604" s="216">
        <f t="shared" si="197"/>
        <v>0</v>
      </c>
      <c r="U604" s="216">
        <f t="shared" si="197"/>
        <v>0</v>
      </c>
      <c r="V604" s="216">
        <f t="shared" si="197"/>
        <v>0</v>
      </c>
      <c r="W604" s="216">
        <f t="shared" si="197"/>
        <v>0</v>
      </c>
      <c r="X604" s="216">
        <f t="shared" si="197"/>
        <v>0</v>
      </c>
      <c r="Y604" s="216">
        <f t="shared" si="197"/>
        <v>0</v>
      </c>
      <c r="Z604" s="216">
        <f t="shared" si="197"/>
        <v>0</v>
      </c>
      <c r="AA604" s="216">
        <f t="shared" si="197"/>
        <v>0</v>
      </c>
      <c r="AB604" s="216">
        <f t="shared" si="197"/>
        <v>0</v>
      </c>
      <c r="AC604" s="216">
        <f t="shared" si="197"/>
        <v>0</v>
      </c>
      <c r="AD604" s="216">
        <f t="shared" si="197"/>
        <v>0</v>
      </c>
      <c r="AE604" s="216">
        <f t="shared" si="197"/>
        <v>0</v>
      </c>
      <c r="AF604" s="216">
        <f t="shared" si="197"/>
        <v>0</v>
      </c>
      <c r="AG604" s="216">
        <f t="shared" si="197"/>
        <v>0</v>
      </c>
      <c r="AH604" s="216">
        <f t="shared" si="197"/>
        <v>0</v>
      </c>
      <c r="AI604" s="216">
        <f t="shared" si="197"/>
        <v>0</v>
      </c>
      <c r="AJ604" s="216">
        <f t="shared" si="197"/>
        <v>0</v>
      </c>
      <c r="AK604" s="216">
        <f t="shared" si="197"/>
        <v>0</v>
      </c>
      <c r="AL604" s="216">
        <f t="shared" si="197"/>
        <v>0</v>
      </c>
      <c r="AM604" s="216">
        <f t="shared" si="197"/>
        <v>0</v>
      </c>
      <c r="AN604" s="216">
        <f t="shared" si="197"/>
        <v>0</v>
      </c>
      <c r="AO604" s="216">
        <f t="shared" si="197"/>
        <v>0</v>
      </c>
      <c r="AP604" s="216">
        <f t="shared" si="197"/>
        <v>0</v>
      </c>
    </row>
    <row r="605" spans="1:42" s="16" customFormat="1" x14ac:dyDescent="0.2">
      <c r="A605" s="16" t="s">
        <v>249</v>
      </c>
      <c r="B605" s="210">
        <f t="shared" ref="B605:AP605" si="198">C$43*(months_working_reserve/12)</f>
        <v>0</v>
      </c>
      <c r="C605" s="210">
        <f t="shared" si="198"/>
        <v>0</v>
      </c>
      <c r="D605" s="210">
        <f t="shared" si="198"/>
        <v>0</v>
      </c>
      <c r="E605" s="210">
        <f t="shared" si="198"/>
        <v>0</v>
      </c>
      <c r="F605" s="210">
        <f t="shared" si="198"/>
        <v>0</v>
      </c>
      <c r="G605" s="210">
        <f t="shared" si="198"/>
        <v>0</v>
      </c>
      <c r="H605" s="210">
        <f t="shared" si="198"/>
        <v>0</v>
      </c>
      <c r="I605" s="210">
        <f t="shared" si="198"/>
        <v>0</v>
      </c>
      <c r="J605" s="210">
        <f t="shared" si="198"/>
        <v>0</v>
      </c>
      <c r="K605" s="210">
        <f t="shared" si="198"/>
        <v>0</v>
      </c>
      <c r="L605" s="210">
        <f t="shared" si="198"/>
        <v>0</v>
      </c>
      <c r="M605" s="210">
        <f t="shared" si="198"/>
        <v>0</v>
      </c>
      <c r="N605" s="210">
        <f t="shared" si="198"/>
        <v>0</v>
      </c>
      <c r="O605" s="210">
        <f t="shared" si="198"/>
        <v>0</v>
      </c>
      <c r="P605" s="210">
        <f t="shared" si="198"/>
        <v>0</v>
      </c>
      <c r="Q605" s="210">
        <f t="shared" si="198"/>
        <v>0</v>
      </c>
      <c r="R605" s="210">
        <f t="shared" si="198"/>
        <v>0</v>
      </c>
      <c r="S605" s="210">
        <f t="shared" si="198"/>
        <v>0</v>
      </c>
      <c r="T605" s="210">
        <f t="shared" si="198"/>
        <v>0</v>
      </c>
      <c r="U605" s="210">
        <f t="shared" si="198"/>
        <v>0</v>
      </c>
      <c r="V605" s="210">
        <f t="shared" si="198"/>
        <v>0</v>
      </c>
      <c r="W605" s="210">
        <f t="shared" si="198"/>
        <v>0</v>
      </c>
      <c r="X605" s="210">
        <f t="shared" si="198"/>
        <v>0</v>
      </c>
      <c r="Y605" s="210">
        <f t="shared" si="198"/>
        <v>0</v>
      </c>
      <c r="Z605" s="210">
        <f t="shared" si="198"/>
        <v>0</v>
      </c>
      <c r="AA605" s="210">
        <f t="shared" si="198"/>
        <v>0</v>
      </c>
      <c r="AB605" s="210">
        <f t="shared" si="198"/>
        <v>0</v>
      </c>
      <c r="AC605" s="210">
        <f t="shared" si="198"/>
        <v>0</v>
      </c>
      <c r="AD605" s="210">
        <f t="shared" si="198"/>
        <v>0</v>
      </c>
      <c r="AE605" s="210">
        <f t="shared" si="198"/>
        <v>0</v>
      </c>
      <c r="AF605" s="210">
        <f t="shared" si="198"/>
        <v>0</v>
      </c>
      <c r="AG605" s="210">
        <f t="shared" si="198"/>
        <v>0</v>
      </c>
      <c r="AH605" s="210">
        <f t="shared" si="198"/>
        <v>0</v>
      </c>
      <c r="AI605" s="210">
        <f t="shared" si="198"/>
        <v>0</v>
      </c>
      <c r="AJ605" s="210">
        <f t="shared" si="198"/>
        <v>0</v>
      </c>
      <c r="AK605" s="210">
        <f t="shared" si="198"/>
        <v>0</v>
      </c>
      <c r="AL605" s="210">
        <f t="shared" si="198"/>
        <v>0</v>
      </c>
      <c r="AM605" s="210">
        <f t="shared" si="198"/>
        <v>0</v>
      </c>
      <c r="AN605" s="210">
        <f t="shared" si="198"/>
        <v>0</v>
      </c>
      <c r="AO605" s="210">
        <f t="shared" si="198"/>
        <v>0</v>
      </c>
      <c r="AP605" s="210">
        <f t="shared" si="198"/>
        <v>0</v>
      </c>
    </row>
    <row r="606" spans="1:42" s="16" customFormat="1" x14ac:dyDescent="0.2">
      <c r="B606" s="210"/>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D606" s="210"/>
      <c r="AE606" s="210"/>
      <c r="AF606" s="210"/>
      <c r="AG606" s="210"/>
      <c r="AH606" s="210"/>
      <c r="AI606" s="210"/>
      <c r="AJ606" s="210"/>
      <c r="AK606" s="210"/>
      <c r="AL606" s="210"/>
      <c r="AM606" s="210"/>
      <c r="AN606" s="210"/>
      <c r="AO606" s="210"/>
      <c r="AP606" s="210"/>
    </row>
    <row r="607" spans="1:42" s="16" customFormat="1" x14ac:dyDescent="0.2">
      <c r="A607" s="25" t="s">
        <v>327</v>
      </c>
      <c r="B607" s="210"/>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D607" s="210"/>
      <c r="AE607" s="210"/>
      <c r="AF607" s="210"/>
      <c r="AG607" s="210"/>
      <c r="AH607" s="210"/>
      <c r="AI607" s="210"/>
      <c r="AJ607" s="210"/>
      <c r="AK607" s="210"/>
      <c r="AL607" s="210"/>
      <c r="AM607" s="210"/>
      <c r="AN607" s="210"/>
      <c r="AO607" s="210"/>
      <c r="AP607" s="210"/>
    </row>
    <row r="608" spans="1:42" s="16" customFormat="1" x14ac:dyDescent="0.2">
      <c r="A608" s="4" t="s">
        <v>264</v>
      </c>
      <c r="B608" s="210">
        <v>0</v>
      </c>
      <c r="C608" s="210">
        <f>B611</f>
        <v>0</v>
      </c>
      <c r="D608" s="210">
        <f t="shared" ref="D608:AP608" si="199">C611</f>
        <v>0</v>
      </c>
      <c r="E608" s="210">
        <f t="shared" si="199"/>
        <v>0</v>
      </c>
      <c r="F608" s="210">
        <f t="shared" si="199"/>
        <v>0</v>
      </c>
      <c r="G608" s="210">
        <f t="shared" si="199"/>
        <v>0</v>
      </c>
      <c r="H608" s="210">
        <f t="shared" si="199"/>
        <v>0</v>
      </c>
      <c r="I608" s="210">
        <f t="shared" si="199"/>
        <v>0</v>
      </c>
      <c r="J608" s="210">
        <f t="shared" si="199"/>
        <v>0</v>
      </c>
      <c r="K608" s="210">
        <f t="shared" si="199"/>
        <v>0</v>
      </c>
      <c r="L608" s="210">
        <f t="shared" si="199"/>
        <v>0</v>
      </c>
      <c r="M608" s="210">
        <f t="shared" si="199"/>
        <v>0</v>
      </c>
      <c r="N608" s="210">
        <f t="shared" si="199"/>
        <v>0</v>
      </c>
      <c r="O608" s="210">
        <f t="shared" si="199"/>
        <v>0</v>
      </c>
      <c r="P608" s="210">
        <f t="shared" si="199"/>
        <v>0</v>
      </c>
      <c r="Q608" s="210">
        <f t="shared" si="199"/>
        <v>0</v>
      </c>
      <c r="R608" s="210">
        <f t="shared" si="199"/>
        <v>0</v>
      </c>
      <c r="S608" s="210">
        <f t="shared" si="199"/>
        <v>0</v>
      </c>
      <c r="T608" s="210">
        <f t="shared" si="199"/>
        <v>0</v>
      </c>
      <c r="U608" s="210">
        <f t="shared" si="199"/>
        <v>0</v>
      </c>
      <c r="V608" s="210">
        <f t="shared" si="199"/>
        <v>0</v>
      </c>
      <c r="W608" s="210">
        <f t="shared" si="199"/>
        <v>0</v>
      </c>
      <c r="X608" s="210">
        <f t="shared" si="199"/>
        <v>0</v>
      </c>
      <c r="Y608" s="210">
        <f t="shared" si="199"/>
        <v>0</v>
      </c>
      <c r="Z608" s="210">
        <f t="shared" si="199"/>
        <v>0</v>
      </c>
      <c r="AA608" s="210">
        <f t="shared" si="199"/>
        <v>0</v>
      </c>
      <c r="AB608" s="210">
        <f t="shared" si="199"/>
        <v>0</v>
      </c>
      <c r="AC608" s="210">
        <f t="shared" si="199"/>
        <v>0</v>
      </c>
      <c r="AD608" s="210">
        <f t="shared" si="199"/>
        <v>0</v>
      </c>
      <c r="AE608" s="210">
        <f t="shared" si="199"/>
        <v>0</v>
      </c>
      <c r="AF608" s="210">
        <f t="shared" si="199"/>
        <v>0</v>
      </c>
      <c r="AG608" s="210">
        <f t="shared" si="199"/>
        <v>0</v>
      </c>
      <c r="AH608" s="210">
        <f t="shared" si="199"/>
        <v>0</v>
      </c>
      <c r="AI608" s="210">
        <f t="shared" si="199"/>
        <v>0</v>
      </c>
      <c r="AJ608" s="210">
        <f t="shared" si="199"/>
        <v>0</v>
      </c>
      <c r="AK608" s="210">
        <f t="shared" si="199"/>
        <v>0</v>
      </c>
      <c r="AL608" s="210">
        <f t="shared" si="199"/>
        <v>0</v>
      </c>
      <c r="AM608" s="210">
        <f t="shared" si="199"/>
        <v>0</v>
      </c>
      <c r="AN608" s="210">
        <f t="shared" si="199"/>
        <v>0</v>
      </c>
      <c r="AO608" s="210">
        <f t="shared" si="199"/>
        <v>0</v>
      </c>
      <c r="AP608" s="210">
        <f t="shared" si="199"/>
        <v>0</v>
      </c>
    </row>
    <row r="609" spans="1:42" s="16" customFormat="1" x14ac:dyDescent="0.2">
      <c r="A609" s="4" t="s">
        <v>25</v>
      </c>
      <c r="B609" s="210">
        <f t="shared" ref="B609:AP609" si="200">IF(B$2&lt;=analysis_period,B611-B608,0)</f>
        <v>0</v>
      </c>
      <c r="C609" s="210">
        <f t="shared" si="200"/>
        <v>0</v>
      </c>
      <c r="D609" s="210">
        <f t="shared" si="200"/>
        <v>0</v>
      </c>
      <c r="E609" s="210">
        <f t="shared" si="200"/>
        <v>0</v>
      </c>
      <c r="F609" s="210">
        <f t="shared" si="200"/>
        <v>0</v>
      </c>
      <c r="G609" s="210">
        <f t="shared" si="200"/>
        <v>0</v>
      </c>
      <c r="H609" s="210">
        <f t="shared" si="200"/>
        <v>0</v>
      </c>
      <c r="I609" s="210">
        <f t="shared" si="200"/>
        <v>0</v>
      </c>
      <c r="J609" s="210">
        <f t="shared" si="200"/>
        <v>0</v>
      </c>
      <c r="K609" s="210">
        <f t="shared" si="200"/>
        <v>0</v>
      </c>
      <c r="L609" s="210">
        <f t="shared" si="200"/>
        <v>0</v>
      </c>
      <c r="M609" s="210">
        <f t="shared" si="200"/>
        <v>0</v>
      </c>
      <c r="N609" s="210">
        <f t="shared" si="200"/>
        <v>0</v>
      </c>
      <c r="O609" s="210">
        <f t="shared" si="200"/>
        <v>0</v>
      </c>
      <c r="P609" s="210">
        <f t="shared" si="200"/>
        <v>0</v>
      </c>
      <c r="Q609" s="210">
        <f t="shared" si="200"/>
        <v>0</v>
      </c>
      <c r="R609" s="210">
        <f t="shared" si="200"/>
        <v>0</v>
      </c>
      <c r="S609" s="210">
        <f t="shared" si="200"/>
        <v>0</v>
      </c>
      <c r="T609" s="210">
        <f t="shared" si="200"/>
        <v>0</v>
      </c>
      <c r="U609" s="210">
        <f t="shared" si="200"/>
        <v>0</v>
      </c>
      <c r="V609" s="210">
        <f t="shared" si="200"/>
        <v>0</v>
      </c>
      <c r="W609" s="210">
        <f t="shared" si="200"/>
        <v>0</v>
      </c>
      <c r="X609" s="210">
        <f t="shared" si="200"/>
        <v>0</v>
      </c>
      <c r="Y609" s="210">
        <f t="shared" si="200"/>
        <v>0</v>
      </c>
      <c r="Z609" s="210">
        <f t="shared" si="200"/>
        <v>0</v>
      </c>
      <c r="AA609" s="210">
        <f t="shared" si="200"/>
        <v>0</v>
      </c>
      <c r="AB609" s="210">
        <f t="shared" si="200"/>
        <v>0</v>
      </c>
      <c r="AC609" s="210">
        <f t="shared" si="200"/>
        <v>0</v>
      </c>
      <c r="AD609" s="210">
        <f t="shared" si="200"/>
        <v>0</v>
      </c>
      <c r="AE609" s="210">
        <f t="shared" si="200"/>
        <v>0</v>
      </c>
      <c r="AF609" s="210">
        <f t="shared" si="200"/>
        <v>0</v>
      </c>
      <c r="AG609" s="210">
        <f t="shared" si="200"/>
        <v>0</v>
      </c>
      <c r="AH609" s="210">
        <f t="shared" si="200"/>
        <v>0</v>
      </c>
      <c r="AI609" s="210">
        <f t="shared" si="200"/>
        <v>0</v>
      </c>
      <c r="AJ609" s="210">
        <f t="shared" si="200"/>
        <v>0</v>
      </c>
      <c r="AK609" s="210">
        <f t="shared" si="200"/>
        <v>0</v>
      </c>
      <c r="AL609" s="210">
        <f t="shared" si="200"/>
        <v>0</v>
      </c>
      <c r="AM609" s="210">
        <f t="shared" si="200"/>
        <v>0</v>
      </c>
      <c r="AN609" s="210">
        <f t="shared" si="200"/>
        <v>0</v>
      </c>
      <c r="AO609" s="210">
        <f t="shared" si="200"/>
        <v>0</v>
      </c>
      <c r="AP609" s="210">
        <f t="shared" si="200"/>
        <v>0</v>
      </c>
    </row>
    <row r="610" spans="1:42" s="16" customFormat="1" x14ac:dyDescent="0.2">
      <c r="A610" s="4" t="s">
        <v>265</v>
      </c>
      <c r="B610" s="211">
        <v>0</v>
      </c>
      <c r="C610" s="211">
        <f t="shared" ref="C610:AP610" si="201">IF(C$2=analysis_period,-C608,0)</f>
        <v>0</v>
      </c>
      <c r="D610" s="211">
        <f t="shared" si="201"/>
        <v>0</v>
      </c>
      <c r="E610" s="211">
        <f t="shared" si="201"/>
        <v>0</v>
      </c>
      <c r="F610" s="211">
        <f t="shared" si="201"/>
        <v>0</v>
      </c>
      <c r="G610" s="211">
        <f t="shared" si="201"/>
        <v>0</v>
      </c>
      <c r="H610" s="211">
        <f t="shared" si="201"/>
        <v>0</v>
      </c>
      <c r="I610" s="211">
        <f t="shared" si="201"/>
        <v>0</v>
      </c>
      <c r="J610" s="211">
        <f t="shared" si="201"/>
        <v>0</v>
      </c>
      <c r="K610" s="211">
        <f t="shared" si="201"/>
        <v>0</v>
      </c>
      <c r="L610" s="211">
        <f t="shared" si="201"/>
        <v>0</v>
      </c>
      <c r="M610" s="211">
        <f t="shared" si="201"/>
        <v>0</v>
      </c>
      <c r="N610" s="211">
        <f t="shared" si="201"/>
        <v>0</v>
      </c>
      <c r="O610" s="211">
        <f t="shared" si="201"/>
        <v>0</v>
      </c>
      <c r="P610" s="211">
        <f t="shared" si="201"/>
        <v>0</v>
      </c>
      <c r="Q610" s="211">
        <f t="shared" si="201"/>
        <v>0</v>
      </c>
      <c r="R610" s="211">
        <f t="shared" si="201"/>
        <v>0</v>
      </c>
      <c r="S610" s="211">
        <f t="shared" si="201"/>
        <v>0</v>
      </c>
      <c r="T610" s="211">
        <f t="shared" si="201"/>
        <v>0</v>
      </c>
      <c r="U610" s="211">
        <f t="shared" si="201"/>
        <v>0</v>
      </c>
      <c r="V610" s="211">
        <f t="shared" si="201"/>
        <v>0</v>
      </c>
      <c r="W610" s="211">
        <f t="shared" si="201"/>
        <v>0</v>
      </c>
      <c r="X610" s="211">
        <f t="shared" si="201"/>
        <v>0</v>
      </c>
      <c r="Y610" s="211">
        <f t="shared" si="201"/>
        <v>0</v>
      </c>
      <c r="Z610" s="211">
        <f t="shared" si="201"/>
        <v>0</v>
      </c>
      <c r="AA610" s="211">
        <f t="shared" si="201"/>
        <v>0</v>
      </c>
      <c r="AB610" s="211">
        <f t="shared" si="201"/>
        <v>0</v>
      </c>
      <c r="AC610" s="211">
        <f t="shared" si="201"/>
        <v>0</v>
      </c>
      <c r="AD610" s="211">
        <f t="shared" si="201"/>
        <v>0</v>
      </c>
      <c r="AE610" s="211">
        <f t="shared" si="201"/>
        <v>0</v>
      </c>
      <c r="AF610" s="211">
        <f t="shared" si="201"/>
        <v>0</v>
      </c>
      <c r="AG610" s="211">
        <f t="shared" si="201"/>
        <v>0</v>
      </c>
      <c r="AH610" s="211">
        <f t="shared" si="201"/>
        <v>0</v>
      </c>
      <c r="AI610" s="211">
        <f t="shared" si="201"/>
        <v>0</v>
      </c>
      <c r="AJ610" s="211">
        <f t="shared" si="201"/>
        <v>0</v>
      </c>
      <c r="AK610" s="211">
        <f t="shared" si="201"/>
        <v>0</v>
      </c>
      <c r="AL610" s="211">
        <f t="shared" si="201"/>
        <v>0</v>
      </c>
      <c r="AM610" s="211">
        <f t="shared" si="201"/>
        <v>0</v>
      </c>
      <c r="AN610" s="211">
        <f t="shared" si="201"/>
        <v>0</v>
      </c>
      <c r="AO610" s="211">
        <f t="shared" si="201"/>
        <v>0</v>
      </c>
      <c r="AP610" s="211">
        <f t="shared" si="201"/>
        <v>0</v>
      </c>
    </row>
    <row r="611" spans="1:42" s="16" customFormat="1" x14ac:dyDescent="0.2">
      <c r="A611" s="16" t="s">
        <v>249</v>
      </c>
      <c r="B611" s="210">
        <f t="shared" ref="B611:AP611" si="202">C$45*tax_investor_required_lease_reserve/12</f>
        <v>0</v>
      </c>
      <c r="C611" s="210">
        <f t="shared" si="202"/>
        <v>0</v>
      </c>
      <c r="D611" s="210">
        <f t="shared" si="202"/>
        <v>0</v>
      </c>
      <c r="E611" s="210">
        <f t="shared" si="202"/>
        <v>0</v>
      </c>
      <c r="F611" s="210">
        <f t="shared" si="202"/>
        <v>0</v>
      </c>
      <c r="G611" s="210">
        <f t="shared" si="202"/>
        <v>0</v>
      </c>
      <c r="H611" s="210">
        <f t="shared" si="202"/>
        <v>0</v>
      </c>
      <c r="I611" s="210">
        <f t="shared" si="202"/>
        <v>0</v>
      </c>
      <c r="J611" s="210">
        <f t="shared" si="202"/>
        <v>0</v>
      </c>
      <c r="K611" s="210">
        <f t="shared" si="202"/>
        <v>0</v>
      </c>
      <c r="L611" s="210">
        <f t="shared" si="202"/>
        <v>0</v>
      </c>
      <c r="M611" s="210">
        <f t="shared" si="202"/>
        <v>0</v>
      </c>
      <c r="N611" s="210">
        <f t="shared" si="202"/>
        <v>0</v>
      </c>
      <c r="O611" s="210">
        <f t="shared" si="202"/>
        <v>0</v>
      </c>
      <c r="P611" s="210">
        <f t="shared" si="202"/>
        <v>0</v>
      </c>
      <c r="Q611" s="210">
        <f t="shared" si="202"/>
        <v>0</v>
      </c>
      <c r="R611" s="210">
        <f t="shared" si="202"/>
        <v>0</v>
      </c>
      <c r="S611" s="210">
        <f t="shared" si="202"/>
        <v>0</v>
      </c>
      <c r="T611" s="210">
        <f t="shared" si="202"/>
        <v>0</v>
      </c>
      <c r="U611" s="210">
        <f t="shared" si="202"/>
        <v>0</v>
      </c>
      <c r="V611" s="210">
        <f t="shared" si="202"/>
        <v>0</v>
      </c>
      <c r="W611" s="210">
        <f t="shared" si="202"/>
        <v>0</v>
      </c>
      <c r="X611" s="210">
        <f t="shared" si="202"/>
        <v>0</v>
      </c>
      <c r="Y611" s="210">
        <f t="shared" si="202"/>
        <v>0</v>
      </c>
      <c r="Z611" s="210">
        <f t="shared" si="202"/>
        <v>0</v>
      </c>
      <c r="AA611" s="210">
        <f t="shared" si="202"/>
        <v>0</v>
      </c>
      <c r="AB611" s="210">
        <f t="shared" si="202"/>
        <v>0</v>
      </c>
      <c r="AC611" s="210">
        <f t="shared" si="202"/>
        <v>0</v>
      </c>
      <c r="AD611" s="210">
        <f t="shared" si="202"/>
        <v>0</v>
      </c>
      <c r="AE611" s="210">
        <f t="shared" si="202"/>
        <v>0</v>
      </c>
      <c r="AF611" s="210">
        <f t="shared" si="202"/>
        <v>0</v>
      </c>
      <c r="AG611" s="210">
        <f t="shared" si="202"/>
        <v>0</v>
      </c>
      <c r="AH611" s="210">
        <f t="shared" si="202"/>
        <v>0</v>
      </c>
      <c r="AI611" s="210">
        <f t="shared" si="202"/>
        <v>0</v>
      </c>
      <c r="AJ611" s="210">
        <f t="shared" si="202"/>
        <v>0</v>
      </c>
      <c r="AK611" s="210">
        <f t="shared" si="202"/>
        <v>0</v>
      </c>
      <c r="AL611" s="210">
        <f t="shared" si="202"/>
        <v>0</v>
      </c>
      <c r="AM611" s="210">
        <f t="shared" si="202"/>
        <v>0</v>
      </c>
      <c r="AN611" s="210">
        <f t="shared" si="202"/>
        <v>0</v>
      </c>
      <c r="AO611" s="210">
        <f t="shared" si="202"/>
        <v>0</v>
      </c>
      <c r="AP611" s="210">
        <f t="shared" si="202"/>
        <v>0</v>
      </c>
    </row>
    <row r="612" spans="1:42" s="16" customFormat="1" x14ac:dyDescent="0.2">
      <c r="B612" s="210"/>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D612" s="210"/>
      <c r="AE612" s="210"/>
      <c r="AF612" s="210"/>
      <c r="AG612" s="210"/>
      <c r="AH612" s="210"/>
      <c r="AI612" s="210"/>
      <c r="AJ612" s="210"/>
      <c r="AK612" s="210"/>
      <c r="AL612" s="210"/>
      <c r="AM612" s="210"/>
      <c r="AN612" s="210"/>
      <c r="AO612" s="210"/>
      <c r="AP612" s="210"/>
    </row>
    <row r="613" spans="1:42" s="16" customFormat="1" x14ac:dyDescent="0.2">
      <c r="A613" s="25" t="s">
        <v>274</v>
      </c>
      <c r="B613" s="210"/>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D613" s="210"/>
      <c r="AE613" s="210"/>
      <c r="AF613" s="210"/>
      <c r="AG613" s="210"/>
      <c r="AH613" s="210"/>
      <c r="AI613" s="210"/>
      <c r="AJ613" s="210"/>
      <c r="AK613" s="210"/>
      <c r="AL613" s="210"/>
      <c r="AM613" s="210"/>
      <c r="AN613" s="210"/>
      <c r="AO613" s="210"/>
      <c r="AP613" s="210"/>
    </row>
    <row r="614" spans="1:42" s="16" customFormat="1" x14ac:dyDescent="0.2">
      <c r="A614" s="4" t="s">
        <v>264</v>
      </c>
      <c r="B614" s="215">
        <v>0</v>
      </c>
      <c r="C614" s="215">
        <f>B617</f>
        <v>0</v>
      </c>
      <c r="D614" s="215">
        <f t="shared" ref="D614" si="203">C617</f>
        <v>0</v>
      </c>
      <c r="E614" s="215">
        <f t="shared" ref="E614" si="204">D617</f>
        <v>0</v>
      </c>
      <c r="F614" s="215">
        <f t="shared" ref="F614" si="205">E617</f>
        <v>0</v>
      </c>
      <c r="G614" s="215">
        <f t="shared" ref="G614" si="206">F617</f>
        <v>0</v>
      </c>
      <c r="H614" s="215">
        <f t="shared" ref="H614" si="207">G617</f>
        <v>0</v>
      </c>
      <c r="I614" s="215">
        <f t="shared" ref="I614" si="208">H617</f>
        <v>0</v>
      </c>
      <c r="J614" s="215">
        <f t="shared" ref="J614" si="209">I617</f>
        <v>0</v>
      </c>
      <c r="K614" s="215">
        <f t="shared" ref="K614" si="210">J617</f>
        <v>0</v>
      </c>
      <c r="L614" s="215">
        <f t="shared" ref="L614" si="211">K617</f>
        <v>0</v>
      </c>
      <c r="M614" s="215">
        <f t="shared" ref="M614" si="212">L617</f>
        <v>0</v>
      </c>
      <c r="N614" s="215">
        <f t="shared" ref="N614" si="213">M617</f>
        <v>0</v>
      </c>
      <c r="O614" s="215">
        <f t="shared" ref="O614" si="214">N617</f>
        <v>0</v>
      </c>
      <c r="P614" s="215">
        <f t="shared" ref="P614" si="215">O617</f>
        <v>0</v>
      </c>
      <c r="Q614" s="215">
        <f t="shared" ref="Q614" si="216">P617</f>
        <v>0</v>
      </c>
      <c r="R614" s="215">
        <f t="shared" ref="R614" si="217">Q617</f>
        <v>0</v>
      </c>
      <c r="S614" s="215">
        <f t="shared" ref="S614" si="218">R617</f>
        <v>0</v>
      </c>
      <c r="T614" s="215">
        <f t="shared" ref="T614" si="219">S617</f>
        <v>0</v>
      </c>
      <c r="U614" s="215">
        <f t="shared" ref="U614" si="220">T617</f>
        <v>0</v>
      </c>
      <c r="V614" s="215">
        <f t="shared" ref="V614" si="221">U617</f>
        <v>0</v>
      </c>
      <c r="W614" s="215">
        <f t="shared" ref="W614" si="222">V617</f>
        <v>0</v>
      </c>
      <c r="X614" s="215">
        <f t="shared" ref="X614" si="223">W617</f>
        <v>0</v>
      </c>
      <c r="Y614" s="215">
        <f t="shared" ref="Y614" si="224">X617</f>
        <v>0</v>
      </c>
      <c r="Z614" s="215">
        <f t="shared" ref="Z614" si="225">Y617</f>
        <v>0</v>
      </c>
      <c r="AA614" s="215">
        <f t="shared" ref="AA614" si="226">Z617</f>
        <v>0</v>
      </c>
      <c r="AB614" s="215">
        <f t="shared" ref="AB614" si="227">AA617</f>
        <v>0</v>
      </c>
      <c r="AC614" s="215">
        <f t="shared" ref="AC614" si="228">AB617</f>
        <v>0</v>
      </c>
      <c r="AD614" s="215">
        <f t="shared" ref="AD614" si="229">AC617</f>
        <v>0</v>
      </c>
      <c r="AE614" s="215">
        <f t="shared" ref="AE614" si="230">AD617</f>
        <v>0</v>
      </c>
      <c r="AF614" s="215">
        <f t="shared" ref="AF614" si="231">AE617</f>
        <v>0</v>
      </c>
      <c r="AG614" s="215">
        <f t="shared" ref="AG614" si="232">AF617</f>
        <v>0</v>
      </c>
      <c r="AH614" s="215">
        <f t="shared" ref="AH614" si="233">AG617</f>
        <v>0</v>
      </c>
      <c r="AI614" s="215">
        <f t="shared" ref="AI614" si="234">AH617</f>
        <v>0</v>
      </c>
      <c r="AJ614" s="215">
        <f t="shared" ref="AJ614" si="235">AI617</f>
        <v>0</v>
      </c>
      <c r="AK614" s="215">
        <f t="shared" ref="AK614" si="236">AJ617</f>
        <v>0</v>
      </c>
      <c r="AL614" s="215">
        <f t="shared" ref="AL614" si="237">AK617</f>
        <v>0</v>
      </c>
      <c r="AM614" s="215">
        <f t="shared" ref="AM614" si="238">AL617</f>
        <v>0</v>
      </c>
      <c r="AN614" s="215">
        <f t="shared" ref="AN614" si="239">AM617</f>
        <v>0</v>
      </c>
      <c r="AO614" s="215">
        <f t="shared" ref="AO614" si="240">AN617</f>
        <v>0</v>
      </c>
      <c r="AP614" s="215">
        <f t="shared" ref="AP614" si="241">AO617</f>
        <v>0</v>
      </c>
    </row>
    <row r="615" spans="1:42" s="16" customFormat="1" x14ac:dyDescent="0.2">
      <c r="A615" s="4" t="s">
        <v>25</v>
      </c>
      <c r="B615" s="215">
        <f t="shared" ref="B615:AP615" si="242">IF(B$2&lt;=analysis_period,B617-B614,0)</f>
        <v>0</v>
      </c>
      <c r="C615" s="215">
        <f t="shared" si="242"/>
        <v>0</v>
      </c>
      <c r="D615" s="215">
        <f t="shared" si="242"/>
        <v>0</v>
      </c>
      <c r="E615" s="215">
        <f t="shared" si="242"/>
        <v>0</v>
      </c>
      <c r="F615" s="215">
        <f t="shared" si="242"/>
        <v>0</v>
      </c>
      <c r="G615" s="215">
        <f t="shared" si="242"/>
        <v>0</v>
      </c>
      <c r="H615" s="215">
        <f t="shared" si="242"/>
        <v>0</v>
      </c>
      <c r="I615" s="215">
        <f t="shared" si="242"/>
        <v>0</v>
      </c>
      <c r="J615" s="215">
        <f t="shared" si="242"/>
        <v>0</v>
      </c>
      <c r="K615" s="215">
        <f t="shared" si="242"/>
        <v>0</v>
      </c>
      <c r="L615" s="215">
        <f t="shared" si="242"/>
        <v>0</v>
      </c>
      <c r="M615" s="215">
        <f t="shared" si="242"/>
        <v>0</v>
      </c>
      <c r="N615" s="215">
        <f t="shared" si="242"/>
        <v>0</v>
      </c>
      <c r="O615" s="215">
        <f t="shared" si="242"/>
        <v>0</v>
      </c>
      <c r="P615" s="215">
        <f t="shared" si="242"/>
        <v>0</v>
      </c>
      <c r="Q615" s="215">
        <f t="shared" si="242"/>
        <v>0</v>
      </c>
      <c r="R615" s="215">
        <f t="shared" si="242"/>
        <v>0</v>
      </c>
      <c r="S615" s="215">
        <f t="shared" si="242"/>
        <v>0</v>
      </c>
      <c r="T615" s="215">
        <f t="shared" si="242"/>
        <v>0</v>
      </c>
      <c r="U615" s="215">
        <f t="shared" si="242"/>
        <v>0</v>
      </c>
      <c r="V615" s="215">
        <f t="shared" si="242"/>
        <v>0</v>
      </c>
      <c r="W615" s="215">
        <f t="shared" si="242"/>
        <v>0</v>
      </c>
      <c r="X615" s="215">
        <f t="shared" si="242"/>
        <v>0</v>
      </c>
      <c r="Y615" s="215">
        <f t="shared" si="242"/>
        <v>0</v>
      </c>
      <c r="Z615" s="215">
        <f t="shared" si="242"/>
        <v>0</v>
      </c>
      <c r="AA615" s="215">
        <f t="shared" si="242"/>
        <v>0</v>
      </c>
      <c r="AB615" s="215">
        <f t="shared" si="242"/>
        <v>0</v>
      </c>
      <c r="AC615" s="215">
        <f t="shared" si="242"/>
        <v>0</v>
      </c>
      <c r="AD615" s="215">
        <f t="shared" si="242"/>
        <v>0</v>
      </c>
      <c r="AE615" s="215">
        <f t="shared" si="242"/>
        <v>0</v>
      </c>
      <c r="AF615" s="215">
        <f t="shared" si="242"/>
        <v>0</v>
      </c>
      <c r="AG615" s="215">
        <f t="shared" si="242"/>
        <v>0</v>
      </c>
      <c r="AH615" s="215">
        <f t="shared" si="242"/>
        <v>0</v>
      </c>
      <c r="AI615" s="215">
        <f t="shared" si="242"/>
        <v>0</v>
      </c>
      <c r="AJ615" s="215">
        <f t="shared" si="242"/>
        <v>0</v>
      </c>
      <c r="AK615" s="215">
        <f t="shared" si="242"/>
        <v>0</v>
      </c>
      <c r="AL615" s="215">
        <f t="shared" si="242"/>
        <v>0</v>
      </c>
      <c r="AM615" s="215">
        <f t="shared" si="242"/>
        <v>0</v>
      </c>
      <c r="AN615" s="215">
        <f t="shared" si="242"/>
        <v>0</v>
      </c>
      <c r="AO615" s="215">
        <f t="shared" si="242"/>
        <v>0</v>
      </c>
      <c r="AP615" s="215">
        <f t="shared" si="242"/>
        <v>0</v>
      </c>
    </row>
    <row r="616" spans="1:42" s="16" customFormat="1" x14ac:dyDescent="0.2">
      <c r="A616" s="4" t="s">
        <v>265</v>
      </c>
      <c r="B616" s="216">
        <v>0</v>
      </c>
      <c r="C616" s="216">
        <f t="shared" ref="C616:AP616" si="243">IF(C$2=analysis_period,-C614,0)</f>
        <v>0</v>
      </c>
      <c r="D616" s="216">
        <f t="shared" si="243"/>
        <v>0</v>
      </c>
      <c r="E616" s="216">
        <f t="shared" si="243"/>
        <v>0</v>
      </c>
      <c r="F616" s="216">
        <f t="shared" si="243"/>
        <v>0</v>
      </c>
      <c r="G616" s="216">
        <f t="shared" si="243"/>
        <v>0</v>
      </c>
      <c r="H616" s="216">
        <f t="shared" si="243"/>
        <v>0</v>
      </c>
      <c r="I616" s="216">
        <f t="shared" si="243"/>
        <v>0</v>
      </c>
      <c r="J616" s="216">
        <f t="shared" si="243"/>
        <v>0</v>
      </c>
      <c r="K616" s="216">
        <f t="shared" si="243"/>
        <v>0</v>
      </c>
      <c r="L616" s="216">
        <f t="shared" si="243"/>
        <v>0</v>
      </c>
      <c r="M616" s="216">
        <f t="shared" si="243"/>
        <v>0</v>
      </c>
      <c r="N616" s="216">
        <f t="shared" si="243"/>
        <v>0</v>
      </c>
      <c r="O616" s="216">
        <f t="shared" si="243"/>
        <v>0</v>
      </c>
      <c r="P616" s="216">
        <f t="shared" si="243"/>
        <v>0</v>
      </c>
      <c r="Q616" s="216">
        <f t="shared" si="243"/>
        <v>0</v>
      </c>
      <c r="R616" s="216">
        <f t="shared" si="243"/>
        <v>0</v>
      </c>
      <c r="S616" s="216">
        <f t="shared" si="243"/>
        <v>0</v>
      </c>
      <c r="T616" s="216">
        <f t="shared" si="243"/>
        <v>0</v>
      </c>
      <c r="U616" s="216">
        <f t="shared" si="243"/>
        <v>0</v>
      </c>
      <c r="V616" s="216">
        <f t="shared" si="243"/>
        <v>0</v>
      </c>
      <c r="W616" s="216">
        <f t="shared" si="243"/>
        <v>0</v>
      </c>
      <c r="X616" s="216">
        <f t="shared" si="243"/>
        <v>0</v>
      </c>
      <c r="Y616" s="216">
        <f t="shared" si="243"/>
        <v>0</v>
      </c>
      <c r="Z616" s="216">
        <f t="shared" si="243"/>
        <v>0</v>
      </c>
      <c r="AA616" s="216">
        <f t="shared" si="243"/>
        <v>0</v>
      </c>
      <c r="AB616" s="216">
        <f t="shared" si="243"/>
        <v>0</v>
      </c>
      <c r="AC616" s="216">
        <f t="shared" si="243"/>
        <v>0</v>
      </c>
      <c r="AD616" s="216">
        <f t="shared" si="243"/>
        <v>0</v>
      </c>
      <c r="AE616" s="216">
        <f t="shared" si="243"/>
        <v>0</v>
      </c>
      <c r="AF616" s="216">
        <f t="shared" si="243"/>
        <v>0</v>
      </c>
      <c r="AG616" s="216">
        <f t="shared" si="243"/>
        <v>0</v>
      </c>
      <c r="AH616" s="216">
        <f t="shared" si="243"/>
        <v>0</v>
      </c>
      <c r="AI616" s="216">
        <f t="shared" si="243"/>
        <v>0</v>
      </c>
      <c r="AJ616" s="216">
        <f t="shared" si="243"/>
        <v>0</v>
      </c>
      <c r="AK616" s="216">
        <f t="shared" si="243"/>
        <v>0</v>
      </c>
      <c r="AL616" s="216">
        <f t="shared" si="243"/>
        <v>0</v>
      </c>
      <c r="AM616" s="216">
        <f t="shared" si="243"/>
        <v>0</v>
      </c>
      <c r="AN616" s="216">
        <f t="shared" si="243"/>
        <v>0</v>
      </c>
      <c r="AO616" s="216">
        <f t="shared" si="243"/>
        <v>0</v>
      </c>
      <c r="AP616" s="216">
        <f t="shared" si="243"/>
        <v>0</v>
      </c>
    </row>
    <row r="617" spans="1:42" x14ac:dyDescent="0.2">
      <c r="A617" s="16" t="s">
        <v>249</v>
      </c>
      <c r="B617" s="210">
        <f t="shared" ref="B617:AP617" si="244">C$12*(months_receivables_reserve/12)</f>
        <v>0</v>
      </c>
      <c r="C617" s="210">
        <f t="shared" si="244"/>
        <v>0</v>
      </c>
      <c r="D617" s="210">
        <f t="shared" si="244"/>
        <v>0</v>
      </c>
      <c r="E617" s="210">
        <f t="shared" si="244"/>
        <v>0</v>
      </c>
      <c r="F617" s="210">
        <f t="shared" si="244"/>
        <v>0</v>
      </c>
      <c r="G617" s="210">
        <f t="shared" si="244"/>
        <v>0</v>
      </c>
      <c r="H617" s="210">
        <f t="shared" si="244"/>
        <v>0</v>
      </c>
      <c r="I617" s="210">
        <f t="shared" si="244"/>
        <v>0</v>
      </c>
      <c r="J617" s="210">
        <f t="shared" si="244"/>
        <v>0</v>
      </c>
      <c r="K617" s="210">
        <f t="shared" si="244"/>
        <v>0</v>
      </c>
      <c r="L617" s="210">
        <f t="shared" si="244"/>
        <v>0</v>
      </c>
      <c r="M617" s="210">
        <f t="shared" si="244"/>
        <v>0</v>
      </c>
      <c r="N617" s="210">
        <f t="shared" si="244"/>
        <v>0</v>
      </c>
      <c r="O617" s="210">
        <f t="shared" si="244"/>
        <v>0</v>
      </c>
      <c r="P617" s="210">
        <f t="shared" si="244"/>
        <v>0</v>
      </c>
      <c r="Q617" s="210">
        <f t="shared" si="244"/>
        <v>0</v>
      </c>
      <c r="R617" s="210">
        <f t="shared" si="244"/>
        <v>0</v>
      </c>
      <c r="S617" s="210">
        <f t="shared" si="244"/>
        <v>0</v>
      </c>
      <c r="T617" s="210">
        <f t="shared" si="244"/>
        <v>0</v>
      </c>
      <c r="U617" s="210">
        <f t="shared" si="244"/>
        <v>0</v>
      </c>
      <c r="V617" s="210">
        <f t="shared" si="244"/>
        <v>0</v>
      </c>
      <c r="W617" s="210">
        <f t="shared" si="244"/>
        <v>0</v>
      </c>
      <c r="X617" s="210">
        <f t="shared" si="244"/>
        <v>0</v>
      </c>
      <c r="Y617" s="210">
        <f t="shared" si="244"/>
        <v>0</v>
      </c>
      <c r="Z617" s="210">
        <f t="shared" si="244"/>
        <v>0</v>
      </c>
      <c r="AA617" s="210">
        <f t="shared" si="244"/>
        <v>0</v>
      </c>
      <c r="AB617" s="210">
        <f t="shared" si="244"/>
        <v>0</v>
      </c>
      <c r="AC617" s="210">
        <f t="shared" si="244"/>
        <v>0</v>
      </c>
      <c r="AD617" s="210">
        <f t="shared" si="244"/>
        <v>0</v>
      </c>
      <c r="AE617" s="210">
        <f t="shared" si="244"/>
        <v>0</v>
      </c>
      <c r="AF617" s="210">
        <f t="shared" si="244"/>
        <v>0</v>
      </c>
      <c r="AG617" s="210">
        <f t="shared" si="244"/>
        <v>0</v>
      </c>
      <c r="AH617" s="210">
        <f t="shared" si="244"/>
        <v>0</v>
      </c>
      <c r="AI617" s="210">
        <f t="shared" si="244"/>
        <v>0</v>
      </c>
      <c r="AJ617" s="210">
        <f t="shared" si="244"/>
        <v>0</v>
      </c>
      <c r="AK617" s="210">
        <f t="shared" si="244"/>
        <v>0</v>
      </c>
      <c r="AL617" s="210">
        <f t="shared" si="244"/>
        <v>0</v>
      </c>
      <c r="AM617" s="210">
        <f t="shared" si="244"/>
        <v>0</v>
      </c>
      <c r="AN617" s="210">
        <f t="shared" si="244"/>
        <v>0</v>
      </c>
      <c r="AO617" s="210">
        <f t="shared" si="244"/>
        <v>0</v>
      </c>
      <c r="AP617" s="210">
        <f t="shared" si="244"/>
        <v>0</v>
      </c>
    </row>
    <row r="618" spans="1:42" x14ac:dyDescent="0.2">
      <c r="A618" s="16"/>
      <c r="B618" s="20"/>
      <c r="C618" s="20"/>
      <c r="D618" s="20"/>
      <c r="E618" s="20"/>
      <c r="F618" s="20"/>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A619" s="25" t="s">
        <v>266</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264</v>
      </c>
      <c r="B620" s="215">
        <v>0</v>
      </c>
      <c r="C620" s="215">
        <f>B623</f>
        <v>0</v>
      </c>
      <c r="D620" s="215">
        <f t="shared" ref="D620:AP620" si="245">C623</f>
        <v>0</v>
      </c>
      <c r="E620" s="215">
        <f t="shared" si="245"/>
        <v>0</v>
      </c>
      <c r="F620" s="215">
        <f t="shared" si="245"/>
        <v>0</v>
      </c>
      <c r="G620" s="215">
        <f t="shared" si="245"/>
        <v>0</v>
      </c>
      <c r="H620" s="215">
        <f t="shared" si="245"/>
        <v>0</v>
      </c>
      <c r="I620" s="215">
        <f t="shared" si="245"/>
        <v>0</v>
      </c>
      <c r="J620" s="215">
        <f t="shared" si="245"/>
        <v>0</v>
      </c>
      <c r="K620" s="215">
        <f t="shared" si="245"/>
        <v>0</v>
      </c>
      <c r="L620" s="215">
        <f t="shared" si="245"/>
        <v>0</v>
      </c>
      <c r="M620" s="215">
        <f t="shared" si="245"/>
        <v>0</v>
      </c>
      <c r="N620" s="215">
        <f t="shared" si="245"/>
        <v>0</v>
      </c>
      <c r="O620" s="215">
        <f t="shared" si="245"/>
        <v>0</v>
      </c>
      <c r="P620" s="215">
        <f t="shared" si="245"/>
        <v>0</v>
      </c>
      <c r="Q620" s="215">
        <f t="shared" si="245"/>
        <v>0</v>
      </c>
      <c r="R620" s="215">
        <f t="shared" si="245"/>
        <v>0</v>
      </c>
      <c r="S620" s="215">
        <f t="shared" si="245"/>
        <v>0</v>
      </c>
      <c r="T620" s="215">
        <f t="shared" si="245"/>
        <v>0</v>
      </c>
      <c r="U620" s="215">
        <f t="shared" si="245"/>
        <v>0</v>
      </c>
      <c r="V620" s="215">
        <f t="shared" si="245"/>
        <v>0</v>
      </c>
      <c r="W620" s="215">
        <f t="shared" si="245"/>
        <v>0</v>
      </c>
      <c r="X620" s="215">
        <f t="shared" si="245"/>
        <v>0</v>
      </c>
      <c r="Y620" s="215">
        <f t="shared" si="245"/>
        <v>0</v>
      </c>
      <c r="Z620" s="215">
        <f t="shared" si="245"/>
        <v>0</v>
      </c>
      <c r="AA620" s="215">
        <f t="shared" si="245"/>
        <v>0</v>
      </c>
      <c r="AB620" s="215">
        <f t="shared" si="245"/>
        <v>0</v>
      </c>
      <c r="AC620" s="215">
        <f t="shared" si="245"/>
        <v>0</v>
      </c>
      <c r="AD620" s="215">
        <f t="shared" si="245"/>
        <v>0</v>
      </c>
      <c r="AE620" s="215">
        <f t="shared" si="245"/>
        <v>0</v>
      </c>
      <c r="AF620" s="215">
        <f t="shared" si="245"/>
        <v>0</v>
      </c>
      <c r="AG620" s="215">
        <f t="shared" si="245"/>
        <v>0</v>
      </c>
      <c r="AH620" s="215">
        <f t="shared" si="245"/>
        <v>0</v>
      </c>
      <c r="AI620" s="215">
        <f t="shared" si="245"/>
        <v>0</v>
      </c>
      <c r="AJ620" s="215">
        <f t="shared" si="245"/>
        <v>0</v>
      </c>
      <c r="AK620" s="215">
        <f t="shared" si="245"/>
        <v>0</v>
      </c>
      <c r="AL620" s="215">
        <f t="shared" si="245"/>
        <v>0</v>
      </c>
      <c r="AM620" s="215">
        <f t="shared" si="245"/>
        <v>0</v>
      </c>
      <c r="AN620" s="215">
        <f t="shared" si="245"/>
        <v>0</v>
      </c>
      <c r="AO620" s="215">
        <f t="shared" si="245"/>
        <v>0</v>
      </c>
      <c r="AP620" s="215">
        <f t="shared" si="245"/>
        <v>0</v>
      </c>
    </row>
    <row r="621" spans="1:42" x14ac:dyDescent="0.2">
      <c r="A621" s="4" t="s">
        <v>63</v>
      </c>
      <c r="B621" s="215">
        <v>0</v>
      </c>
      <c r="C621" s="215">
        <f>C649</f>
        <v>0</v>
      </c>
      <c r="D621" s="215">
        <f t="shared" ref="D621:AP621" si="246">D649</f>
        <v>0</v>
      </c>
      <c r="E621" s="215">
        <f t="shared" si="246"/>
        <v>0</v>
      </c>
      <c r="F621" s="215">
        <f t="shared" si="246"/>
        <v>0</v>
      </c>
      <c r="G621" s="215">
        <f t="shared" si="246"/>
        <v>0</v>
      </c>
      <c r="H621" s="215">
        <f t="shared" si="246"/>
        <v>0</v>
      </c>
      <c r="I621" s="215">
        <f t="shared" si="246"/>
        <v>0</v>
      </c>
      <c r="J621" s="215">
        <f t="shared" si="246"/>
        <v>0</v>
      </c>
      <c r="K621" s="215">
        <f t="shared" si="246"/>
        <v>0</v>
      </c>
      <c r="L621" s="215">
        <f t="shared" si="246"/>
        <v>0</v>
      </c>
      <c r="M621" s="215">
        <f t="shared" si="246"/>
        <v>0</v>
      </c>
      <c r="N621" s="215">
        <f t="shared" si="246"/>
        <v>0</v>
      </c>
      <c r="O621" s="215">
        <f t="shared" si="246"/>
        <v>0</v>
      </c>
      <c r="P621" s="215">
        <f t="shared" si="246"/>
        <v>0</v>
      </c>
      <c r="Q621" s="215">
        <f t="shared" si="246"/>
        <v>0</v>
      </c>
      <c r="R621" s="215">
        <f t="shared" si="246"/>
        <v>0</v>
      </c>
      <c r="S621" s="215">
        <f t="shared" si="246"/>
        <v>0</v>
      </c>
      <c r="T621" s="215">
        <f t="shared" si="246"/>
        <v>0</v>
      </c>
      <c r="U621" s="215">
        <f t="shared" si="246"/>
        <v>0</v>
      </c>
      <c r="V621" s="215">
        <f t="shared" si="246"/>
        <v>0</v>
      </c>
      <c r="W621" s="215">
        <f t="shared" si="246"/>
        <v>0</v>
      </c>
      <c r="X621" s="215">
        <f t="shared" si="246"/>
        <v>0</v>
      </c>
      <c r="Y621" s="215">
        <f t="shared" si="246"/>
        <v>0</v>
      </c>
      <c r="Z621" s="215">
        <f t="shared" si="246"/>
        <v>0</v>
      </c>
      <c r="AA621" s="215">
        <f t="shared" si="246"/>
        <v>0</v>
      </c>
      <c r="AB621" s="215">
        <f t="shared" si="246"/>
        <v>0</v>
      </c>
      <c r="AC621" s="215">
        <f t="shared" si="246"/>
        <v>0</v>
      </c>
      <c r="AD621" s="215">
        <f t="shared" si="246"/>
        <v>0</v>
      </c>
      <c r="AE621" s="215">
        <f t="shared" si="246"/>
        <v>0</v>
      </c>
      <c r="AF621" s="215">
        <f t="shared" si="246"/>
        <v>0</v>
      </c>
      <c r="AG621" s="215">
        <f t="shared" si="246"/>
        <v>0</v>
      </c>
      <c r="AH621" s="215">
        <f t="shared" si="246"/>
        <v>0</v>
      </c>
      <c r="AI621" s="215">
        <f t="shared" si="246"/>
        <v>0</v>
      </c>
      <c r="AJ621" s="215">
        <f t="shared" si="246"/>
        <v>0</v>
      </c>
      <c r="AK621" s="215">
        <f t="shared" si="246"/>
        <v>0</v>
      </c>
      <c r="AL621" s="215">
        <f t="shared" si="246"/>
        <v>0</v>
      </c>
      <c r="AM621" s="215">
        <f t="shared" si="246"/>
        <v>0</v>
      </c>
      <c r="AN621" s="215">
        <f t="shared" si="246"/>
        <v>0</v>
      </c>
      <c r="AO621" s="215">
        <f t="shared" si="246"/>
        <v>0</v>
      </c>
      <c r="AP621" s="215">
        <f t="shared" si="246"/>
        <v>0</v>
      </c>
    </row>
    <row r="622" spans="1:42" x14ac:dyDescent="0.2">
      <c r="A622" s="4" t="s">
        <v>265</v>
      </c>
      <c r="B622" s="216">
        <v>0</v>
      </c>
      <c r="C622" s="216">
        <f>-C637</f>
        <v>0</v>
      </c>
      <c r="D622" s="216">
        <f t="shared" ref="D622:AP622" si="247">-D637</f>
        <v>0</v>
      </c>
      <c r="E622" s="216">
        <f t="shared" si="247"/>
        <v>0</v>
      </c>
      <c r="F622" s="216">
        <f t="shared" si="247"/>
        <v>0</v>
      </c>
      <c r="G622" s="216">
        <f t="shared" si="247"/>
        <v>0</v>
      </c>
      <c r="H622" s="216">
        <f t="shared" si="247"/>
        <v>0</v>
      </c>
      <c r="I622" s="216">
        <f t="shared" si="247"/>
        <v>0</v>
      </c>
      <c r="J622" s="216">
        <f t="shared" si="247"/>
        <v>0</v>
      </c>
      <c r="K622" s="216">
        <f t="shared" si="247"/>
        <v>0</v>
      </c>
      <c r="L622" s="216">
        <f t="shared" si="247"/>
        <v>0</v>
      </c>
      <c r="M622" s="216">
        <f t="shared" si="247"/>
        <v>0</v>
      </c>
      <c r="N622" s="216">
        <f t="shared" si="247"/>
        <v>0</v>
      </c>
      <c r="O622" s="216">
        <f t="shared" si="247"/>
        <v>0</v>
      </c>
      <c r="P622" s="216">
        <f t="shared" si="247"/>
        <v>0</v>
      </c>
      <c r="Q622" s="216">
        <f t="shared" si="247"/>
        <v>0</v>
      </c>
      <c r="R622" s="216">
        <f t="shared" si="247"/>
        <v>0</v>
      </c>
      <c r="S622" s="216">
        <f t="shared" si="247"/>
        <v>0</v>
      </c>
      <c r="T622" s="216">
        <f t="shared" si="247"/>
        <v>0</v>
      </c>
      <c r="U622" s="216">
        <f t="shared" si="247"/>
        <v>0</v>
      </c>
      <c r="V622" s="216">
        <f t="shared" si="247"/>
        <v>0</v>
      </c>
      <c r="W622" s="216">
        <f t="shared" si="247"/>
        <v>0</v>
      </c>
      <c r="X622" s="216">
        <f t="shared" si="247"/>
        <v>0</v>
      </c>
      <c r="Y622" s="216">
        <f t="shared" si="247"/>
        <v>0</v>
      </c>
      <c r="Z622" s="216">
        <f t="shared" si="247"/>
        <v>0</v>
      </c>
      <c r="AA622" s="216">
        <f t="shared" si="247"/>
        <v>0</v>
      </c>
      <c r="AB622" s="216">
        <f t="shared" si="247"/>
        <v>0</v>
      </c>
      <c r="AC622" s="216">
        <f t="shared" si="247"/>
        <v>0</v>
      </c>
      <c r="AD622" s="216">
        <f t="shared" si="247"/>
        <v>0</v>
      </c>
      <c r="AE622" s="216">
        <f t="shared" si="247"/>
        <v>0</v>
      </c>
      <c r="AF622" s="216">
        <f t="shared" si="247"/>
        <v>0</v>
      </c>
      <c r="AG622" s="216">
        <f t="shared" si="247"/>
        <v>0</v>
      </c>
      <c r="AH622" s="216">
        <f t="shared" si="247"/>
        <v>0</v>
      </c>
      <c r="AI622" s="216">
        <f t="shared" si="247"/>
        <v>0</v>
      </c>
      <c r="AJ622" s="216">
        <f t="shared" si="247"/>
        <v>0</v>
      </c>
      <c r="AK622" s="216">
        <f t="shared" si="247"/>
        <v>0</v>
      </c>
      <c r="AL622" s="216">
        <f t="shared" si="247"/>
        <v>0</v>
      </c>
      <c r="AM622" s="216">
        <f t="shared" si="247"/>
        <v>0</v>
      </c>
      <c r="AN622" s="216">
        <f t="shared" si="247"/>
        <v>0</v>
      </c>
      <c r="AO622" s="216">
        <f t="shared" si="247"/>
        <v>0</v>
      </c>
      <c r="AP622" s="216">
        <f t="shared" si="247"/>
        <v>0</v>
      </c>
    </row>
    <row r="623" spans="1:42" x14ac:dyDescent="0.2">
      <c r="A623" s="4" t="s">
        <v>249</v>
      </c>
      <c r="B623" s="215">
        <f>SUM(B620:B622)</f>
        <v>0</v>
      </c>
      <c r="C623" s="215">
        <f>SUM(C620:C622)</f>
        <v>0</v>
      </c>
      <c r="D623" s="215">
        <f t="shared" ref="D623:AP623" si="248">SUM(D620:D622)</f>
        <v>0</v>
      </c>
      <c r="E623" s="215">
        <f t="shared" si="248"/>
        <v>0</v>
      </c>
      <c r="F623" s="215">
        <f t="shared" si="248"/>
        <v>0</v>
      </c>
      <c r="G623" s="215">
        <f t="shared" si="248"/>
        <v>0</v>
      </c>
      <c r="H623" s="215">
        <f t="shared" si="248"/>
        <v>0</v>
      </c>
      <c r="I623" s="215">
        <f t="shared" si="248"/>
        <v>0</v>
      </c>
      <c r="J623" s="215">
        <f t="shared" si="248"/>
        <v>0</v>
      </c>
      <c r="K623" s="215">
        <f t="shared" si="248"/>
        <v>0</v>
      </c>
      <c r="L623" s="215">
        <f t="shared" si="248"/>
        <v>0</v>
      </c>
      <c r="M623" s="215">
        <f t="shared" si="248"/>
        <v>0</v>
      </c>
      <c r="N623" s="215">
        <f t="shared" si="248"/>
        <v>0</v>
      </c>
      <c r="O623" s="215">
        <f t="shared" si="248"/>
        <v>0</v>
      </c>
      <c r="P623" s="215">
        <f t="shared" si="248"/>
        <v>0</v>
      </c>
      <c r="Q623" s="215">
        <f t="shared" si="248"/>
        <v>0</v>
      </c>
      <c r="R623" s="215">
        <f t="shared" si="248"/>
        <v>0</v>
      </c>
      <c r="S623" s="215">
        <f t="shared" si="248"/>
        <v>0</v>
      </c>
      <c r="T623" s="215">
        <f t="shared" si="248"/>
        <v>0</v>
      </c>
      <c r="U623" s="215">
        <f t="shared" si="248"/>
        <v>0</v>
      </c>
      <c r="V623" s="215">
        <f t="shared" si="248"/>
        <v>0</v>
      </c>
      <c r="W623" s="215">
        <f t="shared" si="248"/>
        <v>0</v>
      </c>
      <c r="X623" s="215">
        <f t="shared" si="248"/>
        <v>0</v>
      </c>
      <c r="Y623" s="215">
        <f t="shared" si="248"/>
        <v>0</v>
      </c>
      <c r="Z623" s="215">
        <f t="shared" si="248"/>
        <v>0</v>
      </c>
      <c r="AA623" s="215">
        <f t="shared" si="248"/>
        <v>0</v>
      </c>
      <c r="AB623" s="215">
        <f t="shared" si="248"/>
        <v>0</v>
      </c>
      <c r="AC623" s="215">
        <f t="shared" si="248"/>
        <v>0</v>
      </c>
      <c r="AD623" s="215">
        <f t="shared" si="248"/>
        <v>0</v>
      </c>
      <c r="AE623" s="215">
        <f t="shared" si="248"/>
        <v>0</v>
      </c>
      <c r="AF623" s="215">
        <f t="shared" si="248"/>
        <v>0</v>
      </c>
      <c r="AG623" s="215">
        <f t="shared" si="248"/>
        <v>0</v>
      </c>
      <c r="AH623" s="215">
        <f t="shared" si="248"/>
        <v>0</v>
      </c>
      <c r="AI623" s="215">
        <f t="shared" si="248"/>
        <v>0</v>
      </c>
      <c r="AJ623" s="215">
        <f t="shared" si="248"/>
        <v>0</v>
      </c>
      <c r="AK623" s="215">
        <f t="shared" si="248"/>
        <v>0</v>
      </c>
      <c r="AL623" s="215">
        <f t="shared" si="248"/>
        <v>0</v>
      </c>
      <c r="AM623" s="215">
        <f t="shared" si="248"/>
        <v>0</v>
      </c>
      <c r="AN623" s="215">
        <f t="shared" si="248"/>
        <v>0</v>
      </c>
      <c r="AO623" s="215">
        <f t="shared" si="248"/>
        <v>0</v>
      </c>
      <c r="AP623" s="215">
        <f t="shared" si="248"/>
        <v>0</v>
      </c>
    </row>
    <row r="624" spans="1:42" x14ac:dyDescent="0.2">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267</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t="s">
        <v>268</v>
      </c>
      <c r="B626" s="20"/>
      <c r="C626" s="20"/>
      <c r="D626" s="20"/>
      <c r="E626" s="20"/>
      <c r="F626" s="20"/>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c r="AN626" s="28"/>
      <c r="AO626" s="28"/>
      <c r="AP626" s="28"/>
    </row>
    <row r="627" spans="1:42" x14ac:dyDescent="0.2">
      <c r="A627" s="4">
        <v>1</v>
      </c>
      <c r="B627" s="231">
        <f t="shared" ref="B627:B636" si="249">SUM(C627:AP627)</f>
        <v>0</v>
      </c>
      <c r="C627" s="212">
        <f t="shared" ref="C627:AP627" si="250">IF(C$2&gt;analysis_period,0,IF(C$2=equip1_reserve_freq*$A627,equip1_reserve_cost*system_capacity*1000*(1+inflation_rate/100)^B$2,0))</f>
        <v>0</v>
      </c>
      <c r="D627" s="212">
        <f t="shared" si="250"/>
        <v>0</v>
      </c>
      <c r="E627" s="212">
        <f t="shared" si="250"/>
        <v>0</v>
      </c>
      <c r="F627" s="212">
        <f t="shared" si="250"/>
        <v>0</v>
      </c>
      <c r="G627" s="212">
        <f t="shared" si="250"/>
        <v>0</v>
      </c>
      <c r="H627" s="212">
        <f t="shared" si="250"/>
        <v>0</v>
      </c>
      <c r="I627" s="212">
        <f t="shared" si="250"/>
        <v>0</v>
      </c>
      <c r="J627" s="212">
        <f t="shared" si="250"/>
        <v>0</v>
      </c>
      <c r="K627" s="212">
        <f t="shared" si="250"/>
        <v>0</v>
      </c>
      <c r="L627" s="212">
        <f t="shared" si="250"/>
        <v>0</v>
      </c>
      <c r="M627" s="212">
        <f t="shared" si="250"/>
        <v>0</v>
      </c>
      <c r="N627" s="212">
        <f t="shared" si="250"/>
        <v>0</v>
      </c>
      <c r="O627" s="212">
        <f t="shared" si="250"/>
        <v>0</v>
      </c>
      <c r="P627" s="212">
        <f t="shared" si="250"/>
        <v>0</v>
      </c>
      <c r="Q627" s="212">
        <f t="shared" si="250"/>
        <v>0</v>
      </c>
      <c r="R627" s="212">
        <f t="shared" si="250"/>
        <v>0</v>
      </c>
      <c r="S627" s="212">
        <f t="shared" si="250"/>
        <v>0</v>
      </c>
      <c r="T627" s="212">
        <f t="shared" si="250"/>
        <v>0</v>
      </c>
      <c r="U627" s="212">
        <f t="shared" si="250"/>
        <v>0</v>
      </c>
      <c r="V627" s="212">
        <f t="shared" si="250"/>
        <v>0</v>
      </c>
      <c r="W627" s="212">
        <f t="shared" si="250"/>
        <v>0</v>
      </c>
      <c r="X627" s="212">
        <f t="shared" si="250"/>
        <v>0</v>
      </c>
      <c r="Y627" s="212">
        <f t="shared" si="250"/>
        <v>0</v>
      </c>
      <c r="Z627" s="212">
        <f t="shared" si="250"/>
        <v>0</v>
      </c>
      <c r="AA627" s="212">
        <f t="shared" si="250"/>
        <v>0</v>
      </c>
      <c r="AB627" s="212">
        <f t="shared" si="250"/>
        <v>0</v>
      </c>
      <c r="AC627" s="212">
        <f t="shared" si="250"/>
        <v>0</v>
      </c>
      <c r="AD627" s="212">
        <f t="shared" si="250"/>
        <v>0</v>
      </c>
      <c r="AE627" s="212">
        <f t="shared" si="250"/>
        <v>0</v>
      </c>
      <c r="AF627" s="212">
        <f t="shared" si="250"/>
        <v>0</v>
      </c>
      <c r="AG627" s="212">
        <f t="shared" si="250"/>
        <v>0</v>
      </c>
      <c r="AH627" s="212">
        <f t="shared" si="250"/>
        <v>0</v>
      </c>
      <c r="AI627" s="212">
        <f t="shared" si="250"/>
        <v>0</v>
      </c>
      <c r="AJ627" s="212">
        <f t="shared" si="250"/>
        <v>0</v>
      </c>
      <c r="AK627" s="212">
        <f t="shared" si="250"/>
        <v>0</v>
      </c>
      <c r="AL627" s="212">
        <f t="shared" si="250"/>
        <v>0</v>
      </c>
      <c r="AM627" s="212">
        <f t="shared" si="250"/>
        <v>0</v>
      </c>
      <c r="AN627" s="212">
        <f t="shared" si="250"/>
        <v>0</v>
      </c>
      <c r="AO627" s="212">
        <f t="shared" si="250"/>
        <v>0</v>
      </c>
      <c r="AP627" s="212">
        <f t="shared" si="250"/>
        <v>0</v>
      </c>
    </row>
    <row r="628" spans="1:42" x14ac:dyDescent="0.2">
      <c r="A628" s="4">
        <f>A627+1</f>
        <v>2</v>
      </c>
      <c r="B628" s="231">
        <f t="shared" si="249"/>
        <v>0</v>
      </c>
      <c r="C628" s="212">
        <f t="shared" ref="C628:AP628" si="251">IF(C$2&gt;analysis_period,0,IF(C$2=equip1_reserve_freq*$A628,equip1_reserve_cost*system_capacity*1000*(1+inflation_rate/100)^B$2,0))</f>
        <v>0</v>
      </c>
      <c r="D628" s="212">
        <f t="shared" si="251"/>
        <v>0</v>
      </c>
      <c r="E628" s="212">
        <f t="shared" si="251"/>
        <v>0</v>
      </c>
      <c r="F628" s="212">
        <f t="shared" si="251"/>
        <v>0</v>
      </c>
      <c r="G628" s="212">
        <f t="shared" si="251"/>
        <v>0</v>
      </c>
      <c r="H628" s="212">
        <f t="shared" si="251"/>
        <v>0</v>
      </c>
      <c r="I628" s="212">
        <f t="shared" si="251"/>
        <v>0</v>
      </c>
      <c r="J628" s="212">
        <f t="shared" si="251"/>
        <v>0</v>
      </c>
      <c r="K628" s="212">
        <f t="shared" si="251"/>
        <v>0</v>
      </c>
      <c r="L628" s="212">
        <f t="shared" si="251"/>
        <v>0</v>
      </c>
      <c r="M628" s="212">
        <f t="shared" si="251"/>
        <v>0</v>
      </c>
      <c r="N628" s="212">
        <f t="shared" si="251"/>
        <v>0</v>
      </c>
      <c r="O628" s="212">
        <f t="shared" si="251"/>
        <v>0</v>
      </c>
      <c r="P628" s="212">
        <f t="shared" si="251"/>
        <v>0</v>
      </c>
      <c r="Q628" s="212">
        <f t="shared" si="251"/>
        <v>0</v>
      </c>
      <c r="R628" s="212">
        <f t="shared" si="251"/>
        <v>0</v>
      </c>
      <c r="S628" s="212">
        <f t="shared" si="251"/>
        <v>0</v>
      </c>
      <c r="T628" s="212">
        <f t="shared" si="251"/>
        <v>0</v>
      </c>
      <c r="U628" s="212">
        <f t="shared" si="251"/>
        <v>0</v>
      </c>
      <c r="V628" s="212">
        <f t="shared" si="251"/>
        <v>0</v>
      </c>
      <c r="W628" s="212">
        <f t="shared" si="251"/>
        <v>0</v>
      </c>
      <c r="X628" s="212">
        <f t="shared" si="251"/>
        <v>0</v>
      </c>
      <c r="Y628" s="212">
        <f t="shared" si="251"/>
        <v>0</v>
      </c>
      <c r="Z628" s="212">
        <f t="shared" si="251"/>
        <v>0</v>
      </c>
      <c r="AA628" s="212">
        <f t="shared" si="251"/>
        <v>0</v>
      </c>
      <c r="AB628" s="212">
        <f t="shared" si="251"/>
        <v>0</v>
      </c>
      <c r="AC628" s="212">
        <f t="shared" si="251"/>
        <v>0</v>
      </c>
      <c r="AD628" s="212">
        <f t="shared" si="251"/>
        <v>0</v>
      </c>
      <c r="AE628" s="212">
        <f t="shared" si="251"/>
        <v>0</v>
      </c>
      <c r="AF628" s="212">
        <f t="shared" si="251"/>
        <v>0</v>
      </c>
      <c r="AG628" s="212">
        <f t="shared" si="251"/>
        <v>0</v>
      </c>
      <c r="AH628" s="212">
        <f t="shared" si="251"/>
        <v>0</v>
      </c>
      <c r="AI628" s="212">
        <f t="shared" si="251"/>
        <v>0</v>
      </c>
      <c r="AJ628" s="212">
        <f t="shared" si="251"/>
        <v>0</v>
      </c>
      <c r="AK628" s="212">
        <f t="shared" si="251"/>
        <v>0</v>
      </c>
      <c r="AL628" s="212">
        <f t="shared" si="251"/>
        <v>0</v>
      </c>
      <c r="AM628" s="212">
        <f t="shared" si="251"/>
        <v>0</v>
      </c>
      <c r="AN628" s="212">
        <f t="shared" si="251"/>
        <v>0</v>
      </c>
      <c r="AO628" s="212">
        <f t="shared" si="251"/>
        <v>0</v>
      </c>
      <c r="AP628" s="212">
        <f t="shared" si="251"/>
        <v>0</v>
      </c>
    </row>
    <row r="629" spans="1:42" x14ac:dyDescent="0.2">
      <c r="A629" s="4">
        <f t="shared" ref="A629:A636" si="252">A628+1</f>
        <v>3</v>
      </c>
      <c r="B629" s="231">
        <f t="shared" si="249"/>
        <v>0</v>
      </c>
      <c r="C629" s="212">
        <f t="shared" ref="C629:AP629" si="253">IF(C$2&gt;analysis_period,0,IF(C$2=equip1_reserve_freq*$A629,equip1_reserve_cost*system_capacity*1000*(1+inflation_rate/100)^B$2,0))</f>
        <v>0</v>
      </c>
      <c r="D629" s="212">
        <f t="shared" si="253"/>
        <v>0</v>
      </c>
      <c r="E629" s="212">
        <f t="shared" si="253"/>
        <v>0</v>
      </c>
      <c r="F629" s="212">
        <f t="shared" si="253"/>
        <v>0</v>
      </c>
      <c r="G629" s="212">
        <f t="shared" si="253"/>
        <v>0</v>
      </c>
      <c r="H629" s="212">
        <f t="shared" si="253"/>
        <v>0</v>
      </c>
      <c r="I629" s="212">
        <f t="shared" si="253"/>
        <v>0</v>
      </c>
      <c r="J629" s="212">
        <f t="shared" si="253"/>
        <v>0</v>
      </c>
      <c r="K629" s="212">
        <f t="shared" si="253"/>
        <v>0</v>
      </c>
      <c r="L629" s="212">
        <f t="shared" si="253"/>
        <v>0</v>
      </c>
      <c r="M629" s="212">
        <f t="shared" si="253"/>
        <v>0</v>
      </c>
      <c r="N629" s="212">
        <f t="shared" si="253"/>
        <v>0</v>
      </c>
      <c r="O629" s="212">
        <f t="shared" si="253"/>
        <v>0</v>
      </c>
      <c r="P629" s="212">
        <f t="shared" si="253"/>
        <v>0</v>
      </c>
      <c r="Q629" s="212">
        <f t="shared" si="253"/>
        <v>0</v>
      </c>
      <c r="R629" s="212">
        <f t="shared" si="253"/>
        <v>0</v>
      </c>
      <c r="S629" s="212">
        <f t="shared" si="253"/>
        <v>0</v>
      </c>
      <c r="T629" s="212">
        <f t="shared" si="253"/>
        <v>0</v>
      </c>
      <c r="U629" s="212">
        <f t="shared" si="253"/>
        <v>0</v>
      </c>
      <c r="V629" s="212">
        <f t="shared" si="253"/>
        <v>0</v>
      </c>
      <c r="W629" s="212">
        <f t="shared" si="253"/>
        <v>0</v>
      </c>
      <c r="X629" s="212">
        <f t="shared" si="253"/>
        <v>0</v>
      </c>
      <c r="Y629" s="212">
        <f t="shared" si="253"/>
        <v>0</v>
      </c>
      <c r="Z629" s="212">
        <f t="shared" si="253"/>
        <v>0</v>
      </c>
      <c r="AA629" s="212">
        <f t="shared" si="253"/>
        <v>0</v>
      </c>
      <c r="AB629" s="212">
        <f t="shared" si="253"/>
        <v>0</v>
      </c>
      <c r="AC629" s="212">
        <f t="shared" si="253"/>
        <v>0</v>
      </c>
      <c r="AD629" s="212">
        <f t="shared" si="253"/>
        <v>0</v>
      </c>
      <c r="AE629" s="212">
        <f t="shared" si="253"/>
        <v>0</v>
      </c>
      <c r="AF629" s="212">
        <f t="shared" si="253"/>
        <v>0</v>
      </c>
      <c r="AG629" s="212">
        <f t="shared" si="253"/>
        <v>0</v>
      </c>
      <c r="AH629" s="212">
        <f t="shared" si="253"/>
        <v>0</v>
      </c>
      <c r="AI629" s="212">
        <f t="shared" si="253"/>
        <v>0</v>
      </c>
      <c r="AJ629" s="212">
        <f t="shared" si="253"/>
        <v>0</v>
      </c>
      <c r="AK629" s="212">
        <f t="shared" si="253"/>
        <v>0</v>
      </c>
      <c r="AL629" s="212">
        <f t="shared" si="253"/>
        <v>0</v>
      </c>
      <c r="AM629" s="212">
        <f t="shared" si="253"/>
        <v>0</v>
      </c>
      <c r="AN629" s="212">
        <f t="shared" si="253"/>
        <v>0</v>
      </c>
      <c r="AO629" s="212">
        <f t="shared" si="253"/>
        <v>0</v>
      </c>
      <c r="AP629" s="212">
        <f t="shared" si="253"/>
        <v>0</v>
      </c>
    </row>
    <row r="630" spans="1:42" x14ac:dyDescent="0.2">
      <c r="A630" s="4">
        <f t="shared" si="252"/>
        <v>4</v>
      </c>
      <c r="B630" s="231">
        <f t="shared" si="249"/>
        <v>0</v>
      </c>
      <c r="C630" s="212">
        <f t="shared" ref="C630:AP630" si="254">IF(C$2&gt;analysis_period,0,IF(C$2=equip1_reserve_freq*$A630,equip1_reserve_cost*system_capacity*1000*(1+inflation_rate/100)^B$2,0))</f>
        <v>0</v>
      </c>
      <c r="D630" s="212">
        <f t="shared" si="254"/>
        <v>0</v>
      </c>
      <c r="E630" s="212">
        <f t="shared" si="254"/>
        <v>0</v>
      </c>
      <c r="F630" s="212">
        <f t="shared" si="254"/>
        <v>0</v>
      </c>
      <c r="G630" s="212">
        <f t="shared" si="254"/>
        <v>0</v>
      </c>
      <c r="H630" s="212">
        <f t="shared" si="254"/>
        <v>0</v>
      </c>
      <c r="I630" s="212">
        <f t="shared" si="254"/>
        <v>0</v>
      </c>
      <c r="J630" s="212">
        <f t="shared" si="254"/>
        <v>0</v>
      </c>
      <c r="K630" s="212">
        <f t="shared" si="254"/>
        <v>0</v>
      </c>
      <c r="L630" s="212">
        <f t="shared" si="254"/>
        <v>0</v>
      </c>
      <c r="M630" s="212">
        <f t="shared" si="254"/>
        <v>0</v>
      </c>
      <c r="N630" s="212">
        <f t="shared" si="254"/>
        <v>0</v>
      </c>
      <c r="O630" s="212">
        <f t="shared" si="254"/>
        <v>0</v>
      </c>
      <c r="P630" s="212">
        <f t="shared" si="254"/>
        <v>0</v>
      </c>
      <c r="Q630" s="212">
        <f t="shared" si="254"/>
        <v>0</v>
      </c>
      <c r="R630" s="212">
        <f t="shared" si="254"/>
        <v>0</v>
      </c>
      <c r="S630" s="212">
        <f t="shared" si="254"/>
        <v>0</v>
      </c>
      <c r="T630" s="212">
        <f t="shared" si="254"/>
        <v>0</v>
      </c>
      <c r="U630" s="212">
        <f t="shared" si="254"/>
        <v>0</v>
      </c>
      <c r="V630" s="212">
        <f t="shared" si="254"/>
        <v>0</v>
      </c>
      <c r="W630" s="212">
        <f t="shared" si="254"/>
        <v>0</v>
      </c>
      <c r="X630" s="212">
        <f t="shared" si="254"/>
        <v>0</v>
      </c>
      <c r="Y630" s="212">
        <f t="shared" si="254"/>
        <v>0</v>
      </c>
      <c r="Z630" s="212">
        <f t="shared" si="254"/>
        <v>0</v>
      </c>
      <c r="AA630" s="212">
        <f t="shared" si="254"/>
        <v>0</v>
      </c>
      <c r="AB630" s="212">
        <f t="shared" si="254"/>
        <v>0</v>
      </c>
      <c r="AC630" s="212">
        <f t="shared" si="254"/>
        <v>0</v>
      </c>
      <c r="AD630" s="212">
        <f t="shared" si="254"/>
        <v>0</v>
      </c>
      <c r="AE630" s="212">
        <f t="shared" si="254"/>
        <v>0</v>
      </c>
      <c r="AF630" s="212">
        <f t="shared" si="254"/>
        <v>0</v>
      </c>
      <c r="AG630" s="212">
        <f t="shared" si="254"/>
        <v>0</v>
      </c>
      <c r="AH630" s="212">
        <f t="shared" si="254"/>
        <v>0</v>
      </c>
      <c r="AI630" s="212">
        <f t="shared" si="254"/>
        <v>0</v>
      </c>
      <c r="AJ630" s="212">
        <f t="shared" si="254"/>
        <v>0</v>
      </c>
      <c r="AK630" s="212">
        <f t="shared" si="254"/>
        <v>0</v>
      </c>
      <c r="AL630" s="212">
        <f t="shared" si="254"/>
        <v>0</v>
      </c>
      <c r="AM630" s="212">
        <f t="shared" si="254"/>
        <v>0</v>
      </c>
      <c r="AN630" s="212">
        <f t="shared" si="254"/>
        <v>0</v>
      </c>
      <c r="AO630" s="212">
        <f t="shared" si="254"/>
        <v>0</v>
      </c>
      <c r="AP630" s="212">
        <f t="shared" si="254"/>
        <v>0</v>
      </c>
    </row>
    <row r="631" spans="1:42" x14ac:dyDescent="0.2">
      <c r="A631" s="4">
        <f t="shared" si="252"/>
        <v>5</v>
      </c>
      <c r="B631" s="231">
        <f t="shared" si="249"/>
        <v>0</v>
      </c>
      <c r="C631" s="212">
        <f t="shared" ref="C631:AP631" si="255">IF(C$2&gt;analysis_period,0,IF(C$2=equip1_reserve_freq*$A631,equip1_reserve_cost*system_capacity*1000*(1+inflation_rate/100)^B$2,0))</f>
        <v>0</v>
      </c>
      <c r="D631" s="212">
        <f t="shared" si="255"/>
        <v>0</v>
      </c>
      <c r="E631" s="212">
        <f t="shared" si="255"/>
        <v>0</v>
      </c>
      <c r="F631" s="212">
        <f t="shared" si="255"/>
        <v>0</v>
      </c>
      <c r="G631" s="212">
        <f t="shared" si="255"/>
        <v>0</v>
      </c>
      <c r="H631" s="212">
        <f t="shared" si="255"/>
        <v>0</v>
      </c>
      <c r="I631" s="212">
        <f t="shared" si="255"/>
        <v>0</v>
      </c>
      <c r="J631" s="212">
        <f t="shared" si="255"/>
        <v>0</v>
      </c>
      <c r="K631" s="212">
        <f t="shared" si="255"/>
        <v>0</v>
      </c>
      <c r="L631" s="212">
        <f t="shared" si="255"/>
        <v>0</v>
      </c>
      <c r="M631" s="212">
        <f t="shared" si="255"/>
        <v>0</v>
      </c>
      <c r="N631" s="212">
        <f t="shared" si="255"/>
        <v>0</v>
      </c>
      <c r="O631" s="212">
        <f t="shared" si="255"/>
        <v>0</v>
      </c>
      <c r="P631" s="212">
        <f t="shared" si="255"/>
        <v>0</v>
      </c>
      <c r="Q631" s="212">
        <f t="shared" si="255"/>
        <v>0</v>
      </c>
      <c r="R631" s="212">
        <f t="shared" si="255"/>
        <v>0</v>
      </c>
      <c r="S631" s="212">
        <f t="shared" si="255"/>
        <v>0</v>
      </c>
      <c r="T631" s="212">
        <f t="shared" si="255"/>
        <v>0</v>
      </c>
      <c r="U631" s="212">
        <f t="shared" si="255"/>
        <v>0</v>
      </c>
      <c r="V631" s="212">
        <f t="shared" si="255"/>
        <v>0</v>
      </c>
      <c r="W631" s="212">
        <f t="shared" si="255"/>
        <v>0</v>
      </c>
      <c r="X631" s="212">
        <f t="shared" si="255"/>
        <v>0</v>
      </c>
      <c r="Y631" s="212">
        <f t="shared" si="255"/>
        <v>0</v>
      </c>
      <c r="Z631" s="212">
        <f t="shared" si="255"/>
        <v>0</v>
      </c>
      <c r="AA631" s="212">
        <f t="shared" si="255"/>
        <v>0</v>
      </c>
      <c r="AB631" s="212">
        <f t="shared" si="255"/>
        <v>0</v>
      </c>
      <c r="AC631" s="212">
        <f t="shared" si="255"/>
        <v>0</v>
      </c>
      <c r="AD631" s="212">
        <f t="shared" si="255"/>
        <v>0</v>
      </c>
      <c r="AE631" s="212">
        <f t="shared" si="255"/>
        <v>0</v>
      </c>
      <c r="AF631" s="212">
        <f t="shared" si="255"/>
        <v>0</v>
      </c>
      <c r="AG631" s="212">
        <f t="shared" si="255"/>
        <v>0</v>
      </c>
      <c r="AH631" s="212">
        <f t="shared" si="255"/>
        <v>0</v>
      </c>
      <c r="AI631" s="212">
        <f t="shared" si="255"/>
        <v>0</v>
      </c>
      <c r="AJ631" s="212">
        <f t="shared" si="255"/>
        <v>0</v>
      </c>
      <c r="AK631" s="212">
        <f t="shared" si="255"/>
        <v>0</v>
      </c>
      <c r="AL631" s="212">
        <f t="shared" si="255"/>
        <v>0</v>
      </c>
      <c r="AM631" s="212">
        <f t="shared" si="255"/>
        <v>0</v>
      </c>
      <c r="AN631" s="212">
        <f t="shared" si="255"/>
        <v>0</v>
      </c>
      <c r="AO631" s="212">
        <f t="shared" si="255"/>
        <v>0</v>
      </c>
      <c r="AP631" s="212">
        <f t="shared" si="255"/>
        <v>0</v>
      </c>
    </row>
    <row r="632" spans="1:42" x14ac:dyDescent="0.2">
      <c r="A632" s="4">
        <f t="shared" si="252"/>
        <v>6</v>
      </c>
      <c r="B632" s="231">
        <f t="shared" si="249"/>
        <v>0</v>
      </c>
      <c r="C632" s="212">
        <f t="shared" ref="C632:AP632" si="256">IF(C$2&gt;analysis_period,0,IF(C$2=equip1_reserve_freq*$A632,equip1_reserve_cost*system_capacity*1000*(1+inflation_rate/100)^B$2,0))</f>
        <v>0</v>
      </c>
      <c r="D632" s="212">
        <f t="shared" si="256"/>
        <v>0</v>
      </c>
      <c r="E632" s="212">
        <f t="shared" si="256"/>
        <v>0</v>
      </c>
      <c r="F632" s="212">
        <f t="shared" si="256"/>
        <v>0</v>
      </c>
      <c r="G632" s="212">
        <f t="shared" si="256"/>
        <v>0</v>
      </c>
      <c r="H632" s="212">
        <f t="shared" si="256"/>
        <v>0</v>
      </c>
      <c r="I632" s="212">
        <f t="shared" si="256"/>
        <v>0</v>
      </c>
      <c r="J632" s="212">
        <f t="shared" si="256"/>
        <v>0</v>
      </c>
      <c r="K632" s="212">
        <f t="shared" si="256"/>
        <v>0</v>
      </c>
      <c r="L632" s="212">
        <f t="shared" si="256"/>
        <v>0</v>
      </c>
      <c r="M632" s="212">
        <f t="shared" si="256"/>
        <v>0</v>
      </c>
      <c r="N632" s="212">
        <f t="shared" si="256"/>
        <v>0</v>
      </c>
      <c r="O632" s="212">
        <f t="shared" si="256"/>
        <v>0</v>
      </c>
      <c r="P632" s="212">
        <f t="shared" si="256"/>
        <v>0</v>
      </c>
      <c r="Q632" s="212">
        <f t="shared" si="256"/>
        <v>0</v>
      </c>
      <c r="R632" s="212">
        <f t="shared" si="256"/>
        <v>0</v>
      </c>
      <c r="S632" s="212">
        <f t="shared" si="256"/>
        <v>0</v>
      </c>
      <c r="T632" s="212">
        <f t="shared" si="256"/>
        <v>0</v>
      </c>
      <c r="U632" s="212">
        <f t="shared" si="256"/>
        <v>0</v>
      </c>
      <c r="V632" s="212">
        <f t="shared" si="256"/>
        <v>0</v>
      </c>
      <c r="W632" s="212">
        <f t="shared" si="256"/>
        <v>0</v>
      </c>
      <c r="X632" s="212">
        <f t="shared" si="256"/>
        <v>0</v>
      </c>
      <c r="Y632" s="212">
        <f t="shared" si="256"/>
        <v>0</v>
      </c>
      <c r="Z632" s="212">
        <f t="shared" si="256"/>
        <v>0</v>
      </c>
      <c r="AA632" s="212">
        <f t="shared" si="256"/>
        <v>0</v>
      </c>
      <c r="AB632" s="212">
        <f t="shared" si="256"/>
        <v>0</v>
      </c>
      <c r="AC632" s="212">
        <f t="shared" si="256"/>
        <v>0</v>
      </c>
      <c r="AD632" s="212">
        <f t="shared" si="256"/>
        <v>0</v>
      </c>
      <c r="AE632" s="212">
        <f t="shared" si="256"/>
        <v>0</v>
      </c>
      <c r="AF632" s="212">
        <f t="shared" si="256"/>
        <v>0</v>
      </c>
      <c r="AG632" s="212">
        <f t="shared" si="256"/>
        <v>0</v>
      </c>
      <c r="AH632" s="212">
        <f t="shared" si="256"/>
        <v>0</v>
      </c>
      <c r="AI632" s="212">
        <f t="shared" si="256"/>
        <v>0</v>
      </c>
      <c r="AJ632" s="212">
        <f t="shared" si="256"/>
        <v>0</v>
      </c>
      <c r="AK632" s="212">
        <f t="shared" si="256"/>
        <v>0</v>
      </c>
      <c r="AL632" s="212">
        <f t="shared" si="256"/>
        <v>0</v>
      </c>
      <c r="AM632" s="212">
        <f t="shared" si="256"/>
        <v>0</v>
      </c>
      <c r="AN632" s="212">
        <f t="shared" si="256"/>
        <v>0</v>
      </c>
      <c r="AO632" s="212">
        <f t="shared" si="256"/>
        <v>0</v>
      </c>
      <c r="AP632" s="212">
        <f t="shared" si="256"/>
        <v>0</v>
      </c>
    </row>
    <row r="633" spans="1:42" x14ac:dyDescent="0.2">
      <c r="A633" s="4">
        <f t="shared" si="252"/>
        <v>7</v>
      </c>
      <c r="B633" s="231">
        <f t="shared" si="249"/>
        <v>0</v>
      </c>
      <c r="C633" s="212">
        <f t="shared" ref="C633:AP633" si="257">IF(C$2&gt;analysis_period,0,IF(C$2=equip1_reserve_freq*$A633,equip1_reserve_cost*system_capacity*1000*(1+inflation_rate/100)^B$2,0))</f>
        <v>0</v>
      </c>
      <c r="D633" s="212">
        <f t="shared" si="257"/>
        <v>0</v>
      </c>
      <c r="E633" s="212">
        <f t="shared" si="257"/>
        <v>0</v>
      </c>
      <c r="F633" s="212">
        <f t="shared" si="257"/>
        <v>0</v>
      </c>
      <c r="G633" s="212">
        <f t="shared" si="257"/>
        <v>0</v>
      </c>
      <c r="H633" s="212">
        <f t="shared" si="257"/>
        <v>0</v>
      </c>
      <c r="I633" s="212">
        <f t="shared" si="257"/>
        <v>0</v>
      </c>
      <c r="J633" s="212">
        <f t="shared" si="257"/>
        <v>0</v>
      </c>
      <c r="K633" s="212">
        <f t="shared" si="257"/>
        <v>0</v>
      </c>
      <c r="L633" s="212">
        <f t="shared" si="257"/>
        <v>0</v>
      </c>
      <c r="M633" s="212">
        <f t="shared" si="257"/>
        <v>0</v>
      </c>
      <c r="N633" s="212">
        <f t="shared" si="257"/>
        <v>0</v>
      </c>
      <c r="O633" s="212">
        <f t="shared" si="257"/>
        <v>0</v>
      </c>
      <c r="P633" s="212">
        <f t="shared" si="257"/>
        <v>0</v>
      </c>
      <c r="Q633" s="212">
        <f t="shared" si="257"/>
        <v>0</v>
      </c>
      <c r="R633" s="212">
        <f t="shared" si="257"/>
        <v>0</v>
      </c>
      <c r="S633" s="212">
        <f t="shared" si="257"/>
        <v>0</v>
      </c>
      <c r="T633" s="212">
        <f t="shared" si="257"/>
        <v>0</v>
      </c>
      <c r="U633" s="212">
        <f t="shared" si="257"/>
        <v>0</v>
      </c>
      <c r="V633" s="212">
        <f t="shared" si="257"/>
        <v>0</v>
      </c>
      <c r="W633" s="212">
        <f t="shared" si="257"/>
        <v>0</v>
      </c>
      <c r="X633" s="212">
        <f t="shared" si="257"/>
        <v>0</v>
      </c>
      <c r="Y633" s="212">
        <f t="shared" si="257"/>
        <v>0</v>
      </c>
      <c r="Z633" s="212">
        <f t="shared" si="257"/>
        <v>0</v>
      </c>
      <c r="AA633" s="212">
        <f t="shared" si="257"/>
        <v>0</v>
      </c>
      <c r="AB633" s="212">
        <f t="shared" si="257"/>
        <v>0</v>
      </c>
      <c r="AC633" s="212">
        <f t="shared" si="257"/>
        <v>0</v>
      </c>
      <c r="AD633" s="212">
        <f t="shared" si="257"/>
        <v>0</v>
      </c>
      <c r="AE633" s="212">
        <f t="shared" si="257"/>
        <v>0</v>
      </c>
      <c r="AF633" s="212">
        <f t="shared" si="257"/>
        <v>0</v>
      </c>
      <c r="AG633" s="212">
        <f t="shared" si="257"/>
        <v>0</v>
      </c>
      <c r="AH633" s="212">
        <f t="shared" si="257"/>
        <v>0</v>
      </c>
      <c r="AI633" s="212">
        <f t="shared" si="257"/>
        <v>0</v>
      </c>
      <c r="AJ633" s="212">
        <f t="shared" si="257"/>
        <v>0</v>
      </c>
      <c r="AK633" s="212">
        <f t="shared" si="257"/>
        <v>0</v>
      </c>
      <c r="AL633" s="212">
        <f t="shared" si="257"/>
        <v>0</v>
      </c>
      <c r="AM633" s="212">
        <f t="shared" si="257"/>
        <v>0</v>
      </c>
      <c r="AN633" s="212">
        <f t="shared" si="257"/>
        <v>0</v>
      </c>
      <c r="AO633" s="212">
        <f t="shared" si="257"/>
        <v>0</v>
      </c>
      <c r="AP633" s="212">
        <f t="shared" si="257"/>
        <v>0</v>
      </c>
    </row>
    <row r="634" spans="1:42" x14ac:dyDescent="0.2">
      <c r="A634" s="4">
        <f t="shared" si="252"/>
        <v>8</v>
      </c>
      <c r="B634" s="231">
        <f t="shared" si="249"/>
        <v>0</v>
      </c>
      <c r="C634" s="212">
        <f t="shared" ref="C634:AP634" si="258">IF(C$2&gt;analysis_period,0,IF(C$2=equip1_reserve_freq*$A634,equip1_reserve_cost*system_capacity*1000*(1+inflation_rate/100)^B$2,0))</f>
        <v>0</v>
      </c>
      <c r="D634" s="212">
        <f t="shared" si="258"/>
        <v>0</v>
      </c>
      <c r="E634" s="212">
        <f t="shared" si="258"/>
        <v>0</v>
      </c>
      <c r="F634" s="212">
        <f t="shared" si="258"/>
        <v>0</v>
      </c>
      <c r="G634" s="212">
        <f t="shared" si="258"/>
        <v>0</v>
      </c>
      <c r="H634" s="212">
        <f t="shared" si="258"/>
        <v>0</v>
      </c>
      <c r="I634" s="212">
        <f t="shared" si="258"/>
        <v>0</v>
      </c>
      <c r="J634" s="212">
        <f t="shared" si="258"/>
        <v>0</v>
      </c>
      <c r="K634" s="212">
        <f t="shared" si="258"/>
        <v>0</v>
      </c>
      <c r="L634" s="212">
        <f t="shared" si="258"/>
        <v>0</v>
      </c>
      <c r="M634" s="212">
        <f t="shared" si="258"/>
        <v>0</v>
      </c>
      <c r="N634" s="212">
        <f t="shared" si="258"/>
        <v>0</v>
      </c>
      <c r="O634" s="212">
        <f t="shared" si="258"/>
        <v>0</v>
      </c>
      <c r="P634" s="212">
        <f t="shared" si="258"/>
        <v>0</v>
      </c>
      <c r="Q634" s="212">
        <f t="shared" si="258"/>
        <v>0</v>
      </c>
      <c r="R634" s="212">
        <f t="shared" si="258"/>
        <v>0</v>
      </c>
      <c r="S634" s="212">
        <f t="shared" si="258"/>
        <v>0</v>
      </c>
      <c r="T634" s="212">
        <f t="shared" si="258"/>
        <v>0</v>
      </c>
      <c r="U634" s="212">
        <f t="shared" si="258"/>
        <v>0</v>
      </c>
      <c r="V634" s="212">
        <f t="shared" si="258"/>
        <v>0</v>
      </c>
      <c r="W634" s="212">
        <f t="shared" si="258"/>
        <v>0</v>
      </c>
      <c r="X634" s="212">
        <f t="shared" si="258"/>
        <v>0</v>
      </c>
      <c r="Y634" s="212">
        <f t="shared" si="258"/>
        <v>0</v>
      </c>
      <c r="Z634" s="212">
        <f t="shared" si="258"/>
        <v>0</v>
      </c>
      <c r="AA634" s="212">
        <f t="shared" si="258"/>
        <v>0</v>
      </c>
      <c r="AB634" s="212">
        <f t="shared" si="258"/>
        <v>0</v>
      </c>
      <c r="AC634" s="212">
        <f t="shared" si="258"/>
        <v>0</v>
      </c>
      <c r="AD634" s="212">
        <f t="shared" si="258"/>
        <v>0</v>
      </c>
      <c r="AE634" s="212">
        <f t="shared" si="258"/>
        <v>0</v>
      </c>
      <c r="AF634" s="212">
        <f t="shared" si="258"/>
        <v>0</v>
      </c>
      <c r="AG634" s="212">
        <f t="shared" si="258"/>
        <v>0</v>
      </c>
      <c r="AH634" s="212">
        <f t="shared" si="258"/>
        <v>0</v>
      </c>
      <c r="AI634" s="212">
        <f t="shared" si="258"/>
        <v>0</v>
      </c>
      <c r="AJ634" s="212">
        <f t="shared" si="258"/>
        <v>0</v>
      </c>
      <c r="AK634" s="212">
        <f t="shared" si="258"/>
        <v>0</v>
      </c>
      <c r="AL634" s="212">
        <f t="shared" si="258"/>
        <v>0</v>
      </c>
      <c r="AM634" s="212">
        <f t="shared" si="258"/>
        <v>0</v>
      </c>
      <c r="AN634" s="212">
        <f t="shared" si="258"/>
        <v>0</v>
      </c>
      <c r="AO634" s="212">
        <f t="shared" si="258"/>
        <v>0</v>
      </c>
      <c r="AP634" s="212">
        <f t="shared" si="258"/>
        <v>0</v>
      </c>
    </row>
    <row r="635" spans="1:42" x14ac:dyDescent="0.2">
      <c r="A635" s="4">
        <f>A634+1</f>
        <v>9</v>
      </c>
      <c r="B635" s="231">
        <f t="shared" si="249"/>
        <v>0</v>
      </c>
      <c r="C635" s="212">
        <f t="shared" ref="C635:AP635" si="259">IF(C$2&gt;analysis_period,0,IF(C$2=equip1_reserve_freq*$A635,equip1_reserve_cost*system_capacity*1000*(1+inflation_rate/100)^B$2,0))</f>
        <v>0</v>
      </c>
      <c r="D635" s="212">
        <f t="shared" si="259"/>
        <v>0</v>
      </c>
      <c r="E635" s="212">
        <f t="shared" si="259"/>
        <v>0</v>
      </c>
      <c r="F635" s="212">
        <f t="shared" si="259"/>
        <v>0</v>
      </c>
      <c r="G635" s="212">
        <f t="shared" si="259"/>
        <v>0</v>
      </c>
      <c r="H635" s="212">
        <f t="shared" si="259"/>
        <v>0</v>
      </c>
      <c r="I635" s="212">
        <f t="shared" si="259"/>
        <v>0</v>
      </c>
      <c r="J635" s="212">
        <f t="shared" si="259"/>
        <v>0</v>
      </c>
      <c r="K635" s="212">
        <f t="shared" si="259"/>
        <v>0</v>
      </c>
      <c r="L635" s="212">
        <f t="shared" si="259"/>
        <v>0</v>
      </c>
      <c r="M635" s="212">
        <f t="shared" si="259"/>
        <v>0</v>
      </c>
      <c r="N635" s="212">
        <f t="shared" si="259"/>
        <v>0</v>
      </c>
      <c r="O635" s="212">
        <f t="shared" si="259"/>
        <v>0</v>
      </c>
      <c r="P635" s="212">
        <f t="shared" si="259"/>
        <v>0</v>
      </c>
      <c r="Q635" s="212">
        <f t="shared" si="259"/>
        <v>0</v>
      </c>
      <c r="R635" s="212">
        <f t="shared" si="259"/>
        <v>0</v>
      </c>
      <c r="S635" s="212">
        <f t="shared" si="259"/>
        <v>0</v>
      </c>
      <c r="T635" s="212">
        <f t="shared" si="259"/>
        <v>0</v>
      </c>
      <c r="U635" s="212">
        <f t="shared" si="259"/>
        <v>0</v>
      </c>
      <c r="V635" s="212">
        <f t="shared" si="259"/>
        <v>0</v>
      </c>
      <c r="W635" s="212">
        <f t="shared" si="259"/>
        <v>0</v>
      </c>
      <c r="X635" s="212">
        <f t="shared" si="259"/>
        <v>0</v>
      </c>
      <c r="Y635" s="212">
        <f t="shared" si="259"/>
        <v>0</v>
      </c>
      <c r="Z635" s="212">
        <f t="shared" si="259"/>
        <v>0</v>
      </c>
      <c r="AA635" s="212">
        <f t="shared" si="259"/>
        <v>0</v>
      </c>
      <c r="AB635" s="212">
        <f t="shared" si="259"/>
        <v>0</v>
      </c>
      <c r="AC635" s="212">
        <f t="shared" si="259"/>
        <v>0</v>
      </c>
      <c r="AD635" s="212">
        <f t="shared" si="259"/>
        <v>0</v>
      </c>
      <c r="AE635" s="212">
        <f t="shared" si="259"/>
        <v>0</v>
      </c>
      <c r="AF635" s="212">
        <f t="shared" si="259"/>
        <v>0</v>
      </c>
      <c r="AG635" s="212">
        <f t="shared" si="259"/>
        <v>0</v>
      </c>
      <c r="AH635" s="212">
        <f t="shared" si="259"/>
        <v>0</v>
      </c>
      <c r="AI635" s="212">
        <f t="shared" si="259"/>
        <v>0</v>
      </c>
      <c r="AJ635" s="212">
        <f t="shared" si="259"/>
        <v>0</v>
      </c>
      <c r="AK635" s="212">
        <f t="shared" si="259"/>
        <v>0</v>
      </c>
      <c r="AL635" s="212">
        <f t="shared" si="259"/>
        <v>0</v>
      </c>
      <c r="AM635" s="212">
        <f t="shared" si="259"/>
        <v>0</v>
      </c>
      <c r="AN635" s="212">
        <f t="shared" si="259"/>
        <v>0</v>
      </c>
      <c r="AO635" s="212">
        <f t="shared" si="259"/>
        <v>0</v>
      </c>
      <c r="AP635" s="212">
        <f t="shared" si="259"/>
        <v>0</v>
      </c>
    </row>
    <row r="636" spans="1:42" x14ac:dyDescent="0.2">
      <c r="A636" s="4">
        <f t="shared" si="252"/>
        <v>10</v>
      </c>
      <c r="B636" s="231">
        <f t="shared" si="249"/>
        <v>0</v>
      </c>
      <c r="C636" s="212">
        <f t="shared" ref="C636:AP636" si="260">IF(C$2&gt;analysis_period,0,IF(C$2=equip1_reserve_freq*$A636,equip1_reserve_cost*system_capacity*1000*(1+inflation_rate/100)^B$2,0))</f>
        <v>0</v>
      </c>
      <c r="D636" s="212">
        <f t="shared" si="260"/>
        <v>0</v>
      </c>
      <c r="E636" s="212">
        <f t="shared" si="260"/>
        <v>0</v>
      </c>
      <c r="F636" s="212">
        <f t="shared" si="260"/>
        <v>0</v>
      </c>
      <c r="G636" s="212">
        <f t="shared" si="260"/>
        <v>0</v>
      </c>
      <c r="H636" s="212">
        <f t="shared" si="260"/>
        <v>0</v>
      </c>
      <c r="I636" s="212">
        <f t="shared" si="260"/>
        <v>0</v>
      </c>
      <c r="J636" s="212">
        <f t="shared" si="260"/>
        <v>0</v>
      </c>
      <c r="K636" s="212">
        <f t="shared" si="260"/>
        <v>0</v>
      </c>
      <c r="L636" s="212">
        <f t="shared" si="260"/>
        <v>0</v>
      </c>
      <c r="M636" s="212">
        <f t="shared" si="260"/>
        <v>0</v>
      </c>
      <c r="N636" s="212">
        <f t="shared" si="260"/>
        <v>0</v>
      </c>
      <c r="O636" s="212">
        <f t="shared" si="260"/>
        <v>0</v>
      </c>
      <c r="P636" s="212">
        <f t="shared" si="260"/>
        <v>0</v>
      </c>
      <c r="Q636" s="212">
        <f t="shared" si="260"/>
        <v>0</v>
      </c>
      <c r="R636" s="212">
        <f t="shared" si="260"/>
        <v>0</v>
      </c>
      <c r="S636" s="212">
        <f t="shared" si="260"/>
        <v>0</v>
      </c>
      <c r="T636" s="212">
        <f t="shared" si="260"/>
        <v>0</v>
      </c>
      <c r="U636" s="212">
        <f t="shared" si="260"/>
        <v>0</v>
      </c>
      <c r="V636" s="212">
        <f t="shared" si="260"/>
        <v>0</v>
      </c>
      <c r="W636" s="212">
        <f t="shared" si="260"/>
        <v>0</v>
      </c>
      <c r="X636" s="212">
        <f t="shared" si="260"/>
        <v>0</v>
      </c>
      <c r="Y636" s="212">
        <f t="shared" si="260"/>
        <v>0</v>
      </c>
      <c r="Z636" s="212">
        <f t="shared" si="260"/>
        <v>0</v>
      </c>
      <c r="AA636" s="212">
        <f t="shared" si="260"/>
        <v>0</v>
      </c>
      <c r="AB636" s="212">
        <f t="shared" si="260"/>
        <v>0</v>
      </c>
      <c r="AC636" s="212">
        <f t="shared" si="260"/>
        <v>0</v>
      </c>
      <c r="AD636" s="212">
        <f t="shared" si="260"/>
        <v>0</v>
      </c>
      <c r="AE636" s="212">
        <f t="shared" si="260"/>
        <v>0</v>
      </c>
      <c r="AF636" s="212">
        <f t="shared" si="260"/>
        <v>0</v>
      </c>
      <c r="AG636" s="212">
        <f t="shared" si="260"/>
        <v>0</v>
      </c>
      <c r="AH636" s="212">
        <f t="shared" si="260"/>
        <v>0</v>
      </c>
      <c r="AI636" s="212">
        <f t="shared" si="260"/>
        <v>0</v>
      </c>
      <c r="AJ636" s="212">
        <f t="shared" si="260"/>
        <v>0</v>
      </c>
      <c r="AK636" s="212">
        <f t="shared" si="260"/>
        <v>0</v>
      </c>
      <c r="AL636" s="212">
        <f t="shared" si="260"/>
        <v>0</v>
      </c>
      <c r="AM636" s="212">
        <f t="shared" si="260"/>
        <v>0</v>
      </c>
      <c r="AN636" s="212">
        <f t="shared" si="260"/>
        <v>0</v>
      </c>
      <c r="AO636" s="212">
        <f t="shared" si="260"/>
        <v>0</v>
      </c>
      <c r="AP636" s="212">
        <f t="shared" si="260"/>
        <v>0</v>
      </c>
    </row>
    <row r="637" spans="1:42" x14ac:dyDescent="0.2">
      <c r="A637" s="37" t="s">
        <v>13</v>
      </c>
      <c r="B637" s="28"/>
      <c r="C637" s="215">
        <f>SUM(C627:C636)</f>
        <v>0</v>
      </c>
      <c r="D637" s="215">
        <f t="shared" ref="D637:AD637" si="261">SUM(D627:D636)</f>
        <v>0</v>
      </c>
      <c r="E637" s="215">
        <f t="shared" si="261"/>
        <v>0</v>
      </c>
      <c r="F637" s="215">
        <f t="shared" si="261"/>
        <v>0</v>
      </c>
      <c r="G637" s="215">
        <f t="shared" si="261"/>
        <v>0</v>
      </c>
      <c r="H637" s="215">
        <f t="shared" si="261"/>
        <v>0</v>
      </c>
      <c r="I637" s="215">
        <f t="shared" si="261"/>
        <v>0</v>
      </c>
      <c r="J637" s="215">
        <f t="shared" si="261"/>
        <v>0</v>
      </c>
      <c r="K637" s="215">
        <f t="shared" si="261"/>
        <v>0</v>
      </c>
      <c r="L637" s="215">
        <f t="shared" si="261"/>
        <v>0</v>
      </c>
      <c r="M637" s="215">
        <f t="shared" si="261"/>
        <v>0</v>
      </c>
      <c r="N637" s="215">
        <f t="shared" si="261"/>
        <v>0</v>
      </c>
      <c r="O637" s="215">
        <f t="shared" si="261"/>
        <v>0</v>
      </c>
      <c r="P637" s="215">
        <f t="shared" si="261"/>
        <v>0</v>
      </c>
      <c r="Q637" s="215">
        <f t="shared" si="261"/>
        <v>0</v>
      </c>
      <c r="R637" s="215">
        <f t="shared" si="261"/>
        <v>0</v>
      </c>
      <c r="S637" s="215">
        <f t="shared" si="261"/>
        <v>0</v>
      </c>
      <c r="T637" s="215">
        <f t="shared" si="261"/>
        <v>0</v>
      </c>
      <c r="U637" s="215">
        <f t="shared" si="261"/>
        <v>0</v>
      </c>
      <c r="V637" s="215">
        <f t="shared" si="261"/>
        <v>0</v>
      </c>
      <c r="W637" s="215">
        <f t="shared" si="261"/>
        <v>0</v>
      </c>
      <c r="X637" s="215">
        <f t="shared" si="261"/>
        <v>0</v>
      </c>
      <c r="Y637" s="215">
        <f t="shared" si="261"/>
        <v>0</v>
      </c>
      <c r="Z637" s="215">
        <f t="shared" si="261"/>
        <v>0</v>
      </c>
      <c r="AA637" s="215">
        <f t="shared" si="261"/>
        <v>0</v>
      </c>
      <c r="AB637" s="215">
        <f t="shared" si="261"/>
        <v>0</v>
      </c>
      <c r="AC637" s="215">
        <f t="shared" si="261"/>
        <v>0</v>
      </c>
      <c r="AD637" s="215">
        <f t="shared" si="261"/>
        <v>0</v>
      </c>
      <c r="AE637" s="215">
        <f t="shared" ref="AE637" si="262">SUM(AE627:AE636)</f>
        <v>0</v>
      </c>
      <c r="AF637" s="215">
        <f t="shared" ref="AF637:AP637" si="263">SUM(AF627:AF636)</f>
        <v>0</v>
      </c>
      <c r="AG637" s="215">
        <f t="shared" si="263"/>
        <v>0</v>
      </c>
      <c r="AH637" s="215">
        <f t="shared" si="263"/>
        <v>0</v>
      </c>
      <c r="AI637" s="215">
        <f t="shared" si="263"/>
        <v>0</v>
      </c>
      <c r="AJ637" s="215">
        <f t="shared" si="263"/>
        <v>0</v>
      </c>
      <c r="AK637" s="215">
        <f t="shared" si="263"/>
        <v>0</v>
      </c>
      <c r="AL637" s="215">
        <f t="shared" si="263"/>
        <v>0</v>
      </c>
      <c r="AM637" s="215">
        <f t="shared" si="263"/>
        <v>0</v>
      </c>
      <c r="AN637" s="215">
        <f t="shared" si="263"/>
        <v>0</v>
      </c>
      <c r="AO637" s="215">
        <f t="shared" si="263"/>
        <v>0</v>
      </c>
      <c r="AP637" s="215">
        <f t="shared" si="263"/>
        <v>0</v>
      </c>
    </row>
    <row r="638" spans="1:42" x14ac:dyDescent="0.2">
      <c r="A638" s="4" t="s">
        <v>269</v>
      </c>
      <c r="B638" s="20"/>
      <c r="C638" s="20"/>
      <c r="D638" s="20"/>
      <c r="E638" s="20"/>
      <c r="F638" s="20"/>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row>
    <row r="639" spans="1:42" x14ac:dyDescent="0.2">
      <c r="A639" s="4">
        <v>1</v>
      </c>
      <c r="B639" s="231">
        <f t="shared" ref="B639:B648" si="264">SUM(C639:AP639)</f>
        <v>0</v>
      </c>
      <c r="C639" s="215">
        <f>IF(C$2&lt;=equip1_reserve_freq*$A$627,$B$627/(equip1_reserve_freq),0)</f>
        <v>0</v>
      </c>
      <c r="D639" s="215">
        <f>IF(D$2&lt;=equip1_reserve_freq*$A$627,$B$627/(equip1_reserve_freq),0)</f>
        <v>0</v>
      </c>
      <c r="E639" s="215">
        <f>IF(E$2&lt;=equip1_reserve_freq*$A$627,$B$627/(equip1_reserve_freq),0)</f>
        <v>0</v>
      </c>
      <c r="F639" s="215">
        <f>IF(F$2&lt;=equip1_reserve_freq*$A$627,$B$627/(equip1_reserve_freq),0)</f>
        <v>0</v>
      </c>
      <c r="G639" s="215">
        <f>IF(G$2&lt;=equip1_reserve_freq*$A$627,$B$627/(equip1_reserve_freq),0)</f>
        <v>0</v>
      </c>
      <c r="H639" s="215">
        <f>IF(H$2&lt;=equip1_reserve_freq*$A$627,$B$627/(equip1_reserve_freq),0)</f>
        <v>0</v>
      </c>
      <c r="I639" s="215">
        <f>IF(I$2&lt;=equip1_reserve_freq*$A$627,$B$627/(equip1_reserve_freq),0)</f>
        <v>0</v>
      </c>
      <c r="J639" s="215">
        <f>IF(J$2&lt;=equip1_reserve_freq*$A$627,$B$627/(equip1_reserve_freq),0)</f>
        <v>0</v>
      </c>
      <c r="K639" s="215">
        <f>IF(K$2&lt;=equip1_reserve_freq*$A$627,$B$627/(equip1_reserve_freq),0)</f>
        <v>0</v>
      </c>
      <c r="L639" s="215">
        <f>IF(L$2&lt;=equip1_reserve_freq*$A$627,$B$627/(equip1_reserve_freq),0)</f>
        <v>0</v>
      </c>
      <c r="M639" s="215">
        <f>IF(M$2&lt;=equip1_reserve_freq*$A$627,$B$627/(equip1_reserve_freq),0)</f>
        <v>0</v>
      </c>
      <c r="N639" s="215">
        <f>IF(N$2&lt;=equip1_reserve_freq*$A$627,$B$627/(equip1_reserve_freq),0)</f>
        <v>0</v>
      </c>
      <c r="O639" s="215">
        <f>IF(O$2&lt;=equip1_reserve_freq*$A$627,$B$627/(equip1_reserve_freq),0)</f>
        <v>0</v>
      </c>
      <c r="P639" s="215">
        <f>IF(P$2&lt;=equip1_reserve_freq*$A$627,$B$627/(equip1_reserve_freq),0)</f>
        <v>0</v>
      </c>
      <c r="Q639" s="215">
        <f>IF(Q$2&lt;=equip1_reserve_freq*$A$627,$B$627/(equip1_reserve_freq),0)</f>
        <v>0</v>
      </c>
      <c r="R639" s="215">
        <f>IF(R$2&lt;=equip1_reserve_freq*$A$627,$B$627/(equip1_reserve_freq),0)</f>
        <v>0</v>
      </c>
      <c r="S639" s="215">
        <f>IF(S$2&lt;=equip1_reserve_freq*$A$627,$B$627/(equip1_reserve_freq),0)</f>
        <v>0</v>
      </c>
      <c r="T639" s="215">
        <f>IF(T$2&lt;=equip1_reserve_freq*$A$627,$B$627/(equip1_reserve_freq),0)</f>
        <v>0</v>
      </c>
      <c r="U639" s="215">
        <f>IF(U$2&lt;=equip1_reserve_freq*$A$627,$B$627/(equip1_reserve_freq),0)</f>
        <v>0</v>
      </c>
      <c r="V639" s="215">
        <f>IF(V$2&lt;=equip1_reserve_freq*$A$627,$B$627/(equip1_reserve_freq),0)</f>
        <v>0</v>
      </c>
      <c r="W639" s="215">
        <f>IF(W$2&lt;=equip1_reserve_freq*$A$627,$B$627/(equip1_reserve_freq),0)</f>
        <v>0</v>
      </c>
      <c r="X639" s="215">
        <f>IF(X$2&lt;=equip1_reserve_freq*$A$627,$B$627/(equip1_reserve_freq),0)</f>
        <v>0</v>
      </c>
      <c r="Y639" s="215">
        <f>IF(Y$2&lt;=equip1_reserve_freq*$A$627,$B$627/(equip1_reserve_freq),0)</f>
        <v>0</v>
      </c>
      <c r="Z639" s="215">
        <f>IF(Z$2&lt;=equip1_reserve_freq*$A$627,$B$627/(equip1_reserve_freq),0)</f>
        <v>0</v>
      </c>
      <c r="AA639" s="215">
        <f>IF(AA$2&lt;=equip1_reserve_freq*$A$627,$B$627/(equip1_reserve_freq),0)</f>
        <v>0</v>
      </c>
      <c r="AB639" s="215">
        <f>IF(AB$2&lt;=equip1_reserve_freq*$A$627,$B$627/(equip1_reserve_freq),0)</f>
        <v>0</v>
      </c>
      <c r="AC639" s="215">
        <f>IF(AC$2&lt;=equip1_reserve_freq*$A$627,$B$627/(equip1_reserve_freq),0)</f>
        <v>0</v>
      </c>
      <c r="AD639" s="215">
        <f>IF(AD$2&lt;=equip1_reserve_freq*$A$627,$B$627/(equip1_reserve_freq),0)</f>
        <v>0</v>
      </c>
      <c r="AE639" s="215">
        <f>IF(AE$2&lt;=equip1_reserve_freq*$A$627,$B$627/(equip1_reserve_freq),0)</f>
        <v>0</v>
      </c>
      <c r="AF639" s="215">
        <f>IF(AF$2&lt;=equip1_reserve_freq*$A$627,$B$627/(equip1_reserve_freq),0)</f>
        <v>0</v>
      </c>
      <c r="AG639" s="215">
        <f>IF(AG$2&lt;=equip1_reserve_freq*$A$627,$B$627/(equip1_reserve_freq),0)</f>
        <v>0</v>
      </c>
      <c r="AH639" s="215">
        <f>IF(AH$2&lt;=equip1_reserve_freq*$A$627,$B$627/(equip1_reserve_freq),0)</f>
        <v>0</v>
      </c>
      <c r="AI639" s="215">
        <f>IF(AI$2&lt;=equip1_reserve_freq*$A$627,$B$627/(equip1_reserve_freq),0)</f>
        <v>0</v>
      </c>
      <c r="AJ639" s="215">
        <f>IF(AJ$2&lt;=equip1_reserve_freq*$A$627,$B$627/(equip1_reserve_freq),0)</f>
        <v>0</v>
      </c>
      <c r="AK639" s="215">
        <f>IF(AK$2&lt;=equip1_reserve_freq*$A$627,$B$627/(equip1_reserve_freq),0)</f>
        <v>0</v>
      </c>
      <c r="AL639" s="215">
        <f>IF(AL$2&lt;=equip1_reserve_freq*$A$627,$B$627/(equip1_reserve_freq),0)</f>
        <v>0</v>
      </c>
      <c r="AM639" s="215">
        <f>IF(AM$2&lt;=equip1_reserve_freq*$A$627,$B$627/(equip1_reserve_freq),0)</f>
        <v>0</v>
      </c>
      <c r="AN639" s="215">
        <f>IF(AN$2&lt;=equip1_reserve_freq*$A$627,$B$627/(equip1_reserve_freq),0)</f>
        <v>0</v>
      </c>
      <c r="AO639" s="215">
        <f>IF(AO$2&lt;=equip1_reserve_freq*$A$627,$B$627/(equip1_reserve_freq),0)</f>
        <v>0</v>
      </c>
      <c r="AP639" s="215">
        <f>IF(AP$2&lt;=equip1_reserve_freq*$A$627,$B$627/(equip1_reserve_freq),0)</f>
        <v>0</v>
      </c>
    </row>
    <row r="640" spans="1:42" x14ac:dyDescent="0.2">
      <c r="A640" s="4">
        <f>A639+1</f>
        <v>2</v>
      </c>
      <c r="B640" s="231">
        <f t="shared" si="264"/>
        <v>0</v>
      </c>
      <c r="C640" s="233">
        <f t="shared" ref="C640:AP640" si="265">IF(AND(C$2&gt;equip1_reserve_freq*$A627,C$2&lt;=equip1_reserve_freq*$A628),$B628/(equip1_reserve_freq),0)</f>
        <v>0</v>
      </c>
      <c r="D640" s="212">
        <f t="shared" si="265"/>
        <v>0</v>
      </c>
      <c r="E640" s="212">
        <f t="shared" si="265"/>
        <v>0</v>
      </c>
      <c r="F640" s="212">
        <f t="shared" si="265"/>
        <v>0</v>
      </c>
      <c r="G640" s="212">
        <f t="shared" si="265"/>
        <v>0</v>
      </c>
      <c r="H640" s="212">
        <f t="shared" si="265"/>
        <v>0</v>
      </c>
      <c r="I640" s="212">
        <f t="shared" si="265"/>
        <v>0</v>
      </c>
      <c r="J640" s="212">
        <f t="shared" si="265"/>
        <v>0</v>
      </c>
      <c r="K640" s="212">
        <f t="shared" si="265"/>
        <v>0</v>
      </c>
      <c r="L640" s="212">
        <f t="shared" si="265"/>
        <v>0</v>
      </c>
      <c r="M640" s="212">
        <f t="shared" si="265"/>
        <v>0</v>
      </c>
      <c r="N640" s="212">
        <f t="shared" si="265"/>
        <v>0</v>
      </c>
      <c r="O640" s="212">
        <f t="shared" si="265"/>
        <v>0</v>
      </c>
      <c r="P640" s="212">
        <f t="shared" si="265"/>
        <v>0</v>
      </c>
      <c r="Q640" s="212">
        <f t="shared" si="265"/>
        <v>0</v>
      </c>
      <c r="R640" s="212">
        <f t="shared" si="265"/>
        <v>0</v>
      </c>
      <c r="S640" s="212">
        <f t="shared" si="265"/>
        <v>0</v>
      </c>
      <c r="T640" s="212">
        <f t="shared" si="265"/>
        <v>0</v>
      </c>
      <c r="U640" s="212">
        <f t="shared" si="265"/>
        <v>0</v>
      </c>
      <c r="V640" s="212">
        <f t="shared" si="265"/>
        <v>0</v>
      </c>
      <c r="W640" s="212">
        <f t="shared" si="265"/>
        <v>0</v>
      </c>
      <c r="X640" s="212">
        <f t="shared" si="265"/>
        <v>0</v>
      </c>
      <c r="Y640" s="212">
        <f t="shared" si="265"/>
        <v>0</v>
      </c>
      <c r="Z640" s="212">
        <f t="shared" si="265"/>
        <v>0</v>
      </c>
      <c r="AA640" s="212">
        <f t="shared" si="265"/>
        <v>0</v>
      </c>
      <c r="AB640" s="212">
        <f t="shared" si="265"/>
        <v>0</v>
      </c>
      <c r="AC640" s="212">
        <f t="shared" si="265"/>
        <v>0</v>
      </c>
      <c r="AD640" s="212">
        <f t="shared" si="265"/>
        <v>0</v>
      </c>
      <c r="AE640" s="212">
        <f t="shared" si="265"/>
        <v>0</v>
      </c>
      <c r="AF640" s="212">
        <f t="shared" si="265"/>
        <v>0</v>
      </c>
      <c r="AG640" s="212">
        <f t="shared" si="265"/>
        <v>0</v>
      </c>
      <c r="AH640" s="212">
        <f t="shared" si="265"/>
        <v>0</v>
      </c>
      <c r="AI640" s="212">
        <f t="shared" si="265"/>
        <v>0</v>
      </c>
      <c r="AJ640" s="212">
        <f t="shared" si="265"/>
        <v>0</v>
      </c>
      <c r="AK640" s="212">
        <f t="shared" si="265"/>
        <v>0</v>
      </c>
      <c r="AL640" s="212">
        <f t="shared" si="265"/>
        <v>0</v>
      </c>
      <c r="AM640" s="212">
        <f t="shared" si="265"/>
        <v>0</v>
      </c>
      <c r="AN640" s="212">
        <f t="shared" si="265"/>
        <v>0</v>
      </c>
      <c r="AO640" s="212">
        <f t="shared" si="265"/>
        <v>0</v>
      </c>
      <c r="AP640" s="212">
        <f t="shared" si="265"/>
        <v>0</v>
      </c>
    </row>
    <row r="641" spans="1:42" x14ac:dyDescent="0.2">
      <c r="A641" s="4">
        <f t="shared" ref="A641:A646" si="266">A640+1</f>
        <v>3</v>
      </c>
      <c r="B641" s="231">
        <f t="shared" si="264"/>
        <v>0</v>
      </c>
      <c r="C641" s="233">
        <f t="shared" ref="C641:AP641" si="267">IF(AND(C$2&gt;equip1_reserve_freq*$A628,C$2&lt;=equip1_reserve_freq*$A629),$B629/(equip1_reserve_freq),0)</f>
        <v>0</v>
      </c>
      <c r="D641" s="212">
        <f t="shared" si="267"/>
        <v>0</v>
      </c>
      <c r="E641" s="212">
        <f t="shared" si="267"/>
        <v>0</v>
      </c>
      <c r="F641" s="212">
        <f t="shared" si="267"/>
        <v>0</v>
      </c>
      <c r="G641" s="212">
        <f t="shared" si="267"/>
        <v>0</v>
      </c>
      <c r="H641" s="212">
        <f t="shared" si="267"/>
        <v>0</v>
      </c>
      <c r="I641" s="212">
        <f t="shared" si="267"/>
        <v>0</v>
      </c>
      <c r="J641" s="212">
        <f t="shared" si="267"/>
        <v>0</v>
      </c>
      <c r="K641" s="212">
        <f t="shared" si="267"/>
        <v>0</v>
      </c>
      <c r="L641" s="212">
        <f t="shared" si="267"/>
        <v>0</v>
      </c>
      <c r="M641" s="212">
        <f t="shared" si="267"/>
        <v>0</v>
      </c>
      <c r="N641" s="212">
        <f t="shared" si="267"/>
        <v>0</v>
      </c>
      <c r="O641" s="212">
        <f t="shared" si="267"/>
        <v>0</v>
      </c>
      <c r="P641" s="212">
        <f t="shared" si="267"/>
        <v>0</v>
      </c>
      <c r="Q641" s="212">
        <f t="shared" si="267"/>
        <v>0</v>
      </c>
      <c r="R641" s="212">
        <f t="shared" si="267"/>
        <v>0</v>
      </c>
      <c r="S641" s="212">
        <f t="shared" si="267"/>
        <v>0</v>
      </c>
      <c r="T641" s="212">
        <f t="shared" si="267"/>
        <v>0</v>
      </c>
      <c r="U641" s="212">
        <f t="shared" si="267"/>
        <v>0</v>
      </c>
      <c r="V641" s="212">
        <f t="shared" si="267"/>
        <v>0</v>
      </c>
      <c r="W641" s="212">
        <f t="shared" si="267"/>
        <v>0</v>
      </c>
      <c r="X641" s="212">
        <f t="shared" si="267"/>
        <v>0</v>
      </c>
      <c r="Y641" s="212">
        <f t="shared" si="267"/>
        <v>0</v>
      </c>
      <c r="Z641" s="212">
        <f t="shared" si="267"/>
        <v>0</v>
      </c>
      <c r="AA641" s="212">
        <f t="shared" si="267"/>
        <v>0</v>
      </c>
      <c r="AB641" s="212">
        <f t="shared" si="267"/>
        <v>0</v>
      </c>
      <c r="AC641" s="212">
        <f t="shared" si="267"/>
        <v>0</v>
      </c>
      <c r="AD641" s="212">
        <f t="shared" si="267"/>
        <v>0</v>
      </c>
      <c r="AE641" s="212">
        <f t="shared" si="267"/>
        <v>0</v>
      </c>
      <c r="AF641" s="212">
        <f t="shared" si="267"/>
        <v>0</v>
      </c>
      <c r="AG641" s="212">
        <f t="shared" si="267"/>
        <v>0</v>
      </c>
      <c r="AH641" s="212">
        <f t="shared" si="267"/>
        <v>0</v>
      </c>
      <c r="AI641" s="212">
        <f t="shared" si="267"/>
        <v>0</v>
      </c>
      <c r="AJ641" s="212">
        <f t="shared" si="267"/>
        <v>0</v>
      </c>
      <c r="AK641" s="212">
        <f t="shared" si="267"/>
        <v>0</v>
      </c>
      <c r="AL641" s="212">
        <f t="shared" si="267"/>
        <v>0</v>
      </c>
      <c r="AM641" s="212">
        <f t="shared" si="267"/>
        <v>0</v>
      </c>
      <c r="AN641" s="212">
        <f t="shared" si="267"/>
        <v>0</v>
      </c>
      <c r="AO641" s="212">
        <f t="shared" si="267"/>
        <v>0</v>
      </c>
      <c r="AP641" s="212">
        <f t="shared" si="267"/>
        <v>0</v>
      </c>
    </row>
    <row r="642" spans="1:42" x14ac:dyDescent="0.2">
      <c r="A642" s="4">
        <f t="shared" si="266"/>
        <v>4</v>
      </c>
      <c r="B642" s="231">
        <f t="shared" si="264"/>
        <v>0</v>
      </c>
      <c r="C642" s="233">
        <f t="shared" ref="C642:AP642" si="268">IF(AND(C$2&gt;equip1_reserve_freq*$A629,C$2&lt;=equip1_reserve_freq*$A630),$B630/(equip1_reserve_freq),0)</f>
        <v>0</v>
      </c>
      <c r="D642" s="212">
        <f t="shared" si="268"/>
        <v>0</v>
      </c>
      <c r="E642" s="212">
        <f t="shared" si="268"/>
        <v>0</v>
      </c>
      <c r="F642" s="212">
        <f t="shared" si="268"/>
        <v>0</v>
      </c>
      <c r="G642" s="212">
        <f t="shared" si="268"/>
        <v>0</v>
      </c>
      <c r="H642" s="212">
        <f t="shared" si="268"/>
        <v>0</v>
      </c>
      <c r="I642" s="212">
        <f t="shared" si="268"/>
        <v>0</v>
      </c>
      <c r="J642" s="212">
        <f t="shared" si="268"/>
        <v>0</v>
      </c>
      <c r="K642" s="212">
        <f t="shared" si="268"/>
        <v>0</v>
      </c>
      <c r="L642" s="212">
        <f t="shared" si="268"/>
        <v>0</v>
      </c>
      <c r="M642" s="212">
        <f t="shared" si="268"/>
        <v>0</v>
      </c>
      <c r="N642" s="212">
        <f t="shared" si="268"/>
        <v>0</v>
      </c>
      <c r="O642" s="212">
        <f t="shared" si="268"/>
        <v>0</v>
      </c>
      <c r="P642" s="212">
        <f t="shared" si="268"/>
        <v>0</v>
      </c>
      <c r="Q642" s="212">
        <f t="shared" si="268"/>
        <v>0</v>
      </c>
      <c r="R642" s="212">
        <f t="shared" si="268"/>
        <v>0</v>
      </c>
      <c r="S642" s="212">
        <f t="shared" si="268"/>
        <v>0</v>
      </c>
      <c r="T642" s="212">
        <f t="shared" si="268"/>
        <v>0</v>
      </c>
      <c r="U642" s="212">
        <f t="shared" si="268"/>
        <v>0</v>
      </c>
      <c r="V642" s="212">
        <f t="shared" si="268"/>
        <v>0</v>
      </c>
      <c r="W642" s="212">
        <f t="shared" si="268"/>
        <v>0</v>
      </c>
      <c r="X642" s="212">
        <f t="shared" si="268"/>
        <v>0</v>
      </c>
      <c r="Y642" s="212">
        <f t="shared" si="268"/>
        <v>0</v>
      </c>
      <c r="Z642" s="212">
        <f t="shared" si="268"/>
        <v>0</v>
      </c>
      <c r="AA642" s="212">
        <f t="shared" si="268"/>
        <v>0</v>
      </c>
      <c r="AB642" s="212">
        <f t="shared" si="268"/>
        <v>0</v>
      </c>
      <c r="AC642" s="212">
        <f t="shared" si="268"/>
        <v>0</v>
      </c>
      <c r="AD642" s="212">
        <f t="shared" si="268"/>
        <v>0</v>
      </c>
      <c r="AE642" s="212">
        <f t="shared" si="268"/>
        <v>0</v>
      </c>
      <c r="AF642" s="212">
        <f t="shared" si="268"/>
        <v>0</v>
      </c>
      <c r="AG642" s="212">
        <f t="shared" si="268"/>
        <v>0</v>
      </c>
      <c r="AH642" s="212">
        <f t="shared" si="268"/>
        <v>0</v>
      </c>
      <c r="AI642" s="212">
        <f t="shared" si="268"/>
        <v>0</v>
      </c>
      <c r="AJ642" s="212">
        <f t="shared" si="268"/>
        <v>0</v>
      </c>
      <c r="AK642" s="212">
        <f t="shared" si="268"/>
        <v>0</v>
      </c>
      <c r="AL642" s="212">
        <f t="shared" si="268"/>
        <v>0</v>
      </c>
      <c r="AM642" s="212">
        <f t="shared" si="268"/>
        <v>0</v>
      </c>
      <c r="AN642" s="212">
        <f t="shared" si="268"/>
        <v>0</v>
      </c>
      <c r="AO642" s="212">
        <f t="shared" si="268"/>
        <v>0</v>
      </c>
      <c r="AP642" s="212">
        <f t="shared" si="268"/>
        <v>0</v>
      </c>
    </row>
    <row r="643" spans="1:42" x14ac:dyDescent="0.2">
      <c r="A643" s="4">
        <f t="shared" si="266"/>
        <v>5</v>
      </c>
      <c r="B643" s="231">
        <f t="shared" si="264"/>
        <v>0</v>
      </c>
      <c r="C643" s="233">
        <f t="shared" ref="C643:AP643" si="269">IF(AND(C$2&gt;equip1_reserve_freq*$A630,C$2&lt;=equip1_reserve_freq*$A631),$B631/(equip1_reserve_freq),0)</f>
        <v>0</v>
      </c>
      <c r="D643" s="212">
        <f t="shared" si="269"/>
        <v>0</v>
      </c>
      <c r="E643" s="212">
        <f t="shared" si="269"/>
        <v>0</v>
      </c>
      <c r="F643" s="212">
        <f t="shared" si="269"/>
        <v>0</v>
      </c>
      <c r="G643" s="212">
        <f t="shared" si="269"/>
        <v>0</v>
      </c>
      <c r="H643" s="212">
        <f t="shared" si="269"/>
        <v>0</v>
      </c>
      <c r="I643" s="212">
        <f t="shared" si="269"/>
        <v>0</v>
      </c>
      <c r="J643" s="212">
        <f t="shared" si="269"/>
        <v>0</v>
      </c>
      <c r="K643" s="212">
        <f t="shared" si="269"/>
        <v>0</v>
      </c>
      <c r="L643" s="212">
        <f t="shared" si="269"/>
        <v>0</v>
      </c>
      <c r="M643" s="212">
        <f t="shared" si="269"/>
        <v>0</v>
      </c>
      <c r="N643" s="212">
        <f t="shared" si="269"/>
        <v>0</v>
      </c>
      <c r="O643" s="212">
        <f t="shared" si="269"/>
        <v>0</v>
      </c>
      <c r="P643" s="212">
        <f t="shared" si="269"/>
        <v>0</v>
      </c>
      <c r="Q643" s="212">
        <f t="shared" si="269"/>
        <v>0</v>
      </c>
      <c r="R643" s="212">
        <f t="shared" si="269"/>
        <v>0</v>
      </c>
      <c r="S643" s="212">
        <f t="shared" si="269"/>
        <v>0</v>
      </c>
      <c r="T643" s="212">
        <f t="shared" si="269"/>
        <v>0</v>
      </c>
      <c r="U643" s="212">
        <f t="shared" si="269"/>
        <v>0</v>
      </c>
      <c r="V643" s="212">
        <f t="shared" si="269"/>
        <v>0</v>
      </c>
      <c r="W643" s="212">
        <f t="shared" si="269"/>
        <v>0</v>
      </c>
      <c r="X643" s="212">
        <f t="shared" si="269"/>
        <v>0</v>
      </c>
      <c r="Y643" s="212">
        <f t="shared" si="269"/>
        <v>0</v>
      </c>
      <c r="Z643" s="212">
        <f t="shared" si="269"/>
        <v>0</v>
      </c>
      <c r="AA643" s="212">
        <f t="shared" si="269"/>
        <v>0</v>
      </c>
      <c r="AB643" s="212">
        <f t="shared" si="269"/>
        <v>0</v>
      </c>
      <c r="AC643" s="212">
        <f t="shared" si="269"/>
        <v>0</v>
      </c>
      <c r="AD643" s="212">
        <f t="shared" si="269"/>
        <v>0</v>
      </c>
      <c r="AE643" s="212">
        <f t="shared" si="269"/>
        <v>0</v>
      </c>
      <c r="AF643" s="212">
        <f t="shared" si="269"/>
        <v>0</v>
      </c>
      <c r="AG643" s="212">
        <f t="shared" si="269"/>
        <v>0</v>
      </c>
      <c r="AH643" s="212">
        <f t="shared" si="269"/>
        <v>0</v>
      </c>
      <c r="AI643" s="212">
        <f t="shared" si="269"/>
        <v>0</v>
      </c>
      <c r="AJ643" s="212">
        <f t="shared" si="269"/>
        <v>0</v>
      </c>
      <c r="AK643" s="212">
        <f t="shared" si="269"/>
        <v>0</v>
      </c>
      <c r="AL643" s="212">
        <f t="shared" si="269"/>
        <v>0</v>
      </c>
      <c r="AM643" s="212">
        <f t="shared" si="269"/>
        <v>0</v>
      </c>
      <c r="AN643" s="212">
        <f t="shared" si="269"/>
        <v>0</v>
      </c>
      <c r="AO643" s="212">
        <f t="shared" si="269"/>
        <v>0</v>
      </c>
      <c r="AP643" s="212">
        <f t="shared" si="269"/>
        <v>0</v>
      </c>
    </row>
    <row r="644" spans="1:42" x14ac:dyDescent="0.2">
      <c r="A644" s="4">
        <f t="shared" si="266"/>
        <v>6</v>
      </c>
      <c r="B644" s="231">
        <f t="shared" si="264"/>
        <v>0</v>
      </c>
      <c r="C644" s="233">
        <f t="shared" ref="C644:AP644" si="270">IF(AND(C$2&gt;equip1_reserve_freq*$A631,C$2&lt;=equip1_reserve_freq*$A632),$B632/(equip1_reserve_freq),0)</f>
        <v>0</v>
      </c>
      <c r="D644" s="212">
        <f t="shared" si="270"/>
        <v>0</v>
      </c>
      <c r="E644" s="212">
        <f t="shared" si="270"/>
        <v>0</v>
      </c>
      <c r="F644" s="212">
        <f t="shared" si="270"/>
        <v>0</v>
      </c>
      <c r="G644" s="212">
        <f t="shared" si="270"/>
        <v>0</v>
      </c>
      <c r="H644" s="212">
        <f t="shared" si="270"/>
        <v>0</v>
      </c>
      <c r="I644" s="212">
        <f t="shared" si="270"/>
        <v>0</v>
      </c>
      <c r="J644" s="212">
        <f t="shared" si="270"/>
        <v>0</v>
      </c>
      <c r="K644" s="212">
        <f t="shared" si="270"/>
        <v>0</v>
      </c>
      <c r="L644" s="212">
        <f t="shared" si="270"/>
        <v>0</v>
      </c>
      <c r="M644" s="212">
        <f t="shared" si="270"/>
        <v>0</v>
      </c>
      <c r="N644" s="212">
        <f t="shared" si="270"/>
        <v>0</v>
      </c>
      <c r="O644" s="212">
        <f t="shared" si="270"/>
        <v>0</v>
      </c>
      <c r="P644" s="212">
        <f t="shared" si="270"/>
        <v>0</v>
      </c>
      <c r="Q644" s="212">
        <f t="shared" si="270"/>
        <v>0</v>
      </c>
      <c r="R644" s="212">
        <f t="shared" si="270"/>
        <v>0</v>
      </c>
      <c r="S644" s="212">
        <f t="shared" si="270"/>
        <v>0</v>
      </c>
      <c r="T644" s="212">
        <f t="shared" si="270"/>
        <v>0</v>
      </c>
      <c r="U644" s="212">
        <f t="shared" si="270"/>
        <v>0</v>
      </c>
      <c r="V644" s="212">
        <f t="shared" si="270"/>
        <v>0</v>
      </c>
      <c r="W644" s="212">
        <f t="shared" si="270"/>
        <v>0</v>
      </c>
      <c r="X644" s="212">
        <f t="shared" si="270"/>
        <v>0</v>
      </c>
      <c r="Y644" s="212">
        <f t="shared" si="270"/>
        <v>0</v>
      </c>
      <c r="Z644" s="212">
        <f t="shared" si="270"/>
        <v>0</v>
      </c>
      <c r="AA644" s="212">
        <f t="shared" si="270"/>
        <v>0</v>
      </c>
      <c r="AB644" s="212">
        <f t="shared" si="270"/>
        <v>0</v>
      </c>
      <c r="AC644" s="212">
        <f t="shared" si="270"/>
        <v>0</v>
      </c>
      <c r="AD644" s="212">
        <f t="shared" si="270"/>
        <v>0</v>
      </c>
      <c r="AE644" s="212">
        <f t="shared" si="270"/>
        <v>0</v>
      </c>
      <c r="AF644" s="212">
        <f t="shared" si="270"/>
        <v>0</v>
      </c>
      <c r="AG644" s="212">
        <f t="shared" si="270"/>
        <v>0</v>
      </c>
      <c r="AH644" s="212">
        <f t="shared" si="270"/>
        <v>0</v>
      </c>
      <c r="AI644" s="212">
        <f t="shared" si="270"/>
        <v>0</v>
      </c>
      <c r="AJ644" s="212">
        <f t="shared" si="270"/>
        <v>0</v>
      </c>
      <c r="AK644" s="212">
        <f t="shared" si="270"/>
        <v>0</v>
      </c>
      <c r="AL644" s="212">
        <f t="shared" si="270"/>
        <v>0</v>
      </c>
      <c r="AM644" s="212">
        <f t="shared" si="270"/>
        <v>0</v>
      </c>
      <c r="AN644" s="212">
        <f t="shared" si="270"/>
        <v>0</v>
      </c>
      <c r="AO644" s="212">
        <f t="shared" si="270"/>
        <v>0</v>
      </c>
      <c r="AP644" s="212">
        <f t="shared" si="270"/>
        <v>0</v>
      </c>
    </row>
    <row r="645" spans="1:42" x14ac:dyDescent="0.2">
      <c r="A645" s="4">
        <f t="shared" si="266"/>
        <v>7</v>
      </c>
      <c r="B645" s="231">
        <f t="shared" si="264"/>
        <v>0</v>
      </c>
      <c r="C645" s="233">
        <f t="shared" ref="C645:AP645" si="271">IF(AND(C$2&gt;equip1_reserve_freq*$A632,C$2&lt;=equip1_reserve_freq*$A633),$B633/(equip1_reserve_freq),0)</f>
        <v>0</v>
      </c>
      <c r="D645" s="212">
        <f t="shared" si="271"/>
        <v>0</v>
      </c>
      <c r="E645" s="212">
        <f t="shared" si="271"/>
        <v>0</v>
      </c>
      <c r="F645" s="212">
        <f t="shared" si="271"/>
        <v>0</v>
      </c>
      <c r="G645" s="212">
        <f t="shared" si="271"/>
        <v>0</v>
      </c>
      <c r="H645" s="212">
        <f t="shared" si="271"/>
        <v>0</v>
      </c>
      <c r="I645" s="212">
        <f t="shared" si="271"/>
        <v>0</v>
      </c>
      <c r="J645" s="212">
        <f t="shared" si="271"/>
        <v>0</v>
      </c>
      <c r="K645" s="212">
        <f t="shared" si="271"/>
        <v>0</v>
      </c>
      <c r="L645" s="212">
        <f t="shared" si="271"/>
        <v>0</v>
      </c>
      <c r="M645" s="212">
        <f t="shared" si="271"/>
        <v>0</v>
      </c>
      <c r="N645" s="212">
        <f t="shared" si="271"/>
        <v>0</v>
      </c>
      <c r="O645" s="212">
        <f t="shared" si="271"/>
        <v>0</v>
      </c>
      <c r="P645" s="212">
        <f t="shared" si="271"/>
        <v>0</v>
      </c>
      <c r="Q645" s="212">
        <f t="shared" si="271"/>
        <v>0</v>
      </c>
      <c r="R645" s="212">
        <f t="shared" si="271"/>
        <v>0</v>
      </c>
      <c r="S645" s="212">
        <f t="shared" si="271"/>
        <v>0</v>
      </c>
      <c r="T645" s="212">
        <f t="shared" si="271"/>
        <v>0</v>
      </c>
      <c r="U645" s="212">
        <f t="shared" si="271"/>
        <v>0</v>
      </c>
      <c r="V645" s="212">
        <f t="shared" si="271"/>
        <v>0</v>
      </c>
      <c r="W645" s="212">
        <f t="shared" si="271"/>
        <v>0</v>
      </c>
      <c r="X645" s="212">
        <f t="shared" si="271"/>
        <v>0</v>
      </c>
      <c r="Y645" s="212">
        <f t="shared" si="271"/>
        <v>0</v>
      </c>
      <c r="Z645" s="212">
        <f t="shared" si="271"/>
        <v>0</v>
      </c>
      <c r="AA645" s="212">
        <f t="shared" si="271"/>
        <v>0</v>
      </c>
      <c r="AB645" s="212">
        <f t="shared" si="271"/>
        <v>0</v>
      </c>
      <c r="AC645" s="212">
        <f t="shared" si="271"/>
        <v>0</v>
      </c>
      <c r="AD645" s="212">
        <f t="shared" si="271"/>
        <v>0</v>
      </c>
      <c r="AE645" s="212">
        <f t="shared" si="271"/>
        <v>0</v>
      </c>
      <c r="AF645" s="212">
        <f t="shared" si="271"/>
        <v>0</v>
      </c>
      <c r="AG645" s="212">
        <f t="shared" si="271"/>
        <v>0</v>
      </c>
      <c r="AH645" s="212">
        <f t="shared" si="271"/>
        <v>0</v>
      </c>
      <c r="AI645" s="212">
        <f t="shared" si="271"/>
        <v>0</v>
      </c>
      <c r="AJ645" s="212">
        <f t="shared" si="271"/>
        <v>0</v>
      </c>
      <c r="AK645" s="212">
        <f t="shared" si="271"/>
        <v>0</v>
      </c>
      <c r="AL645" s="212">
        <f t="shared" si="271"/>
        <v>0</v>
      </c>
      <c r="AM645" s="212">
        <f t="shared" si="271"/>
        <v>0</v>
      </c>
      <c r="AN645" s="212">
        <f t="shared" si="271"/>
        <v>0</v>
      </c>
      <c r="AO645" s="212">
        <f t="shared" si="271"/>
        <v>0</v>
      </c>
      <c r="AP645" s="212">
        <f t="shared" si="271"/>
        <v>0</v>
      </c>
    </row>
    <row r="646" spans="1:42" x14ac:dyDescent="0.2">
      <c r="A646" s="4">
        <f t="shared" si="266"/>
        <v>8</v>
      </c>
      <c r="B646" s="231">
        <f t="shared" si="264"/>
        <v>0</v>
      </c>
      <c r="C646" s="233">
        <f t="shared" ref="C646:AP646" si="272">IF(AND(C$2&gt;equip1_reserve_freq*$A633,C$2&lt;=equip1_reserve_freq*$A634),$B634/(equip1_reserve_freq),0)</f>
        <v>0</v>
      </c>
      <c r="D646" s="212">
        <f t="shared" si="272"/>
        <v>0</v>
      </c>
      <c r="E646" s="212">
        <f t="shared" si="272"/>
        <v>0</v>
      </c>
      <c r="F646" s="212">
        <f t="shared" si="272"/>
        <v>0</v>
      </c>
      <c r="G646" s="212">
        <f t="shared" si="272"/>
        <v>0</v>
      </c>
      <c r="H646" s="212">
        <f t="shared" si="272"/>
        <v>0</v>
      </c>
      <c r="I646" s="212">
        <f t="shared" si="272"/>
        <v>0</v>
      </c>
      <c r="J646" s="212">
        <f t="shared" si="272"/>
        <v>0</v>
      </c>
      <c r="K646" s="212">
        <f t="shared" si="272"/>
        <v>0</v>
      </c>
      <c r="L646" s="212">
        <f t="shared" si="272"/>
        <v>0</v>
      </c>
      <c r="M646" s="212">
        <f t="shared" si="272"/>
        <v>0</v>
      </c>
      <c r="N646" s="212">
        <f t="shared" si="272"/>
        <v>0</v>
      </c>
      <c r="O646" s="212">
        <f t="shared" si="272"/>
        <v>0</v>
      </c>
      <c r="P646" s="212">
        <f t="shared" si="272"/>
        <v>0</v>
      </c>
      <c r="Q646" s="212">
        <f t="shared" si="272"/>
        <v>0</v>
      </c>
      <c r="R646" s="212">
        <f t="shared" si="272"/>
        <v>0</v>
      </c>
      <c r="S646" s="212">
        <f t="shared" si="272"/>
        <v>0</v>
      </c>
      <c r="T646" s="212">
        <f t="shared" si="272"/>
        <v>0</v>
      </c>
      <c r="U646" s="212">
        <f t="shared" si="272"/>
        <v>0</v>
      </c>
      <c r="V646" s="212">
        <f t="shared" si="272"/>
        <v>0</v>
      </c>
      <c r="W646" s="212">
        <f t="shared" si="272"/>
        <v>0</v>
      </c>
      <c r="X646" s="212">
        <f t="shared" si="272"/>
        <v>0</v>
      </c>
      <c r="Y646" s="212">
        <f t="shared" si="272"/>
        <v>0</v>
      </c>
      <c r="Z646" s="212">
        <f t="shared" si="272"/>
        <v>0</v>
      </c>
      <c r="AA646" s="212">
        <f t="shared" si="272"/>
        <v>0</v>
      </c>
      <c r="AB646" s="212">
        <f t="shared" si="272"/>
        <v>0</v>
      </c>
      <c r="AC646" s="212">
        <f t="shared" si="272"/>
        <v>0</v>
      </c>
      <c r="AD646" s="212">
        <f t="shared" si="272"/>
        <v>0</v>
      </c>
      <c r="AE646" s="212">
        <f t="shared" si="272"/>
        <v>0</v>
      </c>
      <c r="AF646" s="212">
        <f t="shared" si="272"/>
        <v>0</v>
      </c>
      <c r="AG646" s="212">
        <f t="shared" si="272"/>
        <v>0</v>
      </c>
      <c r="AH646" s="212">
        <f t="shared" si="272"/>
        <v>0</v>
      </c>
      <c r="AI646" s="212">
        <f t="shared" si="272"/>
        <v>0</v>
      </c>
      <c r="AJ646" s="212">
        <f t="shared" si="272"/>
        <v>0</v>
      </c>
      <c r="AK646" s="212">
        <f t="shared" si="272"/>
        <v>0</v>
      </c>
      <c r="AL646" s="212">
        <f t="shared" si="272"/>
        <v>0</v>
      </c>
      <c r="AM646" s="212">
        <f t="shared" si="272"/>
        <v>0</v>
      </c>
      <c r="AN646" s="212">
        <f t="shared" si="272"/>
        <v>0</v>
      </c>
      <c r="AO646" s="212">
        <f t="shared" si="272"/>
        <v>0</v>
      </c>
      <c r="AP646" s="212">
        <f t="shared" si="272"/>
        <v>0</v>
      </c>
    </row>
    <row r="647" spans="1:42" x14ac:dyDescent="0.2">
      <c r="A647" s="4">
        <f>A646+1</f>
        <v>9</v>
      </c>
      <c r="B647" s="231">
        <f t="shared" si="264"/>
        <v>0</v>
      </c>
      <c r="C647" s="233">
        <f t="shared" ref="C647:AP647" si="273">IF(AND(C$2&gt;equip1_reserve_freq*$A634,C$2&lt;=equip1_reserve_freq*$A635),$B635/(equip1_reserve_freq),0)</f>
        <v>0</v>
      </c>
      <c r="D647" s="212">
        <f t="shared" si="273"/>
        <v>0</v>
      </c>
      <c r="E647" s="212">
        <f t="shared" si="273"/>
        <v>0</v>
      </c>
      <c r="F647" s="212">
        <f t="shared" si="273"/>
        <v>0</v>
      </c>
      <c r="G647" s="212">
        <f t="shared" si="273"/>
        <v>0</v>
      </c>
      <c r="H647" s="212">
        <f t="shared" si="273"/>
        <v>0</v>
      </c>
      <c r="I647" s="212">
        <f t="shared" si="273"/>
        <v>0</v>
      </c>
      <c r="J647" s="212">
        <f t="shared" si="273"/>
        <v>0</v>
      </c>
      <c r="K647" s="212">
        <f t="shared" si="273"/>
        <v>0</v>
      </c>
      <c r="L647" s="212">
        <f t="shared" si="273"/>
        <v>0</v>
      </c>
      <c r="M647" s="212">
        <f t="shared" si="273"/>
        <v>0</v>
      </c>
      <c r="N647" s="212">
        <f t="shared" si="273"/>
        <v>0</v>
      </c>
      <c r="O647" s="212">
        <f t="shared" si="273"/>
        <v>0</v>
      </c>
      <c r="P647" s="212">
        <f t="shared" si="273"/>
        <v>0</v>
      </c>
      <c r="Q647" s="212">
        <f t="shared" si="273"/>
        <v>0</v>
      </c>
      <c r="R647" s="212">
        <f t="shared" si="273"/>
        <v>0</v>
      </c>
      <c r="S647" s="212">
        <f t="shared" si="273"/>
        <v>0</v>
      </c>
      <c r="T647" s="212">
        <f t="shared" si="273"/>
        <v>0</v>
      </c>
      <c r="U647" s="212">
        <f t="shared" si="273"/>
        <v>0</v>
      </c>
      <c r="V647" s="212">
        <f t="shared" si="273"/>
        <v>0</v>
      </c>
      <c r="W647" s="212">
        <f t="shared" si="273"/>
        <v>0</v>
      </c>
      <c r="X647" s="212">
        <f t="shared" si="273"/>
        <v>0</v>
      </c>
      <c r="Y647" s="212">
        <f t="shared" si="273"/>
        <v>0</v>
      </c>
      <c r="Z647" s="212">
        <f t="shared" si="273"/>
        <v>0</v>
      </c>
      <c r="AA647" s="212">
        <f t="shared" si="273"/>
        <v>0</v>
      </c>
      <c r="AB647" s="212">
        <f t="shared" si="273"/>
        <v>0</v>
      </c>
      <c r="AC647" s="212">
        <f t="shared" si="273"/>
        <v>0</v>
      </c>
      <c r="AD647" s="212">
        <f t="shared" si="273"/>
        <v>0</v>
      </c>
      <c r="AE647" s="212">
        <f t="shared" si="273"/>
        <v>0</v>
      </c>
      <c r="AF647" s="212">
        <f t="shared" si="273"/>
        <v>0</v>
      </c>
      <c r="AG647" s="212">
        <f t="shared" si="273"/>
        <v>0</v>
      </c>
      <c r="AH647" s="212">
        <f t="shared" si="273"/>
        <v>0</v>
      </c>
      <c r="AI647" s="212">
        <f t="shared" si="273"/>
        <v>0</v>
      </c>
      <c r="AJ647" s="212">
        <f t="shared" si="273"/>
        <v>0</v>
      </c>
      <c r="AK647" s="212">
        <f t="shared" si="273"/>
        <v>0</v>
      </c>
      <c r="AL647" s="212">
        <f t="shared" si="273"/>
        <v>0</v>
      </c>
      <c r="AM647" s="212">
        <f t="shared" si="273"/>
        <v>0</v>
      </c>
      <c r="AN647" s="212">
        <f t="shared" si="273"/>
        <v>0</v>
      </c>
      <c r="AO647" s="212">
        <f t="shared" si="273"/>
        <v>0</v>
      </c>
      <c r="AP647" s="212">
        <f t="shared" si="273"/>
        <v>0</v>
      </c>
    </row>
    <row r="648" spans="1:42" x14ac:dyDescent="0.2">
      <c r="A648" s="4">
        <f t="shared" ref="A648" si="274">A647+1</f>
        <v>10</v>
      </c>
      <c r="B648" s="231">
        <f t="shared" si="264"/>
        <v>0</v>
      </c>
      <c r="C648" s="232">
        <f t="shared" ref="C648:AP648" si="275">IF(AND(C$2&gt;equip1_reserve_freq*$A635,C$2&lt;=equip1_reserve_freq*$A636),$B636/(equip1_reserve_freq),0)</f>
        <v>0</v>
      </c>
      <c r="D648" s="216">
        <f t="shared" si="275"/>
        <v>0</v>
      </c>
      <c r="E648" s="216">
        <f t="shared" si="275"/>
        <v>0</v>
      </c>
      <c r="F648" s="216">
        <f t="shared" si="275"/>
        <v>0</v>
      </c>
      <c r="G648" s="216">
        <f t="shared" si="275"/>
        <v>0</v>
      </c>
      <c r="H648" s="216">
        <f t="shared" si="275"/>
        <v>0</v>
      </c>
      <c r="I648" s="216">
        <f t="shared" si="275"/>
        <v>0</v>
      </c>
      <c r="J648" s="216">
        <f t="shared" si="275"/>
        <v>0</v>
      </c>
      <c r="K648" s="216">
        <f t="shared" si="275"/>
        <v>0</v>
      </c>
      <c r="L648" s="216">
        <f t="shared" si="275"/>
        <v>0</v>
      </c>
      <c r="M648" s="216">
        <f t="shared" si="275"/>
        <v>0</v>
      </c>
      <c r="N648" s="216">
        <f t="shared" si="275"/>
        <v>0</v>
      </c>
      <c r="O648" s="216">
        <f t="shared" si="275"/>
        <v>0</v>
      </c>
      <c r="P648" s="216">
        <f t="shared" si="275"/>
        <v>0</v>
      </c>
      <c r="Q648" s="216">
        <f t="shared" si="275"/>
        <v>0</v>
      </c>
      <c r="R648" s="216">
        <f t="shared" si="275"/>
        <v>0</v>
      </c>
      <c r="S648" s="216">
        <f t="shared" si="275"/>
        <v>0</v>
      </c>
      <c r="T648" s="216">
        <f t="shared" si="275"/>
        <v>0</v>
      </c>
      <c r="U648" s="216">
        <f t="shared" si="275"/>
        <v>0</v>
      </c>
      <c r="V648" s="216">
        <f t="shared" si="275"/>
        <v>0</v>
      </c>
      <c r="W648" s="216">
        <f t="shared" si="275"/>
        <v>0</v>
      </c>
      <c r="X648" s="216">
        <f t="shared" si="275"/>
        <v>0</v>
      </c>
      <c r="Y648" s="216">
        <f t="shared" si="275"/>
        <v>0</v>
      </c>
      <c r="Z648" s="216">
        <f t="shared" si="275"/>
        <v>0</v>
      </c>
      <c r="AA648" s="216">
        <f t="shared" si="275"/>
        <v>0</v>
      </c>
      <c r="AB648" s="216">
        <f t="shared" si="275"/>
        <v>0</v>
      </c>
      <c r="AC648" s="216">
        <f t="shared" si="275"/>
        <v>0</v>
      </c>
      <c r="AD648" s="216">
        <f t="shared" si="275"/>
        <v>0</v>
      </c>
      <c r="AE648" s="216">
        <f t="shared" si="275"/>
        <v>0</v>
      </c>
      <c r="AF648" s="216">
        <f t="shared" si="275"/>
        <v>0</v>
      </c>
      <c r="AG648" s="216">
        <f t="shared" si="275"/>
        <v>0</v>
      </c>
      <c r="AH648" s="216">
        <f t="shared" si="275"/>
        <v>0</v>
      </c>
      <c r="AI648" s="216">
        <f t="shared" si="275"/>
        <v>0</v>
      </c>
      <c r="AJ648" s="216">
        <f t="shared" si="275"/>
        <v>0</v>
      </c>
      <c r="AK648" s="216">
        <f t="shared" si="275"/>
        <v>0</v>
      </c>
      <c r="AL648" s="216">
        <f t="shared" si="275"/>
        <v>0</v>
      </c>
      <c r="AM648" s="216">
        <f t="shared" si="275"/>
        <v>0</v>
      </c>
      <c r="AN648" s="216">
        <f t="shared" si="275"/>
        <v>0</v>
      </c>
      <c r="AO648" s="216">
        <f t="shared" si="275"/>
        <v>0</v>
      </c>
      <c r="AP648" s="216">
        <f t="shared" si="275"/>
        <v>0</v>
      </c>
    </row>
    <row r="649" spans="1:42" x14ac:dyDescent="0.2">
      <c r="A649" s="37" t="s">
        <v>13</v>
      </c>
      <c r="B649" s="28"/>
      <c r="C649" s="20">
        <f>SUM(C639:C648)</f>
        <v>0</v>
      </c>
      <c r="D649" s="20">
        <f t="shared" ref="D649:AP649" si="276">SUM(D639:D648)</f>
        <v>0</v>
      </c>
      <c r="E649" s="20">
        <f t="shared" si="276"/>
        <v>0</v>
      </c>
      <c r="F649" s="20">
        <f t="shared" si="276"/>
        <v>0</v>
      </c>
      <c r="G649" s="20">
        <f t="shared" si="276"/>
        <v>0</v>
      </c>
      <c r="H649" s="20">
        <f t="shared" si="276"/>
        <v>0</v>
      </c>
      <c r="I649" s="20">
        <f t="shared" si="276"/>
        <v>0</v>
      </c>
      <c r="J649" s="20">
        <f t="shared" si="276"/>
        <v>0</v>
      </c>
      <c r="K649" s="20">
        <f t="shared" si="276"/>
        <v>0</v>
      </c>
      <c r="L649" s="20">
        <f t="shared" si="276"/>
        <v>0</v>
      </c>
      <c r="M649" s="20">
        <f t="shared" si="276"/>
        <v>0</v>
      </c>
      <c r="N649" s="20">
        <f t="shared" si="276"/>
        <v>0</v>
      </c>
      <c r="O649" s="20">
        <f t="shared" si="276"/>
        <v>0</v>
      </c>
      <c r="P649" s="20">
        <f t="shared" si="276"/>
        <v>0</v>
      </c>
      <c r="Q649" s="20">
        <f t="shared" si="276"/>
        <v>0</v>
      </c>
      <c r="R649" s="20">
        <f t="shared" si="276"/>
        <v>0</v>
      </c>
      <c r="S649" s="20">
        <f t="shared" si="276"/>
        <v>0</v>
      </c>
      <c r="T649" s="20">
        <f t="shared" si="276"/>
        <v>0</v>
      </c>
      <c r="U649" s="20">
        <f t="shared" si="276"/>
        <v>0</v>
      </c>
      <c r="V649" s="20">
        <f t="shared" si="276"/>
        <v>0</v>
      </c>
      <c r="W649" s="20">
        <f t="shared" si="276"/>
        <v>0</v>
      </c>
      <c r="X649" s="20">
        <f t="shared" si="276"/>
        <v>0</v>
      </c>
      <c r="Y649" s="20">
        <f t="shared" si="276"/>
        <v>0</v>
      </c>
      <c r="Z649" s="20">
        <f t="shared" si="276"/>
        <v>0</v>
      </c>
      <c r="AA649" s="20">
        <f t="shared" si="276"/>
        <v>0</v>
      </c>
      <c r="AB649" s="20">
        <f t="shared" si="276"/>
        <v>0</v>
      </c>
      <c r="AC649" s="20">
        <f t="shared" si="276"/>
        <v>0</v>
      </c>
      <c r="AD649" s="20">
        <f t="shared" si="276"/>
        <v>0</v>
      </c>
      <c r="AE649" s="20">
        <f t="shared" si="276"/>
        <v>0</v>
      </c>
      <c r="AF649" s="20">
        <f t="shared" si="276"/>
        <v>0</v>
      </c>
      <c r="AG649" s="20">
        <f t="shared" si="276"/>
        <v>0</v>
      </c>
      <c r="AH649" s="20">
        <f t="shared" si="276"/>
        <v>0</v>
      </c>
      <c r="AI649" s="20">
        <f t="shared" si="276"/>
        <v>0</v>
      </c>
      <c r="AJ649" s="20">
        <f t="shared" si="276"/>
        <v>0</v>
      </c>
      <c r="AK649" s="20">
        <f t="shared" si="276"/>
        <v>0</v>
      </c>
      <c r="AL649" s="20">
        <f t="shared" si="276"/>
        <v>0</v>
      </c>
      <c r="AM649" s="20">
        <f t="shared" si="276"/>
        <v>0</v>
      </c>
      <c r="AN649" s="20">
        <f t="shared" si="276"/>
        <v>0</v>
      </c>
      <c r="AO649" s="20">
        <f t="shared" si="276"/>
        <v>0</v>
      </c>
      <c r="AP649" s="20">
        <f t="shared" si="276"/>
        <v>0</v>
      </c>
    </row>
    <row r="650" spans="1:42" x14ac:dyDescent="0.2">
      <c r="B650" s="28"/>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25" t="s">
        <v>272</v>
      </c>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row>
    <row r="652" spans="1:42" x14ac:dyDescent="0.2">
      <c r="A652" s="4" t="s">
        <v>264</v>
      </c>
      <c r="B652" s="215">
        <v>0</v>
      </c>
      <c r="C652" s="215">
        <f>B655</f>
        <v>0</v>
      </c>
      <c r="D652" s="215">
        <f t="shared" ref="D652:AP652" si="277">C655</f>
        <v>0</v>
      </c>
      <c r="E652" s="215">
        <f t="shared" si="277"/>
        <v>0</v>
      </c>
      <c r="F652" s="215">
        <f t="shared" si="277"/>
        <v>0</v>
      </c>
      <c r="G652" s="215">
        <f t="shared" si="277"/>
        <v>0</v>
      </c>
      <c r="H652" s="215">
        <f t="shared" si="277"/>
        <v>0</v>
      </c>
      <c r="I652" s="215">
        <f t="shared" si="277"/>
        <v>0</v>
      </c>
      <c r="J652" s="215">
        <f t="shared" si="277"/>
        <v>0</v>
      </c>
      <c r="K652" s="215">
        <f t="shared" si="277"/>
        <v>0</v>
      </c>
      <c r="L652" s="215">
        <f t="shared" si="277"/>
        <v>0</v>
      </c>
      <c r="M652" s="215">
        <f t="shared" si="277"/>
        <v>0</v>
      </c>
      <c r="N652" s="215">
        <f t="shared" si="277"/>
        <v>0</v>
      </c>
      <c r="O652" s="215">
        <f t="shared" si="277"/>
        <v>0</v>
      </c>
      <c r="P652" s="215">
        <f t="shared" si="277"/>
        <v>0</v>
      </c>
      <c r="Q652" s="215">
        <f t="shared" si="277"/>
        <v>0</v>
      </c>
      <c r="R652" s="215">
        <f t="shared" si="277"/>
        <v>0</v>
      </c>
      <c r="S652" s="215">
        <f t="shared" si="277"/>
        <v>0</v>
      </c>
      <c r="T652" s="215">
        <f t="shared" si="277"/>
        <v>0</v>
      </c>
      <c r="U652" s="215">
        <f t="shared" si="277"/>
        <v>0</v>
      </c>
      <c r="V652" s="215">
        <f t="shared" si="277"/>
        <v>0</v>
      </c>
      <c r="W652" s="215">
        <f t="shared" si="277"/>
        <v>0</v>
      </c>
      <c r="X652" s="215">
        <f t="shared" si="277"/>
        <v>0</v>
      </c>
      <c r="Y652" s="215">
        <f t="shared" si="277"/>
        <v>0</v>
      </c>
      <c r="Z652" s="215">
        <f t="shared" si="277"/>
        <v>0</v>
      </c>
      <c r="AA652" s="215">
        <f t="shared" si="277"/>
        <v>0</v>
      </c>
      <c r="AB652" s="215">
        <f t="shared" si="277"/>
        <v>0</v>
      </c>
      <c r="AC652" s="215">
        <f t="shared" si="277"/>
        <v>0</v>
      </c>
      <c r="AD652" s="215">
        <f t="shared" si="277"/>
        <v>0</v>
      </c>
      <c r="AE652" s="215">
        <f t="shared" si="277"/>
        <v>0</v>
      </c>
      <c r="AF652" s="215">
        <f t="shared" si="277"/>
        <v>0</v>
      </c>
      <c r="AG652" s="215">
        <f t="shared" si="277"/>
        <v>0</v>
      </c>
      <c r="AH652" s="215">
        <f t="shared" si="277"/>
        <v>0</v>
      </c>
      <c r="AI652" s="215">
        <f t="shared" si="277"/>
        <v>0</v>
      </c>
      <c r="AJ652" s="215">
        <f t="shared" si="277"/>
        <v>0</v>
      </c>
      <c r="AK652" s="215">
        <f t="shared" si="277"/>
        <v>0</v>
      </c>
      <c r="AL652" s="215">
        <f t="shared" si="277"/>
        <v>0</v>
      </c>
      <c r="AM652" s="215">
        <f t="shared" si="277"/>
        <v>0</v>
      </c>
      <c r="AN652" s="215">
        <f t="shared" si="277"/>
        <v>0</v>
      </c>
      <c r="AO652" s="215">
        <f t="shared" si="277"/>
        <v>0</v>
      </c>
      <c r="AP652" s="215">
        <f t="shared" si="277"/>
        <v>0</v>
      </c>
    </row>
    <row r="653" spans="1:42" x14ac:dyDescent="0.2">
      <c r="A653" s="4" t="s">
        <v>63</v>
      </c>
      <c r="B653" s="215">
        <v>0</v>
      </c>
      <c r="C653" s="215">
        <f>C681</f>
        <v>0</v>
      </c>
      <c r="D653" s="215">
        <f t="shared" ref="D653:AP653" si="278">D681</f>
        <v>0</v>
      </c>
      <c r="E653" s="215">
        <f t="shared" si="278"/>
        <v>0</v>
      </c>
      <c r="F653" s="215">
        <f t="shared" si="278"/>
        <v>0</v>
      </c>
      <c r="G653" s="215">
        <f t="shared" si="278"/>
        <v>0</v>
      </c>
      <c r="H653" s="215">
        <f t="shared" si="278"/>
        <v>0</v>
      </c>
      <c r="I653" s="215">
        <f t="shared" si="278"/>
        <v>0</v>
      </c>
      <c r="J653" s="215">
        <f t="shared" si="278"/>
        <v>0</v>
      </c>
      <c r="K653" s="215">
        <f t="shared" si="278"/>
        <v>0</v>
      </c>
      <c r="L653" s="215">
        <f t="shared" si="278"/>
        <v>0</v>
      </c>
      <c r="M653" s="215">
        <f t="shared" si="278"/>
        <v>0</v>
      </c>
      <c r="N653" s="215">
        <f t="shared" si="278"/>
        <v>0</v>
      </c>
      <c r="O653" s="215">
        <f t="shared" si="278"/>
        <v>0</v>
      </c>
      <c r="P653" s="215">
        <f t="shared" si="278"/>
        <v>0</v>
      </c>
      <c r="Q653" s="215">
        <f t="shared" si="278"/>
        <v>0</v>
      </c>
      <c r="R653" s="215">
        <f t="shared" si="278"/>
        <v>0</v>
      </c>
      <c r="S653" s="215">
        <f t="shared" si="278"/>
        <v>0</v>
      </c>
      <c r="T653" s="215">
        <f t="shared" si="278"/>
        <v>0</v>
      </c>
      <c r="U653" s="215">
        <f t="shared" si="278"/>
        <v>0</v>
      </c>
      <c r="V653" s="215">
        <f t="shared" si="278"/>
        <v>0</v>
      </c>
      <c r="W653" s="215">
        <f t="shared" si="278"/>
        <v>0</v>
      </c>
      <c r="X653" s="215">
        <f t="shared" si="278"/>
        <v>0</v>
      </c>
      <c r="Y653" s="215">
        <f t="shared" si="278"/>
        <v>0</v>
      </c>
      <c r="Z653" s="215">
        <f t="shared" si="278"/>
        <v>0</v>
      </c>
      <c r="AA653" s="215">
        <f t="shared" si="278"/>
        <v>0</v>
      </c>
      <c r="AB653" s="215">
        <f t="shared" si="278"/>
        <v>0</v>
      </c>
      <c r="AC653" s="215">
        <f t="shared" si="278"/>
        <v>0</v>
      </c>
      <c r="AD653" s="215">
        <f t="shared" si="278"/>
        <v>0</v>
      </c>
      <c r="AE653" s="215">
        <f t="shared" si="278"/>
        <v>0</v>
      </c>
      <c r="AF653" s="215">
        <f t="shared" si="278"/>
        <v>0</v>
      </c>
      <c r="AG653" s="215">
        <f t="shared" si="278"/>
        <v>0</v>
      </c>
      <c r="AH653" s="215">
        <f t="shared" si="278"/>
        <v>0</v>
      </c>
      <c r="AI653" s="215">
        <f t="shared" si="278"/>
        <v>0</v>
      </c>
      <c r="AJ653" s="215">
        <f t="shared" si="278"/>
        <v>0</v>
      </c>
      <c r="AK653" s="215">
        <f t="shared" si="278"/>
        <v>0</v>
      </c>
      <c r="AL653" s="215">
        <f t="shared" si="278"/>
        <v>0</v>
      </c>
      <c r="AM653" s="215">
        <f t="shared" si="278"/>
        <v>0</v>
      </c>
      <c r="AN653" s="215">
        <f t="shared" si="278"/>
        <v>0</v>
      </c>
      <c r="AO653" s="215">
        <f t="shared" si="278"/>
        <v>0</v>
      </c>
      <c r="AP653" s="215">
        <f t="shared" si="278"/>
        <v>0</v>
      </c>
    </row>
    <row r="654" spans="1:42" x14ac:dyDescent="0.2">
      <c r="A654" s="4" t="s">
        <v>265</v>
      </c>
      <c r="B654" s="216">
        <v>0</v>
      </c>
      <c r="C654" s="216">
        <f>-C669</f>
        <v>0</v>
      </c>
      <c r="D654" s="216">
        <f t="shared" ref="D654:AP654" si="279">-D669</f>
        <v>0</v>
      </c>
      <c r="E654" s="216">
        <f t="shared" si="279"/>
        <v>0</v>
      </c>
      <c r="F654" s="216">
        <f t="shared" si="279"/>
        <v>0</v>
      </c>
      <c r="G654" s="216">
        <f t="shared" si="279"/>
        <v>0</v>
      </c>
      <c r="H654" s="216">
        <f t="shared" si="279"/>
        <v>0</v>
      </c>
      <c r="I654" s="216">
        <f t="shared" si="279"/>
        <v>0</v>
      </c>
      <c r="J654" s="216">
        <f t="shared" si="279"/>
        <v>0</v>
      </c>
      <c r="K654" s="216">
        <f t="shared" si="279"/>
        <v>0</v>
      </c>
      <c r="L654" s="216">
        <f t="shared" si="279"/>
        <v>0</v>
      </c>
      <c r="M654" s="216">
        <f t="shared" si="279"/>
        <v>0</v>
      </c>
      <c r="N654" s="216">
        <f t="shared" si="279"/>
        <v>0</v>
      </c>
      <c r="O654" s="216">
        <f t="shared" si="279"/>
        <v>0</v>
      </c>
      <c r="P654" s="216">
        <f t="shared" si="279"/>
        <v>0</v>
      </c>
      <c r="Q654" s="216">
        <f t="shared" si="279"/>
        <v>0</v>
      </c>
      <c r="R654" s="216">
        <f t="shared" si="279"/>
        <v>0</v>
      </c>
      <c r="S654" s="216">
        <f t="shared" si="279"/>
        <v>0</v>
      </c>
      <c r="T654" s="216">
        <f t="shared" si="279"/>
        <v>0</v>
      </c>
      <c r="U654" s="216">
        <f t="shared" si="279"/>
        <v>0</v>
      </c>
      <c r="V654" s="216">
        <f t="shared" si="279"/>
        <v>0</v>
      </c>
      <c r="W654" s="216">
        <f t="shared" si="279"/>
        <v>0</v>
      </c>
      <c r="X654" s="216">
        <f t="shared" si="279"/>
        <v>0</v>
      </c>
      <c r="Y654" s="216">
        <f t="shared" si="279"/>
        <v>0</v>
      </c>
      <c r="Z654" s="216">
        <f t="shared" si="279"/>
        <v>0</v>
      </c>
      <c r="AA654" s="216">
        <f t="shared" si="279"/>
        <v>0</v>
      </c>
      <c r="AB654" s="216">
        <f t="shared" si="279"/>
        <v>0</v>
      </c>
      <c r="AC654" s="216">
        <f t="shared" si="279"/>
        <v>0</v>
      </c>
      <c r="AD654" s="216">
        <f t="shared" si="279"/>
        <v>0</v>
      </c>
      <c r="AE654" s="216">
        <f t="shared" si="279"/>
        <v>0</v>
      </c>
      <c r="AF654" s="216">
        <f t="shared" si="279"/>
        <v>0</v>
      </c>
      <c r="AG654" s="216">
        <f t="shared" si="279"/>
        <v>0</v>
      </c>
      <c r="AH654" s="216">
        <f t="shared" si="279"/>
        <v>0</v>
      </c>
      <c r="AI654" s="216">
        <f t="shared" si="279"/>
        <v>0</v>
      </c>
      <c r="AJ654" s="216">
        <f t="shared" si="279"/>
        <v>0</v>
      </c>
      <c r="AK654" s="216">
        <f t="shared" si="279"/>
        <v>0</v>
      </c>
      <c r="AL654" s="216">
        <f t="shared" si="279"/>
        <v>0</v>
      </c>
      <c r="AM654" s="216">
        <f t="shared" si="279"/>
        <v>0</v>
      </c>
      <c r="AN654" s="216">
        <f t="shared" si="279"/>
        <v>0</v>
      </c>
      <c r="AO654" s="216">
        <f t="shared" si="279"/>
        <v>0</v>
      </c>
      <c r="AP654" s="216">
        <f t="shared" si="279"/>
        <v>0</v>
      </c>
    </row>
    <row r="655" spans="1:42" x14ac:dyDescent="0.2">
      <c r="A655" s="4" t="s">
        <v>249</v>
      </c>
      <c r="B655" s="215">
        <f>SUM(B652:B654)</f>
        <v>0</v>
      </c>
      <c r="C655" s="215">
        <f>SUM(C652:C654)</f>
        <v>0</v>
      </c>
      <c r="D655" s="215">
        <f t="shared" ref="D655:AP655" si="280">SUM(D652:D654)</f>
        <v>0</v>
      </c>
      <c r="E655" s="215">
        <f t="shared" si="280"/>
        <v>0</v>
      </c>
      <c r="F655" s="215">
        <f t="shared" si="280"/>
        <v>0</v>
      </c>
      <c r="G655" s="215">
        <f t="shared" si="280"/>
        <v>0</v>
      </c>
      <c r="H655" s="215">
        <f t="shared" si="280"/>
        <v>0</v>
      </c>
      <c r="I655" s="215">
        <f t="shared" si="280"/>
        <v>0</v>
      </c>
      <c r="J655" s="215">
        <f t="shared" si="280"/>
        <v>0</v>
      </c>
      <c r="K655" s="215">
        <f t="shared" si="280"/>
        <v>0</v>
      </c>
      <c r="L655" s="215">
        <f t="shared" si="280"/>
        <v>0</v>
      </c>
      <c r="M655" s="215">
        <f t="shared" si="280"/>
        <v>0</v>
      </c>
      <c r="N655" s="215">
        <f t="shared" si="280"/>
        <v>0</v>
      </c>
      <c r="O655" s="215">
        <f t="shared" si="280"/>
        <v>0</v>
      </c>
      <c r="P655" s="215">
        <f t="shared" si="280"/>
        <v>0</v>
      </c>
      <c r="Q655" s="215">
        <f t="shared" si="280"/>
        <v>0</v>
      </c>
      <c r="R655" s="215">
        <f t="shared" si="280"/>
        <v>0</v>
      </c>
      <c r="S655" s="215">
        <f t="shared" si="280"/>
        <v>0</v>
      </c>
      <c r="T655" s="215">
        <f t="shared" si="280"/>
        <v>0</v>
      </c>
      <c r="U655" s="215">
        <f t="shared" si="280"/>
        <v>0</v>
      </c>
      <c r="V655" s="215">
        <f t="shared" si="280"/>
        <v>0</v>
      </c>
      <c r="W655" s="215">
        <f t="shared" si="280"/>
        <v>0</v>
      </c>
      <c r="X655" s="215">
        <f t="shared" si="280"/>
        <v>0</v>
      </c>
      <c r="Y655" s="215">
        <f t="shared" si="280"/>
        <v>0</v>
      </c>
      <c r="Z655" s="215">
        <f t="shared" si="280"/>
        <v>0</v>
      </c>
      <c r="AA655" s="215">
        <f t="shared" si="280"/>
        <v>0</v>
      </c>
      <c r="AB655" s="215">
        <f t="shared" si="280"/>
        <v>0</v>
      </c>
      <c r="AC655" s="215">
        <f t="shared" si="280"/>
        <v>0</v>
      </c>
      <c r="AD655" s="215">
        <f t="shared" si="280"/>
        <v>0</v>
      </c>
      <c r="AE655" s="215">
        <f t="shared" si="280"/>
        <v>0</v>
      </c>
      <c r="AF655" s="215">
        <f t="shared" si="280"/>
        <v>0</v>
      </c>
      <c r="AG655" s="215">
        <f t="shared" si="280"/>
        <v>0</v>
      </c>
      <c r="AH655" s="215">
        <f t="shared" si="280"/>
        <v>0</v>
      </c>
      <c r="AI655" s="215">
        <f t="shared" si="280"/>
        <v>0</v>
      </c>
      <c r="AJ655" s="215">
        <f t="shared" si="280"/>
        <v>0</v>
      </c>
      <c r="AK655" s="215">
        <f t="shared" si="280"/>
        <v>0</v>
      </c>
      <c r="AL655" s="215">
        <f t="shared" si="280"/>
        <v>0</v>
      </c>
      <c r="AM655" s="215">
        <f t="shared" si="280"/>
        <v>0</v>
      </c>
      <c r="AN655" s="215">
        <f t="shared" si="280"/>
        <v>0</v>
      </c>
      <c r="AO655" s="215">
        <f t="shared" si="280"/>
        <v>0</v>
      </c>
      <c r="AP655" s="215">
        <f t="shared" si="280"/>
        <v>0</v>
      </c>
    </row>
    <row r="656" spans="1:42" s="121" customFormat="1" x14ac:dyDescent="0.2">
      <c r="A656" s="4"/>
      <c r="G656" s="202"/>
      <c r="H656" s="202"/>
      <c r="I656" s="202"/>
      <c r="J656" s="202"/>
      <c r="K656" s="202"/>
      <c r="L656" s="202"/>
      <c r="M656" s="202"/>
      <c r="N656" s="202"/>
      <c r="O656" s="202"/>
      <c r="P656" s="202"/>
      <c r="Q656" s="202"/>
      <c r="R656" s="202"/>
      <c r="S656" s="202"/>
      <c r="T656" s="202"/>
      <c r="U656" s="202"/>
      <c r="V656" s="202"/>
      <c r="W656" s="202"/>
      <c r="X656" s="202"/>
      <c r="Y656" s="202"/>
      <c r="Z656" s="202"/>
      <c r="AA656" s="202"/>
      <c r="AB656" s="202"/>
      <c r="AC656" s="202"/>
      <c r="AD656" s="202"/>
      <c r="AE656" s="202"/>
      <c r="AF656" s="202"/>
      <c r="AG656" s="202"/>
      <c r="AH656" s="202"/>
      <c r="AI656" s="202"/>
      <c r="AJ656" s="202"/>
      <c r="AK656" s="202"/>
      <c r="AL656" s="202"/>
      <c r="AM656" s="202"/>
      <c r="AN656" s="202"/>
      <c r="AO656" s="202"/>
      <c r="AP656" s="202"/>
    </row>
    <row r="657" spans="1:42" s="121" customFormat="1" x14ac:dyDescent="0.2">
      <c r="A657" s="4" t="s">
        <v>267</v>
      </c>
      <c r="G657" s="202"/>
      <c r="H657" s="202"/>
      <c r="I657" s="202"/>
      <c r="J657" s="202"/>
      <c r="K657" s="202"/>
      <c r="L657" s="202"/>
      <c r="M657" s="202"/>
      <c r="N657" s="202"/>
      <c r="O657" s="202"/>
      <c r="P657" s="202"/>
      <c r="Q657" s="202"/>
      <c r="R657" s="202"/>
      <c r="S657" s="202"/>
      <c r="T657" s="202"/>
      <c r="U657" s="202"/>
      <c r="V657" s="202"/>
      <c r="W657" s="202"/>
      <c r="X657" s="202"/>
      <c r="Y657" s="202"/>
      <c r="Z657" s="202"/>
      <c r="AA657" s="202"/>
      <c r="AB657" s="202"/>
      <c r="AC657" s="202"/>
      <c r="AD657" s="202"/>
      <c r="AE657" s="202"/>
      <c r="AF657" s="202"/>
      <c r="AG657" s="202"/>
      <c r="AH657" s="202"/>
      <c r="AI657" s="202"/>
      <c r="AJ657" s="202"/>
      <c r="AK657" s="202"/>
      <c r="AL657" s="202"/>
      <c r="AM657" s="202"/>
      <c r="AN657" s="202"/>
      <c r="AO657" s="202"/>
      <c r="AP657" s="202"/>
    </row>
    <row r="658" spans="1:42" s="121" customFormat="1" x14ac:dyDescent="0.2">
      <c r="A658" s="4" t="s">
        <v>268</v>
      </c>
      <c r="G658" s="202"/>
      <c r="H658" s="202"/>
      <c r="I658" s="202"/>
      <c r="J658" s="202"/>
      <c r="K658" s="202"/>
      <c r="L658" s="202"/>
      <c r="M658" s="202"/>
      <c r="N658" s="202"/>
      <c r="O658" s="202"/>
      <c r="P658" s="202"/>
      <c r="Q658" s="202"/>
      <c r="R658" s="202"/>
      <c r="S658" s="202"/>
      <c r="T658" s="202"/>
      <c r="U658" s="202"/>
      <c r="V658" s="202"/>
      <c r="W658" s="202"/>
      <c r="X658" s="202"/>
      <c r="Y658" s="202"/>
      <c r="Z658" s="202"/>
      <c r="AA658" s="202"/>
      <c r="AB658" s="202"/>
      <c r="AC658" s="202"/>
      <c r="AD658" s="202"/>
      <c r="AE658" s="202"/>
      <c r="AF658" s="202"/>
      <c r="AG658" s="202"/>
      <c r="AH658" s="202"/>
      <c r="AI658" s="202"/>
      <c r="AJ658" s="202"/>
      <c r="AK658" s="202"/>
      <c r="AL658" s="202"/>
      <c r="AM658" s="202"/>
      <c r="AN658" s="202"/>
      <c r="AO658" s="202"/>
      <c r="AP658" s="202"/>
    </row>
    <row r="659" spans="1:42" x14ac:dyDescent="0.2">
      <c r="A659" s="4">
        <v>1</v>
      </c>
      <c r="B659" s="231">
        <f t="shared" ref="B659:B668" si="281">SUM(C659:AP659)</f>
        <v>0</v>
      </c>
      <c r="C659" s="212">
        <f t="shared" ref="C659:AP659" si="282">IF(C$2&gt;analysis_period,0,IF(C$2=equip2_reserve_freq*$A659,equip2_reserve_cost*system_capacity*1000*(1+inflation_rate/100)^B$2,0))</f>
        <v>0</v>
      </c>
      <c r="D659" s="212">
        <f t="shared" si="282"/>
        <v>0</v>
      </c>
      <c r="E659" s="212">
        <f t="shared" si="282"/>
        <v>0</v>
      </c>
      <c r="F659" s="212">
        <f t="shared" si="282"/>
        <v>0</v>
      </c>
      <c r="G659" s="212">
        <f t="shared" si="282"/>
        <v>0</v>
      </c>
      <c r="H659" s="212">
        <f t="shared" si="282"/>
        <v>0</v>
      </c>
      <c r="I659" s="212">
        <f t="shared" si="282"/>
        <v>0</v>
      </c>
      <c r="J659" s="212">
        <f t="shared" si="282"/>
        <v>0</v>
      </c>
      <c r="K659" s="212">
        <f t="shared" si="282"/>
        <v>0</v>
      </c>
      <c r="L659" s="212">
        <f t="shared" si="282"/>
        <v>0</v>
      </c>
      <c r="M659" s="212">
        <f t="shared" si="282"/>
        <v>0</v>
      </c>
      <c r="N659" s="212">
        <f t="shared" si="282"/>
        <v>0</v>
      </c>
      <c r="O659" s="212">
        <f t="shared" si="282"/>
        <v>0</v>
      </c>
      <c r="P659" s="212">
        <f t="shared" si="282"/>
        <v>0</v>
      </c>
      <c r="Q659" s="212">
        <f t="shared" si="282"/>
        <v>0</v>
      </c>
      <c r="R659" s="212">
        <f t="shared" si="282"/>
        <v>0</v>
      </c>
      <c r="S659" s="212">
        <f t="shared" si="282"/>
        <v>0</v>
      </c>
      <c r="T659" s="212">
        <f t="shared" si="282"/>
        <v>0</v>
      </c>
      <c r="U659" s="212">
        <f t="shared" si="282"/>
        <v>0</v>
      </c>
      <c r="V659" s="212">
        <f t="shared" si="282"/>
        <v>0</v>
      </c>
      <c r="W659" s="212">
        <f t="shared" si="282"/>
        <v>0</v>
      </c>
      <c r="X659" s="212">
        <f t="shared" si="282"/>
        <v>0</v>
      </c>
      <c r="Y659" s="212">
        <f t="shared" si="282"/>
        <v>0</v>
      </c>
      <c r="Z659" s="212">
        <f t="shared" si="282"/>
        <v>0</v>
      </c>
      <c r="AA659" s="212">
        <f t="shared" si="282"/>
        <v>0</v>
      </c>
      <c r="AB659" s="212">
        <f t="shared" si="282"/>
        <v>0</v>
      </c>
      <c r="AC659" s="212">
        <f t="shared" si="282"/>
        <v>0</v>
      </c>
      <c r="AD659" s="212">
        <f t="shared" si="282"/>
        <v>0</v>
      </c>
      <c r="AE659" s="212">
        <f t="shared" si="282"/>
        <v>0</v>
      </c>
      <c r="AF659" s="212">
        <f t="shared" si="282"/>
        <v>0</v>
      </c>
      <c r="AG659" s="212">
        <f t="shared" si="282"/>
        <v>0</v>
      </c>
      <c r="AH659" s="212">
        <f t="shared" si="282"/>
        <v>0</v>
      </c>
      <c r="AI659" s="212">
        <f t="shared" si="282"/>
        <v>0</v>
      </c>
      <c r="AJ659" s="212">
        <f t="shared" si="282"/>
        <v>0</v>
      </c>
      <c r="AK659" s="212">
        <f t="shared" si="282"/>
        <v>0</v>
      </c>
      <c r="AL659" s="212">
        <f t="shared" si="282"/>
        <v>0</v>
      </c>
      <c r="AM659" s="212">
        <f t="shared" si="282"/>
        <v>0</v>
      </c>
      <c r="AN659" s="212">
        <f t="shared" si="282"/>
        <v>0</v>
      </c>
      <c r="AO659" s="212">
        <f t="shared" si="282"/>
        <v>0</v>
      </c>
      <c r="AP659" s="212">
        <f t="shared" si="282"/>
        <v>0</v>
      </c>
    </row>
    <row r="660" spans="1:42" x14ac:dyDescent="0.2">
      <c r="A660" s="4">
        <f>A659+1</f>
        <v>2</v>
      </c>
      <c r="B660" s="231">
        <f t="shared" si="281"/>
        <v>0</v>
      </c>
      <c r="C660" s="212">
        <f t="shared" ref="C660:AP660" si="283">IF(C$2&gt;analysis_period,0,IF(C$2=equip2_reserve_freq*$A660,equip2_reserve_cost*system_capacity*1000*(1+inflation_rate/100)^B$2,0))</f>
        <v>0</v>
      </c>
      <c r="D660" s="212">
        <f t="shared" si="283"/>
        <v>0</v>
      </c>
      <c r="E660" s="212">
        <f t="shared" si="283"/>
        <v>0</v>
      </c>
      <c r="F660" s="212">
        <f t="shared" si="283"/>
        <v>0</v>
      </c>
      <c r="G660" s="212">
        <f t="shared" si="283"/>
        <v>0</v>
      </c>
      <c r="H660" s="212">
        <f t="shared" si="283"/>
        <v>0</v>
      </c>
      <c r="I660" s="212">
        <f t="shared" si="283"/>
        <v>0</v>
      </c>
      <c r="J660" s="212">
        <f t="shared" si="283"/>
        <v>0</v>
      </c>
      <c r="K660" s="212">
        <f t="shared" si="283"/>
        <v>0</v>
      </c>
      <c r="L660" s="212">
        <f t="shared" si="283"/>
        <v>0</v>
      </c>
      <c r="M660" s="212">
        <f t="shared" si="283"/>
        <v>0</v>
      </c>
      <c r="N660" s="212">
        <f t="shared" si="283"/>
        <v>0</v>
      </c>
      <c r="O660" s="212">
        <f t="shared" si="283"/>
        <v>0</v>
      </c>
      <c r="P660" s="212">
        <f t="shared" si="283"/>
        <v>0</v>
      </c>
      <c r="Q660" s="212">
        <f t="shared" si="283"/>
        <v>0</v>
      </c>
      <c r="R660" s="212">
        <f t="shared" si="283"/>
        <v>0</v>
      </c>
      <c r="S660" s="212">
        <f t="shared" si="283"/>
        <v>0</v>
      </c>
      <c r="T660" s="212">
        <f t="shared" si="283"/>
        <v>0</v>
      </c>
      <c r="U660" s="212">
        <f t="shared" si="283"/>
        <v>0</v>
      </c>
      <c r="V660" s="212">
        <f t="shared" si="283"/>
        <v>0</v>
      </c>
      <c r="W660" s="212">
        <f t="shared" si="283"/>
        <v>0</v>
      </c>
      <c r="X660" s="212">
        <f t="shared" si="283"/>
        <v>0</v>
      </c>
      <c r="Y660" s="212">
        <f t="shared" si="283"/>
        <v>0</v>
      </c>
      <c r="Z660" s="212">
        <f t="shared" si="283"/>
        <v>0</v>
      </c>
      <c r="AA660" s="212">
        <f t="shared" si="283"/>
        <v>0</v>
      </c>
      <c r="AB660" s="212">
        <f t="shared" si="283"/>
        <v>0</v>
      </c>
      <c r="AC660" s="212">
        <f t="shared" si="283"/>
        <v>0</v>
      </c>
      <c r="AD660" s="212">
        <f t="shared" si="283"/>
        <v>0</v>
      </c>
      <c r="AE660" s="212">
        <f t="shared" si="283"/>
        <v>0</v>
      </c>
      <c r="AF660" s="212">
        <f t="shared" si="283"/>
        <v>0</v>
      </c>
      <c r="AG660" s="212">
        <f t="shared" si="283"/>
        <v>0</v>
      </c>
      <c r="AH660" s="212">
        <f t="shared" si="283"/>
        <v>0</v>
      </c>
      <c r="AI660" s="212">
        <f t="shared" si="283"/>
        <v>0</v>
      </c>
      <c r="AJ660" s="212">
        <f t="shared" si="283"/>
        <v>0</v>
      </c>
      <c r="AK660" s="212">
        <f t="shared" si="283"/>
        <v>0</v>
      </c>
      <c r="AL660" s="212">
        <f t="shared" si="283"/>
        <v>0</v>
      </c>
      <c r="AM660" s="212">
        <f t="shared" si="283"/>
        <v>0</v>
      </c>
      <c r="AN660" s="212">
        <f t="shared" si="283"/>
        <v>0</v>
      </c>
      <c r="AO660" s="212">
        <f t="shared" si="283"/>
        <v>0</v>
      </c>
      <c r="AP660" s="212">
        <f t="shared" si="283"/>
        <v>0</v>
      </c>
    </row>
    <row r="661" spans="1:42" x14ac:dyDescent="0.2">
      <c r="A661" s="4">
        <f t="shared" ref="A661:A668" si="284">A660+1</f>
        <v>3</v>
      </c>
      <c r="B661" s="231">
        <f t="shared" si="281"/>
        <v>0</v>
      </c>
      <c r="C661" s="212">
        <f t="shared" ref="C661:AP661" si="285">IF(C$2&gt;analysis_period,0,IF(C$2=equip2_reserve_freq*$A661,equip2_reserve_cost*system_capacity*1000*(1+inflation_rate/100)^B$2,0))</f>
        <v>0</v>
      </c>
      <c r="D661" s="212">
        <f t="shared" si="285"/>
        <v>0</v>
      </c>
      <c r="E661" s="212">
        <f t="shared" si="285"/>
        <v>0</v>
      </c>
      <c r="F661" s="212">
        <f t="shared" si="285"/>
        <v>0</v>
      </c>
      <c r="G661" s="212">
        <f t="shared" si="285"/>
        <v>0</v>
      </c>
      <c r="H661" s="212">
        <f t="shared" si="285"/>
        <v>0</v>
      </c>
      <c r="I661" s="212">
        <f t="shared" si="285"/>
        <v>0</v>
      </c>
      <c r="J661" s="212">
        <f t="shared" si="285"/>
        <v>0</v>
      </c>
      <c r="K661" s="212">
        <f t="shared" si="285"/>
        <v>0</v>
      </c>
      <c r="L661" s="212">
        <f t="shared" si="285"/>
        <v>0</v>
      </c>
      <c r="M661" s="212">
        <f t="shared" si="285"/>
        <v>0</v>
      </c>
      <c r="N661" s="212">
        <f t="shared" si="285"/>
        <v>0</v>
      </c>
      <c r="O661" s="212">
        <f t="shared" si="285"/>
        <v>0</v>
      </c>
      <c r="P661" s="212">
        <f t="shared" si="285"/>
        <v>0</v>
      </c>
      <c r="Q661" s="212">
        <f t="shared" si="285"/>
        <v>0</v>
      </c>
      <c r="R661" s="212">
        <f t="shared" si="285"/>
        <v>0</v>
      </c>
      <c r="S661" s="212">
        <f t="shared" si="285"/>
        <v>0</v>
      </c>
      <c r="T661" s="212">
        <f t="shared" si="285"/>
        <v>0</v>
      </c>
      <c r="U661" s="212">
        <f t="shared" si="285"/>
        <v>0</v>
      </c>
      <c r="V661" s="212">
        <f t="shared" si="285"/>
        <v>0</v>
      </c>
      <c r="W661" s="212">
        <f t="shared" si="285"/>
        <v>0</v>
      </c>
      <c r="X661" s="212">
        <f t="shared" si="285"/>
        <v>0</v>
      </c>
      <c r="Y661" s="212">
        <f t="shared" si="285"/>
        <v>0</v>
      </c>
      <c r="Z661" s="212">
        <f t="shared" si="285"/>
        <v>0</v>
      </c>
      <c r="AA661" s="212">
        <f t="shared" si="285"/>
        <v>0</v>
      </c>
      <c r="AB661" s="212">
        <f t="shared" si="285"/>
        <v>0</v>
      </c>
      <c r="AC661" s="212">
        <f t="shared" si="285"/>
        <v>0</v>
      </c>
      <c r="AD661" s="212">
        <f t="shared" si="285"/>
        <v>0</v>
      </c>
      <c r="AE661" s="212">
        <f t="shared" si="285"/>
        <v>0</v>
      </c>
      <c r="AF661" s="212">
        <f t="shared" si="285"/>
        <v>0</v>
      </c>
      <c r="AG661" s="212">
        <f t="shared" si="285"/>
        <v>0</v>
      </c>
      <c r="AH661" s="212">
        <f t="shared" si="285"/>
        <v>0</v>
      </c>
      <c r="AI661" s="212">
        <f t="shared" si="285"/>
        <v>0</v>
      </c>
      <c r="AJ661" s="212">
        <f t="shared" si="285"/>
        <v>0</v>
      </c>
      <c r="AK661" s="212">
        <f t="shared" si="285"/>
        <v>0</v>
      </c>
      <c r="AL661" s="212">
        <f t="shared" si="285"/>
        <v>0</v>
      </c>
      <c r="AM661" s="212">
        <f t="shared" si="285"/>
        <v>0</v>
      </c>
      <c r="AN661" s="212">
        <f t="shared" si="285"/>
        <v>0</v>
      </c>
      <c r="AO661" s="212">
        <f t="shared" si="285"/>
        <v>0</v>
      </c>
      <c r="AP661" s="212">
        <f t="shared" si="285"/>
        <v>0</v>
      </c>
    </row>
    <row r="662" spans="1:42" x14ac:dyDescent="0.2">
      <c r="A662" s="4">
        <f t="shared" si="284"/>
        <v>4</v>
      </c>
      <c r="B662" s="231">
        <f t="shared" si="281"/>
        <v>0</v>
      </c>
      <c r="C662" s="212">
        <f t="shared" ref="C662:AP662" si="286">IF(C$2&gt;analysis_period,0,IF(C$2=equip2_reserve_freq*$A662,equip2_reserve_cost*system_capacity*1000*(1+inflation_rate/100)^B$2,0))</f>
        <v>0</v>
      </c>
      <c r="D662" s="212">
        <f t="shared" si="286"/>
        <v>0</v>
      </c>
      <c r="E662" s="212">
        <f t="shared" si="286"/>
        <v>0</v>
      </c>
      <c r="F662" s="212">
        <f t="shared" si="286"/>
        <v>0</v>
      </c>
      <c r="G662" s="212">
        <f t="shared" si="286"/>
        <v>0</v>
      </c>
      <c r="H662" s="212">
        <f t="shared" si="286"/>
        <v>0</v>
      </c>
      <c r="I662" s="212">
        <f t="shared" si="286"/>
        <v>0</v>
      </c>
      <c r="J662" s="212">
        <f t="shared" si="286"/>
        <v>0</v>
      </c>
      <c r="K662" s="212">
        <f t="shared" si="286"/>
        <v>0</v>
      </c>
      <c r="L662" s="212">
        <f t="shared" si="286"/>
        <v>0</v>
      </c>
      <c r="M662" s="212">
        <f t="shared" si="286"/>
        <v>0</v>
      </c>
      <c r="N662" s="212">
        <f t="shared" si="286"/>
        <v>0</v>
      </c>
      <c r="O662" s="212">
        <f t="shared" si="286"/>
        <v>0</v>
      </c>
      <c r="P662" s="212">
        <f t="shared" si="286"/>
        <v>0</v>
      </c>
      <c r="Q662" s="212">
        <f t="shared" si="286"/>
        <v>0</v>
      </c>
      <c r="R662" s="212">
        <f t="shared" si="286"/>
        <v>0</v>
      </c>
      <c r="S662" s="212">
        <f t="shared" si="286"/>
        <v>0</v>
      </c>
      <c r="T662" s="212">
        <f t="shared" si="286"/>
        <v>0</v>
      </c>
      <c r="U662" s="212">
        <f t="shared" si="286"/>
        <v>0</v>
      </c>
      <c r="V662" s="212">
        <f t="shared" si="286"/>
        <v>0</v>
      </c>
      <c r="W662" s="212">
        <f t="shared" si="286"/>
        <v>0</v>
      </c>
      <c r="X662" s="212">
        <f t="shared" si="286"/>
        <v>0</v>
      </c>
      <c r="Y662" s="212">
        <f t="shared" si="286"/>
        <v>0</v>
      </c>
      <c r="Z662" s="212">
        <f t="shared" si="286"/>
        <v>0</v>
      </c>
      <c r="AA662" s="212">
        <f t="shared" si="286"/>
        <v>0</v>
      </c>
      <c r="AB662" s="212">
        <f t="shared" si="286"/>
        <v>0</v>
      </c>
      <c r="AC662" s="212">
        <f t="shared" si="286"/>
        <v>0</v>
      </c>
      <c r="AD662" s="212">
        <f t="shared" si="286"/>
        <v>0</v>
      </c>
      <c r="AE662" s="212">
        <f t="shared" si="286"/>
        <v>0</v>
      </c>
      <c r="AF662" s="212">
        <f t="shared" si="286"/>
        <v>0</v>
      </c>
      <c r="AG662" s="212">
        <f t="shared" si="286"/>
        <v>0</v>
      </c>
      <c r="AH662" s="212">
        <f t="shared" si="286"/>
        <v>0</v>
      </c>
      <c r="AI662" s="212">
        <f t="shared" si="286"/>
        <v>0</v>
      </c>
      <c r="AJ662" s="212">
        <f t="shared" si="286"/>
        <v>0</v>
      </c>
      <c r="AK662" s="212">
        <f t="shared" si="286"/>
        <v>0</v>
      </c>
      <c r="AL662" s="212">
        <f t="shared" si="286"/>
        <v>0</v>
      </c>
      <c r="AM662" s="212">
        <f t="shared" si="286"/>
        <v>0</v>
      </c>
      <c r="AN662" s="212">
        <f t="shared" si="286"/>
        <v>0</v>
      </c>
      <c r="AO662" s="212">
        <f t="shared" si="286"/>
        <v>0</v>
      </c>
      <c r="AP662" s="212">
        <f t="shared" si="286"/>
        <v>0</v>
      </c>
    </row>
    <row r="663" spans="1:42" x14ac:dyDescent="0.2">
      <c r="A663" s="4">
        <f t="shared" si="284"/>
        <v>5</v>
      </c>
      <c r="B663" s="231">
        <f t="shared" si="281"/>
        <v>0</v>
      </c>
      <c r="C663" s="212">
        <f t="shared" ref="C663:AP663" si="287">IF(C$2&gt;analysis_period,0,IF(C$2=equip2_reserve_freq*$A663,equip2_reserve_cost*system_capacity*1000*(1+inflation_rate/100)^B$2,0))</f>
        <v>0</v>
      </c>
      <c r="D663" s="212">
        <f t="shared" si="287"/>
        <v>0</v>
      </c>
      <c r="E663" s="212">
        <f t="shared" si="287"/>
        <v>0</v>
      </c>
      <c r="F663" s="212">
        <f t="shared" si="287"/>
        <v>0</v>
      </c>
      <c r="G663" s="212">
        <f t="shared" si="287"/>
        <v>0</v>
      </c>
      <c r="H663" s="212">
        <f t="shared" si="287"/>
        <v>0</v>
      </c>
      <c r="I663" s="212">
        <f t="shared" si="287"/>
        <v>0</v>
      </c>
      <c r="J663" s="212">
        <f t="shared" si="287"/>
        <v>0</v>
      </c>
      <c r="K663" s="212">
        <f t="shared" si="287"/>
        <v>0</v>
      </c>
      <c r="L663" s="212">
        <f t="shared" si="287"/>
        <v>0</v>
      </c>
      <c r="M663" s="212">
        <f t="shared" si="287"/>
        <v>0</v>
      </c>
      <c r="N663" s="212">
        <f t="shared" si="287"/>
        <v>0</v>
      </c>
      <c r="O663" s="212">
        <f t="shared" si="287"/>
        <v>0</v>
      </c>
      <c r="P663" s="212">
        <f t="shared" si="287"/>
        <v>0</v>
      </c>
      <c r="Q663" s="212">
        <f t="shared" si="287"/>
        <v>0</v>
      </c>
      <c r="R663" s="212">
        <f t="shared" si="287"/>
        <v>0</v>
      </c>
      <c r="S663" s="212">
        <f t="shared" si="287"/>
        <v>0</v>
      </c>
      <c r="T663" s="212">
        <f t="shared" si="287"/>
        <v>0</v>
      </c>
      <c r="U663" s="212">
        <f t="shared" si="287"/>
        <v>0</v>
      </c>
      <c r="V663" s="212">
        <f t="shared" si="287"/>
        <v>0</v>
      </c>
      <c r="W663" s="212">
        <f t="shared" si="287"/>
        <v>0</v>
      </c>
      <c r="X663" s="212">
        <f t="shared" si="287"/>
        <v>0</v>
      </c>
      <c r="Y663" s="212">
        <f t="shared" si="287"/>
        <v>0</v>
      </c>
      <c r="Z663" s="212">
        <f t="shared" si="287"/>
        <v>0</v>
      </c>
      <c r="AA663" s="212">
        <f t="shared" si="287"/>
        <v>0</v>
      </c>
      <c r="AB663" s="212">
        <f t="shared" si="287"/>
        <v>0</v>
      </c>
      <c r="AC663" s="212">
        <f t="shared" si="287"/>
        <v>0</v>
      </c>
      <c r="AD663" s="212">
        <f t="shared" si="287"/>
        <v>0</v>
      </c>
      <c r="AE663" s="212">
        <f t="shared" si="287"/>
        <v>0</v>
      </c>
      <c r="AF663" s="212">
        <f t="shared" si="287"/>
        <v>0</v>
      </c>
      <c r="AG663" s="212">
        <f t="shared" si="287"/>
        <v>0</v>
      </c>
      <c r="AH663" s="212">
        <f t="shared" si="287"/>
        <v>0</v>
      </c>
      <c r="AI663" s="212">
        <f t="shared" si="287"/>
        <v>0</v>
      </c>
      <c r="AJ663" s="212">
        <f t="shared" si="287"/>
        <v>0</v>
      </c>
      <c r="AK663" s="212">
        <f t="shared" si="287"/>
        <v>0</v>
      </c>
      <c r="AL663" s="212">
        <f t="shared" si="287"/>
        <v>0</v>
      </c>
      <c r="AM663" s="212">
        <f t="shared" si="287"/>
        <v>0</v>
      </c>
      <c r="AN663" s="212">
        <f t="shared" si="287"/>
        <v>0</v>
      </c>
      <c r="AO663" s="212">
        <f t="shared" si="287"/>
        <v>0</v>
      </c>
      <c r="AP663" s="212">
        <f t="shared" si="287"/>
        <v>0</v>
      </c>
    </row>
    <row r="664" spans="1:42" x14ac:dyDescent="0.2">
      <c r="A664" s="4">
        <f t="shared" si="284"/>
        <v>6</v>
      </c>
      <c r="B664" s="231">
        <f t="shared" si="281"/>
        <v>0</v>
      </c>
      <c r="C664" s="212">
        <f t="shared" ref="C664:AP664" si="288">IF(C$2&gt;analysis_period,0,IF(C$2=equip2_reserve_freq*$A664,equip2_reserve_cost*system_capacity*1000*(1+inflation_rate/100)^B$2,0))</f>
        <v>0</v>
      </c>
      <c r="D664" s="212">
        <f t="shared" si="288"/>
        <v>0</v>
      </c>
      <c r="E664" s="212">
        <f t="shared" si="288"/>
        <v>0</v>
      </c>
      <c r="F664" s="212">
        <f t="shared" si="288"/>
        <v>0</v>
      </c>
      <c r="G664" s="212">
        <f t="shared" si="288"/>
        <v>0</v>
      </c>
      <c r="H664" s="212">
        <f t="shared" si="288"/>
        <v>0</v>
      </c>
      <c r="I664" s="212">
        <f t="shared" si="288"/>
        <v>0</v>
      </c>
      <c r="J664" s="212">
        <f t="shared" si="288"/>
        <v>0</v>
      </c>
      <c r="K664" s="212">
        <f t="shared" si="288"/>
        <v>0</v>
      </c>
      <c r="L664" s="212">
        <f t="shared" si="288"/>
        <v>0</v>
      </c>
      <c r="M664" s="212">
        <f t="shared" si="288"/>
        <v>0</v>
      </c>
      <c r="N664" s="212">
        <f t="shared" si="288"/>
        <v>0</v>
      </c>
      <c r="O664" s="212">
        <f t="shared" si="288"/>
        <v>0</v>
      </c>
      <c r="P664" s="212">
        <f t="shared" si="288"/>
        <v>0</v>
      </c>
      <c r="Q664" s="212">
        <f t="shared" si="288"/>
        <v>0</v>
      </c>
      <c r="R664" s="212">
        <f t="shared" si="288"/>
        <v>0</v>
      </c>
      <c r="S664" s="212">
        <f t="shared" si="288"/>
        <v>0</v>
      </c>
      <c r="T664" s="212">
        <f t="shared" si="288"/>
        <v>0</v>
      </c>
      <c r="U664" s="212">
        <f t="shared" si="288"/>
        <v>0</v>
      </c>
      <c r="V664" s="212">
        <f t="shared" si="288"/>
        <v>0</v>
      </c>
      <c r="W664" s="212">
        <f t="shared" si="288"/>
        <v>0</v>
      </c>
      <c r="X664" s="212">
        <f t="shared" si="288"/>
        <v>0</v>
      </c>
      <c r="Y664" s="212">
        <f t="shared" si="288"/>
        <v>0</v>
      </c>
      <c r="Z664" s="212">
        <f t="shared" si="288"/>
        <v>0</v>
      </c>
      <c r="AA664" s="212">
        <f t="shared" si="288"/>
        <v>0</v>
      </c>
      <c r="AB664" s="212">
        <f t="shared" si="288"/>
        <v>0</v>
      </c>
      <c r="AC664" s="212">
        <f t="shared" si="288"/>
        <v>0</v>
      </c>
      <c r="AD664" s="212">
        <f t="shared" si="288"/>
        <v>0</v>
      </c>
      <c r="AE664" s="212">
        <f t="shared" si="288"/>
        <v>0</v>
      </c>
      <c r="AF664" s="212">
        <f t="shared" si="288"/>
        <v>0</v>
      </c>
      <c r="AG664" s="212">
        <f t="shared" si="288"/>
        <v>0</v>
      </c>
      <c r="AH664" s="212">
        <f t="shared" si="288"/>
        <v>0</v>
      </c>
      <c r="AI664" s="212">
        <f t="shared" si="288"/>
        <v>0</v>
      </c>
      <c r="AJ664" s="212">
        <f t="shared" si="288"/>
        <v>0</v>
      </c>
      <c r="AK664" s="212">
        <f t="shared" si="288"/>
        <v>0</v>
      </c>
      <c r="AL664" s="212">
        <f t="shared" si="288"/>
        <v>0</v>
      </c>
      <c r="AM664" s="212">
        <f t="shared" si="288"/>
        <v>0</v>
      </c>
      <c r="AN664" s="212">
        <f t="shared" si="288"/>
        <v>0</v>
      </c>
      <c r="AO664" s="212">
        <f t="shared" si="288"/>
        <v>0</v>
      </c>
      <c r="AP664" s="212">
        <f t="shared" si="288"/>
        <v>0</v>
      </c>
    </row>
    <row r="665" spans="1:42" x14ac:dyDescent="0.2">
      <c r="A665" s="4">
        <f t="shared" si="284"/>
        <v>7</v>
      </c>
      <c r="B665" s="231">
        <f t="shared" si="281"/>
        <v>0</v>
      </c>
      <c r="C665" s="212">
        <f t="shared" ref="C665:AP665" si="289">IF(C$2&gt;analysis_period,0,IF(C$2=equip2_reserve_freq*$A665,equip2_reserve_cost*system_capacity*1000*(1+inflation_rate/100)^B$2,0))</f>
        <v>0</v>
      </c>
      <c r="D665" s="212">
        <f t="shared" si="289"/>
        <v>0</v>
      </c>
      <c r="E665" s="212">
        <f t="shared" si="289"/>
        <v>0</v>
      </c>
      <c r="F665" s="212">
        <f t="shared" si="289"/>
        <v>0</v>
      </c>
      <c r="G665" s="212">
        <f t="shared" si="289"/>
        <v>0</v>
      </c>
      <c r="H665" s="212">
        <f t="shared" si="289"/>
        <v>0</v>
      </c>
      <c r="I665" s="212">
        <f t="shared" si="289"/>
        <v>0</v>
      </c>
      <c r="J665" s="212">
        <f t="shared" si="289"/>
        <v>0</v>
      </c>
      <c r="K665" s="212">
        <f t="shared" si="289"/>
        <v>0</v>
      </c>
      <c r="L665" s="212">
        <f t="shared" si="289"/>
        <v>0</v>
      </c>
      <c r="M665" s="212">
        <f t="shared" si="289"/>
        <v>0</v>
      </c>
      <c r="N665" s="212">
        <f t="shared" si="289"/>
        <v>0</v>
      </c>
      <c r="O665" s="212">
        <f t="shared" si="289"/>
        <v>0</v>
      </c>
      <c r="P665" s="212">
        <f t="shared" si="289"/>
        <v>0</v>
      </c>
      <c r="Q665" s="212">
        <f t="shared" si="289"/>
        <v>0</v>
      </c>
      <c r="R665" s="212">
        <f t="shared" si="289"/>
        <v>0</v>
      </c>
      <c r="S665" s="212">
        <f t="shared" si="289"/>
        <v>0</v>
      </c>
      <c r="T665" s="212">
        <f t="shared" si="289"/>
        <v>0</v>
      </c>
      <c r="U665" s="212">
        <f t="shared" si="289"/>
        <v>0</v>
      </c>
      <c r="V665" s="212">
        <f t="shared" si="289"/>
        <v>0</v>
      </c>
      <c r="W665" s="212">
        <f t="shared" si="289"/>
        <v>0</v>
      </c>
      <c r="X665" s="212">
        <f t="shared" si="289"/>
        <v>0</v>
      </c>
      <c r="Y665" s="212">
        <f t="shared" si="289"/>
        <v>0</v>
      </c>
      <c r="Z665" s="212">
        <f t="shared" si="289"/>
        <v>0</v>
      </c>
      <c r="AA665" s="212">
        <f t="shared" si="289"/>
        <v>0</v>
      </c>
      <c r="AB665" s="212">
        <f t="shared" si="289"/>
        <v>0</v>
      </c>
      <c r="AC665" s="212">
        <f t="shared" si="289"/>
        <v>0</v>
      </c>
      <c r="AD665" s="212">
        <f t="shared" si="289"/>
        <v>0</v>
      </c>
      <c r="AE665" s="212">
        <f t="shared" si="289"/>
        <v>0</v>
      </c>
      <c r="AF665" s="212">
        <f t="shared" si="289"/>
        <v>0</v>
      </c>
      <c r="AG665" s="212">
        <f t="shared" si="289"/>
        <v>0</v>
      </c>
      <c r="AH665" s="212">
        <f t="shared" si="289"/>
        <v>0</v>
      </c>
      <c r="AI665" s="212">
        <f t="shared" si="289"/>
        <v>0</v>
      </c>
      <c r="AJ665" s="212">
        <f t="shared" si="289"/>
        <v>0</v>
      </c>
      <c r="AK665" s="212">
        <f t="shared" si="289"/>
        <v>0</v>
      </c>
      <c r="AL665" s="212">
        <f t="shared" si="289"/>
        <v>0</v>
      </c>
      <c r="AM665" s="212">
        <f t="shared" si="289"/>
        <v>0</v>
      </c>
      <c r="AN665" s="212">
        <f t="shared" si="289"/>
        <v>0</v>
      </c>
      <c r="AO665" s="212">
        <f t="shared" si="289"/>
        <v>0</v>
      </c>
      <c r="AP665" s="212">
        <f t="shared" si="289"/>
        <v>0</v>
      </c>
    </row>
    <row r="666" spans="1:42" x14ac:dyDescent="0.2">
      <c r="A666" s="4">
        <f t="shared" si="284"/>
        <v>8</v>
      </c>
      <c r="B666" s="231">
        <f t="shared" si="281"/>
        <v>0</v>
      </c>
      <c r="C666" s="212">
        <f t="shared" ref="C666:AP666" si="290">IF(C$2&gt;analysis_period,0,IF(C$2=equip2_reserve_freq*$A666,equip2_reserve_cost*system_capacity*1000*(1+inflation_rate/100)^B$2,0))</f>
        <v>0</v>
      </c>
      <c r="D666" s="212">
        <f t="shared" si="290"/>
        <v>0</v>
      </c>
      <c r="E666" s="212">
        <f t="shared" si="290"/>
        <v>0</v>
      </c>
      <c r="F666" s="212">
        <f t="shared" si="290"/>
        <v>0</v>
      </c>
      <c r="G666" s="212">
        <f t="shared" si="290"/>
        <v>0</v>
      </c>
      <c r="H666" s="212">
        <f t="shared" si="290"/>
        <v>0</v>
      </c>
      <c r="I666" s="212">
        <f t="shared" si="290"/>
        <v>0</v>
      </c>
      <c r="J666" s="212">
        <f t="shared" si="290"/>
        <v>0</v>
      </c>
      <c r="K666" s="212">
        <f t="shared" si="290"/>
        <v>0</v>
      </c>
      <c r="L666" s="212">
        <f t="shared" si="290"/>
        <v>0</v>
      </c>
      <c r="M666" s="212">
        <f t="shared" si="290"/>
        <v>0</v>
      </c>
      <c r="N666" s="212">
        <f t="shared" si="290"/>
        <v>0</v>
      </c>
      <c r="O666" s="212">
        <f t="shared" si="290"/>
        <v>0</v>
      </c>
      <c r="P666" s="212">
        <f t="shared" si="290"/>
        <v>0</v>
      </c>
      <c r="Q666" s="212">
        <f t="shared" si="290"/>
        <v>0</v>
      </c>
      <c r="R666" s="212">
        <f t="shared" si="290"/>
        <v>0</v>
      </c>
      <c r="S666" s="212">
        <f t="shared" si="290"/>
        <v>0</v>
      </c>
      <c r="T666" s="212">
        <f t="shared" si="290"/>
        <v>0</v>
      </c>
      <c r="U666" s="212">
        <f t="shared" si="290"/>
        <v>0</v>
      </c>
      <c r="V666" s="212">
        <f t="shared" si="290"/>
        <v>0</v>
      </c>
      <c r="W666" s="212">
        <f t="shared" si="290"/>
        <v>0</v>
      </c>
      <c r="X666" s="212">
        <f t="shared" si="290"/>
        <v>0</v>
      </c>
      <c r="Y666" s="212">
        <f t="shared" si="290"/>
        <v>0</v>
      </c>
      <c r="Z666" s="212">
        <f t="shared" si="290"/>
        <v>0</v>
      </c>
      <c r="AA666" s="212">
        <f t="shared" si="290"/>
        <v>0</v>
      </c>
      <c r="AB666" s="212">
        <f t="shared" si="290"/>
        <v>0</v>
      </c>
      <c r="AC666" s="212">
        <f t="shared" si="290"/>
        <v>0</v>
      </c>
      <c r="AD666" s="212">
        <f t="shared" si="290"/>
        <v>0</v>
      </c>
      <c r="AE666" s="212">
        <f t="shared" si="290"/>
        <v>0</v>
      </c>
      <c r="AF666" s="212">
        <f t="shared" si="290"/>
        <v>0</v>
      </c>
      <c r="AG666" s="212">
        <f t="shared" si="290"/>
        <v>0</v>
      </c>
      <c r="AH666" s="212">
        <f t="shared" si="290"/>
        <v>0</v>
      </c>
      <c r="AI666" s="212">
        <f t="shared" si="290"/>
        <v>0</v>
      </c>
      <c r="AJ666" s="212">
        <f t="shared" si="290"/>
        <v>0</v>
      </c>
      <c r="AK666" s="212">
        <f t="shared" si="290"/>
        <v>0</v>
      </c>
      <c r="AL666" s="212">
        <f t="shared" si="290"/>
        <v>0</v>
      </c>
      <c r="AM666" s="212">
        <f t="shared" si="290"/>
        <v>0</v>
      </c>
      <c r="AN666" s="212">
        <f t="shared" si="290"/>
        <v>0</v>
      </c>
      <c r="AO666" s="212">
        <f t="shared" si="290"/>
        <v>0</v>
      </c>
      <c r="AP666" s="212">
        <f t="shared" si="290"/>
        <v>0</v>
      </c>
    </row>
    <row r="667" spans="1:42" x14ac:dyDescent="0.2">
      <c r="A667" s="4">
        <f>A666+1</f>
        <v>9</v>
      </c>
      <c r="B667" s="231">
        <f t="shared" si="281"/>
        <v>0</v>
      </c>
      <c r="C667" s="212">
        <f t="shared" ref="C667:AP667" si="291">IF(C$2&gt;analysis_period,0,IF(C$2=equip2_reserve_freq*$A667,equip2_reserve_cost*system_capacity*1000*(1+inflation_rate/100)^B$2,0))</f>
        <v>0</v>
      </c>
      <c r="D667" s="212">
        <f t="shared" si="291"/>
        <v>0</v>
      </c>
      <c r="E667" s="212">
        <f t="shared" si="291"/>
        <v>0</v>
      </c>
      <c r="F667" s="212">
        <f t="shared" si="291"/>
        <v>0</v>
      </c>
      <c r="G667" s="212">
        <f t="shared" si="291"/>
        <v>0</v>
      </c>
      <c r="H667" s="212">
        <f t="shared" si="291"/>
        <v>0</v>
      </c>
      <c r="I667" s="212">
        <f t="shared" si="291"/>
        <v>0</v>
      </c>
      <c r="J667" s="212">
        <f t="shared" si="291"/>
        <v>0</v>
      </c>
      <c r="K667" s="212">
        <f t="shared" si="291"/>
        <v>0</v>
      </c>
      <c r="L667" s="212">
        <f t="shared" si="291"/>
        <v>0</v>
      </c>
      <c r="M667" s="212">
        <f t="shared" si="291"/>
        <v>0</v>
      </c>
      <c r="N667" s="212">
        <f t="shared" si="291"/>
        <v>0</v>
      </c>
      <c r="O667" s="212">
        <f t="shared" si="291"/>
        <v>0</v>
      </c>
      <c r="P667" s="212">
        <f t="shared" si="291"/>
        <v>0</v>
      </c>
      <c r="Q667" s="212">
        <f t="shared" si="291"/>
        <v>0</v>
      </c>
      <c r="R667" s="212">
        <f t="shared" si="291"/>
        <v>0</v>
      </c>
      <c r="S667" s="212">
        <f t="shared" si="291"/>
        <v>0</v>
      </c>
      <c r="T667" s="212">
        <f t="shared" si="291"/>
        <v>0</v>
      </c>
      <c r="U667" s="212">
        <f t="shared" si="291"/>
        <v>0</v>
      </c>
      <c r="V667" s="212">
        <f t="shared" si="291"/>
        <v>0</v>
      </c>
      <c r="W667" s="212">
        <f t="shared" si="291"/>
        <v>0</v>
      </c>
      <c r="X667" s="212">
        <f t="shared" si="291"/>
        <v>0</v>
      </c>
      <c r="Y667" s="212">
        <f t="shared" si="291"/>
        <v>0</v>
      </c>
      <c r="Z667" s="212">
        <f t="shared" si="291"/>
        <v>0</v>
      </c>
      <c r="AA667" s="212">
        <f t="shared" si="291"/>
        <v>0</v>
      </c>
      <c r="AB667" s="212">
        <f t="shared" si="291"/>
        <v>0</v>
      </c>
      <c r="AC667" s="212">
        <f t="shared" si="291"/>
        <v>0</v>
      </c>
      <c r="AD667" s="212">
        <f t="shared" si="291"/>
        <v>0</v>
      </c>
      <c r="AE667" s="212">
        <f t="shared" si="291"/>
        <v>0</v>
      </c>
      <c r="AF667" s="212">
        <f t="shared" si="291"/>
        <v>0</v>
      </c>
      <c r="AG667" s="212">
        <f t="shared" si="291"/>
        <v>0</v>
      </c>
      <c r="AH667" s="212">
        <f t="shared" si="291"/>
        <v>0</v>
      </c>
      <c r="AI667" s="212">
        <f t="shared" si="291"/>
        <v>0</v>
      </c>
      <c r="AJ667" s="212">
        <f t="shared" si="291"/>
        <v>0</v>
      </c>
      <c r="AK667" s="212">
        <f t="shared" si="291"/>
        <v>0</v>
      </c>
      <c r="AL667" s="212">
        <f t="shared" si="291"/>
        <v>0</v>
      </c>
      <c r="AM667" s="212">
        <f t="shared" si="291"/>
        <v>0</v>
      </c>
      <c r="AN667" s="212">
        <f t="shared" si="291"/>
        <v>0</v>
      </c>
      <c r="AO667" s="212">
        <f t="shared" si="291"/>
        <v>0</v>
      </c>
      <c r="AP667" s="212">
        <f t="shared" si="291"/>
        <v>0</v>
      </c>
    </row>
    <row r="668" spans="1:42" x14ac:dyDescent="0.2">
      <c r="A668" s="4">
        <f t="shared" si="284"/>
        <v>10</v>
      </c>
      <c r="B668" s="231">
        <f t="shared" si="281"/>
        <v>0</v>
      </c>
      <c r="C668" s="212">
        <f t="shared" ref="C668:AP668" si="292">IF(C$2&gt;analysis_period,0,IF(C$2=equip2_reserve_freq*$A668,equip2_reserve_cost*system_capacity*1000*(1+inflation_rate/100)^B$2,0))</f>
        <v>0</v>
      </c>
      <c r="D668" s="212">
        <f t="shared" si="292"/>
        <v>0</v>
      </c>
      <c r="E668" s="212">
        <f t="shared" si="292"/>
        <v>0</v>
      </c>
      <c r="F668" s="212">
        <f t="shared" si="292"/>
        <v>0</v>
      </c>
      <c r="G668" s="212">
        <f t="shared" si="292"/>
        <v>0</v>
      </c>
      <c r="H668" s="212">
        <f t="shared" si="292"/>
        <v>0</v>
      </c>
      <c r="I668" s="212">
        <f t="shared" si="292"/>
        <v>0</v>
      </c>
      <c r="J668" s="212">
        <f t="shared" si="292"/>
        <v>0</v>
      </c>
      <c r="K668" s="212">
        <f t="shared" si="292"/>
        <v>0</v>
      </c>
      <c r="L668" s="212">
        <f t="shared" si="292"/>
        <v>0</v>
      </c>
      <c r="M668" s="212">
        <f t="shared" si="292"/>
        <v>0</v>
      </c>
      <c r="N668" s="212">
        <f t="shared" si="292"/>
        <v>0</v>
      </c>
      <c r="O668" s="212">
        <f t="shared" si="292"/>
        <v>0</v>
      </c>
      <c r="P668" s="212">
        <f t="shared" si="292"/>
        <v>0</v>
      </c>
      <c r="Q668" s="212">
        <f t="shared" si="292"/>
        <v>0</v>
      </c>
      <c r="R668" s="212">
        <f t="shared" si="292"/>
        <v>0</v>
      </c>
      <c r="S668" s="212">
        <f t="shared" si="292"/>
        <v>0</v>
      </c>
      <c r="T668" s="212">
        <f t="shared" si="292"/>
        <v>0</v>
      </c>
      <c r="U668" s="212">
        <f t="shared" si="292"/>
        <v>0</v>
      </c>
      <c r="V668" s="212">
        <f t="shared" si="292"/>
        <v>0</v>
      </c>
      <c r="W668" s="212">
        <f t="shared" si="292"/>
        <v>0</v>
      </c>
      <c r="X668" s="212">
        <f t="shared" si="292"/>
        <v>0</v>
      </c>
      <c r="Y668" s="212">
        <f t="shared" si="292"/>
        <v>0</v>
      </c>
      <c r="Z668" s="212">
        <f t="shared" si="292"/>
        <v>0</v>
      </c>
      <c r="AA668" s="212">
        <f t="shared" si="292"/>
        <v>0</v>
      </c>
      <c r="AB668" s="212">
        <f t="shared" si="292"/>
        <v>0</v>
      </c>
      <c r="AC668" s="212">
        <f t="shared" si="292"/>
        <v>0</v>
      </c>
      <c r="AD668" s="212">
        <f t="shared" si="292"/>
        <v>0</v>
      </c>
      <c r="AE668" s="212">
        <f t="shared" si="292"/>
        <v>0</v>
      </c>
      <c r="AF668" s="212">
        <f t="shared" si="292"/>
        <v>0</v>
      </c>
      <c r="AG668" s="212">
        <f t="shared" si="292"/>
        <v>0</v>
      </c>
      <c r="AH668" s="212">
        <f t="shared" si="292"/>
        <v>0</v>
      </c>
      <c r="AI668" s="212">
        <f t="shared" si="292"/>
        <v>0</v>
      </c>
      <c r="AJ668" s="212">
        <f t="shared" si="292"/>
        <v>0</v>
      </c>
      <c r="AK668" s="212">
        <f t="shared" si="292"/>
        <v>0</v>
      </c>
      <c r="AL668" s="212">
        <f t="shared" si="292"/>
        <v>0</v>
      </c>
      <c r="AM668" s="212">
        <f t="shared" si="292"/>
        <v>0</v>
      </c>
      <c r="AN668" s="212">
        <f t="shared" si="292"/>
        <v>0</v>
      </c>
      <c r="AO668" s="212">
        <f t="shared" si="292"/>
        <v>0</v>
      </c>
      <c r="AP668" s="212">
        <f t="shared" si="292"/>
        <v>0</v>
      </c>
    </row>
    <row r="669" spans="1:42" x14ac:dyDescent="0.2">
      <c r="A669" s="37" t="s">
        <v>13</v>
      </c>
      <c r="B669" s="28"/>
      <c r="C669" s="215">
        <f>SUM(C659:C668)</f>
        <v>0</v>
      </c>
      <c r="D669" s="215">
        <f t="shared" ref="D669:AP669" si="293">SUM(D659:D668)</f>
        <v>0</v>
      </c>
      <c r="E669" s="215">
        <f t="shared" si="293"/>
        <v>0</v>
      </c>
      <c r="F669" s="215">
        <f t="shared" si="293"/>
        <v>0</v>
      </c>
      <c r="G669" s="215">
        <f t="shared" si="293"/>
        <v>0</v>
      </c>
      <c r="H669" s="215">
        <f t="shared" si="293"/>
        <v>0</v>
      </c>
      <c r="I669" s="215">
        <f t="shared" si="293"/>
        <v>0</v>
      </c>
      <c r="J669" s="215">
        <f t="shared" si="293"/>
        <v>0</v>
      </c>
      <c r="K669" s="215">
        <f t="shared" si="293"/>
        <v>0</v>
      </c>
      <c r="L669" s="215">
        <f t="shared" si="293"/>
        <v>0</v>
      </c>
      <c r="M669" s="215">
        <f t="shared" si="293"/>
        <v>0</v>
      </c>
      <c r="N669" s="215">
        <f t="shared" si="293"/>
        <v>0</v>
      </c>
      <c r="O669" s="215">
        <f t="shared" si="293"/>
        <v>0</v>
      </c>
      <c r="P669" s="215">
        <f t="shared" si="293"/>
        <v>0</v>
      </c>
      <c r="Q669" s="215">
        <f t="shared" si="293"/>
        <v>0</v>
      </c>
      <c r="R669" s="215">
        <f t="shared" si="293"/>
        <v>0</v>
      </c>
      <c r="S669" s="215">
        <f t="shared" si="293"/>
        <v>0</v>
      </c>
      <c r="T669" s="215">
        <f t="shared" si="293"/>
        <v>0</v>
      </c>
      <c r="U669" s="215">
        <f t="shared" si="293"/>
        <v>0</v>
      </c>
      <c r="V669" s="215">
        <f t="shared" si="293"/>
        <v>0</v>
      </c>
      <c r="W669" s="215">
        <f t="shared" si="293"/>
        <v>0</v>
      </c>
      <c r="X669" s="215">
        <f t="shared" si="293"/>
        <v>0</v>
      </c>
      <c r="Y669" s="215">
        <f t="shared" si="293"/>
        <v>0</v>
      </c>
      <c r="Z669" s="215">
        <f t="shared" si="293"/>
        <v>0</v>
      </c>
      <c r="AA669" s="215">
        <f t="shared" si="293"/>
        <v>0</v>
      </c>
      <c r="AB669" s="215">
        <f t="shared" si="293"/>
        <v>0</v>
      </c>
      <c r="AC669" s="215">
        <f t="shared" si="293"/>
        <v>0</v>
      </c>
      <c r="AD669" s="215">
        <f t="shared" si="293"/>
        <v>0</v>
      </c>
      <c r="AE669" s="215">
        <f t="shared" si="293"/>
        <v>0</v>
      </c>
      <c r="AF669" s="215">
        <f t="shared" si="293"/>
        <v>0</v>
      </c>
      <c r="AG669" s="215">
        <f t="shared" si="293"/>
        <v>0</v>
      </c>
      <c r="AH669" s="215">
        <f t="shared" si="293"/>
        <v>0</v>
      </c>
      <c r="AI669" s="215">
        <f t="shared" si="293"/>
        <v>0</v>
      </c>
      <c r="AJ669" s="215">
        <f t="shared" si="293"/>
        <v>0</v>
      </c>
      <c r="AK669" s="215">
        <f t="shared" si="293"/>
        <v>0</v>
      </c>
      <c r="AL669" s="215">
        <f t="shared" si="293"/>
        <v>0</v>
      </c>
      <c r="AM669" s="215">
        <f t="shared" si="293"/>
        <v>0</v>
      </c>
      <c r="AN669" s="215">
        <f t="shared" si="293"/>
        <v>0</v>
      </c>
      <c r="AO669" s="215">
        <f t="shared" si="293"/>
        <v>0</v>
      </c>
      <c r="AP669" s="215">
        <f t="shared" si="293"/>
        <v>0</v>
      </c>
    </row>
    <row r="670" spans="1:42" s="121" customFormat="1" x14ac:dyDescent="0.2">
      <c r="A670" s="4" t="s">
        <v>269</v>
      </c>
      <c r="G670" s="202"/>
      <c r="H670" s="202"/>
      <c r="I670" s="202"/>
      <c r="J670" s="202"/>
      <c r="K670" s="202"/>
      <c r="L670" s="202"/>
      <c r="M670" s="202"/>
      <c r="N670" s="202"/>
      <c r="O670" s="202"/>
      <c r="P670" s="202"/>
      <c r="Q670" s="202"/>
      <c r="R670" s="202"/>
      <c r="S670" s="202"/>
      <c r="T670" s="202"/>
      <c r="U670" s="202"/>
      <c r="V670" s="202"/>
      <c r="W670" s="202"/>
      <c r="X670" s="202"/>
      <c r="Y670" s="202"/>
      <c r="Z670" s="202"/>
      <c r="AA670" s="202"/>
      <c r="AB670" s="202"/>
      <c r="AC670" s="202"/>
      <c r="AD670" s="202"/>
      <c r="AE670" s="202"/>
      <c r="AF670" s="202"/>
      <c r="AG670" s="202"/>
      <c r="AH670" s="202"/>
      <c r="AI670" s="202"/>
      <c r="AJ670" s="202"/>
      <c r="AK670" s="202"/>
      <c r="AL670" s="202"/>
      <c r="AM670" s="202"/>
      <c r="AN670" s="202"/>
      <c r="AO670" s="202"/>
      <c r="AP670" s="202"/>
    </row>
    <row r="671" spans="1:42" x14ac:dyDescent="0.2">
      <c r="A671" s="4">
        <v>1</v>
      </c>
      <c r="B671" s="236">
        <f t="shared" ref="B671:B680" si="294">SUM(C671:AP671)</f>
        <v>0</v>
      </c>
      <c r="C671" s="212">
        <f>IF(C$2&lt;=equip2_reserve_freq*$A$659,$B$659/(equip2_reserve_freq),0)</f>
        <v>0</v>
      </c>
      <c r="D671" s="212">
        <f>IF(D$2&lt;=equip2_reserve_freq*$A$659,$B$659/(equip2_reserve_freq),0)</f>
        <v>0</v>
      </c>
      <c r="E671" s="212">
        <f>IF(E$2&lt;=equip2_reserve_freq*$A$659,$B$659/(equip2_reserve_freq),0)</f>
        <v>0</v>
      </c>
      <c r="F671" s="212">
        <f>IF(F$2&lt;=equip2_reserve_freq*$A$659,$B$659/(equip2_reserve_freq),0)</f>
        <v>0</v>
      </c>
      <c r="G671" s="212">
        <f>IF(G$2&lt;=equip2_reserve_freq*$A$659,$B$659/(equip2_reserve_freq),0)</f>
        <v>0</v>
      </c>
      <c r="H671" s="212">
        <f>IF(H$2&lt;=equip2_reserve_freq*$A$659,$B$659/(equip2_reserve_freq),0)</f>
        <v>0</v>
      </c>
      <c r="I671" s="212">
        <f>IF(I$2&lt;=equip2_reserve_freq*$A$659,$B$659/(equip2_reserve_freq),0)</f>
        <v>0</v>
      </c>
      <c r="J671" s="212">
        <f>IF(J$2&lt;=equip2_reserve_freq*$A$659,$B$659/(equip2_reserve_freq),0)</f>
        <v>0</v>
      </c>
      <c r="K671" s="212">
        <f>IF(K$2&lt;=equip2_reserve_freq*$A$659,$B$659/(equip2_reserve_freq),0)</f>
        <v>0</v>
      </c>
      <c r="L671" s="212">
        <f>IF(L$2&lt;=equip2_reserve_freq*$A$659,$B$659/(equip2_reserve_freq),0)</f>
        <v>0</v>
      </c>
      <c r="M671" s="212">
        <f>IF(M$2&lt;=equip2_reserve_freq*$A$659,$B$659/(equip2_reserve_freq),0)</f>
        <v>0</v>
      </c>
      <c r="N671" s="212">
        <f>IF(N$2&lt;=equip2_reserve_freq*$A$659,$B$659/(equip2_reserve_freq),0)</f>
        <v>0</v>
      </c>
      <c r="O671" s="212">
        <f>IF(O$2&lt;=equip2_reserve_freq*$A$659,$B$659/(equip2_reserve_freq),0)</f>
        <v>0</v>
      </c>
      <c r="P671" s="212">
        <f>IF(P$2&lt;=equip2_reserve_freq*$A$659,$B$659/(equip2_reserve_freq),0)</f>
        <v>0</v>
      </c>
      <c r="Q671" s="212">
        <f>IF(Q$2&lt;=equip2_reserve_freq*$A$659,$B$659/(equip2_reserve_freq),0)</f>
        <v>0</v>
      </c>
      <c r="R671" s="212">
        <f>IF(R$2&lt;=equip2_reserve_freq*$A$659,$B$659/(equip2_reserve_freq),0)</f>
        <v>0</v>
      </c>
      <c r="S671" s="212">
        <f>IF(S$2&lt;=equip2_reserve_freq*$A$659,$B$659/(equip2_reserve_freq),0)</f>
        <v>0</v>
      </c>
      <c r="T671" s="212">
        <f>IF(T$2&lt;=equip2_reserve_freq*$A$659,$B$659/(equip2_reserve_freq),0)</f>
        <v>0</v>
      </c>
      <c r="U671" s="212">
        <f>IF(U$2&lt;=equip2_reserve_freq*$A$659,$B$659/(equip2_reserve_freq),0)</f>
        <v>0</v>
      </c>
      <c r="V671" s="212">
        <f>IF(V$2&lt;=equip2_reserve_freq*$A$659,$B$659/(equip2_reserve_freq),0)</f>
        <v>0</v>
      </c>
      <c r="W671" s="212">
        <f>IF(W$2&lt;=equip2_reserve_freq*$A$659,$B$659/(equip2_reserve_freq),0)</f>
        <v>0</v>
      </c>
      <c r="X671" s="212">
        <f>IF(X$2&lt;=equip2_reserve_freq*$A$659,$B$659/(equip2_reserve_freq),0)</f>
        <v>0</v>
      </c>
      <c r="Y671" s="212">
        <f>IF(Y$2&lt;=equip2_reserve_freq*$A$659,$B$659/(equip2_reserve_freq),0)</f>
        <v>0</v>
      </c>
      <c r="Z671" s="212">
        <f>IF(Z$2&lt;=equip2_reserve_freq*$A$659,$B$659/(equip2_reserve_freq),0)</f>
        <v>0</v>
      </c>
      <c r="AA671" s="212">
        <f>IF(AA$2&lt;=equip2_reserve_freq*$A$659,$B$659/(equip2_reserve_freq),0)</f>
        <v>0</v>
      </c>
      <c r="AB671" s="212">
        <f>IF(AB$2&lt;=equip2_reserve_freq*$A$659,$B$659/(equip2_reserve_freq),0)</f>
        <v>0</v>
      </c>
      <c r="AC671" s="212">
        <f>IF(AC$2&lt;=equip2_reserve_freq*$A$659,$B$659/(equip2_reserve_freq),0)</f>
        <v>0</v>
      </c>
      <c r="AD671" s="212">
        <f>IF(AD$2&lt;=equip2_reserve_freq*$A$659,$B$659/(equip2_reserve_freq),0)</f>
        <v>0</v>
      </c>
      <c r="AE671" s="212">
        <f>IF(AE$2&lt;=equip2_reserve_freq*$A$659,$B$659/(equip2_reserve_freq),0)</f>
        <v>0</v>
      </c>
      <c r="AF671" s="212">
        <f>IF(AF$2&lt;=equip2_reserve_freq*$A$659,$B$659/(equip2_reserve_freq),0)</f>
        <v>0</v>
      </c>
      <c r="AG671" s="212">
        <f>IF(AG$2&lt;=equip2_reserve_freq*$A$659,$B$659/(equip2_reserve_freq),0)</f>
        <v>0</v>
      </c>
      <c r="AH671" s="212">
        <f>IF(AH$2&lt;=equip2_reserve_freq*$A$659,$B$659/(equip2_reserve_freq),0)</f>
        <v>0</v>
      </c>
      <c r="AI671" s="212">
        <f>IF(AI$2&lt;=equip2_reserve_freq*$A$659,$B$659/(equip2_reserve_freq),0)</f>
        <v>0</v>
      </c>
      <c r="AJ671" s="212">
        <f>IF(AJ$2&lt;=equip2_reserve_freq*$A$659,$B$659/(equip2_reserve_freq),0)</f>
        <v>0</v>
      </c>
      <c r="AK671" s="212">
        <f>IF(AK$2&lt;=equip2_reserve_freq*$A$659,$B$659/(equip2_reserve_freq),0)</f>
        <v>0</v>
      </c>
      <c r="AL671" s="212">
        <f>IF(AL$2&lt;=equip2_reserve_freq*$A$659,$B$659/(equip2_reserve_freq),0)</f>
        <v>0</v>
      </c>
      <c r="AM671" s="212">
        <f>IF(AM$2&lt;=equip2_reserve_freq*$A$659,$B$659/(equip2_reserve_freq),0)</f>
        <v>0</v>
      </c>
      <c r="AN671" s="212">
        <f>IF(AN$2&lt;=equip2_reserve_freq*$A$659,$B$659/(equip2_reserve_freq),0)</f>
        <v>0</v>
      </c>
      <c r="AO671" s="212">
        <f>IF(AO$2&lt;=equip2_reserve_freq*$A$659,$B$659/(equip2_reserve_freq),0)</f>
        <v>0</v>
      </c>
      <c r="AP671" s="212">
        <f>IF(AP$2&lt;=equip2_reserve_freq*$A$659,$B$659/(equip2_reserve_freq),0)</f>
        <v>0</v>
      </c>
    </row>
    <row r="672" spans="1:42" x14ac:dyDescent="0.2">
      <c r="A672" s="4">
        <f>A671+1</f>
        <v>2</v>
      </c>
      <c r="B672" s="236">
        <f t="shared" si="294"/>
        <v>0</v>
      </c>
      <c r="C672" s="212">
        <f t="shared" ref="C672:AP672" si="295">IF(AND(C$2&gt;equip2_reserve_freq*$A659,C$2&lt;=equip2_reserve_freq*$A660),$B660/(equip2_reserve_freq),0)</f>
        <v>0</v>
      </c>
      <c r="D672" s="212">
        <f t="shared" si="295"/>
        <v>0</v>
      </c>
      <c r="E672" s="212">
        <f t="shared" si="295"/>
        <v>0</v>
      </c>
      <c r="F672" s="212">
        <f t="shared" si="295"/>
        <v>0</v>
      </c>
      <c r="G672" s="212">
        <f t="shared" si="295"/>
        <v>0</v>
      </c>
      <c r="H672" s="212">
        <f t="shared" si="295"/>
        <v>0</v>
      </c>
      <c r="I672" s="212">
        <f t="shared" si="295"/>
        <v>0</v>
      </c>
      <c r="J672" s="212">
        <f t="shared" si="295"/>
        <v>0</v>
      </c>
      <c r="K672" s="212">
        <f t="shared" si="295"/>
        <v>0</v>
      </c>
      <c r="L672" s="212">
        <f t="shared" si="295"/>
        <v>0</v>
      </c>
      <c r="M672" s="212">
        <f t="shared" si="295"/>
        <v>0</v>
      </c>
      <c r="N672" s="212">
        <f t="shared" si="295"/>
        <v>0</v>
      </c>
      <c r="O672" s="212">
        <f t="shared" si="295"/>
        <v>0</v>
      </c>
      <c r="P672" s="212">
        <f t="shared" si="295"/>
        <v>0</v>
      </c>
      <c r="Q672" s="212">
        <f t="shared" si="295"/>
        <v>0</v>
      </c>
      <c r="R672" s="212">
        <f t="shared" si="295"/>
        <v>0</v>
      </c>
      <c r="S672" s="212">
        <f t="shared" si="295"/>
        <v>0</v>
      </c>
      <c r="T672" s="212">
        <f t="shared" si="295"/>
        <v>0</v>
      </c>
      <c r="U672" s="212">
        <f t="shared" si="295"/>
        <v>0</v>
      </c>
      <c r="V672" s="212">
        <f t="shared" si="295"/>
        <v>0</v>
      </c>
      <c r="W672" s="212">
        <f t="shared" si="295"/>
        <v>0</v>
      </c>
      <c r="X672" s="212">
        <f t="shared" si="295"/>
        <v>0</v>
      </c>
      <c r="Y672" s="212">
        <f t="shared" si="295"/>
        <v>0</v>
      </c>
      <c r="Z672" s="212">
        <f t="shared" si="295"/>
        <v>0</v>
      </c>
      <c r="AA672" s="212">
        <f t="shared" si="295"/>
        <v>0</v>
      </c>
      <c r="AB672" s="212">
        <f t="shared" si="295"/>
        <v>0</v>
      </c>
      <c r="AC672" s="212">
        <f t="shared" si="295"/>
        <v>0</v>
      </c>
      <c r="AD672" s="212">
        <f t="shared" si="295"/>
        <v>0</v>
      </c>
      <c r="AE672" s="212">
        <f t="shared" si="295"/>
        <v>0</v>
      </c>
      <c r="AF672" s="212">
        <f t="shared" si="295"/>
        <v>0</v>
      </c>
      <c r="AG672" s="212">
        <f t="shared" si="295"/>
        <v>0</v>
      </c>
      <c r="AH672" s="212">
        <f t="shared" si="295"/>
        <v>0</v>
      </c>
      <c r="AI672" s="212">
        <f t="shared" si="295"/>
        <v>0</v>
      </c>
      <c r="AJ672" s="212">
        <f t="shared" si="295"/>
        <v>0</v>
      </c>
      <c r="AK672" s="212">
        <f t="shared" si="295"/>
        <v>0</v>
      </c>
      <c r="AL672" s="212">
        <f t="shared" si="295"/>
        <v>0</v>
      </c>
      <c r="AM672" s="212">
        <f t="shared" si="295"/>
        <v>0</v>
      </c>
      <c r="AN672" s="212">
        <f t="shared" si="295"/>
        <v>0</v>
      </c>
      <c r="AO672" s="212">
        <f t="shared" si="295"/>
        <v>0</v>
      </c>
      <c r="AP672" s="212">
        <f t="shared" si="295"/>
        <v>0</v>
      </c>
    </row>
    <row r="673" spans="1:42" x14ac:dyDescent="0.2">
      <c r="A673" s="4">
        <f t="shared" ref="A673:A678" si="296">A672+1</f>
        <v>3</v>
      </c>
      <c r="B673" s="236">
        <f t="shared" si="294"/>
        <v>0</v>
      </c>
      <c r="C673" s="212">
        <f t="shared" ref="C673:AP673" si="297">IF(AND(C$2&gt;equip2_reserve_freq*$A660,C$2&lt;=equip2_reserve_freq*$A661),$B661/(equip2_reserve_freq),0)</f>
        <v>0</v>
      </c>
      <c r="D673" s="212">
        <f t="shared" si="297"/>
        <v>0</v>
      </c>
      <c r="E673" s="212">
        <f t="shared" si="297"/>
        <v>0</v>
      </c>
      <c r="F673" s="212">
        <f t="shared" si="297"/>
        <v>0</v>
      </c>
      <c r="G673" s="212">
        <f t="shared" si="297"/>
        <v>0</v>
      </c>
      <c r="H673" s="212">
        <f t="shared" si="297"/>
        <v>0</v>
      </c>
      <c r="I673" s="212">
        <f t="shared" si="297"/>
        <v>0</v>
      </c>
      <c r="J673" s="212">
        <f t="shared" si="297"/>
        <v>0</v>
      </c>
      <c r="K673" s="212">
        <f t="shared" si="297"/>
        <v>0</v>
      </c>
      <c r="L673" s="212">
        <f t="shared" si="297"/>
        <v>0</v>
      </c>
      <c r="M673" s="212">
        <f t="shared" si="297"/>
        <v>0</v>
      </c>
      <c r="N673" s="212">
        <f t="shared" si="297"/>
        <v>0</v>
      </c>
      <c r="O673" s="212">
        <f t="shared" si="297"/>
        <v>0</v>
      </c>
      <c r="P673" s="212">
        <f t="shared" si="297"/>
        <v>0</v>
      </c>
      <c r="Q673" s="212">
        <f t="shared" si="297"/>
        <v>0</v>
      </c>
      <c r="R673" s="212">
        <f t="shared" si="297"/>
        <v>0</v>
      </c>
      <c r="S673" s="212">
        <f t="shared" si="297"/>
        <v>0</v>
      </c>
      <c r="T673" s="212">
        <f t="shared" si="297"/>
        <v>0</v>
      </c>
      <c r="U673" s="212">
        <f t="shared" si="297"/>
        <v>0</v>
      </c>
      <c r="V673" s="212">
        <f t="shared" si="297"/>
        <v>0</v>
      </c>
      <c r="W673" s="212">
        <f t="shared" si="297"/>
        <v>0</v>
      </c>
      <c r="X673" s="212">
        <f t="shared" si="297"/>
        <v>0</v>
      </c>
      <c r="Y673" s="212">
        <f t="shared" si="297"/>
        <v>0</v>
      </c>
      <c r="Z673" s="212">
        <f t="shared" si="297"/>
        <v>0</v>
      </c>
      <c r="AA673" s="212">
        <f t="shared" si="297"/>
        <v>0</v>
      </c>
      <c r="AB673" s="212">
        <f t="shared" si="297"/>
        <v>0</v>
      </c>
      <c r="AC673" s="212">
        <f t="shared" si="297"/>
        <v>0</v>
      </c>
      <c r="AD673" s="212">
        <f t="shared" si="297"/>
        <v>0</v>
      </c>
      <c r="AE673" s="212">
        <f t="shared" si="297"/>
        <v>0</v>
      </c>
      <c r="AF673" s="212">
        <f t="shared" si="297"/>
        <v>0</v>
      </c>
      <c r="AG673" s="212">
        <f t="shared" si="297"/>
        <v>0</v>
      </c>
      <c r="AH673" s="212">
        <f t="shared" si="297"/>
        <v>0</v>
      </c>
      <c r="AI673" s="212">
        <f t="shared" si="297"/>
        <v>0</v>
      </c>
      <c r="AJ673" s="212">
        <f t="shared" si="297"/>
        <v>0</v>
      </c>
      <c r="AK673" s="212">
        <f t="shared" si="297"/>
        <v>0</v>
      </c>
      <c r="AL673" s="212">
        <f t="shared" si="297"/>
        <v>0</v>
      </c>
      <c r="AM673" s="212">
        <f t="shared" si="297"/>
        <v>0</v>
      </c>
      <c r="AN673" s="212">
        <f t="shared" si="297"/>
        <v>0</v>
      </c>
      <c r="AO673" s="212">
        <f t="shared" si="297"/>
        <v>0</v>
      </c>
      <c r="AP673" s="212">
        <f t="shared" si="297"/>
        <v>0</v>
      </c>
    </row>
    <row r="674" spans="1:42" x14ac:dyDescent="0.2">
      <c r="A674" s="4">
        <f t="shared" si="296"/>
        <v>4</v>
      </c>
      <c r="B674" s="236">
        <f t="shared" si="294"/>
        <v>0</v>
      </c>
      <c r="C674" s="212">
        <f t="shared" ref="C674:AP674" si="298">IF(AND(C$2&gt;equip2_reserve_freq*$A661,C$2&lt;=equip2_reserve_freq*$A662),$B662/(equip2_reserve_freq),0)</f>
        <v>0</v>
      </c>
      <c r="D674" s="212">
        <f t="shared" si="298"/>
        <v>0</v>
      </c>
      <c r="E674" s="212">
        <f t="shared" si="298"/>
        <v>0</v>
      </c>
      <c r="F674" s="212">
        <f t="shared" si="298"/>
        <v>0</v>
      </c>
      <c r="G674" s="212">
        <f t="shared" si="298"/>
        <v>0</v>
      </c>
      <c r="H674" s="212">
        <f t="shared" si="298"/>
        <v>0</v>
      </c>
      <c r="I674" s="212">
        <f t="shared" si="298"/>
        <v>0</v>
      </c>
      <c r="J674" s="212">
        <f t="shared" si="298"/>
        <v>0</v>
      </c>
      <c r="K674" s="212">
        <f t="shared" si="298"/>
        <v>0</v>
      </c>
      <c r="L674" s="212">
        <f t="shared" si="298"/>
        <v>0</v>
      </c>
      <c r="M674" s="212">
        <f t="shared" si="298"/>
        <v>0</v>
      </c>
      <c r="N674" s="212">
        <f t="shared" si="298"/>
        <v>0</v>
      </c>
      <c r="O674" s="212">
        <f t="shared" si="298"/>
        <v>0</v>
      </c>
      <c r="P674" s="212">
        <f t="shared" si="298"/>
        <v>0</v>
      </c>
      <c r="Q674" s="212">
        <f t="shared" si="298"/>
        <v>0</v>
      </c>
      <c r="R674" s="212">
        <f t="shared" si="298"/>
        <v>0</v>
      </c>
      <c r="S674" s="212">
        <f t="shared" si="298"/>
        <v>0</v>
      </c>
      <c r="T674" s="212">
        <f t="shared" si="298"/>
        <v>0</v>
      </c>
      <c r="U674" s="212">
        <f t="shared" si="298"/>
        <v>0</v>
      </c>
      <c r="V674" s="212">
        <f t="shared" si="298"/>
        <v>0</v>
      </c>
      <c r="W674" s="212">
        <f t="shared" si="298"/>
        <v>0</v>
      </c>
      <c r="X674" s="212">
        <f t="shared" si="298"/>
        <v>0</v>
      </c>
      <c r="Y674" s="212">
        <f t="shared" si="298"/>
        <v>0</v>
      </c>
      <c r="Z674" s="212">
        <f t="shared" si="298"/>
        <v>0</v>
      </c>
      <c r="AA674" s="212">
        <f t="shared" si="298"/>
        <v>0</v>
      </c>
      <c r="AB674" s="212">
        <f t="shared" si="298"/>
        <v>0</v>
      </c>
      <c r="AC674" s="212">
        <f t="shared" si="298"/>
        <v>0</v>
      </c>
      <c r="AD674" s="212">
        <f t="shared" si="298"/>
        <v>0</v>
      </c>
      <c r="AE674" s="212">
        <f t="shared" si="298"/>
        <v>0</v>
      </c>
      <c r="AF674" s="212">
        <f t="shared" si="298"/>
        <v>0</v>
      </c>
      <c r="AG674" s="212">
        <f t="shared" si="298"/>
        <v>0</v>
      </c>
      <c r="AH674" s="212">
        <f t="shared" si="298"/>
        <v>0</v>
      </c>
      <c r="AI674" s="212">
        <f t="shared" si="298"/>
        <v>0</v>
      </c>
      <c r="AJ674" s="212">
        <f t="shared" si="298"/>
        <v>0</v>
      </c>
      <c r="AK674" s="212">
        <f t="shared" si="298"/>
        <v>0</v>
      </c>
      <c r="AL674" s="212">
        <f t="shared" si="298"/>
        <v>0</v>
      </c>
      <c r="AM674" s="212">
        <f t="shared" si="298"/>
        <v>0</v>
      </c>
      <c r="AN674" s="212">
        <f t="shared" si="298"/>
        <v>0</v>
      </c>
      <c r="AO674" s="212">
        <f t="shared" si="298"/>
        <v>0</v>
      </c>
      <c r="AP674" s="212">
        <f t="shared" si="298"/>
        <v>0</v>
      </c>
    </row>
    <row r="675" spans="1:42" x14ac:dyDescent="0.2">
      <c r="A675" s="4">
        <f t="shared" si="296"/>
        <v>5</v>
      </c>
      <c r="B675" s="236">
        <f t="shared" si="294"/>
        <v>0</v>
      </c>
      <c r="C675" s="212">
        <f t="shared" ref="C675:AP675" si="299">IF(AND(C$2&gt;equip2_reserve_freq*$A662,C$2&lt;=equip2_reserve_freq*$A663),$B663/(equip2_reserve_freq),0)</f>
        <v>0</v>
      </c>
      <c r="D675" s="212">
        <f t="shared" si="299"/>
        <v>0</v>
      </c>
      <c r="E675" s="212">
        <f t="shared" si="299"/>
        <v>0</v>
      </c>
      <c r="F675" s="212">
        <f t="shared" si="299"/>
        <v>0</v>
      </c>
      <c r="G675" s="212">
        <f t="shared" si="299"/>
        <v>0</v>
      </c>
      <c r="H675" s="212">
        <f t="shared" si="299"/>
        <v>0</v>
      </c>
      <c r="I675" s="212">
        <f t="shared" si="299"/>
        <v>0</v>
      </c>
      <c r="J675" s="212">
        <f t="shared" si="299"/>
        <v>0</v>
      </c>
      <c r="K675" s="212">
        <f t="shared" si="299"/>
        <v>0</v>
      </c>
      <c r="L675" s="212">
        <f t="shared" si="299"/>
        <v>0</v>
      </c>
      <c r="M675" s="212">
        <f t="shared" si="299"/>
        <v>0</v>
      </c>
      <c r="N675" s="212">
        <f t="shared" si="299"/>
        <v>0</v>
      </c>
      <c r="O675" s="212">
        <f t="shared" si="299"/>
        <v>0</v>
      </c>
      <c r="P675" s="212">
        <f t="shared" si="299"/>
        <v>0</v>
      </c>
      <c r="Q675" s="212">
        <f t="shared" si="299"/>
        <v>0</v>
      </c>
      <c r="R675" s="212">
        <f t="shared" si="299"/>
        <v>0</v>
      </c>
      <c r="S675" s="212">
        <f t="shared" si="299"/>
        <v>0</v>
      </c>
      <c r="T675" s="212">
        <f t="shared" si="299"/>
        <v>0</v>
      </c>
      <c r="U675" s="212">
        <f t="shared" si="299"/>
        <v>0</v>
      </c>
      <c r="V675" s="212">
        <f t="shared" si="299"/>
        <v>0</v>
      </c>
      <c r="W675" s="212">
        <f t="shared" si="299"/>
        <v>0</v>
      </c>
      <c r="X675" s="212">
        <f t="shared" si="299"/>
        <v>0</v>
      </c>
      <c r="Y675" s="212">
        <f t="shared" si="299"/>
        <v>0</v>
      </c>
      <c r="Z675" s="212">
        <f t="shared" si="299"/>
        <v>0</v>
      </c>
      <c r="AA675" s="212">
        <f t="shared" si="299"/>
        <v>0</v>
      </c>
      <c r="AB675" s="212">
        <f t="shared" si="299"/>
        <v>0</v>
      </c>
      <c r="AC675" s="212">
        <f t="shared" si="299"/>
        <v>0</v>
      </c>
      <c r="AD675" s="212">
        <f t="shared" si="299"/>
        <v>0</v>
      </c>
      <c r="AE675" s="212">
        <f t="shared" si="299"/>
        <v>0</v>
      </c>
      <c r="AF675" s="212">
        <f t="shared" si="299"/>
        <v>0</v>
      </c>
      <c r="AG675" s="212">
        <f t="shared" si="299"/>
        <v>0</v>
      </c>
      <c r="AH675" s="212">
        <f t="shared" si="299"/>
        <v>0</v>
      </c>
      <c r="AI675" s="212">
        <f t="shared" si="299"/>
        <v>0</v>
      </c>
      <c r="AJ675" s="212">
        <f t="shared" si="299"/>
        <v>0</v>
      </c>
      <c r="AK675" s="212">
        <f t="shared" si="299"/>
        <v>0</v>
      </c>
      <c r="AL675" s="212">
        <f t="shared" si="299"/>
        <v>0</v>
      </c>
      <c r="AM675" s="212">
        <f t="shared" si="299"/>
        <v>0</v>
      </c>
      <c r="AN675" s="212">
        <f t="shared" si="299"/>
        <v>0</v>
      </c>
      <c r="AO675" s="212">
        <f t="shared" si="299"/>
        <v>0</v>
      </c>
      <c r="AP675" s="212">
        <f t="shared" si="299"/>
        <v>0</v>
      </c>
    </row>
    <row r="676" spans="1:42" x14ac:dyDescent="0.2">
      <c r="A676" s="4">
        <f t="shared" si="296"/>
        <v>6</v>
      </c>
      <c r="B676" s="236">
        <f t="shared" si="294"/>
        <v>0</v>
      </c>
      <c r="C676" s="212">
        <f t="shared" ref="C676:AP676" si="300">IF(AND(C$2&gt;equip2_reserve_freq*$A663,C$2&lt;=equip2_reserve_freq*$A664),$B664/(equip2_reserve_freq),0)</f>
        <v>0</v>
      </c>
      <c r="D676" s="212">
        <f t="shared" si="300"/>
        <v>0</v>
      </c>
      <c r="E676" s="212">
        <f t="shared" si="300"/>
        <v>0</v>
      </c>
      <c r="F676" s="212">
        <f t="shared" si="300"/>
        <v>0</v>
      </c>
      <c r="G676" s="212">
        <f t="shared" si="300"/>
        <v>0</v>
      </c>
      <c r="H676" s="212">
        <f t="shared" si="300"/>
        <v>0</v>
      </c>
      <c r="I676" s="212">
        <f t="shared" si="300"/>
        <v>0</v>
      </c>
      <c r="J676" s="212">
        <f t="shared" si="300"/>
        <v>0</v>
      </c>
      <c r="K676" s="212">
        <f t="shared" si="300"/>
        <v>0</v>
      </c>
      <c r="L676" s="212">
        <f t="shared" si="300"/>
        <v>0</v>
      </c>
      <c r="M676" s="212">
        <f t="shared" si="300"/>
        <v>0</v>
      </c>
      <c r="N676" s="212">
        <f t="shared" si="300"/>
        <v>0</v>
      </c>
      <c r="O676" s="212">
        <f t="shared" si="300"/>
        <v>0</v>
      </c>
      <c r="P676" s="212">
        <f t="shared" si="300"/>
        <v>0</v>
      </c>
      <c r="Q676" s="212">
        <f t="shared" si="300"/>
        <v>0</v>
      </c>
      <c r="R676" s="212">
        <f t="shared" si="300"/>
        <v>0</v>
      </c>
      <c r="S676" s="212">
        <f t="shared" si="300"/>
        <v>0</v>
      </c>
      <c r="T676" s="212">
        <f t="shared" si="300"/>
        <v>0</v>
      </c>
      <c r="U676" s="212">
        <f t="shared" si="300"/>
        <v>0</v>
      </c>
      <c r="V676" s="212">
        <f t="shared" si="300"/>
        <v>0</v>
      </c>
      <c r="W676" s="212">
        <f t="shared" si="300"/>
        <v>0</v>
      </c>
      <c r="X676" s="212">
        <f t="shared" si="300"/>
        <v>0</v>
      </c>
      <c r="Y676" s="212">
        <f t="shared" si="300"/>
        <v>0</v>
      </c>
      <c r="Z676" s="212">
        <f t="shared" si="300"/>
        <v>0</v>
      </c>
      <c r="AA676" s="212">
        <f t="shared" si="300"/>
        <v>0</v>
      </c>
      <c r="AB676" s="212">
        <f t="shared" si="300"/>
        <v>0</v>
      </c>
      <c r="AC676" s="212">
        <f t="shared" si="300"/>
        <v>0</v>
      </c>
      <c r="AD676" s="212">
        <f t="shared" si="300"/>
        <v>0</v>
      </c>
      <c r="AE676" s="212">
        <f t="shared" si="300"/>
        <v>0</v>
      </c>
      <c r="AF676" s="212">
        <f t="shared" si="300"/>
        <v>0</v>
      </c>
      <c r="AG676" s="212">
        <f t="shared" si="300"/>
        <v>0</v>
      </c>
      <c r="AH676" s="212">
        <f t="shared" si="300"/>
        <v>0</v>
      </c>
      <c r="AI676" s="212">
        <f t="shared" si="300"/>
        <v>0</v>
      </c>
      <c r="AJ676" s="212">
        <f t="shared" si="300"/>
        <v>0</v>
      </c>
      <c r="AK676" s="212">
        <f t="shared" si="300"/>
        <v>0</v>
      </c>
      <c r="AL676" s="212">
        <f t="shared" si="300"/>
        <v>0</v>
      </c>
      <c r="AM676" s="212">
        <f t="shared" si="300"/>
        <v>0</v>
      </c>
      <c r="AN676" s="212">
        <f t="shared" si="300"/>
        <v>0</v>
      </c>
      <c r="AO676" s="212">
        <f t="shared" si="300"/>
        <v>0</v>
      </c>
      <c r="AP676" s="212">
        <f t="shared" si="300"/>
        <v>0</v>
      </c>
    </row>
    <row r="677" spans="1:42" x14ac:dyDescent="0.2">
      <c r="A677" s="4">
        <f t="shared" si="296"/>
        <v>7</v>
      </c>
      <c r="B677" s="236">
        <f t="shared" si="294"/>
        <v>0</v>
      </c>
      <c r="C677" s="212">
        <f t="shared" ref="C677:AP677" si="301">IF(AND(C$2&gt;equip2_reserve_freq*$A664,C$2&lt;=equip2_reserve_freq*$A665),$B665/(equip2_reserve_freq),0)</f>
        <v>0</v>
      </c>
      <c r="D677" s="212">
        <f t="shared" si="301"/>
        <v>0</v>
      </c>
      <c r="E677" s="212">
        <f t="shared" si="301"/>
        <v>0</v>
      </c>
      <c r="F677" s="212">
        <f t="shared" si="301"/>
        <v>0</v>
      </c>
      <c r="G677" s="212">
        <f t="shared" si="301"/>
        <v>0</v>
      </c>
      <c r="H677" s="212">
        <f t="shared" si="301"/>
        <v>0</v>
      </c>
      <c r="I677" s="212">
        <f t="shared" si="301"/>
        <v>0</v>
      </c>
      <c r="J677" s="212">
        <f t="shared" si="301"/>
        <v>0</v>
      </c>
      <c r="K677" s="212">
        <f t="shared" si="301"/>
        <v>0</v>
      </c>
      <c r="L677" s="212">
        <f t="shared" si="301"/>
        <v>0</v>
      </c>
      <c r="M677" s="212">
        <f t="shared" si="301"/>
        <v>0</v>
      </c>
      <c r="N677" s="212">
        <f t="shared" si="301"/>
        <v>0</v>
      </c>
      <c r="O677" s="212">
        <f t="shared" si="301"/>
        <v>0</v>
      </c>
      <c r="P677" s="212">
        <f t="shared" si="301"/>
        <v>0</v>
      </c>
      <c r="Q677" s="212">
        <f t="shared" si="301"/>
        <v>0</v>
      </c>
      <c r="R677" s="212">
        <f t="shared" si="301"/>
        <v>0</v>
      </c>
      <c r="S677" s="212">
        <f t="shared" si="301"/>
        <v>0</v>
      </c>
      <c r="T677" s="212">
        <f t="shared" si="301"/>
        <v>0</v>
      </c>
      <c r="U677" s="212">
        <f t="shared" si="301"/>
        <v>0</v>
      </c>
      <c r="V677" s="212">
        <f t="shared" si="301"/>
        <v>0</v>
      </c>
      <c r="W677" s="212">
        <f t="shared" si="301"/>
        <v>0</v>
      </c>
      <c r="X677" s="212">
        <f t="shared" si="301"/>
        <v>0</v>
      </c>
      <c r="Y677" s="212">
        <f t="shared" si="301"/>
        <v>0</v>
      </c>
      <c r="Z677" s="212">
        <f t="shared" si="301"/>
        <v>0</v>
      </c>
      <c r="AA677" s="212">
        <f t="shared" si="301"/>
        <v>0</v>
      </c>
      <c r="AB677" s="212">
        <f t="shared" si="301"/>
        <v>0</v>
      </c>
      <c r="AC677" s="212">
        <f t="shared" si="301"/>
        <v>0</v>
      </c>
      <c r="AD677" s="212">
        <f t="shared" si="301"/>
        <v>0</v>
      </c>
      <c r="AE677" s="212">
        <f t="shared" si="301"/>
        <v>0</v>
      </c>
      <c r="AF677" s="212">
        <f t="shared" si="301"/>
        <v>0</v>
      </c>
      <c r="AG677" s="212">
        <f t="shared" si="301"/>
        <v>0</v>
      </c>
      <c r="AH677" s="212">
        <f t="shared" si="301"/>
        <v>0</v>
      </c>
      <c r="AI677" s="212">
        <f t="shared" si="301"/>
        <v>0</v>
      </c>
      <c r="AJ677" s="212">
        <f t="shared" si="301"/>
        <v>0</v>
      </c>
      <c r="AK677" s="212">
        <f t="shared" si="301"/>
        <v>0</v>
      </c>
      <c r="AL677" s="212">
        <f t="shared" si="301"/>
        <v>0</v>
      </c>
      <c r="AM677" s="212">
        <f t="shared" si="301"/>
        <v>0</v>
      </c>
      <c r="AN677" s="212">
        <f t="shared" si="301"/>
        <v>0</v>
      </c>
      <c r="AO677" s="212">
        <f t="shared" si="301"/>
        <v>0</v>
      </c>
      <c r="AP677" s="212">
        <f t="shared" si="301"/>
        <v>0</v>
      </c>
    </row>
    <row r="678" spans="1:42" x14ac:dyDescent="0.2">
      <c r="A678" s="4">
        <f t="shared" si="296"/>
        <v>8</v>
      </c>
      <c r="B678" s="236">
        <f t="shared" si="294"/>
        <v>0</v>
      </c>
      <c r="C678" s="212">
        <f t="shared" ref="C678:AP678" si="302">IF(AND(C$2&gt;equip2_reserve_freq*$A665,C$2&lt;=equip2_reserve_freq*$A666),$B666/(equip2_reserve_freq),0)</f>
        <v>0</v>
      </c>
      <c r="D678" s="212">
        <f t="shared" si="302"/>
        <v>0</v>
      </c>
      <c r="E678" s="212">
        <f t="shared" si="302"/>
        <v>0</v>
      </c>
      <c r="F678" s="212">
        <f t="shared" si="302"/>
        <v>0</v>
      </c>
      <c r="G678" s="212">
        <f t="shared" si="302"/>
        <v>0</v>
      </c>
      <c r="H678" s="212">
        <f t="shared" si="302"/>
        <v>0</v>
      </c>
      <c r="I678" s="212">
        <f t="shared" si="302"/>
        <v>0</v>
      </c>
      <c r="J678" s="212">
        <f t="shared" si="302"/>
        <v>0</v>
      </c>
      <c r="K678" s="212">
        <f t="shared" si="302"/>
        <v>0</v>
      </c>
      <c r="L678" s="212">
        <f t="shared" si="302"/>
        <v>0</v>
      </c>
      <c r="M678" s="212">
        <f t="shared" si="302"/>
        <v>0</v>
      </c>
      <c r="N678" s="212">
        <f t="shared" si="302"/>
        <v>0</v>
      </c>
      <c r="O678" s="212">
        <f t="shared" si="302"/>
        <v>0</v>
      </c>
      <c r="P678" s="212">
        <f t="shared" si="302"/>
        <v>0</v>
      </c>
      <c r="Q678" s="212">
        <f t="shared" si="302"/>
        <v>0</v>
      </c>
      <c r="R678" s="212">
        <f t="shared" si="302"/>
        <v>0</v>
      </c>
      <c r="S678" s="212">
        <f t="shared" si="302"/>
        <v>0</v>
      </c>
      <c r="T678" s="212">
        <f t="shared" si="302"/>
        <v>0</v>
      </c>
      <c r="U678" s="212">
        <f t="shared" si="302"/>
        <v>0</v>
      </c>
      <c r="V678" s="212">
        <f t="shared" si="302"/>
        <v>0</v>
      </c>
      <c r="W678" s="212">
        <f t="shared" si="302"/>
        <v>0</v>
      </c>
      <c r="X678" s="212">
        <f t="shared" si="302"/>
        <v>0</v>
      </c>
      <c r="Y678" s="212">
        <f t="shared" si="302"/>
        <v>0</v>
      </c>
      <c r="Z678" s="212">
        <f t="shared" si="302"/>
        <v>0</v>
      </c>
      <c r="AA678" s="212">
        <f t="shared" si="302"/>
        <v>0</v>
      </c>
      <c r="AB678" s="212">
        <f t="shared" si="302"/>
        <v>0</v>
      </c>
      <c r="AC678" s="212">
        <f t="shared" si="302"/>
        <v>0</v>
      </c>
      <c r="AD678" s="212">
        <f t="shared" si="302"/>
        <v>0</v>
      </c>
      <c r="AE678" s="212">
        <f t="shared" si="302"/>
        <v>0</v>
      </c>
      <c r="AF678" s="212">
        <f t="shared" si="302"/>
        <v>0</v>
      </c>
      <c r="AG678" s="212">
        <f t="shared" si="302"/>
        <v>0</v>
      </c>
      <c r="AH678" s="212">
        <f t="shared" si="302"/>
        <v>0</v>
      </c>
      <c r="AI678" s="212">
        <f t="shared" si="302"/>
        <v>0</v>
      </c>
      <c r="AJ678" s="212">
        <f t="shared" si="302"/>
        <v>0</v>
      </c>
      <c r="AK678" s="212">
        <f t="shared" si="302"/>
        <v>0</v>
      </c>
      <c r="AL678" s="212">
        <f t="shared" si="302"/>
        <v>0</v>
      </c>
      <c r="AM678" s="212">
        <f t="shared" si="302"/>
        <v>0</v>
      </c>
      <c r="AN678" s="212">
        <f t="shared" si="302"/>
        <v>0</v>
      </c>
      <c r="AO678" s="212">
        <f t="shared" si="302"/>
        <v>0</v>
      </c>
      <c r="AP678" s="212">
        <f t="shared" si="302"/>
        <v>0</v>
      </c>
    </row>
    <row r="679" spans="1:42" x14ac:dyDescent="0.2">
      <c r="A679" s="4">
        <f>A678+1</f>
        <v>9</v>
      </c>
      <c r="B679" s="236">
        <f t="shared" si="294"/>
        <v>0</v>
      </c>
      <c r="C679" s="212">
        <f t="shared" ref="C679:AP679" si="303">IF(AND(C$2&gt;equip2_reserve_freq*$A666,C$2&lt;=equip2_reserve_freq*$A667),$B667/(equip2_reserve_freq),0)</f>
        <v>0</v>
      </c>
      <c r="D679" s="212">
        <f t="shared" si="303"/>
        <v>0</v>
      </c>
      <c r="E679" s="212">
        <f t="shared" si="303"/>
        <v>0</v>
      </c>
      <c r="F679" s="212">
        <f t="shared" si="303"/>
        <v>0</v>
      </c>
      <c r="G679" s="212">
        <f t="shared" si="303"/>
        <v>0</v>
      </c>
      <c r="H679" s="212">
        <f t="shared" si="303"/>
        <v>0</v>
      </c>
      <c r="I679" s="212">
        <f t="shared" si="303"/>
        <v>0</v>
      </c>
      <c r="J679" s="212">
        <f t="shared" si="303"/>
        <v>0</v>
      </c>
      <c r="K679" s="212">
        <f t="shared" si="303"/>
        <v>0</v>
      </c>
      <c r="L679" s="212">
        <f t="shared" si="303"/>
        <v>0</v>
      </c>
      <c r="M679" s="212">
        <f t="shared" si="303"/>
        <v>0</v>
      </c>
      <c r="N679" s="212">
        <f t="shared" si="303"/>
        <v>0</v>
      </c>
      <c r="O679" s="212">
        <f t="shared" si="303"/>
        <v>0</v>
      </c>
      <c r="P679" s="212">
        <f t="shared" si="303"/>
        <v>0</v>
      </c>
      <c r="Q679" s="212">
        <f t="shared" si="303"/>
        <v>0</v>
      </c>
      <c r="R679" s="212">
        <f t="shared" si="303"/>
        <v>0</v>
      </c>
      <c r="S679" s="212">
        <f t="shared" si="303"/>
        <v>0</v>
      </c>
      <c r="T679" s="212">
        <f t="shared" si="303"/>
        <v>0</v>
      </c>
      <c r="U679" s="212">
        <f t="shared" si="303"/>
        <v>0</v>
      </c>
      <c r="V679" s="212">
        <f t="shared" si="303"/>
        <v>0</v>
      </c>
      <c r="W679" s="212">
        <f t="shared" si="303"/>
        <v>0</v>
      </c>
      <c r="X679" s="212">
        <f t="shared" si="303"/>
        <v>0</v>
      </c>
      <c r="Y679" s="212">
        <f t="shared" si="303"/>
        <v>0</v>
      </c>
      <c r="Z679" s="212">
        <f t="shared" si="303"/>
        <v>0</v>
      </c>
      <c r="AA679" s="212">
        <f t="shared" si="303"/>
        <v>0</v>
      </c>
      <c r="AB679" s="212">
        <f t="shared" si="303"/>
        <v>0</v>
      </c>
      <c r="AC679" s="212">
        <f t="shared" si="303"/>
        <v>0</v>
      </c>
      <c r="AD679" s="212">
        <f t="shared" si="303"/>
        <v>0</v>
      </c>
      <c r="AE679" s="212">
        <f t="shared" si="303"/>
        <v>0</v>
      </c>
      <c r="AF679" s="212">
        <f t="shared" si="303"/>
        <v>0</v>
      </c>
      <c r="AG679" s="212">
        <f t="shared" si="303"/>
        <v>0</v>
      </c>
      <c r="AH679" s="212">
        <f t="shared" si="303"/>
        <v>0</v>
      </c>
      <c r="AI679" s="212">
        <f t="shared" si="303"/>
        <v>0</v>
      </c>
      <c r="AJ679" s="212">
        <f t="shared" si="303"/>
        <v>0</v>
      </c>
      <c r="AK679" s="212">
        <f t="shared" si="303"/>
        <v>0</v>
      </c>
      <c r="AL679" s="212">
        <f t="shared" si="303"/>
        <v>0</v>
      </c>
      <c r="AM679" s="212">
        <f t="shared" si="303"/>
        <v>0</v>
      </c>
      <c r="AN679" s="212">
        <f t="shared" si="303"/>
        <v>0</v>
      </c>
      <c r="AO679" s="212">
        <f t="shared" si="303"/>
        <v>0</v>
      </c>
      <c r="AP679" s="212">
        <f t="shared" si="303"/>
        <v>0</v>
      </c>
    </row>
    <row r="680" spans="1:42" x14ac:dyDescent="0.2">
      <c r="A680" s="4">
        <f t="shared" ref="A680" si="304">A679+1</f>
        <v>10</v>
      </c>
      <c r="B680" s="236">
        <f t="shared" si="294"/>
        <v>0</v>
      </c>
      <c r="C680" s="216">
        <f t="shared" ref="C680:AP680" si="305">IF(AND(C$2&gt;equip2_reserve_freq*$A667,C$2&lt;=equip2_reserve_freq*$A668),$B668/(equip2_reserve_freq),0)</f>
        <v>0</v>
      </c>
      <c r="D680" s="216">
        <f t="shared" si="305"/>
        <v>0</v>
      </c>
      <c r="E680" s="216">
        <f t="shared" si="305"/>
        <v>0</v>
      </c>
      <c r="F680" s="216">
        <f t="shared" si="305"/>
        <v>0</v>
      </c>
      <c r="G680" s="216">
        <f t="shared" si="305"/>
        <v>0</v>
      </c>
      <c r="H680" s="216">
        <f t="shared" si="305"/>
        <v>0</v>
      </c>
      <c r="I680" s="216">
        <f t="shared" si="305"/>
        <v>0</v>
      </c>
      <c r="J680" s="216">
        <f t="shared" si="305"/>
        <v>0</v>
      </c>
      <c r="K680" s="216">
        <f t="shared" si="305"/>
        <v>0</v>
      </c>
      <c r="L680" s="216">
        <f t="shared" si="305"/>
        <v>0</v>
      </c>
      <c r="M680" s="216">
        <f t="shared" si="305"/>
        <v>0</v>
      </c>
      <c r="N680" s="216">
        <f t="shared" si="305"/>
        <v>0</v>
      </c>
      <c r="O680" s="216">
        <f t="shared" si="305"/>
        <v>0</v>
      </c>
      <c r="P680" s="216">
        <f t="shared" si="305"/>
        <v>0</v>
      </c>
      <c r="Q680" s="216">
        <f t="shared" si="305"/>
        <v>0</v>
      </c>
      <c r="R680" s="216">
        <f t="shared" si="305"/>
        <v>0</v>
      </c>
      <c r="S680" s="216">
        <f t="shared" si="305"/>
        <v>0</v>
      </c>
      <c r="T680" s="216">
        <f t="shared" si="305"/>
        <v>0</v>
      </c>
      <c r="U680" s="216">
        <f t="shared" si="305"/>
        <v>0</v>
      </c>
      <c r="V680" s="216">
        <f t="shared" si="305"/>
        <v>0</v>
      </c>
      <c r="W680" s="216">
        <f t="shared" si="305"/>
        <v>0</v>
      </c>
      <c r="X680" s="216">
        <f t="shared" si="305"/>
        <v>0</v>
      </c>
      <c r="Y680" s="216">
        <f t="shared" si="305"/>
        <v>0</v>
      </c>
      <c r="Z680" s="216">
        <f t="shared" si="305"/>
        <v>0</v>
      </c>
      <c r="AA680" s="216">
        <f t="shared" si="305"/>
        <v>0</v>
      </c>
      <c r="AB680" s="216">
        <f t="shared" si="305"/>
        <v>0</v>
      </c>
      <c r="AC680" s="216">
        <f t="shared" si="305"/>
        <v>0</v>
      </c>
      <c r="AD680" s="216">
        <f t="shared" si="305"/>
        <v>0</v>
      </c>
      <c r="AE680" s="216">
        <f t="shared" si="305"/>
        <v>0</v>
      </c>
      <c r="AF680" s="216">
        <f t="shared" si="305"/>
        <v>0</v>
      </c>
      <c r="AG680" s="216">
        <f t="shared" si="305"/>
        <v>0</v>
      </c>
      <c r="AH680" s="216">
        <f t="shared" si="305"/>
        <v>0</v>
      </c>
      <c r="AI680" s="216">
        <f t="shared" si="305"/>
        <v>0</v>
      </c>
      <c r="AJ680" s="216">
        <f t="shared" si="305"/>
        <v>0</v>
      </c>
      <c r="AK680" s="216">
        <f t="shared" si="305"/>
        <v>0</v>
      </c>
      <c r="AL680" s="216">
        <f t="shared" si="305"/>
        <v>0</v>
      </c>
      <c r="AM680" s="216">
        <f t="shared" si="305"/>
        <v>0</v>
      </c>
      <c r="AN680" s="216">
        <f t="shared" si="305"/>
        <v>0</v>
      </c>
      <c r="AO680" s="216">
        <f t="shared" si="305"/>
        <v>0</v>
      </c>
      <c r="AP680" s="216">
        <f t="shared" si="305"/>
        <v>0</v>
      </c>
    </row>
    <row r="681" spans="1:42" x14ac:dyDescent="0.2">
      <c r="A681" s="37" t="s">
        <v>13</v>
      </c>
      <c r="B681" s="28"/>
      <c r="C681" s="215">
        <f>SUM(C671:C680)</f>
        <v>0</v>
      </c>
      <c r="D681" s="215">
        <f t="shared" ref="D681:AP681" si="306">SUM(D671:D680)</f>
        <v>0</v>
      </c>
      <c r="E681" s="215">
        <f t="shared" si="306"/>
        <v>0</v>
      </c>
      <c r="F681" s="215">
        <f t="shared" si="306"/>
        <v>0</v>
      </c>
      <c r="G681" s="215">
        <f t="shared" si="306"/>
        <v>0</v>
      </c>
      <c r="H681" s="215">
        <f t="shared" si="306"/>
        <v>0</v>
      </c>
      <c r="I681" s="215">
        <f t="shared" si="306"/>
        <v>0</v>
      </c>
      <c r="J681" s="215">
        <f t="shared" si="306"/>
        <v>0</v>
      </c>
      <c r="K681" s="215">
        <f t="shared" si="306"/>
        <v>0</v>
      </c>
      <c r="L681" s="215">
        <f t="shared" si="306"/>
        <v>0</v>
      </c>
      <c r="M681" s="215">
        <f t="shared" si="306"/>
        <v>0</v>
      </c>
      <c r="N681" s="215">
        <f t="shared" si="306"/>
        <v>0</v>
      </c>
      <c r="O681" s="215">
        <f t="shared" si="306"/>
        <v>0</v>
      </c>
      <c r="P681" s="215">
        <f t="shared" si="306"/>
        <v>0</v>
      </c>
      <c r="Q681" s="215">
        <f t="shared" si="306"/>
        <v>0</v>
      </c>
      <c r="R681" s="215">
        <f t="shared" si="306"/>
        <v>0</v>
      </c>
      <c r="S681" s="215">
        <f t="shared" si="306"/>
        <v>0</v>
      </c>
      <c r="T681" s="215">
        <f t="shared" si="306"/>
        <v>0</v>
      </c>
      <c r="U681" s="215">
        <f t="shared" si="306"/>
        <v>0</v>
      </c>
      <c r="V681" s="215">
        <f t="shared" si="306"/>
        <v>0</v>
      </c>
      <c r="W681" s="215">
        <f t="shared" si="306"/>
        <v>0</v>
      </c>
      <c r="X681" s="215">
        <f t="shared" si="306"/>
        <v>0</v>
      </c>
      <c r="Y681" s="215">
        <f t="shared" si="306"/>
        <v>0</v>
      </c>
      <c r="Z681" s="215">
        <f t="shared" si="306"/>
        <v>0</v>
      </c>
      <c r="AA681" s="215">
        <f t="shared" si="306"/>
        <v>0</v>
      </c>
      <c r="AB681" s="215">
        <f t="shared" si="306"/>
        <v>0</v>
      </c>
      <c r="AC681" s="215">
        <f t="shared" si="306"/>
        <v>0</v>
      </c>
      <c r="AD681" s="215">
        <f t="shared" si="306"/>
        <v>0</v>
      </c>
      <c r="AE681" s="215">
        <f t="shared" si="306"/>
        <v>0</v>
      </c>
      <c r="AF681" s="215">
        <f t="shared" si="306"/>
        <v>0</v>
      </c>
      <c r="AG681" s="215">
        <f t="shared" si="306"/>
        <v>0</v>
      </c>
      <c r="AH681" s="215">
        <f t="shared" si="306"/>
        <v>0</v>
      </c>
      <c r="AI681" s="215">
        <f t="shared" si="306"/>
        <v>0</v>
      </c>
      <c r="AJ681" s="215">
        <f t="shared" si="306"/>
        <v>0</v>
      </c>
      <c r="AK681" s="215">
        <f t="shared" si="306"/>
        <v>0</v>
      </c>
      <c r="AL681" s="215">
        <f t="shared" si="306"/>
        <v>0</v>
      </c>
      <c r="AM681" s="215">
        <f t="shared" si="306"/>
        <v>0</v>
      </c>
      <c r="AN681" s="215">
        <f t="shared" si="306"/>
        <v>0</v>
      </c>
      <c r="AO681" s="215">
        <f t="shared" si="306"/>
        <v>0</v>
      </c>
      <c r="AP681" s="215">
        <f t="shared" si="306"/>
        <v>0</v>
      </c>
    </row>
    <row r="682" spans="1:42" s="121" customFormat="1" x14ac:dyDescent="0.2">
      <c r="A682" s="4"/>
      <c r="B682" s="202"/>
    </row>
    <row r="683" spans="1:42" s="121" customFormat="1" x14ac:dyDescent="0.2">
      <c r="A683" s="25" t="s">
        <v>273</v>
      </c>
    </row>
    <row r="684" spans="1:42" x14ac:dyDescent="0.2">
      <c r="A684" s="4" t="s">
        <v>264</v>
      </c>
      <c r="B684" s="215">
        <v>0</v>
      </c>
      <c r="C684" s="215">
        <f>B687</f>
        <v>0</v>
      </c>
      <c r="D684" s="215">
        <f t="shared" ref="D684:AP684" si="307">C687</f>
        <v>0</v>
      </c>
      <c r="E684" s="215">
        <f t="shared" si="307"/>
        <v>0</v>
      </c>
      <c r="F684" s="215">
        <f t="shared" si="307"/>
        <v>0</v>
      </c>
      <c r="G684" s="215">
        <f t="shared" si="307"/>
        <v>0</v>
      </c>
      <c r="H684" s="215">
        <f t="shared" si="307"/>
        <v>0</v>
      </c>
      <c r="I684" s="215">
        <f t="shared" si="307"/>
        <v>0</v>
      </c>
      <c r="J684" s="215">
        <f t="shared" si="307"/>
        <v>0</v>
      </c>
      <c r="K684" s="215">
        <f t="shared" si="307"/>
        <v>0</v>
      </c>
      <c r="L684" s="215">
        <f t="shared" si="307"/>
        <v>0</v>
      </c>
      <c r="M684" s="215">
        <f t="shared" si="307"/>
        <v>0</v>
      </c>
      <c r="N684" s="215">
        <f t="shared" si="307"/>
        <v>0</v>
      </c>
      <c r="O684" s="215">
        <f t="shared" si="307"/>
        <v>0</v>
      </c>
      <c r="P684" s="215">
        <f t="shared" si="307"/>
        <v>0</v>
      </c>
      <c r="Q684" s="215">
        <f t="shared" si="307"/>
        <v>0</v>
      </c>
      <c r="R684" s="215">
        <f t="shared" si="307"/>
        <v>0</v>
      </c>
      <c r="S684" s="215">
        <f t="shared" si="307"/>
        <v>0</v>
      </c>
      <c r="T684" s="215">
        <f t="shared" si="307"/>
        <v>0</v>
      </c>
      <c r="U684" s="215">
        <f t="shared" si="307"/>
        <v>0</v>
      </c>
      <c r="V684" s="215">
        <f t="shared" si="307"/>
        <v>0</v>
      </c>
      <c r="W684" s="215">
        <f t="shared" si="307"/>
        <v>0</v>
      </c>
      <c r="X684" s="215">
        <f t="shared" si="307"/>
        <v>0</v>
      </c>
      <c r="Y684" s="215">
        <f t="shared" si="307"/>
        <v>0</v>
      </c>
      <c r="Z684" s="215">
        <f t="shared" si="307"/>
        <v>0</v>
      </c>
      <c r="AA684" s="215">
        <f t="shared" si="307"/>
        <v>0</v>
      </c>
      <c r="AB684" s="215">
        <f t="shared" si="307"/>
        <v>0</v>
      </c>
      <c r="AC684" s="215">
        <f t="shared" si="307"/>
        <v>0</v>
      </c>
      <c r="AD684" s="215">
        <f t="shared" si="307"/>
        <v>0</v>
      </c>
      <c r="AE684" s="215">
        <f t="shared" si="307"/>
        <v>0</v>
      </c>
      <c r="AF684" s="215">
        <f t="shared" si="307"/>
        <v>0</v>
      </c>
      <c r="AG684" s="215">
        <f t="shared" si="307"/>
        <v>0</v>
      </c>
      <c r="AH684" s="215">
        <f t="shared" si="307"/>
        <v>0</v>
      </c>
      <c r="AI684" s="215">
        <f t="shared" si="307"/>
        <v>0</v>
      </c>
      <c r="AJ684" s="215">
        <f t="shared" si="307"/>
        <v>0</v>
      </c>
      <c r="AK684" s="215">
        <f t="shared" si="307"/>
        <v>0</v>
      </c>
      <c r="AL684" s="215">
        <f t="shared" si="307"/>
        <v>0</v>
      </c>
      <c r="AM684" s="215">
        <f t="shared" si="307"/>
        <v>0</v>
      </c>
      <c r="AN684" s="215">
        <f t="shared" si="307"/>
        <v>0</v>
      </c>
      <c r="AO684" s="215">
        <f t="shared" si="307"/>
        <v>0</v>
      </c>
      <c r="AP684" s="215">
        <f t="shared" si="307"/>
        <v>0</v>
      </c>
    </row>
    <row r="685" spans="1:42" x14ac:dyDescent="0.2">
      <c r="A685" s="4" t="s">
        <v>63</v>
      </c>
      <c r="B685" s="215">
        <v>0</v>
      </c>
      <c r="C685" s="215">
        <f>C713</f>
        <v>0</v>
      </c>
      <c r="D685" s="215">
        <f t="shared" ref="D685:AP685" si="308">D713</f>
        <v>0</v>
      </c>
      <c r="E685" s="215">
        <f t="shared" si="308"/>
        <v>0</v>
      </c>
      <c r="F685" s="215">
        <f t="shared" si="308"/>
        <v>0</v>
      </c>
      <c r="G685" s="215">
        <f t="shared" si="308"/>
        <v>0</v>
      </c>
      <c r="H685" s="215">
        <f t="shared" si="308"/>
        <v>0</v>
      </c>
      <c r="I685" s="215">
        <f t="shared" si="308"/>
        <v>0</v>
      </c>
      <c r="J685" s="215">
        <f t="shared" si="308"/>
        <v>0</v>
      </c>
      <c r="K685" s="215">
        <f t="shared" si="308"/>
        <v>0</v>
      </c>
      <c r="L685" s="215">
        <f t="shared" si="308"/>
        <v>0</v>
      </c>
      <c r="M685" s="215">
        <f t="shared" si="308"/>
        <v>0</v>
      </c>
      <c r="N685" s="215">
        <f t="shared" si="308"/>
        <v>0</v>
      </c>
      <c r="O685" s="215">
        <f t="shared" si="308"/>
        <v>0</v>
      </c>
      <c r="P685" s="215">
        <f t="shared" si="308"/>
        <v>0</v>
      </c>
      <c r="Q685" s="215">
        <f t="shared" si="308"/>
        <v>0</v>
      </c>
      <c r="R685" s="215">
        <f t="shared" si="308"/>
        <v>0</v>
      </c>
      <c r="S685" s="215">
        <f t="shared" si="308"/>
        <v>0</v>
      </c>
      <c r="T685" s="215">
        <f t="shared" si="308"/>
        <v>0</v>
      </c>
      <c r="U685" s="215">
        <f t="shared" si="308"/>
        <v>0</v>
      </c>
      <c r="V685" s="215">
        <f t="shared" si="308"/>
        <v>0</v>
      </c>
      <c r="W685" s="215">
        <f t="shared" si="308"/>
        <v>0</v>
      </c>
      <c r="X685" s="215">
        <f t="shared" si="308"/>
        <v>0</v>
      </c>
      <c r="Y685" s="215">
        <f t="shared" si="308"/>
        <v>0</v>
      </c>
      <c r="Z685" s="215">
        <f t="shared" si="308"/>
        <v>0</v>
      </c>
      <c r="AA685" s="215">
        <f t="shared" si="308"/>
        <v>0</v>
      </c>
      <c r="AB685" s="215">
        <f t="shared" si="308"/>
        <v>0</v>
      </c>
      <c r="AC685" s="215">
        <f t="shared" si="308"/>
        <v>0</v>
      </c>
      <c r="AD685" s="215">
        <f t="shared" si="308"/>
        <v>0</v>
      </c>
      <c r="AE685" s="215">
        <f t="shared" si="308"/>
        <v>0</v>
      </c>
      <c r="AF685" s="215">
        <f t="shared" si="308"/>
        <v>0</v>
      </c>
      <c r="AG685" s="215">
        <f t="shared" si="308"/>
        <v>0</v>
      </c>
      <c r="AH685" s="215">
        <f t="shared" si="308"/>
        <v>0</v>
      </c>
      <c r="AI685" s="215">
        <f t="shared" si="308"/>
        <v>0</v>
      </c>
      <c r="AJ685" s="215">
        <f t="shared" si="308"/>
        <v>0</v>
      </c>
      <c r="AK685" s="215">
        <f t="shared" si="308"/>
        <v>0</v>
      </c>
      <c r="AL685" s="215">
        <f t="shared" si="308"/>
        <v>0</v>
      </c>
      <c r="AM685" s="215">
        <f t="shared" si="308"/>
        <v>0</v>
      </c>
      <c r="AN685" s="215">
        <f t="shared" si="308"/>
        <v>0</v>
      </c>
      <c r="AO685" s="215">
        <f t="shared" si="308"/>
        <v>0</v>
      </c>
      <c r="AP685" s="215">
        <f t="shared" si="308"/>
        <v>0</v>
      </c>
    </row>
    <row r="686" spans="1:42" x14ac:dyDescent="0.2">
      <c r="A686" s="4" t="s">
        <v>265</v>
      </c>
      <c r="B686" s="216">
        <v>0</v>
      </c>
      <c r="C686" s="216">
        <f>-C701</f>
        <v>0</v>
      </c>
      <c r="D686" s="216">
        <f t="shared" ref="D686:AP686" si="309">-D701</f>
        <v>0</v>
      </c>
      <c r="E686" s="216">
        <f t="shared" si="309"/>
        <v>0</v>
      </c>
      <c r="F686" s="216">
        <f t="shared" si="309"/>
        <v>0</v>
      </c>
      <c r="G686" s="216">
        <f t="shared" si="309"/>
        <v>0</v>
      </c>
      <c r="H686" s="216">
        <f t="shared" si="309"/>
        <v>0</v>
      </c>
      <c r="I686" s="216">
        <f t="shared" si="309"/>
        <v>0</v>
      </c>
      <c r="J686" s="216">
        <f t="shared" si="309"/>
        <v>0</v>
      </c>
      <c r="K686" s="216">
        <f t="shared" si="309"/>
        <v>0</v>
      </c>
      <c r="L686" s="216">
        <f t="shared" si="309"/>
        <v>0</v>
      </c>
      <c r="M686" s="216">
        <f t="shared" si="309"/>
        <v>0</v>
      </c>
      <c r="N686" s="216">
        <f t="shared" si="309"/>
        <v>0</v>
      </c>
      <c r="O686" s="216">
        <f t="shared" si="309"/>
        <v>0</v>
      </c>
      <c r="P686" s="216">
        <f t="shared" si="309"/>
        <v>0</v>
      </c>
      <c r="Q686" s="216">
        <f t="shared" si="309"/>
        <v>0</v>
      </c>
      <c r="R686" s="216">
        <f t="shared" si="309"/>
        <v>0</v>
      </c>
      <c r="S686" s="216">
        <f t="shared" si="309"/>
        <v>0</v>
      </c>
      <c r="T686" s="216">
        <f t="shared" si="309"/>
        <v>0</v>
      </c>
      <c r="U686" s="216">
        <f t="shared" si="309"/>
        <v>0</v>
      </c>
      <c r="V686" s="216">
        <f t="shared" si="309"/>
        <v>0</v>
      </c>
      <c r="W686" s="216">
        <f t="shared" si="309"/>
        <v>0</v>
      </c>
      <c r="X686" s="216">
        <f t="shared" si="309"/>
        <v>0</v>
      </c>
      <c r="Y686" s="216">
        <f t="shared" si="309"/>
        <v>0</v>
      </c>
      <c r="Z686" s="216">
        <f t="shared" si="309"/>
        <v>0</v>
      </c>
      <c r="AA686" s="216">
        <f t="shared" si="309"/>
        <v>0</v>
      </c>
      <c r="AB686" s="216">
        <f t="shared" si="309"/>
        <v>0</v>
      </c>
      <c r="AC686" s="216">
        <f t="shared" si="309"/>
        <v>0</v>
      </c>
      <c r="AD686" s="216">
        <f t="shared" si="309"/>
        <v>0</v>
      </c>
      <c r="AE686" s="216">
        <f t="shared" si="309"/>
        <v>0</v>
      </c>
      <c r="AF686" s="216">
        <f t="shared" si="309"/>
        <v>0</v>
      </c>
      <c r="AG686" s="216">
        <f t="shared" si="309"/>
        <v>0</v>
      </c>
      <c r="AH686" s="216">
        <f t="shared" si="309"/>
        <v>0</v>
      </c>
      <c r="AI686" s="216">
        <f t="shared" si="309"/>
        <v>0</v>
      </c>
      <c r="AJ686" s="216">
        <f t="shared" si="309"/>
        <v>0</v>
      </c>
      <c r="AK686" s="216">
        <f t="shared" si="309"/>
        <v>0</v>
      </c>
      <c r="AL686" s="216">
        <f t="shared" si="309"/>
        <v>0</v>
      </c>
      <c r="AM686" s="216">
        <f t="shared" si="309"/>
        <v>0</v>
      </c>
      <c r="AN686" s="216">
        <f t="shared" si="309"/>
        <v>0</v>
      </c>
      <c r="AO686" s="216">
        <f t="shared" si="309"/>
        <v>0</v>
      </c>
      <c r="AP686" s="216">
        <f t="shared" si="309"/>
        <v>0</v>
      </c>
    </row>
    <row r="687" spans="1:42" x14ac:dyDescent="0.2">
      <c r="A687" s="4" t="s">
        <v>249</v>
      </c>
      <c r="B687" s="215">
        <f>SUM(B684:B686)</f>
        <v>0</v>
      </c>
      <c r="C687" s="215">
        <f>SUM(C684:C686)</f>
        <v>0</v>
      </c>
      <c r="D687" s="215">
        <f t="shared" ref="D687:AP687" si="310">SUM(D684:D686)</f>
        <v>0</v>
      </c>
      <c r="E687" s="215">
        <f t="shared" si="310"/>
        <v>0</v>
      </c>
      <c r="F687" s="215">
        <f t="shared" si="310"/>
        <v>0</v>
      </c>
      <c r="G687" s="215">
        <f t="shared" si="310"/>
        <v>0</v>
      </c>
      <c r="H687" s="215">
        <f t="shared" si="310"/>
        <v>0</v>
      </c>
      <c r="I687" s="215">
        <f t="shared" si="310"/>
        <v>0</v>
      </c>
      <c r="J687" s="215">
        <f t="shared" si="310"/>
        <v>0</v>
      </c>
      <c r="K687" s="215">
        <f t="shared" si="310"/>
        <v>0</v>
      </c>
      <c r="L687" s="215">
        <f t="shared" si="310"/>
        <v>0</v>
      </c>
      <c r="M687" s="215">
        <f t="shared" si="310"/>
        <v>0</v>
      </c>
      <c r="N687" s="215">
        <f t="shared" si="310"/>
        <v>0</v>
      </c>
      <c r="O687" s="215">
        <f t="shared" si="310"/>
        <v>0</v>
      </c>
      <c r="P687" s="215">
        <f t="shared" si="310"/>
        <v>0</v>
      </c>
      <c r="Q687" s="215">
        <f t="shared" si="310"/>
        <v>0</v>
      </c>
      <c r="R687" s="215">
        <f t="shared" si="310"/>
        <v>0</v>
      </c>
      <c r="S687" s="215">
        <f t="shared" si="310"/>
        <v>0</v>
      </c>
      <c r="T687" s="215">
        <f t="shared" si="310"/>
        <v>0</v>
      </c>
      <c r="U687" s="215">
        <f t="shared" si="310"/>
        <v>0</v>
      </c>
      <c r="V687" s="215">
        <f t="shared" si="310"/>
        <v>0</v>
      </c>
      <c r="W687" s="215">
        <f t="shared" si="310"/>
        <v>0</v>
      </c>
      <c r="X687" s="215">
        <f t="shared" si="310"/>
        <v>0</v>
      </c>
      <c r="Y687" s="215">
        <f t="shared" si="310"/>
        <v>0</v>
      </c>
      <c r="Z687" s="215">
        <f t="shared" si="310"/>
        <v>0</v>
      </c>
      <c r="AA687" s="215">
        <f t="shared" si="310"/>
        <v>0</v>
      </c>
      <c r="AB687" s="215">
        <f t="shared" si="310"/>
        <v>0</v>
      </c>
      <c r="AC687" s="215">
        <f t="shared" si="310"/>
        <v>0</v>
      </c>
      <c r="AD687" s="215">
        <f t="shared" si="310"/>
        <v>0</v>
      </c>
      <c r="AE687" s="215">
        <f t="shared" si="310"/>
        <v>0</v>
      </c>
      <c r="AF687" s="215">
        <f t="shared" si="310"/>
        <v>0</v>
      </c>
      <c r="AG687" s="215">
        <f t="shared" si="310"/>
        <v>0</v>
      </c>
      <c r="AH687" s="215">
        <f t="shared" si="310"/>
        <v>0</v>
      </c>
      <c r="AI687" s="215">
        <f t="shared" si="310"/>
        <v>0</v>
      </c>
      <c r="AJ687" s="215">
        <f t="shared" si="310"/>
        <v>0</v>
      </c>
      <c r="AK687" s="215">
        <f t="shared" si="310"/>
        <v>0</v>
      </c>
      <c r="AL687" s="215">
        <f t="shared" si="310"/>
        <v>0</v>
      </c>
      <c r="AM687" s="215">
        <f t="shared" si="310"/>
        <v>0</v>
      </c>
      <c r="AN687" s="215">
        <f t="shared" si="310"/>
        <v>0</v>
      </c>
      <c r="AO687" s="215">
        <f t="shared" si="310"/>
        <v>0</v>
      </c>
      <c r="AP687" s="215">
        <f t="shared" si="310"/>
        <v>0</v>
      </c>
    </row>
    <row r="688" spans="1:42" s="121" customFormat="1" x14ac:dyDescent="0.2">
      <c r="A688" s="4"/>
      <c r="G688" s="202"/>
      <c r="H688" s="202"/>
      <c r="I688" s="202"/>
      <c r="J688" s="202"/>
      <c r="K688" s="202"/>
      <c r="L688" s="202"/>
      <c r="M688" s="202"/>
      <c r="N688" s="202"/>
      <c r="O688" s="202"/>
      <c r="P688" s="202"/>
      <c r="Q688" s="202"/>
      <c r="R688" s="202"/>
      <c r="S688" s="202"/>
      <c r="T688" s="202"/>
      <c r="U688" s="202"/>
      <c r="V688" s="202"/>
      <c r="W688" s="202"/>
      <c r="X688" s="202"/>
      <c r="Y688" s="202"/>
      <c r="Z688" s="202"/>
      <c r="AA688" s="202"/>
      <c r="AB688" s="202"/>
      <c r="AC688" s="202"/>
      <c r="AD688" s="202"/>
      <c r="AE688" s="202"/>
      <c r="AF688" s="202"/>
      <c r="AG688" s="202"/>
      <c r="AH688" s="202"/>
      <c r="AI688" s="202"/>
      <c r="AJ688" s="202"/>
      <c r="AK688" s="202"/>
      <c r="AL688" s="202"/>
      <c r="AM688" s="202"/>
      <c r="AN688" s="202"/>
      <c r="AO688" s="202"/>
      <c r="AP688" s="202"/>
    </row>
    <row r="689" spans="1:42" s="121" customFormat="1" x14ac:dyDescent="0.2">
      <c r="A689" s="4" t="s">
        <v>267</v>
      </c>
      <c r="G689" s="202"/>
      <c r="H689" s="202"/>
      <c r="I689" s="202"/>
      <c r="J689" s="202"/>
      <c r="K689" s="202"/>
      <c r="L689" s="202"/>
      <c r="M689" s="202"/>
      <c r="N689" s="202"/>
      <c r="O689" s="202"/>
      <c r="P689" s="202"/>
      <c r="Q689" s="202"/>
      <c r="R689" s="202"/>
      <c r="S689" s="202"/>
      <c r="T689" s="202"/>
      <c r="U689" s="202"/>
      <c r="V689" s="202"/>
      <c r="W689" s="202"/>
      <c r="X689" s="202"/>
      <c r="Y689" s="202"/>
      <c r="Z689" s="202"/>
      <c r="AA689" s="202"/>
      <c r="AB689" s="202"/>
      <c r="AC689" s="202"/>
      <c r="AD689" s="202"/>
      <c r="AE689" s="202"/>
      <c r="AF689" s="202"/>
      <c r="AG689" s="202"/>
      <c r="AH689" s="202"/>
      <c r="AI689" s="202"/>
      <c r="AJ689" s="202"/>
      <c r="AK689" s="202"/>
      <c r="AL689" s="202"/>
      <c r="AM689" s="202"/>
      <c r="AN689" s="202"/>
      <c r="AO689" s="202"/>
      <c r="AP689" s="202"/>
    </row>
    <row r="690" spans="1:42" s="121" customFormat="1" x14ac:dyDescent="0.2">
      <c r="A690" s="4" t="s">
        <v>268</v>
      </c>
      <c r="G690" s="202"/>
      <c r="H690" s="202"/>
      <c r="I690" s="202"/>
      <c r="J690" s="202"/>
      <c r="K690" s="202"/>
      <c r="L690" s="202"/>
      <c r="M690" s="202"/>
      <c r="N690" s="202"/>
      <c r="O690" s="202"/>
      <c r="P690" s="202"/>
      <c r="Q690" s="202"/>
      <c r="R690" s="202"/>
      <c r="S690" s="202"/>
      <c r="T690" s="202"/>
      <c r="U690" s="202"/>
      <c r="V690" s="202"/>
      <c r="W690" s="202"/>
      <c r="X690" s="202"/>
      <c r="Y690" s="202"/>
      <c r="Z690" s="202"/>
      <c r="AA690" s="202"/>
      <c r="AB690" s="202"/>
      <c r="AC690" s="202"/>
      <c r="AD690" s="202"/>
      <c r="AE690" s="202"/>
      <c r="AF690" s="202"/>
      <c r="AG690" s="202"/>
      <c r="AH690" s="202"/>
      <c r="AI690" s="202"/>
      <c r="AJ690" s="202"/>
      <c r="AK690" s="202"/>
      <c r="AL690" s="202"/>
      <c r="AM690" s="202"/>
      <c r="AN690" s="202"/>
      <c r="AO690" s="202"/>
      <c r="AP690" s="202"/>
    </row>
    <row r="691" spans="1:42" x14ac:dyDescent="0.2">
      <c r="A691" s="4">
        <v>1</v>
      </c>
      <c r="B691" s="236">
        <f t="shared" ref="B691:B700" si="311">SUM(C691:AP691)</f>
        <v>0</v>
      </c>
      <c r="C691" s="212">
        <f t="shared" ref="C691:AP691" si="312">IF(C$2&gt;analysis_period,0,IF(C$2=equip3_reserve_freq*$A691,equip3_reserve_cost*system_capacity*1000*(1+inflation_rate/100)^B$2,0))</f>
        <v>0</v>
      </c>
      <c r="D691" s="212">
        <f t="shared" si="312"/>
        <v>0</v>
      </c>
      <c r="E691" s="212">
        <f t="shared" si="312"/>
        <v>0</v>
      </c>
      <c r="F691" s="212">
        <f t="shared" si="312"/>
        <v>0</v>
      </c>
      <c r="G691" s="212">
        <f t="shared" si="312"/>
        <v>0</v>
      </c>
      <c r="H691" s="212">
        <f t="shared" si="312"/>
        <v>0</v>
      </c>
      <c r="I691" s="212">
        <f t="shared" si="312"/>
        <v>0</v>
      </c>
      <c r="J691" s="212">
        <f t="shared" si="312"/>
        <v>0</v>
      </c>
      <c r="K691" s="212">
        <f t="shared" si="312"/>
        <v>0</v>
      </c>
      <c r="L691" s="212">
        <f t="shared" si="312"/>
        <v>0</v>
      </c>
      <c r="M691" s="212">
        <f t="shared" si="312"/>
        <v>0</v>
      </c>
      <c r="N691" s="212">
        <f t="shared" si="312"/>
        <v>0</v>
      </c>
      <c r="O691" s="212">
        <f t="shared" si="312"/>
        <v>0</v>
      </c>
      <c r="P691" s="212">
        <f t="shared" si="312"/>
        <v>0</v>
      </c>
      <c r="Q691" s="212">
        <f t="shared" si="312"/>
        <v>0</v>
      </c>
      <c r="R691" s="212">
        <f t="shared" si="312"/>
        <v>0</v>
      </c>
      <c r="S691" s="212">
        <f t="shared" si="312"/>
        <v>0</v>
      </c>
      <c r="T691" s="212">
        <f t="shared" si="312"/>
        <v>0</v>
      </c>
      <c r="U691" s="212">
        <f t="shared" si="312"/>
        <v>0</v>
      </c>
      <c r="V691" s="212">
        <f t="shared" si="312"/>
        <v>0</v>
      </c>
      <c r="W691" s="212">
        <f t="shared" si="312"/>
        <v>0</v>
      </c>
      <c r="X691" s="212">
        <f t="shared" si="312"/>
        <v>0</v>
      </c>
      <c r="Y691" s="212">
        <f t="shared" si="312"/>
        <v>0</v>
      </c>
      <c r="Z691" s="212">
        <f t="shared" si="312"/>
        <v>0</v>
      </c>
      <c r="AA691" s="212">
        <f t="shared" si="312"/>
        <v>0</v>
      </c>
      <c r="AB691" s="212">
        <f t="shared" si="312"/>
        <v>0</v>
      </c>
      <c r="AC691" s="212">
        <f t="shared" si="312"/>
        <v>0</v>
      </c>
      <c r="AD691" s="212">
        <f t="shared" si="312"/>
        <v>0</v>
      </c>
      <c r="AE691" s="212">
        <f t="shared" si="312"/>
        <v>0</v>
      </c>
      <c r="AF691" s="212">
        <f t="shared" si="312"/>
        <v>0</v>
      </c>
      <c r="AG691" s="212">
        <f t="shared" si="312"/>
        <v>0</v>
      </c>
      <c r="AH691" s="212">
        <f t="shared" si="312"/>
        <v>0</v>
      </c>
      <c r="AI691" s="212">
        <f t="shared" si="312"/>
        <v>0</v>
      </c>
      <c r="AJ691" s="212">
        <f t="shared" si="312"/>
        <v>0</v>
      </c>
      <c r="AK691" s="212">
        <f t="shared" si="312"/>
        <v>0</v>
      </c>
      <c r="AL691" s="212">
        <f t="shared" si="312"/>
        <v>0</v>
      </c>
      <c r="AM691" s="212">
        <f t="shared" si="312"/>
        <v>0</v>
      </c>
      <c r="AN691" s="212">
        <f t="shared" si="312"/>
        <v>0</v>
      </c>
      <c r="AO691" s="212">
        <f t="shared" si="312"/>
        <v>0</v>
      </c>
      <c r="AP691" s="212">
        <f t="shared" si="312"/>
        <v>0</v>
      </c>
    </row>
    <row r="692" spans="1:42" x14ac:dyDescent="0.2">
      <c r="A692" s="4">
        <f>A691+1</f>
        <v>2</v>
      </c>
      <c r="B692" s="236">
        <f t="shared" si="311"/>
        <v>0</v>
      </c>
      <c r="C692" s="212">
        <f t="shared" ref="C692:AP692" si="313">IF(C$2&gt;analysis_period,0,IF(C$2=equip3_reserve_freq*$A692,equip3_reserve_cost*system_capacity*1000*(1+inflation_rate/100)^B$2,0))</f>
        <v>0</v>
      </c>
      <c r="D692" s="212">
        <f t="shared" si="313"/>
        <v>0</v>
      </c>
      <c r="E692" s="212">
        <f t="shared" si="313"/>
        <v>0</v>
      </c>
      <c r="F692" s="212">
        <f t="shared" si="313"/>
        <v>0</v>
      </c>
      <c r="G692" s="212">
        <f t="shared" si="313"/>
        <v>0</v>
      </c>
      <c r="H692" s="212">
        <f t="shared" si="313"/>
        <v>0</v>
      </c>
      <c r="I692" s="212">
        <f t="shared" si="313"/>
        <v>0</v>
      </c>
      <c r="J692" s="212">
        <f t="shared" si="313"/>
        <v>0</v>
      </c>
      <c r="K692" s="212">
        <f t="shared" si="313"/>
        <v>0</v>
      </c>
      <c r="L692" s="212">
        <f t="shared" si="313"/>
        <v>0</v>
      </c>
      <c r="M692" s="212">
        <f t="shared" si="313"/>
        <v>0</v>
      </c>
      <c r="N692" s="212">
        <f t="shared" si="313"/>
        <v>0</v>
      </c>
      <c r="O692" s="212">
        <f t="shared" si="313"/>
        <v>0</v>
      </c>
      <c r="P692" s="212">
        <f t="shared" si="313"/>
        <v>0</v>
      </c>
      <c r="Q692" s="212">
        <f t="shared" si="313"/>
        <v>0</v>
      </c>
      <c r="R692" s="212">
        <f t="shared" si="313"/>
        <v>0</v>
      </c>
      <c r="S692" s="212">
        <f t="shared" si="313"/>
        <v>0</v>
      </c>
      <c r="T692" s="212">
        <f t="shared" si="313"/>
        <v>0</v>
      </c>
      <c r="U692" s="212">
        <f t="shared" si="313"/>
        <v>0</v>
      </c>
      <c r="V692" s="212">
        <f t="shared" si="313"/>
        <v>0</v>
      </c>
      <c r="W692" s="212">
        <f t="shared" si="313"/>
        <v>0</v>
      </c>
      <c r="X692" s="212">
        <f t="shared" si="313"/>
        <v>0</v>
      </c>
      <c r="Y692" s="212">
        <f t="shared" si="313"/>
        <v>0</v>
      </c>
      <c r="Z692" s="212">
        <f t="shared" si="313"/>
        <v>0</v>
      </c>
      <c r="AA692" s="212">
        <f t="shared" si="313"/>
        <v>0</v>
      </c>
      <c r="AB692" s="212">
        <f t="shared" si="313"/>
        <v>0</v>
      </c>
      <c r="AC692" s="212">
        <f t="shared" si="313"/>
        <v>0</v>
      </c>
      <c r="AD692" s="212">
        <f t="shared" si="313"/>
        <v>0</v>
      </c>
      <c r="AE692" s="212">
        <f t="shared" si="313"/>
        <v>0</v>
      </c>
      <c r="AF692" s="212">
        <f t="shared" si="313"/>
        <v>0</v>
      </c>
      <c r="AG692" s="212">
        <f t="shared" si="313"/>
        <v>0</v>
      </c>
      <c r="AH692" s="212">
        <f t="shared" si="313"/>
        <v>0</v>
      </c>
      <c r="AI692" s="212">
        <f t="shared" si="313"/>
        <v>0</v>
      </c>
      <c r="AJ692" s="212">
        <f t="shared" si="313"/>
        <v>0</v>
      </c>
      <c r="AK692" s="212">
        <f t="shared" si="313"/>
        <v>0</v>
      </c>
      <c r="AL692" s="212">
        <f t="shared" si="313"/>
        <v>0</v>
      </c>
      <c r="AM692" s="212">
        <f t="shared" si="313"/>
        <v>0</v>
      </c>
      <c r="AN692" s="212">
        <f t="shared" si="313"/>
        <v>0</v>
      </c>
      <c r="AO692" s="212">
        <f t="shared" si="313"/>
        <v>0</v>
      </c>
      <c r="AP692" s="212">
        <f t="shared" si="313"/>
        <v>0</v>
      </c>
    </row>
    <row r="693" spans="1:42" x14ac:dyDescent="0.2">
      <c r="A693" s="4">
        <f t="shared" ref="A693:A700" si="314">A692+1</f>
        <v>3</v>
      </c>
      <c r="B693" s="236">
        <f t="shared" si="311"/>
        <v>0</v>
      </c>
      <c r="C693" s="212">
        <f t="shared" ref="C693:AP693" si="315">IF(C$2&gt;analysis_period,0,IF(C$2=equip3_reserve_freq*$A693,equip3_reserve_cost*system_capacity*1000*(1+inflation_rate/100)^B$2,0))</f>
        <v>0</v>
      </c>
      <c r="D693" s="212">
        <f t="shared" si="315"/>
        <v>0</v>
      </c>
      <c r="E693" s="212">
        <f t="shared" si="315"/>
        <v>0</v>
      </c>
      <c r="F693" s="212">
        <f t="shared" si="315"/>
        <v>0</v>
      </c>
      <c r="G693" s="212">
        <f t="shared" si="315"/>
        <v>0</v>
      </c>
      <c r="H693" s="212">
        <f t="shared" si="315"/>
        <v>0</v>
      </c>
      <c r="I693" s="212">
        <f t="shared" si="315"/>
        <v>0</v>
      </c>
      <c r="J693" s="212">
        <f t="shared" si="315"/>
        <v>0</v>
      </c>
      <c r="K693" s="212">
        <f t="shared" si="315"/>
        <v>0</v>
      </c>
      <c r="L693" s="212">
        <f t="shared" si="315"/>
        <v>0</v>
      </c>
      <c r="M693" s="212">
        <f t="shared" si="315"/>
        <v>0</v>
      </c>
      <c r="N693" s="212">
        <f t="shared" si="315"/>
        <v>0</v>
      </c>
      <c r="O693" s="212">
        <f t="shared" si="315"/>
        <v>0</v>
      </c>
      <c r="P693" s="212">
        <f t="shared" si="315"/>
        <v>0</v>
      </c>
      <c r="Q693" s="212">
        <f t="shared" si="315"/>
        <v>0</v>
      </c>
      <c r="R693" s="212">
        <f t="shared" si="315"/>
        <v>0</v>
      </c>
      <c r="S693" s="212">
        <f t="shared" si="315"/>
        <v>0</v>
      </c>
      <c r="T693" s="212">
        <f t="shared" si="315"/>
        <v>0</v>
      </c>
      <c r="U693" s="212">
        <f t="shared" si="315"/>
        <v>0</v>
      </c>
      <c r="V693" s="212">
        <f t="shared" si="315"/>
        <v>0</v>
      </c>
      <c r="W693" s="212">
        <f t="shared" si="315"/>
        <v>0</v>
      </c>
      <c r="X693" s="212">
        <f t="shared" si="315"/>
        <v>0</v>
      </c>
      <c r="Y693" s="212">
        <f t="shared" si="315"/>
        <v>0</v>
      </c>
      <c r="Z693" s="212">
        <f t="shared" si="315"/>
        <v>0</v>
      </c>
      <c r="AA693" s="212">
        <f t="shared" si="315"/>
        <v>0</v>
      </c>
      <c r="AB693" s="212">
        <f t="shared" si="315"/>
        <v>0</v>
      </c>
      <c r="AC693" s="212">
        <f t="shared" si="315"/>
        <v>0</v>
      </c>
      <c r="AD693" s="212">
        <f t="shared" si="315"/>
        <v>0</v>
      </c>
      <c r="AE693" s="212">
        <f t="shared" si="315"/>
        <v>0</v>
      </c>
      <c r="AF693" s="212">
        <f t="shared" si="315"/>
        <v>0</v>
      </c>
      <c r="AG693" s="212">
        <f t="shared" si="315"/>
        <v>0</v>
      </c>
      <c r="AH693" s="212">
        <f t="shared" si="315"/>
        <v>0</v>
      </c>
      <c r="AI693" s="212">
        <f t="shared" si="315"/>
        <v>0</v>
      </c>
      <c r="AJ693" s="212">
        <f t="shared" si="315"/>
        <v>0</v>
      </c>
      <c r="AK693" s="212">
        <f t="shared" si="315"/>
        <v>0</v>
      </c>
      <c r="AL693" s="212">
        <f t="shared" si="315"/>
        <v>0</v>
      </c>
      <c r="AM693" s="212">
        <f t="shared" si="315"/>
        <v>0</v>
      </c>
      <c r="AN693" s="212">
        <f t="shared" si="315"/>
        <v>0</v>
      </c>
      <c r="AO693" s="212">
        <f t="shared" si="315"/>
        <v>0</v>
      </c>
      <c r="AP693" s="212">
        <f t="shared" si="315"/>
        <v>0</v>
      </c>
    </row>
    <row r="694" spans="1:42" x14ac:dyDescent="0.2">
      <c r="A694" s="4">
        <f t="shared" si="314"/>
        <v>4</v>
      </c>
      <c r="B694" s="236">
        <f t="shared" si="311"/>
        <v>0</v>
      </c>
      <c r="C694" s="212">
        <f t="shared" ref="C694:AP694" si="316">IF(C$2&gt;analysis_period,0,IF(C$2=equip3_reserve_freq*$A694,equip3_reserve_cost*system_capacity*1000*(1+inflation_rate/100)^B$2,0))</f>
        <v>0</v>
      </c>
      <c r="D694" s="212">
        <f t="shared" si="316"/>
        <v>0</v>
      </c>
      <c r="E694" s="212">
        <f t="shared" si="316"/>
        <v>0</v>
      </c>
      <c r="F694" s="212">
        <f t="shared" si="316"/>
        <v>0</v>
      </c>
      <c r="G694" s="212">
        <f t="shared" si="316"/>
        <v>0</v>
      </c>
      <c r="H694" s="212">
        <f t="shared" si="316"/>
        <v>0</v>
      </c>
      <c r="I694" s="212">
        <f t="shared" si="316"/>
        <v>0</v>
      </c>
      <c r="J694" s="212">
        <f t="shared" si="316"/>
        <v>0</v>
      </c>
      <c r="K694" s="212">
        <f t="shared" si="316"/>
        <v>0</v>
      </c>
      <c r="L694" s="212">
        <f t="shared" si="316"/>
        <v>0</v>
      </c>
      <c r="M694" s="212">
        <f t="shared" si="316"/>
        <v>0</v>
      </c>
      <c r="N694" s="212">
        <f t="shared" si="316"/>
        <v>0</v>
      </c>
      <c r="O694" s="212">
        <f t="shared" si="316"/>
        <v>0</v>
      </c>
      <c r="P694" s="212">
        <f t="shared" si="316"/>
        <v>0</v>
      </c>
      <c r="Q694" s="212">
        <f t="shared" si="316"/>
        <v>0</v>
      </c>
      <c r="R694" s="212">
        <f t="shared" si="316"/>
        <v>0</v>
      </c>
      <c r="S694" s="212">
        <f t="shared" si="316"/>
        <v>0</v>
      </c>
      <c r="T694" s="212">
        <f t="shared" si="316"/>
        <v>0</v>
      </c>
      <c r="U694" s="212">
        <f t="shared" si="316"/>
        <v>0</v>
      </c>
      <c r="V694" s="212">
        <f t="shared" si="316"/>
        <v>0</v>
      </c>
      <c r="W694" s="212">
        <f t="shared" si="316"/>
        <v>0</v>
      </c>
      <c r="X694" s="212">
        <f t="shared" si="316"/>
        <v>0</v>
      </c>
      <c r="Y694" s="212">
        <f t="shared" si="316"/>
        <v>0</v>
      </c>
      <c r="Z694" s="212">
        <f t="shared" si="316"/>
        <v>0</v>
      </c>
      <c r="AA694" s="212">
        <f t="shared" si="316"/>
        <v>0</v>
      </c>
      <c r="AB694" s="212">
        <f t="shared" si="316"/>
        <v>0</v>
      </c>
      <c r="AC694" s="212">
        <f t="shared" si="316"/>
        <v>0</v>
      </c>
      <c r="AD694" s="212">
        <f t="shared" si="316"/>
        <v>0</v>
      </c>
      <c r="AE694" s="212">
        <f t="shared" si="316"/>
        <v>0</v>
      </c>
      <c r="AF694" s="212">
        <f t="shared" si="316"/>
        <v>0</v>
      </c>
      <c r="AG694" s="212">
        <f t="shared" si="316"/>
        <v>0</v>
      </c>
      <c r="AH694" s="212">
        <f t="shared" si="316"/>
        <v>0</v>
      </c>
      <c r="AI694" s="212">
        <f t="shared" si="316"/>
        <v>0</v>
      </c>
      <c r="AJ694" s="212">
        <f t="shared" si="316"/>
        <v>0</v>
      </c>
      <c r="AK694" s="212">
        <f t="shared" si="316"/>
        <v>0</v>
      </c>
      <c r="AL694" s="212">
        <f t="shared" si="316"/>
        <v>0</v>
      </c>
      <c r="AM694" s="212">
        <f t="shared" si="316"/>
        <v>0</v>
      </c>
      <c r="AN694" s="212">
        <f t="shared" si="316"/>
        <v>0</v>
      </c>
      <c r="AO694" s="212">
        <f t="shared" si="316"/>
        <v>0</v>
      </c>
      <c r="AP694" s="212">
        <f t="shared" si="316"/>
        <v>0</v>
      </c>
    </row>
    <row r="695" spans="1:42" x14ac:dyDescent="0.2">
      <c r="A695" s="4">
        <f t="shared" si="314"/>
        <v>5</v>
      </c>
      <c r="B695" s="236">
        <f t="shared" si="311"/>
        <v>0</v>
      </c>
      <c r="C695" s="212">
        <f t="shared" ref="C695:AP695" si="317">IF(C$2&gt;analysis_period,0,IF(C$2=equip3_reserve_freq*$A695,equip3_reserve_cost*system_capacity*1000*(1+inflation_rate/100)^B$2,0))</f>
        <v>0</v>
      </c>
      <c r="D695" s="212">
        <f t="shared" si="317"/>
        <v>0</v>
      </c>
      <c r="E695" s="212">
        <f t="shared" si="317"/>
        <v>0</v>
      </c>
      <c r="F695" s="212">
        <f t="shared" si="317"/>
        <v>0</v>
      </c>
      <c r="G695" s="212">
        <f t="shared" si="317"/>
        <v>0</v>
      </c>
      <c r="H695" s="212">
        <f t="shared" si="317"/>
        <v>0</v>
      </c>
      <c r="I695" s="212">
        <f t="shared" si="317"/>
        <v>0</v>
      </c>
      <c r="J695" s="212">
        <f t="shared" si="317"/>
        <v>0</v>
      </c>
      <c r="K695" s="212">
        <f t="shared" si="317"/>
        <v>0</v>
      </c>
      <c r="L695" s="212">
        <f t="shared" si="317"/>
        <v>0</v>
      </c>
      <c r="M695" s="212">
        <f t="shared" si="317"/>
        <v>0</v>
      </c>
      <c r="N695" s="212">
        <f t="shared" si="317"/>
        <v>0</v>
      </c>
      <c r="O695" s="212">
        <f t="shared" si="317"/>
        <v>0</v>
      </c>
      <c r="P695" s="212">
        <f t="shared" si="317"/>
        <v>0</v>
      </c>
      <c r="Q695" s="212">
        <f t="shared" si="317"/>
        <v>0</v>
      </c>
      <c r="R695" s="212">
        <f t="shared" si="317"/>
        <v>0</v>
      </c>
      <c r="S695" s="212">
        <f t="shared" si="317"/>
        <v>0</v>
      </c>
      <c r="T695" s="212">
        <f t="shared" si="317"/>
        <v>0</v>
      </c>
      <c r="U695" s="212">
        <f t="shared" si="317"/>
        <v>0</v>
      </c>
      <c r="V695" s="212">
        <f t="shared" si="317"/>
        <v>0</v>
      </c>
      <c r="W695" s="212">
        <f t="shared" si="317"/>
        <v>0</v>
      </c>
      <c r="X695" s="212">
        <f t="shared" si="317"/>
        <v>0</v>
      </c>
      <c r="Y695" s="212">
        <f t="shared" si="317"/>
        <v>0</v>
      </c>
      <c r="Z695" s="212">
        <f t="shared" si="317"/>
        <v>0</v>
      </c>
      <c r="AA695" s="212">
        <f t="shared" si="317"/>
        <v>0</v>
      </c>
      <c r="AB695" s="212">
        <f t="shared" si="317"/>
        <v>0</v>
      </c>
      <c r="AC695" s="212">
        <f t="shared" si="317"/>
        <v>0</v>
      </c>
      <c r="AD695" s="212">
        <f t="shared" si="317"/>
        <v>0</v>
      </c>
      <c r="AE695" s="212">
        <f t="shared" si="317"/>
        <v>0</v>
      </c>
      <c r="AF695" s="212">
        <f t="shared" si="317"/>
        <v>0</v>
      </c>
      <c r="AG695" s="212">
        <f t="shared" si="317"/>
        <v>0</v>
      </c>
      <c r="AH695" s="212">
        <f t="shared" si="317"/>
        <v>0</v>
      </c>
      <c r="AI695" s="212">
        <f t="shared" si="317"/>
        <v>0</v>
      </c>
      <c r="AJ695" s="212">
        <f t="shared" si="317"/>
        <v>0</v>
      </c>
      <c r="AK695" s="212">
        <f t="shared" si="317"/>
        <v>0</v>
      </c>
      <c r="AL695" s="212">
        <f t="shared" si="317"/>
        <v>0</v>
      </c>
      <c r="AM695" s="212">
        <f t="shared" si="317"/>
        <v>0</v>
      </c>
      <c r="AN695" s="212">
        <f t="shared" si="317"/>
        <v>0</v>
      </c>
      <c r="AO695" s="212">
        <f t="shared" si="317"/>
        <v>0</v>
      </c>
      <c r="AP695" s="212">
        <f t="shared" si="317"/>
        <v>0</v>
      </c>
    </row>
    <row r="696" spans="1:42" x14ac:dyDescent="0.2">
      <c r="A696" s="4">
        <f t="shared" si="314"/>
        <v>6</v>
      </c>
      <c r="B696" s="236">
        <f t="shared" si="311"/>
        <v>0</v>
      </c>
      <c r="C696" s="212">
        <f t="shared" ref="C696:AP696" si="318">IF(C$2&gt;analysis_period,0,IF(C$2=equip3_reserve_freq*$A696,equip3_reserve_cost*system_capacity*1000*(1+inflation_rate/100)^B$2,0))</f>
        <v>0</v>
      </c>
      <c r="D696" s="212">
        <f t="shared" si="318"/>
        <v>0</v>
      </c>
      <c r="E696" s="212">
        <f t="shared" si="318"/>
        <v>0</v>
      </c>
      <c r="F696" s="212">
        <f t="shared" si="318"/>
        <v>0</v>
      </c>
      <c r="G696" s="212">
        <f t="shared" si="318"/>
        <v>0</v>
      </c>
      <c r="H696" s="212">
        <f t="shared" si="318"/>
        <v>0</v>
      </c>
      <c r="I696" s="212">
        <f t="shared" si="318"/>
        <v>0</v>
      </c>
      <c r="J696" s="212">
        <f t="shared" si="318"/>
        <v>0</v>
      </c>
      <c r="K696" s="212">
        <f t="shared" si="318"/>
        <v>0</v>
      </c>
      <c r="L696" s="212">
        <f t="shared" si="318"/>
        <v>0</v>
      </c>
      <c r="M696" s="212">
        <f t="shared" si="318"/>
        <v>0</v>
      </c>
      <c r="N696" s="212">
        <f t="shared" si="318"/>
        <v>0</v>
      </c>
      <c r="O696" s="212">
        <f t="shared" si="318"/>
        <v>0</v>
      </c>
      <c r="P696" s="212">
        <f t="shared" si="318"/>
        <v>0</v>
      </c>
      <c r="Q696" s="212">
        <f t="shared" si="318"/>
        <v>0</v>
      </c>
      <c r="R696" s="212">
        <f t="shared" si="318"/>
        <v>0</v>
      </c>
      <c r="S696" s="212">
        <f t="shared" si="318"/>
        <v>0</v>
      </c>
      <c r="T696" s="212">
        <f t="shared" si="318"/>
        <v>0</v>
      </c>
      <c r="U696" s="212">
        <f t="shared" si="318"/>
        <v>0</v>
      </c>
      <c r="V696" s="212">
        <f t="shared" si="318"/>
        <v>0</v>
      </c>
      <c r="W696" s="212">
        <f t="shared" si="318"/>
        <v>0</v>
      </c>
      <c r="X696" s="212">
        <f t="shared" si="318"/>
        <v>0</v>
      </c>
      <c r="Y696" s="212">
        <f t="shared" si="318"/>
        <v>0</v>
      </c>
      <c r="Z696" s="212">
        <f t="shared" si="318"/>
        <v>0</v>
      </c>
      <c r="AA696" s="212">
        <f t="shared" si="318"/>
        <v>0</v>
      </c>
      <c r="AB696" s="212">
        <f t="shared" si="318"/>
        <v>0</v>
      </c>
      <c r="AC696" s="212">
        <f t="shared" si="318"/>
        <v>0</v>
      </c>
      <c r="AD696" s="212">
        <f t="shared" si="318"/>
        <v>0</v>
      </c>
      <c r="AE696" s="212">
        <f t="shared" si="318"/>
        <v>0</v>
      </c>
      <c r="AF696" s="212">
        <f t="shared" si="318"/>
        <v>0</v>
      </c>
      <c r="AG696" s="212">
        <f t="shared" si="318"/>
        <v>0</v>
      </c>
      <c r="AH696" s="212">
        <f t="shared" si="318"/>
        <v>0</v>
      </c>
      <c r="AI696" s="212">
        <f t="shared" si="318"/>
        <v>0</v>
      </c>
      <c r="AJ696" s="212">
        <f t="shared" si="318"/>
        <v>0</v>
      </c>
      <c r="AK696" s="212">
        <f t="shared" si="318"/>
        <v>0</v>
      </c>
      <c r="AL696" s="212">
        <f t="shared" si="318"/>
        <v>0</v>
      </c>
      <c r="AM696" s="212">
        <f t="shared" si="318"/>
        <v>0</v>
      </c>
      <c r="AN696" s="212">
        <f t="shared" si="318"/>
        <v>0</v>
      </c>
      <c r="AO696" s="212">
        <f t="shared" si="318"/>
        <v>0</v>
      </c>
      <c r="AP696" s="212">
        <f t="shared" si="318"/>
        <v>0</v>
      </c>
    </row>
    <row r="697" spans="1:42" x14ac:dyDescent="0.2">
      <c r="A697" s="4">
        <f t="shared" si="314"/>
        <v>7</v>
      </c>
      <c r="B697" s="236">
        <f t="shared" si="311"/>
        <v>0</v>
      </c>
      <c r="C697" s="212">
        <f t="shared" ref="C697:AP697" si="319">IF(C$2&gt;analysis_period,0,IF(C$2=equip3_reserve_freq*$A697,equip3_reserve_cost*system_capacity*1000*(1+inflation_rate/100)^B$2,0))</f>
        <v>0</v>
      </c>
      <c r="D697" s="212">
        <f t="shared" si="319"/>
        <v>0</v>
      </c>
      <c r="E697" s="212">
        <f t="shared" si="319"/>
        <v>0</v>
      </c>
      <c r="F697" s="212">
        <f t="shared" si="319"/>
        <v>0</v>
      </c>
      <c r="G697" s="212">
        <f t="shared" si="319"/>
        <v>0</v>
      </c>
      <c r="H697" s="212">
        <f t="shared" si="319"/>
        <v>0</v>
      </c>
      <c r="I697" s="212">
        <f t="shared" si="319"/>
        <v>0</v>
      </c>
      <c r="J697" s="212">
        <f t="shared" si="319"/>
        <v>0</v>
      </c>
      <c r="K697" s="212">
        <f t="shared" si="319"/>
        <v>0</v>
      </c>
      <c r="L697" s="212">
        <f t="shared" si="319"/>
        <v>0</v>
      </c>
      <c r="M697" s="212">
        <f t="shared" si="319"/>
        <v>0</v>
      </c>
      <c r="N697" s="212">
        <f t="shared" si="319"/>
        <v>0</v>
      </c>
      <c r="O697" s="212">
        <f t="shared" si="319"/>
        <v>0</v>
      </c>
      <c r="P697" s="212">
        <f t="shared" si="319"/>
        <v>0</v>
      </c>
      <c r="Q697" s="212">
        <f t="shared" si="319"/>
        <v>0</v>
      </c>
      <c r="R697" s="212">
        <f t="shared" si="319"/>
        <v>0</v>
      </c>
      <c r="S697" s="212">
        <f t="shared" si="319"/>
        <v>0</v>
      </c>
      <c r="T697" s="212">
        <f t="shared" si="319"/>
        <v>0</v>
      </c>
      <c r="U697" s="212">
        <f t="shared" si="319"/>
        <v>0</v>
      </c>
      <c r="V697" s="212">
        <f t="shared" si="319"/>
        <v>0</v>
      </c>
      <c r="W697" s="212">
        <f t="shared" si="319"/>
        <v>0</v>
      </c>
      <c r="X697" s="212">
        <f t="shared" si="319"/>
        <v>0</v>
      </c>
      <c r="Y697" s="212">
        <f t="shared" si="319"/>
        <v>0</v>
      </c>
      <c r="Z697" s="212">
        <f t="shared" si="319"/>
        <v>0</v>
      </c>
      <c r="AA697" s="212">
        <f t="shared" si="319"/>
        <v>0</v>
      </c>
      <c r="AB697" s="212">
        <f t="shared" si="319"/>
        <v>0</v>
      </c>
      <c r="AC697" s="212">
        <f t="shared" si="319"/>
        <v>0</v>
      </c>
      <c r="AD697" s="212">
        <f t="shared" si="319"/>
        <v>0</v>
      </c>
      <c r="AE697" s="212">
        <f t="shared" si="319"/>
        <v>0</v>
      </c>
      <c r="AF697" s="212">
        <f t="shared" si="319"/>
        <v>0</v>
      </c>
      <c r="AG697" s="212">
        <f t="shared" si="319"/>
        <v>0</v>
      </c>
      <c r="AH697" s="212">
        <f t="shared" si="319"/>
        <v>0</v>
      </c>
      <c r="AI697" s="212">
        <f t="shared" si="319"/>
        <v>0</v>
      </c>
      <c r="AJ697" s="212">
        <f t="shared" si="319"/>
        <v>0</v>
      </c>
      <c r="AK697" s="212">
        <f t="shared" si="319"/>
        <v>0</v>
      </c>
      <c r="AL697" s="212">
        <f t="shared" si="319"/>
        <v>0</v>
      </c>
      <c r="AM697" s="212">
        <f t="shared" si="319"/>
        <v>0</v>
      </c>
      <c r="AN697" s="212">
        <f t="shared" si="319"/>
        <v>0</v>
      </c>
      <c r="AO697" s="212">
        <f t="shared" si="319"/>
        <v>0</v>
      </c>
      <c r="AP697" s="212">
        <f t="shared" si="319"/>
        <v>0</v>
      </c>
    </row>
    <row r="698" spans="1:42" x14ac:dyDescent="0.2">
      <c r="A698" s="4">
        <f t="shared" si="314"/>
        <v>8</v>
      </c>
      <c r="B698" s="236">
        <f t="shared" si="311"/>
        <v>0</v>
      </c>
      <c r="C698" s="212">
        <f t="shared" ref="C698:AP698" si="320">IF(C$2&gt;analysis_period,0,IF(C$2=equip3_reserve_freq*$A698,equip3_reserve_cost*system_capacity*1000*(1+inflation_rate/100)^B$2,0))</f>
        <v>0</v>
      </c>
      <c r="D698" s="212">
        <f t="shared" si="320"/>
        <v>0</v>
      </c>
      <c r="E698" s="212">
        <f t="shared" si="320"/>
        <v>0</v>
      </c>
      <c r="F698" s="212">
        <f t="shared" si="320"/>
        <v>0</v>
      </c>
      <c r="G698" s="212">
        <f t="shared" si="320"/>
        <v>0</v>
      </c>
      <c r="H698" s="212">
        <f t="shared" si="320"/>
        <v>0</v>
      </c>
      <c r="I698" s="212">
        <f t="shared" si="320"/>
        <v>0</v>
      </c>
      <c r="J698" s="212">
        <f t="shared" si="320"/>
        <v>0</v>
      </c>
      <c r="K698" s="212">
        <f t="shared" si="320"/>
        <v>0</v>
      </c>
      <c r="L698" s="212">
        <f t="shared" si="320"/>
        <v>0</v>
      </c>
      <c r="M698" s="212">
        <f t="shared" si="320"/>
        <v>0</v>
      </c>
      <c r="N698" s="212">
        <f t="shared" si="320"/>
        <v>0</v>
      </c>
      <c r="O698" s="212">
        <f t="shared" si="320"/>
        <v>0</v>
      </c>
      <c r="P698" s="212">
        <f t="shared" si="320"/>
        <v>0</v>
      </c>
      <c r="Q698" s="212">
        <f t="shared" si="320"/>
        <v>0</v>
      </c>
      <c r="R698" s="212">
        <f t="shared" si="320"/>
        <v>0</v>
      </c>
      <c r="S698" s="212">
        <f t="shared" si="320"/>
        <v>0</v>
      </c>
      <c r="T698" s="212">
        <f t="shared" si="320"/>
        <v>0</v>
      </c>
      <c r="U698" s="212">
        <f t="shared" si="320"/>
        <v>0</v>
      </c>
      <c r="V698" s="212">
        <f t="shared" si="320"/>
        <v>0</v>
      </c>
      <c r="W698" s="212">
        <f t="shared" si="320"/>
        <v>0</v>
      </c>
      <c r="X698" s="212">
        <f t="shared" si="320"/>
        <v>0</v>
      </c>
      <c r="Y698" s="212">
        <f t="shared" si="320"/>
        <v>0</v>
      </c>
      <c r="Z698" s="212">
        <f t="shared" si="320"/>
        <v>0</v>
      </c>
      <c r="AA698" s="212">
        <f t="shared" si="320"/>
        <v>0</v>
      </c>
      <c r="AB698" s="212">
        <f t="shared" si="320"/>
        <v>0</v>
      </c>
      <c r="AC698" s="212">
        <f t="shared" si="320"/>
        <v>0</v>
      </c>
      <c r="AD698" s="212">
        <f t="shared" si="320"/>
        <v>0</v>
      </c>
      <c r="AE698" s="212">
        <f t="shared" si="320"/>
        <v>0</v>
      </c>
      <c r="AF698" s="212">
        <f t="shared" si="320"/>
        <v>0</v>
      </c>
      <c r="AG698" s="212">
        <f t="shared" si="320"/>
        <v>0</v>
      </c>
      <c r="AH698" s="212">
        <f t="shared" si="320"/>
        <v>0</v>
      </c>
      <c r="AI698" s="212">
        <f t="shared" si="320"/>
        <v>0</v>
      </c>
      <c r="AJ698" s="212">
        <f t="shared" si="320"/>
        <v>0</v>
      </c>
      <c r="AK698" s="212">
        <f t="shared" si="320"/>
        <v>0</v>
      </c>
      <c r="AL698" s="212">
        <f t="shared" si="320"/>
        <v>0</v>
      </c>
      <c r="AM698" s="212">
        <f t="shared" si="320"/>
        <v>0</v>
      </c>
      <c r="AN698" s="212">
        <f t="shared" si="320"/>
        <v>0</v>
      </c>
      <c r="AO698" s="212">
        <f t="shared" si="320"/>
        <v>0</v>
      </c>
      <c r="AP698" s="212">
        <f t="shared" si="320"/>
        <v>0</v>
      </c>
    </row>
    <row r="699" spans="1:42" x14ac:dyDescent="0.2">
      <c r="A699" s="4">
        <f>A698+1</f>
        <v>9</v>
      </c>
      <c r="B699" s="236">
        <f t="shared" si="311"/>
        <v>0</v>
      </c>
      <c r="C699" s="212">
        <f t="shared" ref="C699:AP699" si="321">IF(C$2&gt;analysis_period,0,IF(C$2=equip3_reserve_freq*$A699,equip3_reserve_cost*system_capacity*1000*(1+inflation_rate/100)^B$2,0))</f>
        <v>0</v>
      </c>
      <c r="D699" s="212">
        <f t="shared" si="321"/>
        <v>0</v>
      </c>
      <c r="E699" s="212">
        <f t="shared" si="321"/>
        <v>0</v>
      </c>
      <c r="F699" s="212">
        <f t="shared" si="321"/>
        <v>0</v>
      </c>
      <c r="G699" s="212">
        <f t="shared" si="321"/>
        <v>0</v>
      </c>
      <c r="H699" s="212">
        <f t="shared" si="321"/>
        <v>0</v>
      </c>
      <c r="I699" s="212">
        <f t="shared" si="321"/>
        <v>0</v>
      </c>
      <c r="J699" s="212">
        <f t="shared" si="321"/>
        <v>0</v>
      </c>
      <c r="K699" s="212">
        <f t="shared" si="321"/>
        <v>0</v>
      </c>
      <c r="L699" s="212">
        <f t="shared" si="321"/>
        <v>0</v>
      </c>
      <c r="M699" s="212">
        <f t="shared" si="321"/>
        <v>0</v>
      </c>
      <c r="N699" s="212">
        <f t="shared" si="321"/>
        <v>0</v>
      </c>
      <c r="O699" s="212">
        <f t="shared" si="321"/>
        <v>0</v>
      </c>
      <c r="P699" s="212">
        <f t="shared" si="321"/>
        <v>0</v>
      </c>
      <c r="Q699" s="212">
        <f t="shared" si="321"/>
        <v>0</v>
      </c>
      <c r="R699" s="212">
        <f t="shared" si="321"/>
        <v>0</v>
      </c>
      <c r="S699" s="212">
        <f t="shared" si="321"/>
        <v>0</v>
      </c>
      <c r="T699" s="212">
        <f t="shared" si="321"/>
        <v>0</v>
      </c>
      <c r="U699" s="212">
        <f t="shared" si="321"/>
        <v>0</v>
      </c>
      <c r="V699" s="212">
        <f t="shared" si="321"/>
        <v>0</v>
      </c>
      <c r="W699" s="212">
        <f t="shared" si="321"/>
        <v>0</v>
      </c>
      <c r="X699" s="212">
        <f t="shared" si="321"/>
        <v>0</v>
      </c>
      <c r="Y699" s="212">
        <f t="shared" si="321"/>
        <v>0</v>
      </c>
      <c r="Z699" s="212">
        <f t="shared" si="321"/>
        <v>0</v>
      </c>
      <c r="AA699" s="212">
        <f t="shared" si="321"/>
        <v>0</v>
      </c>
      <c r="AB699" s="212">
        <f t="shared" si="321"/>
        <v>0</v>
      </c>
      <c r="AC699" s="212">
        <f t="shared" si="321"/>
        <v>0</v>
      </c>
      <c r="AD699" s="212">
        <f t="shared" si="321"/>
        <v>0</v>
      </c>
      <c r="AE699" s="212">
        <f t="shared" si="321"/>
        <v>0</v>
      </c>
      <c r="AF699" s="212">
        <f t="shared" si="321"/>
        <v>0</v>
      </c>
      <c r="AG699" s="212">
        <f t="shared" si="321"/>
        <v>0</v>
      </c>
      <c r="AH699" s="212">
        <f t="shared" si="321"/>
        <v>0</v>
      </c>
      <c r="AI699" s="212">
        <f t="shared" si="321"/>
        <v>0</v>
      </c>
      <c r="AJ699" s="212">
        <f t="shared" si="321"/>
        <v>0</v>
      </c>
      <c r="AK699" s="212">
        <f t="shared" si="321"/>
        <v>0</v>
      </c>
      <c r="AL699" s="212">
        <f t="shared" si="321"/>
        <v>0</v>
      </c>
      <c r="AM699" s="212">
        <f t="shared" si="321"/>
        <v>0</v>
      </c>
      <c r="AN699" s="212">
        <f t="shared" si="321"/>
        <v>0</v>
      </c>
      <c r="AO699" s="212">
        <f t="shared" si="321"/>
        <v>0</v>
      </c>
      <c r="AP699" s="212">
        <f t="shared" si="321"/>
        <v>0</v>
      </c>
    </row>
    <row r="700" spans="1:42" x14ac:dyDescent="0.2">
      <c r="A700" s="4">
        <f t="shared" si="314"/>
        <v>10</v>
      </c>
      <c r="B700" s="236">
        <f t="shared" si="311"/>
        <v>0</v>
      </c>
      <c r="C700" s="212">
        <f t="shared" ref="C700:AP700" si="322">IF(C$2&gt;analysis_period,0,IF(C$2=equip3_reserve_freq*$A700,equip3_reserve_cost*system_capacity*1000*(1+inflation_rate/100)^B$2,0))</f>
        <v>0</v>
      </c>
      <c r="D700" s="212">
        <f t="shared" si="322"/>
        <v>0</v>
      </c>
      <c r="E700" s="212">
        <f t="shared" si="322"/>
        <v>0</v>
      </c>
      <c r="F700" s="212">
        <f t="shared" si="322"/>
        <v>0</v>
      </c>
      <c r="G700" s="212">
        <f t="shared" si="322"/>
        <v>0</v>
      </c>
      <c r="H700" s="212">
        <f t="shared" si="322"/>
        <v>0</v>
      </c>
      <c r="I700" s="212">
        <f t="shared" si="322"/>
        <v>0</v>
      </c>
      <c r="J700" s="212">
        <f t="shared" si="322"/>
        <v>0</v>
      </c>
      <c r="K700" s="212">
        <f t="shared" si="322"/>
        <v>0</v>
      </c>
      <c r="L700" s="212">
        <f t="shared" si="322"/>
        <v>0</v>
      </c>
      <c r="M700" s="212">
        <f t="shared" si="322"/>
        <v>0</v>
      </c>
      <c r="N700" s="212">
        <f t="shared" si="322"/>
        <v>0</v>
      </c>
      <c r="O700" s="212">
        <f t="shared" si="322"/>
        <v>0</v>
      </c>
      <c r="P700" s="212">
        <f t="shared" si="322"/>
        <v>0</v>
      </c>
      <c r="Q700" s="212">
        <f t="shared" si="322"/>
        <v>0</v>
      </c>
      <c r="R700" s="212">
        <f t="shared" si="322"/>
        <v>0</v>
      </c>
      <c r="S700" s="212">
        <f t="shared" si="322"/>
        <v>0</v>
      </c>
      <c r="T700" s="212">
        <f t="shared" si="322"/>
        <v>0</v>
      </c>
      <c r="U700" s="212">
        <f t="shared" si="322"/>
        <v>0</v>
      </c>
      <c r="V700" s="212">
        <f t="shared" si="322"/>
        <v>0</v>
      </c>
      <c r="W700" s="212">
        <f t="shared" si="322"/>
        <v>0</v>
      </c>
      <c r="X700" s="212">
        <f t="shared" si="322"/>
        <v>0</v>
      </c>
      <c r="Y700" s="212">
        <f t="shared" si="322"/>
        <v>0</v>
      </c>
      <c r="Z700" s="212">
        <f t="shared" si="322"/>
        <v>0</v>
      </c>
      <c r="AA700" s="212">
        <f t="shared" si="322"/>
        <v>0</v>
      </c>
      <c r="AB700" s="212">
        <f t="shared" si="322"/>
        <v>0</v>
      </c>
      <c r="AC700" s="212">
        <f t="shared" si="322"/>
        <v>0</v>
      </c>
      <c r="AD700" s="212">
        <f t="shared" si="322"/>
        <v>0</v>
      </c>
      <c r="AE700" s="212">
        <f t="shared" si="322"/>
        <v>0</v>
      </c>
      <c r="AF700" s="212">
        <f t="shared" si="322"/>
        <v>0</v>
      </c>
      <c r="AG700" s="212">
        <f t="shared" si="322"/>
        <v>0</v>
      </c>
      <c r="AH700" s="212">
        <f t="shared" si="322"/>
        <v>0</v>
      </c>
      <c r="AI700" s="212">
        <f t="shared" si="322"/>
        <v>0</v>
      </c>
      <c r="AJ700" s="212">
        <f t="shared" si="322"/>
        <v>0</v>
      </c>
      <c r="AK700" s="212">
        <f t="shared" si="322"/>
        <v>0</v>
      </c>
      <c r="AL700" s="212">
        <f t="shared" si="322"/>
        <v>0</v>
      </c>
      <c r="AM700" s="212">
        <f t="shared" si="322"/>
        <v>0</v>
      </c>
      <c r="AN700" s="212">
        <f t="shared" si="322"/>
        <v>0</v>
      </c>
      <c r="AO700" s="212">
        <f t="shared" si="322"/>
        <v>0</v>
      </c>
      <c r="AP700" s="212">
        <f t="shared" si="322"/>
        <v>0</v>
      </c>
    </row>
    <row r="701" spans="1:42" x14ac:dyDescent="0.2">
      <c r="A701" s="37" t="s">
        <v>13</v>
      </c>
      <c r="B701" s="28"/>
      <c r="C701" s="215">
        <f>SUM(C691:C700)</f>
        <v>0</v>
      </c>
      <c r="D701" s="215">
        <f t="shared" ref="D701:AP701" si="323">SUM(D691:D700)</f>
        <v>0</v>
      </c>
      <c r="E701" s="215">
        <f t="shared" si="323"/>
        <v>0</v>
      </c>
      <c r="F701" s="215">
        <f t="shared" si="323"/>
        <v>0</v>
      </c>
      <c r="G701" s="215">
        <f t="shared" si="323"/>
        <v>0</v>
      </c>
      <c r="H701" s="215">
        <f t="shared" si="323"/>
        <v>0</v>
      </c>
      <c r="I701" s="215">
        <f t="shared" si="323"/>
        <v>0</v>
      </c>
      <c r="J701" s="215">
        <f t="shared" si="323"/>
        <v>0</v>
      </c>
      <c r="K701" s="215">
        <f t="shared" si="323"/>
        <v>0</v>
      </c>
      <c r="L701" s="215">
        <f t="shared" si="323"/>
        <v>0</v>
      </c>
      <c r="M701" s="215">
        <f t="shared" si="323"/>
        <v>0</v>
      </c>
      <c r="N701" s="215">
        <f t="shared" si="323"/>
        <v>0</v>
      </c>
      <c r="O701" s="215">
        <f t="shared" si="323"/>
        <v>0</v>
      </c>
      <c r="P701" s="215">
        <f t="shared" si="323"/>
        <v>0</v>
      </c>
      <c r="Q701" s="215">
        <f t="shared" si="323"/>
        <v>0</v>
      </c>
      <c r="R701" s="215">
        <f t="shared" si="323"/>
        <v>0</v>
      </c>
      <c r="S701" s="215">
        <f t="shared" si="323"/>
        <v>0</v>
      </c>
      <c r="T701" s="215">
        <f t="shared" si="323"/>
        <v>0</v>
      </c>
      <c r="U701" s="215">
        <f t="shared" si="323"/>
        <v>0</v>
      </c>
      <c r="V701" s="215">
        <f t="shared" si="323"/>
        <v>0</v>
      </c>
      <c r="W701" s="215">
        <f t="shared" si="323"/>
        <v>0</v>
      </c>
      <c r="X701" s="215">
        <f t="shared" si="323"/>
        <v>0</v>
      </c>
      <c r="Y701" s="215">
        <f t="shared" si="323"/>
        <v>0</v>
      </c>
      <c r="Z701" s="215">
        <f t="shared" si="323"/>
        <v>0</v>
      </c>
      <c r="AA701" s="215">
        <f t="shared" si="323"/>
        <v>0</v>
      </c>
      <c r="AB701" s="215">
        <f t="shared" si="323"/>
        <v>0</v>
      </c>
      <c r="AC701" s="215">
        <f t="shared" si="323"/>
        <v>0</v>
      </c>
      <c r="AD701" s="215">
        <f t="shared" si="323"/>
        <v>0</v>
      </c>
      <c r="AE701" s="215">
        <f t="shared" si="323"/>
        <v>0</v>
      </c>
      <c r="AF701" s="215">
        <f t="shared" si="323"/>
        <v>0</v>
      </c>
      <c r="AG701" s="215">
        <f t="shared" si="323"/>
        <v>0</v>
      </c>
      <c r="AH701" s="215">
        <f t="shared" si="323"/>
        <v>0</v>
      </c>
      <c r="AI701" s="215">
        <f t="shared" si="323"/>
        <v>0</v>
      </c>
      <c r="AJ701" s="215">
        <f t="shared" si="323"/>
        <v>0</v>
      </c>
      <c r="AK701" s="215">
        <f t="shared" si="323"/>
        <v>0</v>
      </c>
      <c r="AL701" s="215">
        <f t="shared" si="323"/>
        <v>0</v>
      </c>
      <c r="AM701" s="215">
        <f t="shared" si="323"/>
        <v>0</v>
      </c>
      <c r="AN701" s="215">
        <f t="shared" si="323"/>
        <v>0</v>
      </c>
      <c r="AO701" s="215">
        <f t="shared" si="323"/>
        <v>0</v>
      </c>
      <c r="AP701" s="215">
        <f t="shared" si="323"/>
        <v>0</v>
      </c>
    </row>
    <row r="702" spans="1:42" s="121" customFormat="1" x14ac:dyDescent="0.2">
      <c r="A702" s="4" t="s">
        <v>269</v>
      </c>
      <c r="G702" s="202"/>
      <c r="H702" s="202"/>
      <c r="I702" s="202"/>
      <c r="J702" s="202"/>
      <c r="K702" s="202"/>
      <c r="L702" s="202"/>
      <c r="M702" s="202"/>
      <c r="N702" s="202"/>
      <c r="O702" s="202"/>
      <c r="P702" s="202"/>
      <c r="Q702" s="202"/>
      <c r="R702" s="202"/>
      <c r="S702" s="202"/>
      <c r="T702" s="202"/>
      <c r="U702" s="202"/>
      <c r="V702" s="202"/>
      <c r="W702" s="202"/>
      <c r="X702" s="202"/>
      <c r="Y702" s="202"/>
      <c r="Z702" s="202"/>
      <c r="AA702" s="202"/>
      <c r="AB702" s="202"/>
      <c r="AC702" s="202"/>
      <c r="AD702" s="202"/>
      <c r="AE702" s="202"/>
      <c r="AF702" s="202"/>
      <c r="AG702" s="202"/>
      <c r="AH702" s="202"/>
      <c r="AI702" s="202"/>
      <c r="AJ702" s="202"/>
      <c r="AK702" s="202"/>
      <c r="AL702" s="202"/>
      <c r="AM702" s="202"/>
      <c r="AN702" s="202"/>
      <c r="AO702" s="202"/>
      <c r="AP702" s="202"/>
    </row>
    <row r="703" spans="1:42" x14ac:dyDescent="0.2">
      <c r="A703" s="4">
        <v>1</v>
      </c>
      <c r="B703" s="236">
        <f t="shared" ref="B703:B712" si="324">SUM(C703:AP703)</f>
        <v>0</v>
      </c>
      <c r="C703" s="212">
        <f>IF(C$2&lt;=equip3_reserve_freq*$A$691,$B$691/(equip3_reserve_freq),0)</f>
        <v>0</v>
      </c>
      <c r="D703" s="212">
        <f>IF(D$2&lt;=equip3_reserve_freq*$A$691,$B$691/(equip3_reserve_freq),0)</f>
        <v>0</v>
      </c>
      <c r="E703" s="212">
        <f>IF(E$2&lt;=equip3_reserve_freq*$A$691,$B$691/(equip3_reserve_freq),0)</f>
        <v>0</v>
      </c>
      <c r="F703" s="212">
        <f>IF(F$2&lt;=equip3_reserve_freq*$A$691,$B$691/(equip3_reserve_freq),0)</f>
        <v>0</v>
      </c>
      <c r="G703" s="212">
        <f>IF(G$2&lt;=equip3_reserve_freq*$A$691,$B$691/(equip3_reserve_freq),0)</f>
        <v>0</v>
      </c>
      <c r="H703" s="212">
        <f>IF(H$2&lt;=equip3_reserve_freq*$A$691,$B$691/(equip3_reserve_freq),0)</f>
        <v>0</v>
      </c>
      <c r="I703" s="212">
        <f>IF(I$2&lt;=equip3_reserve_freq*$A$691,$B$691/(equip3_reserve_freq),0)</f>
        <v>0</v>
      </c>
      <c r="J703" s="212">
        <f>IF(J$2&lt;=equip3_reserve_freq*$A$691,$B$691/(equip3_reserve_freq),0)</f>
        <v>0</v>
      </c>
      <c r="K703" s="212">
        <f>IF(K$2&lt;=equip3_reserve_freq*$A$691,$B$691/(equip3_reserve_freq),0)</f>
        <v>0</v>
      </c>
      <c r="L703" s="212">
        <f>IF(L$2&lt;=equip3_reserve_freq*$A$691,$B$691/(equip3_reserve_freq),0)</f>
        <v>0</v>
      </c>
      <c r="M703" s="212">
        <f>IF(M$2&lt;=equip3_reserve_freq*$A$691,$B$691/(equip3_reserve_freq),0)</f>
        <v>0</v>
      </c>
      <c r="N703" s="212">
        <f>IF(N$2&lt;=equip3_reserve_freq*$A$691,$B$691/(equip3_reserve_freq),0)</f>
        <v>0</v>
      </c>
      <c r="O703" s="212">
        <f>IF(O$2&lt;=equip3_reserve_freq*$A$691,$B$691/(equip3_reserve_freq),0)</f>
        <v>0</v>
      </c>
      <c r="P703" s="212">
        <f>IF(P$2&lt;=equip3_reserve_freq*$A$691,$B$691/(equip3_reserve_freq),0)</f>
        <v>0</v>
      </c>
      <c r="Q703" s="212">
        <f>IF(Q$2&lt;=equip3_reserve_freq*$A$691,$B$691/(equip3_reserve_freq),0)</f>
        <v>0</v>
      </c>
      <c r="R703" s="212">
        <f>IF(R$2&lt;=equip3_reserve_freq*$A$691,$B$691/(equip3_reserve_freq),0)</f>
        <v>0</v>
      </c>
      <c r="S703" s="212">
        <f>IF(S$2&lt;=equip3_reserve_freq*$A$691,$B$691/(equip3_reserve_freq),0)</f>
        <v>0</v>
      </c>
      <c r="T703" s="212">
        <f>IF(T$2&lt;=equip3_reserve_freq*$A$691,$B$691/(equip3_reserve_freq),0)</f>
        <v>0</v>
      </c>
      <c r="U703" s="212">
        <f>IF(U$2&lt;=equip3_reserve_freq*$A$691,$B$691/(equip3_reserve_freq),0)</f>
        <v>0</v>
      </c>
      <c r="V703" s="212">
        <f>IF(V$2&lt;=equip3_reserve_freq*$A$691,$B$691/(equip3_reserve_freq),0)</f>
        <v>0</v>
      </c>
      <c r="W703" s="212">
        <f>IF(W$2&lt;=equip3_reserve_freq*$A$691,$B$691/(equip3_reserve_freq),0)</f>
        <v>0</v>
      </c>
      <c r="X703" s="212">
        <f>IF(X$2&lt;=equip3_reserve_freq*$A$691,$B$691/(equip3_reserve_freq),0)</f>
        <v>0</v>
      </c>
      <c r="Y703" s="212">
        <f>IF(Y$2&lt;=equip3_reserve_freq*$A$691,$B$691/(equip3_reserve_freq),0)</f>
        <v>0</v>
      </c>
      <c r="Z703" s="212">
        <f>IF(Z$2&lt;=equip3_reserve_freq*$A$691,$B$691/(equip3_reserve_freq),0)</f>
        <v>0</v>
      </c>
      <c r="AA703" s="212">
        <f>IF(AA$2&lt;=equip3_reserve_freq*$A$691,$B$691/(equip3_reserve_freq),0)</f>
        <v>0</v>
      </c>
      <c r="AB703" s="212">
        <f>IF(AB$2&lt;=equip3_reserve_freq*$A$691,$B$691/(equip3_reserve_freq),0)</f>
        <v>0</v>
      </c>
      <c r="AC703" s="212">
        <f>IF(AC$2&lt;=equip3_reserve_freq*$A$691,$B$691/(equip3_reserve_freq),0)</f>
        <v>0</v>
      </c>
      <c r="AD703" s="212">
        <f>IF(AD$2&lt;=equip3_reserve_freq*$A$691,$B$691/(equip3_reserve_freq),0)</f>
        <v>0</v>
      </c>
      <c r="AE703" s="212">
        <f>IF(AE$2&lt;=equip3_reserve_freq*$A$691,$B$691/(equip3_reserve_freq),0)</f>
        <v>0</v>
      </c>
      <c r="AF703" s="212">
        <f>IF(AF$2&lt;=equip3_reserve_freq*$A$691,$B$691/(equip3_reserve_freq),0)</f>
        <v>0</v>
      </c>
      <c r="AG703" s="212">
        <f>IF(AG$2&lt;=equip3_reserve_freq*$A$691,$B$691/(equip3_reserve_freq),0)</f>
        <v>0</v>
      </c>
      <c r="AH703" s="212">
        <f>IF(AH$2&lt;=equip3_reserve_freq*$A$691,$B$691/(equip3_reserve_freq),0)</f>
        <v>0</v>
      </c>
      <c r="AI703" s="212">
        <f>IF(AI$2&lt;=equip3_reserve_freq*$A$691,$B$691/(equip3_reserve_freq),0)</f>
        <v>0</v>
      </c>
      <c r="AJ703" s="212">
        <f>IF(AJ$2&lt;=equip3_reserve_freq*$A$691,$B$691/(equip3_reserve_freq),0)</f>
        <v>0</v>
      </c>
      <c r="AK703" s="212">
        <f>IF(AK$2&lt;=equip3_reserve_freq*$A$691,$B$691/(equip3_reserve_freq),0)</f>
        <v>0</v>
      </c>
      <c r="AL703" s="212">
        <f>IF(AL$2&lt;=equip3_reserve_freq*$A$691,$B$691/(equip3_reserve_freq),0)</f>
        <v>0</v>
      </c>
      <c r="AM703" s="212">
        <f>IF(AM$2&lt;=equip3_reserve_freq*$A$691,$B$691/(equip3_reserve_freq),0)</f>
        <v>0</v>
      </c>
      <c r="AN703" s="212">
        <f>IF(AN$2&lt;=equip3_reserve_freq*$A$691,$B$691/(equip3_reserve_freq),0)</f>
        <v>0</v>
      </c>
      <c r="AO703" s="212">
        <f>IF(AO$2&lt;=equip3_reserve_freq*$A$691,$B$691/(equip3_reserve_freq),0)</f>
        <v>0</v>
      </c>
      <c r="AP703" s="212">
        <f>IF(AP$2&lt;=equip3_reserve_freq*$A$691,$B$691/(equip3_reserve_freq),0)</f>
        <v>0</v>
      </c>
    </row>
    <row r="704" spans="1:42" x14ac:dyDescent="0.2">
      <c r="A704" s="4">
        <f>A703+1</f>
        <v>2</v>
      </c>
      <c r="B704" s="236">
        <f t="shared" si="324"/>
        <v>0</v>
      </c>
      <c r="C704" s="212">
        <f t="shared" ref="C704:AP704" si="325">IF(AND(C$2&gt;equip3_reserve_freq*$A691,C$2&lt;=equip3_reserve_freq*$A692),$B692/(equip3_reserve_freq),0)</f>
        <v>0</v>
      </c>
      <c r="D704" s="212">
        <f t="shared" si="325"/>
        <v>0</v>
      </c>
      <c r="E704" s="212">
        <f t="shared" si="325"/>
        <v>0</v>
      </c>
      <c r="F704" s="212">
        <f t="shared" si="325"/>
        <v>0</v>
      </c>
      <c r="G704" s="212">
        <f t="shared" si="325"/>
        <v>0</v>
      </c>
      <c r="H704" s="212">
        <f t="shared" si="325"/>
        <v>0</v>
      </c>
      <c r="I704" s="212">
        <f t="shared" si="325"/>
        <v>0</v>
      </c>
      <c r="J704" s="212">
        <f t="shared" si="325"/>
        <v>0</v>
      </c>
      <c r="K704" s="212">
        <f t="shared" si="325"/>
        <v>0</v>
      </c>
      <c r="L704" s="212">
        <f t="shared" si="325"/>
        <v>0</v>
      </c>
      <c r="M704" s="212">
        <f t="shared" si="325"/>
        <v>0</v>
      </c>
      <c r="N704" s="212">
        <f t="shared" si="325"/>
        <v>0</v>
      </c>
      <c r="O704" s="212">
        <f t="shared" si="325"/>
        <v>0</v>
      </c>
      <c r="P704" s="212">
        <f t="shared" si="325"/>
        <v>0</v>
      </c>
      <c r="Q704" s="212">
        <f t="shared" si="325"/>
        <v>0</v>
      </c>
      <c r="R704" s="212">
        <f t="shared" si="325"/>
        <v>0</v>
      </c>
      <c r="S704" s="212">
        <f t="shared" si="325"/>
        <v>0</v>
      </c>
      <c r="T704" s="212">
        <f t="shared" si="325"/>
        <v>0</v>
      </c>
      <c r="U704" s="212">
        <f t="shared" si="325"/>
        <v>0</v>
      </c>
      <c r="V704" s="212">
        <f t="shared" si="325"/>
        <v>0</v>
      </c>
      <c r="W704" s="212">
        <f t="shared" si="325"/>
        <v>0</v>
      </c>
      <c r="X704" s="212">
        <f t="shared" si="325"/>
        <v>0</v>
      </c>
      <c r="Y704" s="212">
        <f t="shared" si="325"/>
        <v>0</v>
      </c>
      <c r="Z704" s="212">
        <f t="shared" si="325"/>
        <v>0</v>
      </c>
      <c r="AA704" s="212">
        <f t="shared" si="325"/>
        <v>0</v>
      </c>
      <c r="AB704" s="212">
        <f t="shared" si="325"/>
        <v>0</v>
      </c>
      <c r="AC704" s="212">
        <f t="shared" si="325"/>
        <v>0</v>
      </c>
      <c r="AD704" s="212">
        <f t="shared" si="325"/>
        <v>0</v>
      </c>
      <c r="AE704" s="212">
        <f t="shared" si="325"/>
        <v>0</v>
      </c>
      <c r="AF704" s="212">
        <f t="shared" si="325"/>
        <v>0</v>
      </c>
      <c r="AG704" s="212">
        <f t="shared" si="325"/>
        <v>0</v>
      </c>
      <c r="AH704" s="212">
        <f t="shared" si="325"/>
        <v>0</v>
      </c>
      <c r="AI704" s="212">
        <f t="shared" si="325"/>
        <v>0</v>
      </c>
      <c r="AJ704" s="212">
        <f t="shared" si="325"/>
        <v>0</v>
      </c>
      <c r="AK704" s="212">
        <f t="shared" si="325"/>
        <v>0</v>
      </c>
      <c r="AL704" s="212">
        <f t="shared" si="325"/>
        <v>0</v>
      </c>
      <c r="AM704" s="212">
        <f t="shared" si="325"/>
        <v>0</v>
      </c>
      <c r="AN704" s="212">
        <f t="shared" si="325"/>
        <v>0</v>
      </c>
      <c r="AO704" s="212">
        <f t="shared" si="325"/>
        <v>0</v>
      </c>
      <c r="AP704" s="212">
        <f t="shared" si="325"/>
        <v>0</v>
      </c>
    </row>
    <row r="705" spans="1:42" x14ac:dyDescent="0.2">
      <c r="A705" s="4">
        <f t="shared" ref="A705:A710" si="326">A704+1</f>
        <v>3</v>
      </c>
      <c r="B705" s="236">
        <f t="shared" si="324"/>
        <v>0</v>
      </c>
      <c r="C705" s="212">
        <f t="shared" ref="C705:AP705" si="327">IF(AND(C$2&gt;equip3_reserve_freq*$A692,C$2&lt;=equip3_reserve_freq*$A693),$B693/(equip3_reserve_freq),0)</f>
        <v>0</v>
      </c>
      <c r="D705" s="212">
        <f t="shared" si="327"/>
        <v>0</v>
      </c>
      <c r="E705" s="212">
        <f t="shared" si="327"/>
        <v>0</v>
      </c>
      <c r="F705" s="212">
        <f t="shared" si="327"/>
        <v>0</v>
      </c>
      <c r="G705" s="212">
        <f t="shared" si="327"/>
        <v>0</v>
      </c>
      <c r="H705" s="212">
        <f t="shared" si="327"/>
        <v>0</v>
      </c>
      <c r="I705" s="212">
        <f t="shared" si="327"/>
        <v>0</v>
      </c>
      <c r="J705" s="212">
        <f t="shared" si="327"/>
        <v>0</v>
      </c>
      <c r="K705" s="212">
        <f t="shared" si="327"/>
        <v>0</v>
      </c>
      <c r="L705" s="212">
        <f t="shared" si="327"/>
        <v>0</v>
      </c>
      <c r="M705" s="212">
        <f t="shared" si="327"/>
        <v>0</v>
      </c>
      <c r="N705" s="212">
        <f t="shared" si="327"/>
        <v>0</v>
      </c>
      <c r="O705" s="212">
        <f t="shared" si="327"/>
        <v>0</v>
      </c>
      <c r="P705" s="212">
        <f t="shared" si="327"/>
        <v>0</v>
      </c>
      <c r="Q705" s="212">
        <f t="shared" si="327"/>
        <v>0</v>
      </c>
      <c r="R705" s="212">
        <f t="shared" si="327"/>
        <v>0</v>
      </c>
      <c r="S705" s="212">
        <f t="shared" si="327"/>
        <v>0</v>
      </c>
      <c r="T705" s="212">
        <f t="shared" si="327"/>
        <v>0</v>
      </c>
      <c r="U705" s="212">
        <f t="shared" si="327"/>
        <v>0</v>
      </c>
      <c r="V705" s="212">
        <f t="shared" si="327"/>
        <v>0</v>
      </c>
      <c r="W705" s="212">
        <f t="shared" si="327"/>
        <v>0</v>
      </c>
      <c r="X705" s="212">
        <f t="shared" si="327"/>
        <v>0</v>
      </c>
      <c r="Y705" s="212">
        <f t="shared" si="327"/>
        <v>0</v>
      </c>
      <c r="Z705" s="212">
        <f t="shared" si="327"/>
        <v>0</v>
      </c>
      <c r="AA705" s="212">
        <f t="shared" si="327"/>
        <v>0</v>
      </c>
      <c r="AB705" s="212">
        <f t="shared" si="327"/>
        <v>0</v>
      </c>
      <c r="AC705" s="212">
        <f t="shared" si="327"/>
        <v>0</v>
      </c>
      <c r="AD705" s="212">
        <f t="shared" si="327"/>
        <v>0</v>
      </c>
      <c r="AE705" s="212">
        <f t="shared" si="327"/>
        <v>0</v>
      </c>
      <c r="AF705" s="212">
        <f t="shared" si="327"/>
        <v>0</v>
      </c>
      <c r="AG705" s="212">
        <f t="shared" si="327"/>
        <v>0</v>
      </c>
      <c r="AH705" s="212">
        <f t="shared" si="327"/>
        <v>0</v>
      </c>
      <c r="AI705" s="212">
        <f t="shared" si="327"/>
        <v>0</v>
      </c>
      <c r="AJ705" s="212">
        <f t="shared" si="327"/>
        <v>0</v>
      </c>
      <c r="AK705" s="212">
        <f t="shared" si="327"/>
        <v>0</v>
      </c>
      <c r="AL705" s="212">
        <f t="shared" si="327"/>
        <v>0</v>
      </c>
      <c r="AM705" s="212">
        <f t="shared" si="327"/>
        <v>0</v>
      </c>
      <c r="AN705" s="212">
        <f t="shared" si="327"/>
        <v>0</v>
      </c>
      <c r="AO705" s="212">
        <f t="shared" si="327"/>
        <v>0</v>
      </c>
      <c r="AP705" s="212">
        <f t="shared" si="327"/>
        <v>0</v>
      </c>
    </row>
    <row r="706" spans="1:42" x14ac:dyDescent="0.2">
      <c r="A706" s="4">
        <f t="shared" si="326"/>
        <v>4</v>
      </c>
      <c r="B706" s="236">
        <f t="shared" si="324"/>
        <v>0</v>
      </c>
      <c r="C706" s="212">
        <f t="shared" ref="C706:AP706" si="328">IF(AND(C$2&gt;equip3_reserve_freq*$A693,C$2&lt;=equip3_reserve_freq*$A694),$B694/(equip3_reserve_freq),0)</f>
        <v>0</v>
      </c>
      <c r="D706" s="212">
        <f t="shared" si="328"/>
        <v>0</v>
      </c>
      <c r="E706" s="212">
        <f t="shared" si="328"/>
        <v>0</v>
      </c>
      <c r="F706" s="212">
        <f t="shared" si="328"/>
        <v>0</v>
      </c>
      <c r="G706" s="212">
        <f t="shared" si="328"/>
        <v>0</v>
      </c>
      <c r="H706" s="212">
        <f t="shared" si="328"/>
        <v>0</v>
      </c>
      <c r="I706" s="212">
        <f t="shared" si="328"/>
        <v>0</v>
      </c>
      <c r="J706" s="212">
        <f t="shared" si="328"/>
        <v>0</v>
      </c>
      <c r="K706" s="212">
        <f t="shared" si="328"/>
        <v>0</v>
      </c>
      <c r="L706" s="212">
        <f t="shared" si="328"/>
        <v>0</v>
      </c>
      <c r="M706" s="212">
        <f t="shared" si="328"/>
        <v>0</v>
      </c>
      <c r="N706" s="212">
        <f t="shared" si="328"/>
        <v>0</v>
      </c>
      <c r="O706" s="212">
        <f t="shared" si="328"/>
        <v>0</v>
      </c>
      <c r="P706" s="212">
        <f t="shared" si="328"/>
        <v>0</v>
      </c>
      <c r="Q706" s="212">
        <f t="shared" si="328"/>
        <v>0</v>
      </c>
      <c r="R706" s="212">
        <f t="shared" si="328"/>
        <v>0</v>
      </c>
      <c r="S706" s="212">
        <f t="shared" si="328"/>
        <v>0</v>
      </c>
      <c r="T706" s="212">
        <f t="shared" si="328"/>
        <v>0</v>
      </c>
      <c r="U706" s="212">
        <f t="shared" si="328"/>
        <v>0</v>
      </c>
      <c r="V706" s="212">
        <f t="shared" si="328"/>
        <v>0</v>
      </c>
      <c r="W706" s="212">
        <f t="shared" si="328"/>
        <v>0</v>
      </c>
      <c r="X706" s="212">
        <f t="shared" si="328"/>
        <v>0</v>
      </c>
      <c r="Y706" s="212">
        <f t="shared" si="328"/>
        <v>0</v>
      </c>
      <c r="Z706" s="212">
        <f t="shared" si="328"/>
        <v>0</v>
      </c>
      <c r="AA706" s="212">
        <f t="shared" si="328"/>
        <v>0</v>
      </c>
      <c r="AB706" s="212">
        <f t="shared" si="328"/>
        <v>0</v>
      </c>
      <c r="AC706" s="212">
        <f t="shared" si="328"/>
        <v>0</v>
      </c>
      <c r="AD706" s="212">
        <f t="shared" si="328"/>
        <v>0</v>
      </c>
      <c r="AE706" s="212">
        <f t="shared" si="328"/>
        <v>0</v>
      </c>
      <c r="AF706" s="212">
        <f t="shared" si="328"/>
        <v>0</v>
      </c>
      <c r="AG706" s="212">
        <f t="shared" si="328"/>
        <v>0</v>
      </c>
      <c r="AH706" s="212">
        <f t="shared" si="328"/>
        <v>0</v>
      </c>
      <c r="AI706" s="212">
        <f t="shared" si="328"/>
        <v>0</v>
      </c>
      <c r="AJ706" s="212">
        <f t="shared" si="328"/>
        <v>0</v>
      </c>
      <c r="AK706" s="212">
        <f t="shared" si="328"/>
        <v>0</v>
      </c>
      <c r="AL706" s="212">
        <f t="shared" si="328"/>
        <v>0</v>
      </c>
      <c r="AM706" s="212">
        <f t="shared" si="328"/>
        <v>0</v>
      </c>
      <c r="AN706" s="212">
        <f t="shared" si="328"/>
        <v>0</v>
      </c>
      <c r="AO706" s="212">
        <f t="shared" si="328"/>
        <v>0</v>
      </c>
      <c r="AP706" s="212">
        <f t="shared" si="328"/>
        <v>0</v>
      </c>
    </row>
    <row r="707" spans="1:42" x14ac:dyDescent="0.2">
      <c r="A707" s="4">
        <f t="shared" si="326"/>
        <v>5</v>
      </c>
      <c r="B707" s="236">
        <f t="shared" si="324"/>
        <v>0</v>
      </c>
      <c r="C707" s="212">
        <f t="shared" ref="C707:AP707" si="329">IF(AND(C$2&gt;equip3_reserve_freq*$A694,C$2&lt;=equip3_reserve_freq*$A695),$B695/(equip3_reserve_freq),0)</f>
        <v>0</v>
      </c>
      <c r="D707" s="212">
        <f t="shared" si="329"/>
        <v>0</v>
      </c>
      <c r="E707" s="212">
        <f t="shared" si="329"/>
        <v>0</v>
      </c>
      <c r="F707" s="212">
        <f t="shared" si="329"/>
        <v>0</v>
      </c>
      <c r="G707" s="212">
        <f t="shared" si="329"/>
        <v>0</v>
      </c>
      <c r="H707" s="212">
        <f t="shared" si="329"/>
        <v>0</v>
      </c>
      <c r="I707" s="212">
        <f t="shared" si="329"/>
        <v>0</v>
      </c>
      <c r="J707" s="212">
        <f t="shared" si="329"/>
        <v>0</v>
      </c>
      <c r="K707" s="212">
        <f t="shared" si="329"/>
        <v>0</v>
      </c>
      <c r="L707" s="212">
        <f t="shared" si="329"/>
        <v>0</v>
      </c>
      <c r="M707" s="212">
        <f t="shared" si="329"/>
        <v>0</v>
      </c>
      <c r="N707" s="212">
        <f t="shared" si="329"/>
        <v>0</v>
      </c>
      <c r="O707" s="212">
        <f t="shared" si="329"/>
        <v>0</v>
      </c>
      <c r="P707" s="212">
        <f t="shared" si="329"/>
        <v>0</v>
      </c>
      <c r="Q707" s="212">
        <f t="shared" si="329"/>
        <v>0</v>
      </c>
      <c r="R707" s="212">
        <f t="shared" si="329"/>
        <v>0</v>
      </c>
      <c r="S707" s="212">
        <f t="shared" si="329"/>
        <v>0</v>
      </c>
      <c r="T707" s="212">
        <f t="shared" si="329"/>
        <v>0</v>
      </c>
      <c r="U707" s="212">
        <f t="shared" si="329"/>
        <v>0</v>
      </c>
      <c r="V707" s="212">
        <f t="shared" si="329"/>
        <v>0</v>
      </c>
      <c r="W707" s="212">
        <f t="shared" si="329"/>
        <v>0</v>
      </c>
      <c r="X707" s="212">
        <f t="shared" si="329"/>
        <v>0</v>
      </c>
      <c r="Y707" s="212">
        <f t="shared" si="329"/>
        <v>0</v>
      </c>
      <c r="Z707" s="212">
        <f t="shared" si="329"/>
        <v>0</v>
      </c>
      <c r="AA707" s="212">
        <f t="shared" si="329"/>
        <v>0</v>
      </c>
      <c r="AB707" s="212">
        <f t="shared" si="329"/>
        <v>0</v>
      </c>
      <c r="AC707" s="212">
        <f t="shared" si="329"/>
        <v>0</v>
      </c>
      <c r="AD707" s="212">
        <f t="shared" si="329"/>
        <v>0</v>
      </c>
      <c r="AE707" s="212">
        <f t="shared" si="329"/>
        <v>0</v>
      </c>
      <c r="AF707" s="212">
        <f t="shared" si="329"/>
        <v>0</v>
      </c>
      <c r="AG707" s="212">
        <f t="shared" si="329"/>
        <v>0</v>
      </c>
      <c r="AH707" s="212">
        <f t="shared" si="329"/>
        <v>0</v>
      </c>
      <c r="AI707" s="212">
        <f t="shared" si="329"/>
        <v>0</v>
      </c>
      <c r="AJ707" s="212">
        <f t="shared" si="329"/>
        <v>0</v>
      </c>
      <c r="AK707" s="212">
        <f t="shared" si="329"/>
        <v>0</v>
      </c>
      <c r="AL707" s="212">
        <f t="shared" si="329"/>
        <v>0</v>
      </c>
      <c r="AM707" s="212">
        <f t="shared" si="329"/>
        <v>0</v>
      </c>
      <c r="AN707" s="212">
        <f t="shared" si="329"/>
        <v>0</v>
      </c>
      <c r="AO707" s="212">
        <f t="shared" si="329"/>
        <v>0</v>
      </c>
      <c r="AP707" s="212">
        <f t="shared" si="329"/>
        <v>0</v>
      </c>
    </row>
    <row r="708" spans="1:42" x14ac:dyDescent="0.2">
      <c r="A708" s="4">
        <f t="shared" si="326"/>
        <v>6</v>
      </c>
      <c r="B708" s="236">
        <f t="shared" si="324"/>
        <v>0</v>
      </c>
      <c r="C708" s="212">
        <f t="shared" ref="C708:AP708" si="330">IF(AND(C$2&gt;equip3_reserve_freq*$A695,C$2&lt;=equip3_reserve_freq*$A696),$B696/(equip3_reserve_freq),0)</f>
        <v>0</v>
      </c>
      <c r="D708" s="212">
        <f t="shared" si="330"/>
        <v>0</v>
      </c>
      <c r="E708" s="212">
        <f t="shared" si="330"/>
        <v>0</v>
      </c>
      <c r="F708" s="212">
        <f t="shared" si="330"/>
        <v>0</v>
      </c>
      <c r="G708" s="212">
        <f t="shared" si="330"/>
        <v>0</v>
      </c>
      <c r="H708" s="212">
        <f t="shared" si="330"/>
        <v>0</v>
      </c>
      <c r="I708" s="212">
        <f t="shared" si="330"/>
        <v>0</v>
      </c>
      <c r="J708" s="212">
        <f t="shared" si="330"/>
        <v>0</v>
      </c>
      <c r="K708" s="212">
        <f t="shared" si="330"/>
        <v>0</v>
      </c>
      <c r="L708" s="212">
        <f t="shared" si="330"/>
        <v>0</v>
      </c>
      <c r="M708" s="212">
        <f t="shared" si="330"/>
        <v>0</v>
      </c>
      <c r="N708" s="212">
        <f t="shared" si="330"/>
        <v>0</v>
      </c>
      <c r="O708" s="212">
        <f t="shared" si="330"/>
        <v>0</v>
      </c>
      <c r="P708" s="212">
        <f t="shared" si="330"/>
        <v>0</v>
      </c>
      <c r="Q708" s="212">
        <f t="shared" si="330"/>
        <v>0</v>
      </c>
      <c r="R708" s="212">
        <f t="shared" si="330"/>
        <v>0</v>
      </c>
      <c r="S708" s="212">
        <f t="shared" si="330"/>
        <v>0</v>
      </c>
      <c r="T708" s="212">
        <f t="shared" si="330"/>
        <v>0</v>
      </c>
      <c r="U708" s="212">
        <f t="shared" si="330"/>
        <v>0</v>
      </c>
      <c r="V708" s="212">
        <f t="shared" si="330"/>
        <v>0</v>
      </c>
      <c r="W708" s="212">
        <f t="shared" si="330"/>
        <v>0</v>
      </c>
      <c r="X708" s="212">
        <f t="shared" si="330"/>
        <v>0</v>
      </c>
      <c r="Y708" s="212">
        <f t="shared" si="330"/>
        <v>0</v>
      </c>
      <c r="Z708" s="212">
        <f t="shared" si="330"/>
        <v>0</v>
      </c>
      <c r="AA708" s="212">
        <f t="shared" si="330"/>
        <v>0</v>
      </c>
      <c r="AB708" s="212">
        <f t="shared" si="330"/>
        <v>0</v>
      </c>
      <c r="AC708" s="212">
        <f t="shared" si="330"/>
        <v>0</v>
      </c>
      <c r="AD708" s="212">
        <f t="shared" si="330"/>
        <v>0</v>
      </c>
      <c r="AE708" s="212">
        <f t="shared" si="330"/>
        <v>0</v>
      </c>
      <c r="AF708" s="212">
        <f t="shared" si="330"/>
        <v>0</v>
      </c>
      <c r="AG708" s="212">
        <f t="shared" si="330"/>
        <v>0</v>
      </c>
      <c r="AH708" s="212">
        <f t="shared" si="330"/>
        <v>0</v>
      </c>
      <c r="AI708" s="212">
        <f t="shared" si="330"/>
        <v>0</v>
      </c>
      <c r="AJ708" s="212">
        <f t="shared" si="330"/>
        <v>0</v>
      </c>
      <c r="AK708" s="212">
        <f t="shared" si="330"/>
        <v>0</v>
      </c>
      <c r="AL708" s="212">
        <f t="shared" si="330"/>
        <v>0</v>
      </c>
      <c r="AM708" s="212">
        <f t="shared" si="330"/>
        <v>0</v>
      </c>
      <c r="AN708" s="212">
        <f t="shared" si="330"/>
        <v>0</v>
      </c>
      <c r="AO708" s="212">
        <f t="shared" si="330"/>
        <v>0</v>
      </c>
      <c r="AP708" s="212">
        <f t="shared" si="330"/>
        <v>0</v>
      </c>
    </row>
    <row r="709" spans="1:42" x14ac:dyDescent="0.2">
      <c r="A709" s="4">
        <f t="shared" si="326"/>
        <v>7</v>
      </c>
      <c r="B709" s="236">
        <f t="shared" si="324"/>
        <v>0</v>
      </c>
      <c r="C709" s="212">
        <f t="shared" ref="C709:AP709" si="331">IF(AND(C$2&gt;equip3_reserve_freq*$A696,C$2&lt;=equip3_reserve_freq*$A697),$B697/(equip3_reserve_freq),0)</f>
        <v>0</v>
      </c>
      <c r="D709" s="212">
        <f t="shared" si="331"/>
        <v>0</v>
      </c>
      <c r="E709" s="212">
        <f t="shared" si="331"/>
        <v>0</v>
      </c>
      <c r="F709" s="212">
        <f t="shared" si="331"/>
        <v>0</v>
      </c>
      <c r="G709" s="212">
        <f t="shared" si="331"/>
        <v>0</v>
      </c>
      <c r="H709" s="212">
        <f t="shared" si="331"/>
        <v>0</v>
      </c>
      <c r="I709" s="212">
        <f t="shared" si="331"/>
        <v>0</v>
      </c>
      <c r="J709" s="212">
        <f t="shared" si="331"/>
        <v>0</v>
      </c>
      <c r="K709" s="212">
        <f t="shared" si="331"/>
        <v>0</v>
      </c>
      <c r="L709" s="212">
        <f t="shared" si="331"/>
        <v>0</v>
      </c>
      <c r="M709" s="212">
        <f t="shared" si="331"/>
        <v>0</v>
      </c>
      <c r="N709" s="212">
        <f t="shared" si="331"/>
        <v>0</v>
      </c>
      <c r="O709" s="212">
        <f t="shared" si="331"/>
        <v>0</v>
      </c>
      <c r="P709" s="212">
        <f t="shared" si="331"/>
        <v>0</v>
      </c>
      <c r="Q709" s="212">
        <f t="shared" si="331"/>
        <v>0</v>
      </c>
      <c r="R709" s="212">
        <f t="shared" si="331"/>
        <v>0</v>
      </c>
      <c r="S709" s="212">
        <f t="shared" si="331"/>
        <v>0</v>
      </c>
      <c r="T709" s="212">
        <f t="shared" si="331"/>
        <v>0</v>
      </c>
      <c r="U709" s="212">
        <f t="shared" si="331"/>
        <v>0</v>
      </c>
      <c r="V709" s="212">
        <f t="shared" si="331"/>
        <v>0</v>
      </c>
      <c r="W709" s="212">
        <f t="shared" si="331"/>
        <v>0</v>
      </c>
      <c r="X709" s="212">
        <f t="shared" si="331"/>
        <v>0</v>
      </c>
      <c r="Y709" s="212">
        <f t="shared" si="331"/>
        <v>0</v>
      </c>
      <c r="Z709" s="212">
        <f t="shared" si="331"/>
        <v>0</v>
      </c>
      <c r="AA709" s="212">
        <f t="shared" si="331"/>
        <v>0</v>
      </c>
      <c r="AB709" s="212">
        <f t="shared" si="331"/>
        <v>0</v>
      </c>
      <c r="AC709" s="212">
        <f t="shared" si="331"/>
        <v>0</v>
      </c>
      <c r="AD709" s="212">
        <f t="shared" si="331"/>
        <v>0</v>
      </c>
      <c r="AE709" s="212">
        <f t="shared" si="331"/>
        <v>0</v>
      </c>
      <c r="AF709" s="212">
        <f t="shared" si="331"/>
        <v>0</v>
      </c>
      <c r="AG709" s="212">
        <f t="shared" si="331"/>
        <v>0</v>
      </c>
      <c r="AH709" s="212">
        <f t="shared" si="331"/>
        <v>0</v>
      </c>
      <c r="AI709" s="212">
        <f t="shared" si="331"/>
        <v>0</v>
      </c>
      <c r="AJ709" s="212">
        <f t="shared" si="331"/>
        <v>0</v>
      </c>
      <c r="AK709" s="212">
        <f t="shared" si="331"/>
        <v>0</v>
      </c>
      <c r="AL709" s="212">
        <f t="shared" si="331"/>
        <v>0</v>
      </c>
      <c r="AM709" s="212">
        <f t="shared" si="331"/>
        <v>0</v>
      </c>
      <c r="AN709" s="212">
        <f t="shared" si="331"/>
        <v>0</v>
      </c>
      <c r="AO709" s="212">
        <f t="shared" si="331"/>
        <v>0</v>
      </c>
      <c r="AP709" s="212">
        <f t="shared" si="331"/>
        <v>0</v>
      </c>
    </row>
    <row r="710" spans="1:42" x14ac:dyDescent="0.2">
      <c r="A710" s="4">
        <f t="shared" si="326"/>
        <v>8</v>
      </c>
      <c r="B710" s="236">
        <f t="shared" si="324"/>
        <v>0</v>
      </c>
      <c r="C710" s="212">
        <f t="shared" ref="C710:AP710" si="332">IF(AND(C$2&gt;equip3_reserve_freq*$A697,C$2&lt;=equip3_reserve_freq*$A698),$B698/(equip3_reserve_freq),0)</f>
        <v>0</v>
      </c>
      <c r="D710" s="212">
        <f t="shared" si="332"/>
        <v>0</v>
      </c>
      <c r="E710" s="212">
        <f t="shared" si="332"/>
        <v>0</v>
      </c>
      <c r="F710" s="212">
        <f t="shared" si="332"/>
        <v>0</v>
      </c>
      <c r="G710" s="212">
        <f t="shared" si="332"/>
        <v>0</v>
      </c>
      <c r="H710" s="212">
        <f t="shared" si="332"/>
        <v>0</v>
      </c>
      <c r="I710" s="212">
        <f t="shared" si="332"/>
        <v>0</v>
      </c>
      <c r="J710" s="212">
        <f t="shared" si="332"/>
        <v>0</v>
      </c>
      <c r="K710" s="212">
        <f t="shared" si="332"/>
        <v>0</v>
      </c>
      <c r="L710" s="212">
        <f t="shared" si="332"/>
        <v>0</v>
      </c>
      <c r="M710" s="212">
        <f t="shared" si="332"/>
        <v>0</v>
      </c>
      <c r="N710" s="212">
        <f t="shared" si="332"/>
        <v>0</v>
      </c>
      <c r="O710" s="212">
        <f t="shared" si="332"/>
        <v>0</v>
      </c>
      <c r="P710" s="212">
        <f t="shared" si="332"/>
        <v>0</v>
      </c>
      <c r="Q710" s="212">
        <f t="shared" si="332"/>
        <v>0</v>
      </c>
      <c r="R710" s="212">
        <f t="shared" si="332"/>
        <v>0</v>
      </c>
      <c r="S710" s="212">
        <f t="shared" si="332"/>
        <v>0</v>
      </c>
      <c r="T710" s="212">
        <f t="shared" si="332"/>
        <v>0</v>
      </c>
      <c r="U710" s="212">
        <f t="shared" si="332"/>
        <v>0</v>
      </c>
      <c r="V710" s="212">
        <f t="shared" si="332"/>
        <v>0</v>
      </c>
      <c r="W710" s="212">
        <f t="shared" si="332"/>
        <v>0</v>
      </c>
      <c r="X710" s="212">
        <f t="shared" si="332"/>
        <v>0</v>
      </c>
      <c r="Y710" s="212">
        <f t="shared" si="332"/>
        <v>0</v>
      </c>
      <c r="Z710" s="212">
        <f t="shared" si="332"/>
        <v>0</v>
      </c>
      <c r="AA710" s="212">
        <f t="shared" si="332"/>
        <v>0</v>
      </c>
      <c r="AB710" s="212">
        <f t="shared" si="332"/>
        <v>0</v>
      </c>
      <c r="AC710" s="212">
        <f t="shared" si="332"/>
        <v>0</v>
      </c>
      <c r="AD710" s="212">
        <f t="shared" si="332"/>
        <v>0</v>
      </c>
      <c r="AE710" s="212">
        <f t="shared" si="332"/>
        <v>0</v>
      </c>
      <c r="AF710" s="212">
        <f t="shared" si="332"/>
        <v>0</v>
      </c>
      <c r="AG710" s="212">
        <f t="shared" si="332"/>
        <v>0</v>
      </c>
      <c r="AH710" s="212">
        <f t="shared" si="332"/>
        <v>0</v>
      </c>
      <c r="AI710" s="212">
        <f t="shared" si="332"/>
        <v>0</v>
      </c>
      <c r="AJ710" s="212">
        <f t="shared" si="332"/>
        <v>0</v>
      </c>
      <c r="AK710" s="212">
        <f t="shared" si="332"/>
        <v>0</v>
      </c>
      <c r="AL710" s="212">
        <f t="shared" si="332"/>
        <v>0</v>
      </c>
      <c r="AM710" s="212">
        <f t="shared" si="332"/>
        <v>0</v>
      </c>
      <c r="AN710" s="212">
        <f t="shared" si="332"/>
        <v>0</v>
      </c>
      <c r="AO710" s="212">
        <f t="shared" si="332"/>
        <v>0</v>
      </c>
      <c r="AP710" s="212">
        <f t="shared" si="332"/>
        <v>0</v>
      </c>
    </row>
    <row r="711" spans="1:42" x14ac:dyDescent="0.2">
      <c r="A711" s="4">
        <f>A710+1</f>
        <v>9</v>
      </c>
      <c r="B711" s="236">
        <f t="shared" si="324"/>
        <v>0</v>
      </c>
      <c r="C711" s="212">
        <f t="shared" ref="C711:AP711" si="333">IF(AND(C$2&gt;equip3_reserve_freq*$A698,C$2&lt;=equip3_reserve_freq*$A699),$B699/(equip3_reserve_freq),0)</f>
        <v>0</v>
      </c>
      <c r="D711" s="212">
        <f t="shared" si="333"/>
        <v>0</v>
      </c>
      <c r="E711" s="212">
        <f t="shared" si="333"/>
        <v>0</v>
      </c>
      <c r="F711" s="212">
        <f t="shared" si="333"/>
        <v>0</v>
      </c>
      <c r="G711" s="212">
        <f t="shared" si="333"/>
        <v>0</v>
      </c>
      <c r="H711" s="212">
        <f t="shared" si="333"/>
        <v>0</v>
      </c>
      <c r="I711" s="212">
        <f t="shared" si="333"/>
        <v>0</v>
      </c>
      <c r="J711" s="212">
        <f t="shared" si="333"/>
        <v>0</v>
      </c>
      <c r="K711" s="212">
        <f t="shared" si="333"/>
        <v>0</v>
      </c>
      <c r="L711" s="212">
        <f t="shared" si="333"/>
        <v>0</v>
      </c>
      <c r="M711" s="212">
        <f t="shared" si="333"/>
        <v>0</v>
      </c>
      <c r="N711" s="212">
        <f t="shared" si="333"/>
        <v>0</v>
      </c>
      <c r="O711" s="212">
        <f t="shared" si="333"/>
        <v>0</v>
      </c>
      <c r="P711" s="212">
        <f t="shared" si="333"/>
        <v>0</v>
      </c>
      <c r="Q711" s="212">
        <f t="shared" si="333"/>
        <v>0</v>
      </c>
      <c r="R711" s="212">
        <f t="shared" si="333"/>
        <v>0</v>
      </c>
      <c r="S711" s="212">
        <f t="shared" si="333"/>
        <v>0</v>
      </c>
      <c r="T711" s="212">
        <f t="shared" si="333"/>
        <v>0</v>
      </c>
      <c r="U711" s="212">
        <f t="shared" si="333"/>
        <v>0</v>
      </c>
      <c r="V711" s="212">
        <f t="shared" si="333"/>
        <v>0</v>
      </c>
      <c r="W711" s="212">
        <f t="shared" si="333"/>
        <v>0</v>
      </c>
      <c r="X711" s="212">
        <f t="shared" si="333"/>
        <v>0</v>
      </c>
      <c r="Y711" s="212">
        <f t="shared" si="333"/>
        <v>0</v>
      </c>
      <c r="Z711" s="212">
        <f t="shared" si="333"/>
        <v>0</v>
      </c>
      <c r="AA711" s="212">
        <f t="shared" si="333"/>
        <v>0</v>
      </c>
      <c r="AB711" s="212">
        <f t="shared" si="333"/>
        <v>0</v>
      </c>
      <c r="AC711" s="212">
        <f t="shared" si="333"/>
        <v>0</v>
      </c>
      <c r="AD711" s="212">
        <f t="shared" si="333"/>
        <v>0</v>
      </c>
      <c r="AE711" s="212">
        <f t="shared" si="333"/>
        <v>0</v>
      </c>
      <c r="AF711" s="212">
        <f t="shared" si="333"/>
        <v>0</v>
      </c>
      <c r="AG711" s="212">
        <f t="shared" si="333"/>
        <v>0</v>
      </c>
      <c r="AH711" s="212">
        <f t="shared" si="333"/>
        <v>0</v>
      </c>
      <c r="AI711" s="212">
        <f t="shared" si="333"/>
        <v>0</v>
      </c>
      <c r="AJ711" s="212">
        <f t="shared" si="333"/>
        <v>0</v>
      </c>
      <c r="AK711" s="212">
        <f t="shared" si="333"/>
        <v>0</v>
      </c>
      <c r="AL711" s="212">
        <f t="shared" si="333"/>
        <v>0</v>
      </c>
      <c r="AM711" s="212">
        <f t="shared" si="333"/>
        <v>0</v>
      </c>
      <c r="AN711" s="212">
        <f t="shared" si="333"/>
        <v>0</v>
      </c>
      <c r="AO711" s="212">
        <f t="shared" si="333"/>
        <v>0</v>
      </c>
      <c r="AP711" s="212">
        <f t="shared" si="333"/>
        <v>0</v>
      </c>
    </row>
    <row r="712" spans="1:42" x14ac:dyDescent="0.2">
      <c r="A712" s="4">
        <f t="shared" ref="A712" si="334">A711+1</f>
        <v>10</v>
      </c>
      <c r="B712" s="236">
        <f t="shared" si="324"/>
        <v>0</v>
      </c>
      <c r="C712" s="216">
        <f t="shared" ref="C712:AP712" si="335">IF(AND(C$2&gt;equip3_reserve_freq*$A699,C$2&lt;=equip3_reserve_freq*$A700),$B700/(equip3_reserve_freq),0)</f>
        <v>0</v>
      </c>
      <c r="D712" s="216">
        <f t="shared" si="335"/>
        <v>0</v>
      </c>
      <c r="E712" s="216">
        <f t="shared" si="335"/>
        <v>0</v>
      </c>
      <c r="F712" s="216">
        <f t="shared" si="335"/>
        <v>0</v>
      </c>
      <c r="G712" s="216">
        <f t="shared" si="335"/>
        <v>0</v>
      </c>
      <c r="H712" s="216">
        <f t="shared" si="335"/>
        <v>0</v>
      </c>
      <c r="I712" s="216">
        <f t="shared" si="335"/>
        <v>0</v>
      </c>
      <c r="J712" s="216">
        <f t="shared" si="335"/>
        <v>0</v>
      </c>
      <c r="K712" s="216">
        <f t="shared" si="335"/>
        <v>0</v>
      </c>
      <c r="L712" s="216">
        <f t="shared" si="335"/>
        <v>0</v>
      </c>
      <c r="M712" s="216">
        <f t="shared" si="335"/>
        <v>0</v>
      </c>
      <c r="N712" s="216">
        <f t="shared" si="335"/>
        <v>0</v>
      </c>
      <c r="O712" s="216">
        <f t="shared" si="335"/>
        <v>0</v>
      </c>
      <c r="P712" s="216">
        <f t="shared" si="335"/>
        <v>0</v>
      </c>
      <c r="Q712" s="216">
        <f t="shared" si="335"/>
        <v>0</v>
      </c>
      <c r="R712" s="216">
        <f t="shared" si="335"/>
        <v>0</v>
      </c>
      <c r="S712" s="216">
        <f t="shared" si="335"/>
        <v>0</v>
      </c>
      <c r="T712" s="216">
        <f t="shared" si="335"/>
        <v>0</v>
      </c>
      <c r="U712" s="216">
        <f t="shared" si="335"/>
        <v>0</v>
      </c>
      <c r="V712" s="216">
        <f t="shared" si="335"/>
        <v>0</v>
      </c>
      <c r="W712" s="216">
        <f t="shared" si="335"/>
        <v>0</v>
      </c>
      <c r="X712" s="216">
        <f t="shared" si="335"/>
        <v>0</v>
      </c>
      <c r="Y712" s="216">
        <f t="shared" si="335"/>
        <v>0</v>
      </c>
      <c r="Z712" s="216">
        <f t="shared" si="335"/>
        <v>0</v>
      </c>
      <c r="AA712" s="216">
        <f t="shared" si="335"/>
        <v>0</v>
      </c>
      <c r="AB712" s="216">
        <f t="shared" si="335"/>
        <v>0</v>
      </c>
      <c r="AC712" s="216">
        <f t="shared" si="335"/>
        <v>0</v>
      </c>
      <c r="AD712" s="216">
        <f t="shared" si="335"/>
        <v>0</v>
      </c>
      <c r="AE712" s="216">
        <f t="shared" si="335"/>
        <v>0</v>
      </c>
      <c r="AF712" s="216">
        <f t="shared" si="335"/>
        <v>0</v>
      </c>
      <c r="AG712" s="216">
        <f t="shared" si="335"/>
        <v>0</v>
      </c>
      <c r="AH712" s="216">
        <f t="shared" si="335"/>
        <v>0</v>
      </c>
      <c r="AI712" s="216">
        <f t="shared" si="335"/>
        <v>0</v>
      </c>
      <c r="AJ712" s="216">
        <f t="shared" si="335"/>
        <v>0</v>
      </c>
      <c r="AK712" s="216">
        <f t="shared" si="335"/>
        <v>0</v>
      </c>
      <c r="AL712" s="216">
        <f t="shared" si="335"/>
        <v>0</v>
      </c>
      <c r="AM712" s="216">
        <f t="shared" si="335"/>
        <v>0</v>
      </c>
      <c r="AN712" s="216">
        <f t="shared" si="335"/>
        <v>0</v>
      </c>
      <c r="AO712" s="216">
        <f t="shared" si="335"/>
        <v>0</v>
      </c>
      <c r="AP712" s="216">
        <f t="shared" si="335"/>
        <v>0</v>
      </c>
    </row>
    <row r="713" spans="1:42" x14ac:dyDescent="0.2">
      <c r="A713" s="37" t="s">
        <v>13</v>
      </c>
      <c r="B713" s="28"/>
      <c r="C713" s="215">
        <f>SUM(C703:C712)</f>
        <v>0</v>
      </c>
      <c r="D713" s="215">
        <f t="shared" ref="D713:AP713" si="336">SUM(D703:D712)</f>
        <v>0</v>
      </c>
      <c r="E713" s="215">
        <f t="shared" si="336"/>
        <v>0</v>
      </c>
      <c r="F713" s="215">
        <f t="shared" si="336"/>
        <v>0</v>
      </c>
      <c r="G713" s="215">
        <f t="shared" si="336"/>
        <v>0</v>
      </c>
      <c r="H713" s="215">
        <f t="shared" si="336"/>
        <v>0</v>
      </c>
      <c r="I713" s="215">
        <f t="shared" si="336"/>
        <v>0</v>
      </c>
      <c r="J713" s="215">
        <f t="shared" si="336"/>
        <v>0</v>
      </c>
      <c r="K713" s="215">
        <f t="shared" si="336"/>
        <v>0</v>
      </c>
      <c r="L713" s="215">
        <f t="shared" si="336"/>
        <v>0</v>
      </c>
      <c r="M713" s="215">
        <f t="shared" si="336"/>
        <v>0</v>
      </c>
      <c r="N713" s="215">
        <f t="shared" si="336"/>
        <v>0</v>
      </c>
      <c r="O713" s="215">
        <f t="shared" si="336"/>
        <v>0</v>
      </c>
      <c r="P713" s="215">
        <f t="shared" si="336"/>
        <v>0</v>
      </c>
      <c r="Q713" s="215">
        <f t="shared" si="336"/>
        <v>0</v>
      </c>
      <c r="R713" s="215">
        <f t="shared" si="336"/>
        <v>0</v>
      </c>
      <c r="S713" s="215">
        <f t="shared" si="336"/>
        <v>0</v>
      </c>
      <c r="T713" s="215">
        <f t="shared" si="336"/>
        <v>0</v>
      </c>
      <c r="U713" s="215">
        <f t="shared" si="336"/>
        <v>0</v>
      </c>
      <c r="V713" s="215">
        <f t="shared" si="336"/>
        <v>0</v>
      </c>
      <c r="W713" s="215">
        <f t="shared" si="336"/>
        <v>0</v>
      </c>
      <c r="X713" s="215">
        <f t="shared" si="336"/>
        <v>0</v>
      </c>
      <c r="Y713" s="215">
        <f t="shared" si="336"/>
        <v>0</v>
      </c>
      <c r="Z713" s="215">
        <f t="shared" si="336"/>
        <v>0</v>
      </c>
      <c r="AA713" s="215">
        <f t="shared" si="336"/>
        <v>0</v>
      </c>
      <c r="AB713" s="215">
        <f t="shared" si="336"/>
        <v>0</v>
      </c>
      <c r="AC713" s="215">
        <f t="shared" si="336"/>
        <v>0</v>
      </c>
      <c r="AD713" s="215">
        <f t="shared" si="336"/>
        <v>0</v>
      </c>
      <c r="AE713" s="215">
        <f t="shared" si="336"/>
        <v>0</v>
      </c>
      <c r="AF713" s="215">
        <f t="shared" si="336"/>
        <v>0</v>
      </c>
      <c r="AG713" s="215">
        <f t="shared" si="336"/>
        <v>0</v>
      </c>
      <c r="AH713" s="215">
        <f t="shared" si="336"/>
        <v>0</v>
      </c>
      <c r="AI713" s="215">
        <f t="shared" si="336"/>
        <v>0</v>
      </c>
      <c r="AJ713" s="215">
        <f t="shared" si="336"/>
        <v>0</v>
      </c>
      <c r="AK713" s="215">
        <f t="shared" si="336"/>
        <v>0</v>
      </c>
      <c r="AL713" s="215">
        <f t="shared" si="336"/>
        <v>0</v>
      </c>
      <c r="AM713" s="215">
        <f t="shared" si="336"/>
        <v>0</v>
      </c>
      <c r="AN713" s="215">
        <f t="shared" si="336"/>
        <v>0</v>
      </c>
      <c r="AO713" s="215">
        <f t="shared" si="336"/>
        <v>0</v>
      </c>
      <c r="AP713" s="215">
        <f t="shared" si="336"/>
        <v>0</v>
      </c>
    </row>
    <row r="714" spans="1:42" s="121" customFormat="1" x14ac:dyDescent="0.2">
      <c r="A714" s="4"/>
      <c r="B714" s="202"/>
    </row>
    <row r="715" spans="1:42" s="121" customFormat="1" x14ac:dyDescent="0.2">
      <c r="A715" s="4" t="s">
        <v>270</v>
      </c>
      <c r="B715" s="202"/>
    </row>
    <row r="716" spans="1:42" x14ac:dyDescent="0.2">
      <c r="A716" s="27" t="s">
        <v>271</v>
      </c>
      <c r="B716" s="215">
        <f>B605+B611+B617+B623+B655+B687</f>
        <v>0</v>
      </c>
      <c r="C716" s="215">
        <f t="shared" ref="C716:AP716" si="337">C605+C611+C617+C623+C655+C687</f>
        <v>0</v>
      </c>
      <c r="D716" s="215">
        <f t="shared" si="337"/>
        <v>0</v>
      </c>
      <c r="E716" s="215">
        <f t="shared" si="337"/>
        <v>0</v>
      </c>
      <c r="F716" s="215">
        <f t="shared" si="337"/>
        <v>0</v>
      </c>
      <c r="G716" s="215">
        <f t="shared" si="337"/>
        <v>0</v>
      </c>
      <c r="H716" s="215">
        <f t="shared" si="337"/>
        <v>0</v>
      </c>
      <c r="I716" s="215">
        <f t="shared" si="337"/>
        <v>0</v>
      </c>
      <c r="J716" s="215">
        <f t="shared" si="337"/>
        <v>0</v>
      </c>
      <c r="K716" s="215">
        <f t="shared" si="337"/>
        <v>0</v>
      </c>
      <c r="L716" s="215">
        <f t="shared" si="337"/>
        <v>0</v>
      </c>
      <c r="M716" s="215">
        <f t="shared" si="337"/>
        <v>0</v>
      </c>
      <c r="N716" s="215">
        <f t="shared" si="337"/>
        <v>0</v>
      </c>
      <c r="O716" s="215">
        <f t="shared" si="337"/>
        <v>0</v>
      </c>
      <c r="P716" s="215">
        <f t="shared" si="337"/>
        <v>0</v>
      </c>
      <c r="Q716" s="215">
        <f t="shared" si="337"/>
        <v>0</v>
      </c>
      <c r="R716" s="215">
        <f t="shared" si="337"/>
        <v>0</v>
      </c>
      <c r="S716" s="215">
        <f t="shared" si="337"/>
        <v>0</v>
      </c>
      <c r="T716" s="215">
        <f t="shared" si="337"/>
        <v>0</v>
      </c>
      <c r="U716" s="215">
        <f t="shared" si="337"/>
        <v>0</v>
      </c>
      <c r="V716" s="215">
        <f t="shared" si="337"/>
        <v>0</v>
      </c>
      <c r="W716" s="215">
        <f t="shared" si="337"/>
        <v>0</v>
      </c>
      <c r="X716" s="215">
        <f t="shared" si="337"/>
        <v>0</v>
      </c>
      <c r="Y716" s="215">
        <f t="shared" si="337"/>
        <v>0</v>
      </c>
      <c r="Z716" s="215">
        <f t="shared" si="337"/>
        <v>0</v>
      </c>
      <c r="AA716" s="215">
        <f t="shared" si="337"/>
        <v>0</v>
      </c>
      <c r="AB716" s="215">
        <f t="shared" si="337"/>
        <v>0</v>
      </c>
      <c r="AC716" s="215">
        <f t="shared" si="337"/>
        <v>0</v>
      </c>
      <c r="AD716" s="215">
        <f t="shared" si="337"/>
        <v>0</v>
      </c>
      <c r="AE716" s="215">
        <f t="shared" si="337"/>
        <v>0</v>
      </c>
      <c r="AF716" s="215">
        <f t="shared" si="337"/>
        <v>0</v>
      </c>
      <c r="AG716" s="215">
        <f t="shared" si="337"/>
        <v>0</v>
      </c>
      <c r="AH716" s="215">
        <f t="shared" si="337"/>
        <v>0</v>
      </c>
      <c r="AI716" s="215">
        <f t="shared" si="337"/>
        <v>0</v>
      </c>
      <c r="AJ716" s="215">
        <f t="shared" si="337"/>
        <v>0</v>
      </c>
      <c r="AK716" s="215">
        <f t="shared" si="337"/>
        <v>0</v>
      </c>
      <c r="AL716" s="215">
        <f t="shared" si="337"/>
        <v>0</v>
      </c>
      <c r="AM716" s="215">
        <f t="shared" si="337"/>
        <v>0</v>
      </c>
      <c r="AN716" s="215">
        <f t="shared" si="337"/>
        <v>0</v>
      </c>
      <c r="AO716" s="215">
        <f t="shared" si="337"/>
        <v>0</v>
      </c>
      <c r="AP716" s="215">
        <f t="shared" si="337"/>
        <v>0</v>
      </c>
    </row>
    <row r="717" spans="1:42" x14ac:dyDescent="0.2">
      <c r="A717" s="27" t="s">
        <v>270</v>
      </c>
      <c r="B717" s="212"/>
      <c r="C717" s="215">
        <f t="shared" ref="C717:AP717" si="338">IF(C$2&lt;=analysis_period,B716*reserves_interest/100,0)</f>
        <v>0</v>
      </c>
      <c r="D717" s="215">
        <f t="shared" si="338"/>
        <v>0</v>
      </c>
      <c r="E717" s="215">
        <f t="shared" si="338"/>
        <v>0</v>
      </c>
      <c r="F717" s="215">
        <f t="shared" si="338"/>
        <v>0</v>
      </c>
      <c r="G717" s="215">
        <f t="shared" si="338"/>
        <v>0</v>
      </c>
      <c r="H717" s="215">
        <f t="shared" si="338"/>
        <v>0</v>
      </c>
      <c r="I717" s="215">
        <f t="shared" si="338"/>
        <v>0</v>
      </c>
      <c r="J717" s="215">
        <f t="shared" si="338"/>
        <v>0</v>
      </c>
      <c r="K717" s="215">
        <f t="shared" si="338"/>
        <v>0</v>
      </c>
      <c r="L717" s="215">
        <f t="shared" si="338"/>
        <v>0</v>
      </c>
      <c r="M717" s="215">
        <f t="shared" si="338"/>
        <v>0</v>
      </c>
      <c r="N717" s="215">
        <f t="shared" si="338"/>
        <v>0</v>
      </c>
      <c r="O717" s="215">
        <f t="shared" si="338"/>
        <v>0</v>
      </c>
      <c r="P717" s="215">
        <f t="shared" si="338"/>
        <v>0</v>
      </c>
      <c r="Q717" s="215">
        <f t="shared" si="338"/>
        <v>0</v>
      </c>
      <c r="R717" s="215">
        <f t="shared" si="338"/>
        <v>0</v>
      </c>
      <c r="S717" s="215">
        <f t="shared" si="338"/>
        <v>0</v>
      </c>
      <c r="T717" s="215">
        <f t="shared" si="338"/>
        <v>0</v>
      </c>
      <c r="U717" s="215">
        <f t="shared" si="338"/>
        <v>0</v>
      </c>
      <c r="V717" s="215">
        <f t="shared" si="338"/>
        <v>0</v>
      </c>
      <c r="W717" s="215">
        <f t="shared" si="338"/>
        <v>0</v>
      </c>
      <c r="X717" s="215">
        <f t="shared" si="338"/>
        <v>0</v>
      </c>
      <c r="Y717" s="215">
        <f t="shared" si="338"/>
        <v>0</v>
      </c>
      <c r="Z717" s="215">
        <f t="shared" si="338"/>
        <v>0</v>
      </c>
      <c r="AA717" s="215">
        <f t="shared" si="338"/>
        <v>0</v>
      </c>
      <c r="AB717" s="215">
        <f t="shared" si="338"/>
        <v>0</v>
      </c>
      <c r="AC717" s="215">
        <f t="shared" si="338"/>
        <v>0</v>
      </c>
      <c r="AD717" s="215">
        <f t="shared" si="338"/>
        <v>0</v>
      </c>
      <c r="AE717" s="215">
        <f t="shared" si="338"/>
        <v>0</v>
      </c>
      <c r="AF717" s="215">
        <f t="shared" si="338"/>
        <v>0</v>
      </c>
      <c r="AG717" s="215">
        <f t="shared" si="338"/>
        <v>0</v>
      </c>
      <c r="AH717" s="215">
        <f t="shared" si="338"/>
        <v>0</v>
      </c>
      <c r="AI717" s="215">
        <f t="shared" si="338"/>
        <v>0</v>
      </c>
      <c r="AJ717" s="215">
        <f t="shared" si="338"/>
        <v>0</v>
      </c>
      <c r="AK717" s="215">
        <f t="shared" si="338"/>
        <v>0</v>
      </c>
      <c r="AL717" s="215">
        <f t="shared" si="338"/>
        <v>0</v>
      </c>
      <c r="AM717" s="215">
        <f t="shared" si="338"/>
        <v>0</v>
      </c>
      <c r="AN717" s="215">
        <f t="shared" si="338"/>
        <v>0</v>
      </c>
      <c r="AO717" s="215">
        <f t="shared" si="338"/>
        <v>0</v>
      </c>
      <c r="AP717" s="215">
        <f t="shared" si="338"/>
        <v>0</v>
      </c>
    </row>
  </sheetData>
  <mergeCells count="4">
    <mergeCell ref="G273:J273"/>
    <mergeCell ref="K273:L273"/>
    <mergeCell ref="G409:J409"/>
    <mergeCell ref="K409:L40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7" t="s">
        <v>216</v>
      </c>
      <c r="B1" s="308"/>
      <c r="C1" s="309"/>
      <c r="D1" s="308"/>
      <c r="E1" s="338"/>
      <c r="F1" s="338"/>
      <c r="G1" s="339"/>
    </row>
    <row r="2" spans="1:7" s="1" customFormat="1" ht="12.75" x14ac:dyDescent="0.2">
      <c r="A2" s="2" t="s">
        <v>67</v>
      </c>
      <c r="B2" s="3" t="s">
        <v>33</v>
      </c>
      <c r="C2" s="3" t="s">
        <v>34</v>
      </c>
      <c r="D2" s="3" t="s">
        <v>35</v>
      </c>
      <c r="E2" s="3" t="s">
        <v>36</v>
      </c>
      <c r="F2" s="3" t="s">
        <v>37</v>
      </c>
      <c r="G2" s="340" t="s">
        <v>38</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171</v>
      </c>
      <c r="B43" s="129"/>
      <c r="C43" s="129"/>
      <c r="D43" s="129"/>
      <c r="E43" s="129"/>
      <c r="F43" s="129"/>
      <c r="G43" s="129"/>
    </row>
    <row r="44" spans="1:7" x14ac:dyDescent="0.25">
      <c r="A44" s="129" t="s">
        <v>83</v>
      </c>
      <c r="B44" s="129"/>
      <c r="C44" s="129"/>
      <c r="D44" s="129"/>
      <c r="E44" s="129"/>
      <c r="F44" s="129"/>
      <c r="G44" s="129"/>
    </row>
    <row r="45" spans="1:7" x14ac:dyDescent="0.25">
      <c r="A45" s="396" t="s">
        <v>301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248</vt:i4>
      </vt:variant>
    </vt:vector>
  </HeadingPairs>
  <TitlesOfParts>
    <vt:vector size="251"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2019-08-27T22:40:56Z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