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showInkAnnotation="0" codeName="ThisWorkbook" defaultThemeVersion="124226"/>
  <xr:revisionPtr revIDLastSave="0" documentId="13_ncr:1_{382ADF88-BC2A-404C-96D0-1F0D8109E005}" xr6:coauthVersionLast="44" xr6:coauthVersionMax="44" xr10:uidLastSave="{00000000-0000-0000-0000-000000000000}"/>
  <bookViews>
    <workbookView xWindow="-120" yWindow="-120" windowWidth="24510" windowHeight="15990" tabRatio="734" xr2:uid="{00000000-000D-0000-FFFF-FFFF00000000}"/>
  </bookViews>
  <sheets>
    <sheet name="Inputs" sheetId="1" r:id="rId1"/>
    <sheet name="Cash Flow" sheetId="7" r:id="rId2"/>
    <sheet name="Depreciation Schedules" sheetId="4" r:id="rId3"/>
  </sheets>
  <definedNames>
    <definedName name="analysis_period">Inputs!$C$45</definedName>
    <definedName name="annual_fuel_usage">Inputs!$C$19</definedName>
    <definedName name="AnnualEnergy">Inputs!$C$143</definedName>
    <definedName name="AnnualOMCapacity">Inputs!$D$148</definedName>
    <definedName name="AnnualOMFixed">Inputs!$D$147</definedName>
    <definedName name="AnnualOMProduction">Inputs!$D$149</definedName>
    <definedName name="AnnualPBIFederal">Inputs!$D$154</definedName>
    <definedName name="AnnualPBIOther">Inputs!$D$157</definedName>
    <definedName name="AnnualPBIState">Inputs!$D$155</definedName>
    <definedName name="AnnualPBIUtility">Inputs!$D$156</definedName>
    <definedName name="AnnualPPAPrice">Inputs!$C$144</definedName>
    <definedName name="AnnualPPARevenue">Inputs!$C$145</definedName>
    <definedName name="AnnualPTCFederal">Inputs!$D$159</definedName>
    <definedName name="AnnualPTCState">Inputs!$D$160</definedName>
    <definedName name="AnnualTaxFederal">Inputs!$D$152</definedName>
    <definedName name="AnnualTaxState">Inputs!$D$151</definedName>
    <definedName name="batt_computed_bank_capacity">Inputs!$C$162</definedName>
    <definedName name="batt_replacement_cost">Inputs!$C$164</definedName>
    <definedName name="batt_replacement_cost_escal">Inputs!$C$165</definedName>
    <definedName name="batt_replacement_option">Inputs!$C$163</definedName>
    <definedName name="BatteryReplSched">Inputs!$C$167</definedName>
    <definedName name="cbi_fed_amount">Inputs!$C$120</definedName>
    <definedName name="cbi_fed_deprbas_fed">Inputs!$G$120</definedName>
    <definedName name="cbi_fed_deprbas_sta">Inputs!$H$120</definedName>
    <definedName name="cbi_fed_maxvalue">Inputs!$D$120</definedName>
    <definedName name="cbi_fed_tax_fed">Inputs!$E$120</definedName>
    <definedName name="cbi_fed_tax_sta">Inputs!$F$120</definedName>
    <definedName name="cbi_oth_amount">Inputs!$C$123</definedName>
    <definedName name="cbi_oth_deprbas_fed">Inputs!$G$123</definedName>
    <definedName name="cbi_oth_deprbas_sta">Inputs!$H$123</definedName>
    <definedName name="cbi_oth_maxvalue">Inputs!$D$123</definedName>
    <definedName name="cbi_oth_tax_fed">Inputs!$E$123</definedName>
    <definedName name="cbi_oth_tax_sta">Inputs!$F$123</definedName>
    <definedName name="cbi_sta_amount">Inputs!$C$121</definedName>
    <definedName name="cbi_sta_deprbas_fed">Inputs!$G$121</definedName>
    <definedName name="cbi_sta_deprbas_sta">Inputs!$H$121</definedName>
    <definedName name="cbi_sta_maxvalue">Inputs!$D$121</definedName>
    <definedName name="cbi_sta_tax_fed">Inputs!$E$121</definedName>
    <definedName name="cbi_sta_tax_sta">Inputs!$F$121</definedName>
    <definedName name="cbi_uti_amount">Inputs!$C$122</definedName>
    <definedName name="cbi_uti_deprbas_fed">Inputs!$G$122</definedName>
    <definedName name="cbi_uti_deprbas_sta">Inputs!$H$122</definedName>
    <definedName name="cbi_uti_maxvalue">Inputs!$D$122</definedName>
    <definedName name="cbi_uti_tax_fed">Inputs!$E$122</definedName>
    <definedName name="cbi_uti_tax_sta">Inputs!$F$122</definedName>
    <definedName name="cf_disbursement_debtservice">Inputs!$C$173</definedName>
    <definedName name="cf_funding_debtservice">Inputs!$C$172</definedName>
    <definedName name="cf_reserve_debtservice">Inputs!$C$174</definedName>
    <definedName name="cf_utility_bill">Inputs!$C$170</definedName>
    <definedName name="const_per_interest_rate1">Inputs!$F$75</definedName>
    <definedName name="const_per_interest_rate2">Inputs!$F$76</definedName>
    <definedName name="const_per_interest_rate3">Inputs!$F$77</definedName>
    <definedName name="const_per_interest_rate4">Inputs!$F$78</definedName>
    <definedName name="const_per_interest_rate5">Inputs!$F$79</definedName>
    <definedName name="const_per_months1">Inputs!$E$75</definedName>
    <definedName name="const_per_months2">Inputs!$E$76</definedName>
    <definedName name="const_per_months3">Inputs!$E$77</definedName>
    <definedName name="const_per_months4">Inputs!$E$78</definedName>
    <definedName name="const_per_months5">Inputs!$E$79</definedName>
    <definedName name="const_per_percent1">Inputs!$C$75</definedName>
    <definedName name="const_per_percent2">Inputs!$C$76</definedName>
    <definedName name="const_per_percent3">Inputs!$C$77</definedName>
    <definedName name="const_per_percent4">Inputs!$C$78</definedName>
    <definedName name="const_per_percent5">Inputs!$C$79</definedName>
    <definedName name="const_per_upfront_rate1">Inputs!$D$75</definedName>
    <definedName name="const_per_upfront_rate2">Inputs!$D$76</definedName>
    <definedName name="const_per_upfront_rate3">Inputs!$D$77</definedName>
    <definedName name="const_per_upfront_rate4">Inputs!$D$78</definedName>
    <definedName name="const_per_upfront_rate5">Inputs!$D$79</definedName>
    <definedName name="construction_financing_cost">Inputs!$C$71</definedName>
    <definedName name="cost_debt_closing">Inputs!#REF!</definedName>
    <definedName name="cost_debt_fee">Inputs!#REF!</definedName>
    <definedName name="cost_dev_fee_percent">Inputs!$C$66</definedName>
    <definedName name="cost_equity_closing">Inputs!$C$64</definedName>
    <definedName name="cost_other_financing">Inputs!$C$65</definedName>
    <definedName name="CostDebtUpfront">Inputs!#REF!</definedName>
    <definedName name="DebtPayment">Inputs!#REF!</definedName>
    <definedName name="DebtPercent">Inputs!#REF!</definedName>
    <definedName name="DebtServiceCoverageRatio">Inputs!#REF!</definedName>
    <definedName name="depr_alloc_custom_percent">Inputs!$C$138</definedName>
    <definedName name="depr_alloc_macrs_15_percent">Inputs!$C$133</definedName>
    <definedName name="depr_alloc_macrs_5_percent">Inputs!$C$132</definedName>
    <definedName name="depr_alloc_sl_15_percent">Inputs!$C$135</definedName>
    <definedName name="depr_alloc_sl_20_percent">Inputs!$C$136</definedName>
    <definedName name="depr_alloc_sl_39_percent">Inputs!$C$137</definedName>
    <definedName name="depr_alloc_sl_5_percent">Inputs!$C$134</definedName>
    <definedName name="depr_bonus_fed">Inputs!$D$139</definedName>
    <definedName name="depr_bonus_fed_custom">Inputs!$D$138</definedName>
    <definedName name="depr_bonus_fed_macrs_15">Inputs!$D$133</definedName>
    <definedName name="depr_bonus_fed_macrs_5">Inputs!$D$132</definedName>
    <definedName name="depr_bonus_fed_sl_15">Inputs!$D$135</definedName>
    <definedName name="depr_bonus_fed_sl_20">Inputs!$D$136</definedName>
    <definedName name="depr_bonus_fed_sl_39">Inputs!$D$137</definedName>
    <definedName name="depr_bonus_fed_sl_5">Inputs!$D$134</definedName>
    <definedName name="depr_bonus_sta">Inputs!$E$139</definedName>
    <definedName name="depr_bonus_sta_custom">Inputs!$E$138</definedName>
    <definedName name="depr_bonus_sta_macrs_15">Inputs!$E$133</definedName>
    <definedName name="depr_bonus_sta_macrs_5">Inputs!$E$132</definedName>
    <definedName name="depr_bonus_sta_sl_15">Inputs!$E$135</definedName>
    <definedName name="depr_bonus_sta_sl_20">Inputs!$E$136</definedName>
    <definedName name="depr_bonus_sta_sl_39">Inputs!$E$137</definedName>
    <definedName name="depr_bonus_sta_sl_5">Inputs!$E$134</definedName>
    <definedName name="depr_custom_schedule">Inputs!$D$176</definedName>
    <definedName name="depr_itc_fed_custom">Inputs!$F$138</definedName>
    <definedName name="depr_itc_fed_macrs_15">Inputs!$F$133</definedName>
    <definedName name="depr_itc_fed_macrs_5">Inputs!$F$132</definedName>
    <definedName name="depr_itc_fed_sl_15">Inputs!$F$135</definedName>
    <definedName name="depr_itc_fed_sl_20">Inputs!$F$136</definedName>
    <definedName name="depr_itc_fed_sl_39">Inputs!$F$137</definedName>
    <definedName name="depr_itc_fed_sl_5">Inputs!$F$134</definedName>
    <definedName name="depr_itc_sta_custom">Inputs!$G$138</definedName>
    <definedName name="depr_itc_sta_macrs_15">Inputs!$G$133</definedName>
    <definedName name="depr_itc_sta_macrs_5">Inputs!$G$132</definedName>
    <definedName name="depr_itc_sta_sl_15">Inputs!$G$135</definedName>
    <definedName name="depr_itc_sta_sl_20">Inputs!$G$136</definedName>
    <definedName name="depr_itc_sta_sl_39">Inputs!$G$137</definedName>
    <definedName name="depr_itc_sta_sl_5">Inputs!$G$134</definedName>
    <definedName name="DeveloperMargin">Inputs!$C$41</definedName>
    <definedName name="dscr_reserve_months">Inputs!#REF!</definedName>
    <definedName name="equip_reserve_depr_fed">Inputs!$C$92</definedName>
    <definedName name="equip_reserve_depr_sta">Inputs!$C$93</definedName>
    <definedName name="equip1_reserve_cost">Inputs!$C$88</definedName>
    <definedName name="equip1_reserve_freq">Inputs!$E$88</definedName>
    <definedName name="equip2_reserve_cost">Inputs!$C$89</definedName>
    <definedName name="equip2_reserve_freq">Inputs!$E$89</definedName>
    <definedName name="equip3_reserve_cost">Inputs!$C$90</definedName>
    <definedName name="equip3_reserve_freq">Inputs!$E$90</definedName>
    <definedName name="federal_tax_rate">Inputs!$C$50</definedName>
    <definedName name="ibi_fed_amount">Inputs!$C$110</definedName>
    <definedName name="ibi_fed_amount_deprbas_fed">Inputs!$G$110</definedName>
    <definedName name="ibi_fed_amount_deprbas_sta">Inputs!$H$110</definedName>
    <definedName name="ibi_fed_amount_tax_fed">Inputs!$E$110</definedName>
    <definedName name="ibi_fed_amount_tax_sta">Inputs!$F$110</definedName>
    <definedName name="ibi_fed_percent">Inputs!$C$115</definedName>
    <definedName name="ibi_fed_percent_deprbas_fed">Inputs!$G$115</definedName>
    <definedName name="ibi_fed_percent_deprbas_sta">Inputs!$H$115</definedName>
    <definedName name="ibi_fed_percent_maxvalue">Inputs!$D$115</definedName>
    <definedName name="ibi_fed_percent_tax_fed">Inputs!$E$115</definedName>
    <definedName name="ibi_fed_percent_tax_sta">Inputs!$F$115</definedName>
    <definedName name="ibi_oth_amount">Inputs!$C$113</definedName>
    <definedName name="ibi_oth_amount_deprbas_fed">Inputs!$G$113</definedName>
    <definedName name="ibi_oth_amount_deprbas_sta">Inputs!$H$113</definedName>
    <definedName name="ibi_oth_amount_tax_fed">Inputs!$E$113</definedName>
    <definedName name="ibi_oth_amount_tax_sta">Inputs!$F$113</definedName>
    <definedName name="ibi_oth_percent">Inputs!$C$118</definedName>
    <definedName name="ibi_oth_percent_deprbas_fed">Inputs!$G$118</definedName>
    <definedName name="ibi_oth_percent_deprbas_sta">Inputs!$H$118</definedName>
    <definedName name="ibi_oth_percent_maxvalue">Inputs!$D$118</definedName>
    <definedName name="ibi_oth_percent_tax_fed">Inputs!$E$118</definedName>
    <definedName name="ibi_oth_percent_tax_sta">Inputs!$F$118</definedName>
    <definedName name="ibi_sta_amount">Inputs!$C$111</definedName>
    <definedName name="ibi_sta_amount_deprbas_fed">Inputs!$G$111</definedName>
    <definedName name="ibi_sta_amount_deprbas_sta">Inputs!$H$111</definedName>
    <definedName name="ibi_sta_amount_tax_fed">Inputs!$E$111</definedName>
    <definedName name="ibi_sta_amount_tax_sta">Inputs!$F$111</definedName>
    <definedName name="ibi_sta_percent">Inputs!$C$116</definedName>
    <definedName name="ibi_sta_percent_deprbas_fed">Inputs!$G$116</definedName>
    <definedName name="ibi_sta_percent_deprbas_sta">Inputs!$H$116</definedName>
    <definedName name="ibi_sta_percent_maxvalue">Inputs!$D$116</definedName>
    <definedName name="ibi_sta_percent_tax_fed">Inputs!$E$116</definedName>
    <definedName name="ibi_sta_percent_tax_sta">Inputs!$F$116</definedName>
    <definedName name="ibi_uti_amount">Inputs!$C$112</definedName>
    <definedName name="ibi_uti_amount_deprbas_fed">Inputs!$G$112</definedName>
    <definedName name="ibi_uti_amount_deprbas_sta">Inputs!$H$112</definedName>
    <definedName name="ibi_uti_amount_tax_fed">Inputs!$E$112</definedName>
    <definedName name="ibi_uti_amount_tax_sta">Inputs!$F$112</definedName>
    <definedName name="ibi_uti_percent">Inputs!$C$117</definedName>
    <definedName name="ibi_uti_percent_deprbas_fed">Inputs!$G$117</definedName>
    <definedName name="ibi_uti_percent_deprbas_sta">Inputs!$H$117</definedName>
    <definedName name="ibi_uti_percent_maxvalue">Inputs!$D$117</definedName>
    <definedName name="ibi_uti_percent_tax_fed">Inputs!$E$117</definedName>
    <definedName name="ibi_uti_percent_tax_sta">Inputs!$F$117</definedName>
    <definedName name="inflation_rate">Inputs!$C$46</definedName>
    <definedName name="insurance_rate">Inputs!$C$53</definedName>
    <definedName name="IRRTarget">Inputs!$C$34</definedName>
    <definedName name="IRRTargetYear">Inputs!$C$35</definedName>
    <definedName name="itc_fed_amount">Inputs!$C$98</definedName>
    <definedName name="itc_fed_amount_deprbas_fed">Inputs!$E$98</definedName>
    <definedName name="itc_fed_amount_deprbas_sta">Inputs!$F$98</definedName>
    <definedName name="itc_fed_percent">Inputs!$C$101</definedName>
    <definedName name="itc_fed_percent_deprbas_fed">Inputs!$E$101</definedName>
    <definedName name="itc_fed_percent_deprbas_sta">Inputs!$F$101</definedName>
    <definedName name="itc_fed_percent_maxvalue">Inputs!$D$101</definedName>
    <definedName name="itc_sta_amount">Inputs!$C$99</definedName>
    <definedName name="itc_sta_amount_deprbas_fed">Inputs!$E$99</definedName>
    <definedName name="itc_sta_amount_deprbas_sta">Inputs!$F$99</definedName>
    <definedName name="itc_sta_percent">Inputs!$C$102</definedName>
    <definedName name="itc_sta_percent_deprbas_fed">Inputs!$E$102</definedName>
    <definedName name="itc_sta_percent_deprbas_sta">Inputs!$F$102</definedName>
    <definedName name="itc_sta_percent_maxvalue">Inputs!$D$102</definedName>
    <definedName name="loan_moratorium">Inputs!#REF!</definedName>
    <definedName name="months_receivables_reserve">Inputs!$C$86</definedName>
    <definedName name="months_working_reserve">Inputs!$C$84</definedName>
    <definedName name="MortgageSizeOfDebt">Inputs!#REF!</definedName>
    <definedName name="NominalDiscountRate">Inputs!$C$48</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Inputs!$C$125</definedName>
    <definedName name="pbi_fed_escal">Inputs!$E$125</definedName>
    <definedName name="pbi_fed_for_ds">Inputs!$H$125</definedName>
    <definedName name="pbi_fed_tax_fed">Inputs!$F$125</definedName>
    <definedName name="pbi_fed_tax_sta">Inputs!$G$125</definedName>
    <definedName name="pbi_fed_term">Inputs!$D$125</definedName>
    <definedName name="pbi_oth_amount">Inputs!$C$128</definedName>
    <definedName name="pbi_oth_escal">Inputs!$E$128</definedName>
    <definedName name="pbi_oth_for_ds">Inputs!$H$128</definedName>
    <definedName name="pbi_oth_tax_fed">Inputs!$F$128</definedName>
    <definedName name="pbi_oth_tax_sta">Inputs!$G$128</definedName>
    <definedName name="pbi_oth_term">Inputs!$D$128</definedName>
    <definedName name="pbi_sta_amount">Inputs!$C$126</definedName>
    <definedName name="pbi_sta_escal">Inputs!$E$126</definedName>
    <definedName name="pbi_sta_for_ds">Inputs!$H$126</definedName>
    <definedName name="pbi_sta_tax_fed">Inputs!$F$126</definedName>
    <definedName name="pbi_sta_tax_sta">Inputs!$G$126</definedName>
    <definedName name="pbi_sta_term">Inputs!$D$126</definedName>
    <definedName name="pbi_uti_amount">Inputs!$C$127</definedName>
    <definedName name="pbi_uti_escal">Inputs!$E$127</definedName>
    <definedName name="pbi_uti_for_ds">Inputs!$H$127</definedName>
    <definedName name="pbi_uti_tax_fed">Inputs!$F$127</definedName>
    <definedName name="pbi_uti_tax_sta">Inputs!$G$127</definedName>
    <definedName name="pbi_uti_term">Inputs!$D$127</definedName>
    <definedName name="ppa_escalation">Inputs!$C$37</definedName>
    <definedName name="PPAPriceInput">Inputs!$C$36</definedName>
    <definedName name="prop_tax_assessed_decline">Inputs!$C$57</definedName>
    <definedName name="prop_tax_cost_assessed_percent">Inputs!$C$55</definedName>
    <definedName name="property_tax_rate">Inputs!$C$58</definedName>
    <definedName name="PropertyTaxAssessedValue">Inputs!$C$56</definedName>
    <definedName name="ptc_fed_amount">Inputs!$C$104</definedName>
    <definedName name="ptc_fed_escal">Inputs!$E$104</definedName>
    <definedName name="ptc_fed_term">Inputs!$D$104</definedName>
    <definedName name="ptc_sta_amount">Inputs!$C$105</definedName>
    <definedName name="ptc_sta_escal">Inputs!$E$105</definedName>
    <definedName name="ptc_sta_term">Inputs!$D$105</definedName>
    <definedName name="real_discount_rate">Inputs!$C$47</definedName>
    <definedName name="reserves_interest">Inputs!$C$83</definedName>
    <definedName name="sales_tax_rate">Inputs!$C$52</definedName>
    <definedName name="salvage_percentage">Inputs!$C$60</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operating_margin">Inputs!$C$40</definedName>
    <definedName name="sponsor_operating_margin_escalation">Inputs!$C$42</definedName>
    <definedName name="state_tax_rate">Inputs!$C$51</definedName>
    <definedName name="system_capacity">Inputs!$C$3</definedName>
    <definedName name="system_heat_rate">Inputs!$C$20</definedName>
    <definedName name="tax_investor_required_lease_reserve">Inputs!$C$43</definedName>
    <definedName name="term_int_rate">Inputs!#REF!</definedName>
    <definedName name="term_tenor">Inputs!#REF!</definedName>
    <definedName name="TODMultipliersApply">Inputs!$C$38</definedName>
    <definedName name="total_installed_cost">Inputs!$C$6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6" i="7" l="1"/>
  <c r="C90" i="7"/>
  <c r="AP80" i="7"/>
  <c r="AO80" i="7"/>
  <c r="AN80" i="7"/>
  <c r="AM80" i="7"/>
  <c r="AL80" i="7"/>
  <c r="AK80" i="7"/>
  <c r="AJ80" i="7"/>
  <c r="AI80" i="7"/>
  <c r="AH80" i="7"/>
  <c r="AG80" i="7"/>
  <c r="AF80" i="7"/>
  <c r="AE80" i="7"/>
  <c r="AD80" i="7"/>
  <c r="AC80" i="7"/>
  <c r="AB80" i="7"/>
  <c r="AA80" i="7"/>
  <c r="Z80" i="7"/>
  <c r="Y80" i="7"/>
  <c r="X80" i="7"/>
  <c r="W80" i="7"/>
  <c r="V80" i="7"/>
  <c r="U80" i="7"/>
  <c r="T80" i="7"/>
  <c r="S80" i="7"/>
  <c r="R80" i="7"/>
  <c r="Q80" i="7"/>
  <c r="P80" i="7"/>
  <c r="O80" i="7"/>
  <c r="N80" i="7"/>
  <c r="M80" i="7"/>
  <c r="L80" i="7"/>
  <c r="K80" i="7"/>
  <c r="J80" i="7"/>
  <c r="I80" i="7"/>
  <c r="H80" i="7"/>
  <c r="G80" i="7"/>
  <c r="F80" i="7"/>
  <c r="E80" i="7"/>
  <c r="D80" i="7"/>
  <c r="C80" i="7"/>
  <c r="AP67" i="7"/>
  <c r="AO67" i="7"/>
  <c r="AN67" i="7"/>
  <c r="AM67" i="7"/>
  <c r="AL67" i="7"/>
  <c r="AK67" i="7"/>
  <c r="AJ67" i="7"/>
  <c r="AI67" i="7"/>
  <c r="AH67" i="7"/>
  <c r="AG67" i="7"/>
  <c r="AF67" i="7"/>
  <c r="AE67" i="7"/>
  <c r="AD67" i="7"/>
  <c r="AC67" i="7"/>
  <c r="AB67" i="7"/>
  <c r="AA67" i="7"/>
  <c r="Z67" i="7"/>
  <c r="Y67" i="7"/>
  <c r="X67" i="7"/>
  <c r="W67" i="7"/>
  <c r="V67" i="7"/>
  <c r="U67" i="7"/>
  <c r="T67" i="7"/>
  <c r="S67" i="7"/>
  <c r="R67" i="7"/>
  <c r="Q67" i="7"/>
  <c r="P67" i="7"/>
  <c r="O67" i="7"/>
  <c r="N67" i="7"/>
  <c r="M67" i="7"/>
  <c r="L67" i="7"/>
  <c r="K67" i="7"/>
  <c r="J67" i="7"/>
  <c r="I67" i="7"/>
  <c r="H67" i="7"/>
  <c r="G67" i="7"/>
  <c r="F67" i="7"/>
  <c r="E67" i="7"/>
  <c r="D67" i="7"/>
  <c r="C67" i="7"/>
  <c r="B67" i="7"/>
  <c r="AP680" i="7" l="1"/>
  <c r="C681" i="7" l="1"/>
  <c r="C60" i="7" s="1"/>
  <c r="D685" i="7"/>
  <c r="C685" i="7"/>
  <c r="AP681" i="7"/>
  <c r="AP60" i="7" s="1"/>
  <c r="AO681" i="7"/>
  <c r="AO60" i="7" s="1"/>
  <c r="AN681" i="7"/>
  <c r="AN60" i="7" s="1"/>
  <c r="AM681" i="7"/>
  <c r="AM60" i="7" s="1"/>
  <c r="AL681" i="7"/>
  <c r="AL60" i="7" s="1"/>
  <c r="AK681" i="7"/>
  <c r="AK60" i="7" s="1"/>
  <c r="AJ681" i="7"/>
  <c r="AJ60" i="7" s="1"/>
  <c r="AI681" i="7"/>
  <c r="AI60" i="7" s="1"/>
  <c r="AH681" i="7"/>
  <c r="AH60" i="7" s="1"/>
  <c r="AG681" i="7"/>
  <c r="AG60" i="7" s="1"/>
  <c r="AF681" i="7"/>
  <c r="AF60" i="7" s="1"/>
  <c r="AE681" i="7"/>
  <c r="AE60" i="7" s="1"/>
  <c r="AD681" i="7"/>
  <c r="AD60" i="7" s="1"/>
  <c r="AC681" i="7"/>
  <c r="AC60" i="7" s="1"/>
  <c r="AB681" i="7"/>
  <c r="AB60" i="7" s="1"/>
  <c r="AA681" i="7"/>
  <c r="AA60" i="7" s="1"/>
  <c r="Z681" i="7"/>
  <c r="Z60" i="7" s="1"/>
  <c r="Y681" i="7"/>
  <c r="Y60" i="7" s="1"/>
  <c r="X681" i="7"/>
  <c r="X60" i="7" s="1"/>
  <c r="W681" i="7"/>
  <c r="W60" i="7" s="1"/>
  <c r="V681" i="7"/>
  <c r="V60" i="7" s="1"/>
  <c r="U681" i="7"/>
  <c r="U60" i="7" s="1"/>
  <c r="T681" i="7"/>
  <c r="T60" i="7" s="1"/>
  <c r="S681" i="7"/>
  <c r="S60" i="7" s="1"/>
  <c r="R681" i="7"/>
  <c r="R60" i="7" s="1"/>
  <c r="Q681" i="7"/>
  <c r="Q60" i="7" s="1"/>
  <c r="P681" i="7"/>
  <c r="P60" i="7" s="1"/>
  <c r="O681" i="7"/>
  <c r="O60" i="7" s="1"/>
  <c r="N681" i="7"/>
  <c r="N60" i="7" s="1"/>
  <c r="M681" i="7"/>
  <c r="M60" i="7" s="1"/>
  <c r="L681" i="7"/>
  <c r="L60" i="7" s="1"/>
  <c r="K681" i="7"/>
  <c r="K60" i="7" s="1"/>
  <c r="J681" i="7"/>
  <c r="J60" i="7" s="1"/>
  <c r="I681" i="7"/>
  <c r="I60" i="7" s="1"/>
  <c r="H681" i="7"/>
  <c r="H60" i="7" s="1"/>
  <c r="G681" i="7"/>
  <c r="G60" i="7" s="1"/>
  <c r="F681" i="7"/>
  <c r="F60" i="7" s="1"/>
  <c r="E681" i="7"/>
  <c r="E60" i="7" s="1"/>
  <c r="D681" i="7"/>
  <c r="D60" i="7" s="1"/>
  <c r="C574" i="7"/>
  <c r="AP574" i="7" l="1"/>
  <c r="AO574" i="7"/>
  <c r="AN574" i="7"/>
  <c r="AM574" i="7"/>
  <c r="AL574" i="7"/>
  <c r="AK574" i="7"/>
  <c r="AJ574" i="7"/>
  <c r="AI574" i="7"/>
  <c r="AH574" i="7"/>
  <c r="AG574" i="7"/>
  <c r="AF574" i="7"/>
  <c r="AE574" i="7"/>
  <c r="AD574" i="7"/>
  <c r="AC574" i="7"/>
  <c r="AB574" i="7"/>
  <c r="AA574" i="7"/>
  <c r="Z574" i="7"/>
  <c r="Y574" i="7"/>
  <c r="X574" i="7"/>
  <c r="W574" i="7"/>
  <c r="V574" i="7"/>
  <c r="U574" i="7"/>
  <c r="T574" i="7"/>
  <c r="S574" i="7"/>
  <c r="R574" i="7"/>
  <c r="Q574" i="7"/>
  <c r="P574" i="7"/>
  <c r="O574" i="7"/>
  <c r="N574" i="7"/>
  <c r="M574" i="7"/>
  <c r="L574" i="7"/>
  <c r="K574" i="7"/>
  <c r="J574" i="7"/>
  <c r="I574" i="7"/>
  <c r="H574" i="7"/>
  <c r="G574" i="7"/>
  <c r="F574" i="7"/>
  <c r="E574" i="7"/>
  <c r="D574" i="7"/>
  <c r="AP569" i="7"/>
  <c r="AP15" i="7" l="1"/>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B53" i="7" l="1"/>
  <c r="B54" i="7" l="1"/>
  <c r="B52" i="7"/>
  <c r="B51" i="7"/>
  <c r="B50" i="7"/>
  <c r="B46" i="7"/>
  <c r="B45" i="7"/>
  <c r="B44" i="7"/>
  <c r="B55" i="7" l="1"/>
  <c r="B64" i="7" s="1"/>
  <c r="B171" i="7" s="1"/>
  <c r="B47" i="7"/>
  <c r="B65" i="7" s="1"/>
  <c r="B289" i="7"/>
  <c r="B157" i="7"/>
  <c r="B156" i="7"/>
  <c r="B150" i="7"/>
  <c r="B149" i="7"/>
  <c r="B148" i="7"/>
  <c r="B147" i="7"/>
  <c r="B158" i="7" l="1"/>
  <c r="B99" i="7"/>
  <c r="B113" i="7"/>
  <c r="B131" i="7"/>
  <c r="C233" i="7" a="1"/>
  <c r="C233" i="7" s="1"/>
  <c r="C220" i="7" a="1"/>
  <c r="E220" i="7" s="1"/>
  <c r="B116" i="7"/>
  <c r="AP233" i="7" l="1"/>
  <c r="AL233" i="7"/>
  <c r="AH233" i="7"/>
  <c r="AD233" i="7"/>
  <c r="Z233" i="7"/>
  <c r="V233" i="7"/>
  <c r="R233" i="7"/>
  <c r="N233" i="7"/>
  <c r="J233" i="7"/>
  <c r="F233" i="7"/>
  <c r="AO233" i="7"/>
  <c r="AK233" i="7"/>
  <c r="AG233" i="7"/>
  <c r="AC233" i="7"/>
  <c r="Y233" i="7"/>
  <c r="U233" i="7"/>
  <c r="Q233" i="7"/>
  <c r="M233" i="7"/>
  <c r="I233" i="7"/>
  <c r="E233" i="7"/>
  <c r="AN233" i="7"/>
  <c r="AJ233" i="7"/>
  <c r="AF233" i="7"/>
  <c r="AB233" i="7"/>
  <c r="X233" i="7"/>
  <c r="T233" i="7"/>
  <c r="P233" i="7"/>
  <c r="L233" i="7"/>
  <c r="H233" i="7"/>
  <c r="D233" i="7"/>
  <c r="AM233" i="7"/>
  <c r="AI233" i="7"/>
  <c r="AE233" i="7"/>
  <c r="AA233" i="7"/>
  <c r="W233" i="7"/>
  <c r="S233" i="7"/>
  <c r="O233" i="7"/>
  <c r="K233" i="7"/>
  <c r="G233" i="7"/>
  <c r="Z220" i="7"/>
  <c r="O220" i="7"/>
  <c r="G220" i="7"/>
  <c r="AN220" i="7"/>
  <c r="AD220" i="7"/>
  <c r="T220" i="7"/>
  <c r="L220" i="7"/>
  <c r="AJ220" i="7"/>
  <c r="AB220" i="7"/>
  <c r="S220" i="7"/>
  <c r="H220" i="7"/>
  <c r="AI220" i="7"/>
  <c r="AP220" i="7"/>
  <c r="AH220" i="7"/>
  <c r="W220" i="7"/>
  <c r="N220" i="7"/>
  <c r="D220" i="7"/>
  <c r="AM220" i="7"/>
  <c r="AE220" i="7"/>
  <c r="X220" i="7"/>
  <c r="R220" i="7"/>
  <c r="J220" i="7"/>
  <c r="C220" i="7"/>
  <c r="AL220" i="7"/>
  <c r="AF220" i="7"/>
  <c r="AA220" i="7"/>
  <c r="V220" i="7"/>
  <c r="P220" i="7"/>
  <c r="K220" i="7"/>
  <c r="F220" i="7"/>
  <c r="AO220" i="7"/>
  <c r="AK220" i="7"/>
  <c r="AG220" i="7"/>
  <c r="AC220" i="7"/>
  <c r="Y220" i="7"/>
  <c r="U220" i="7"/>
  <c r="Q220" i="7"/>
  <c r="M220" i="7"/>
  <c r="I220" i="7"/>
  <c r="AP87" i="7" l="1"/>
  <c r="AO87" i="7"/>
  <c r="AN87" i="7"/>
  <c r="AM87" i="7"/>
  <c r="AL87" i="7"/>
  <c r="AK87" i="7"/>
  <c r="AJ87" i="7"/>
  <c r="AI87" i="7"/>
  <c r="AH87" i="7"/>
  <c r="AG87" i="7"/>
  <c r="AF87" i="7"/>
  <c r="AE87" i="7"/>
  <c r="AD87" i="7"/>
  <c r="AC87" i="7"/>
  <c r="AB87" i="7"/>
  <c r="AA87" i="7"/>
  <c r="Z87" i="7"/>
  <c r="Y87" i="7"/>
  <c r="X87" i="7"/>
  <c r="W87" i="7"/>
  <c r="V87" i="7"/>
  <c r="U87" i="7"/>
  <c r="T87" i="7"/>
  <c r="S87" i="7"/>
  <c r="R87" i="7"/>
  <c r="Q87" i="7"/>
  <c r="P87" i="7"/>
  <c r="O87" i="7"/>
  <c r="N87" i="7"/>
  <c r="M87" i="7"/>
  <c r="L87" i="7"/>
  <c r="K87" i="7"/>
  <c r="J87" i="7"/>
  <c r="I87" i="7"/>
  <c r="H87" i="7"/>
  <c r="G87" i="7"/>
  <c r="F87" i="7"/>
  <c r="E87" i="7"/>
  <c r="D87" i="7"/>
  <c r="C87" i="7"/>
  <c r="B100" i="7" l="1"/>
  <c r="C85" i="1" l="1"/>
  <c r="B61" i="7"/>
  <c r="C67" i="1" l="1"/>
  <c r="B145" i="7" s="1"/>
  <c r="C51" i="1" l="1"/>
  <c r="C160" i="7" s="1"/>
  <c r="C50" i="1"/>
  <c r="C68" i="1" s="1"/>
  <c r="C41" i="1"/>
  <c r="C161" i="7" l="1"/>
  <c r="C162" i="7" s="1"/>
  <c r="C2" i="7"/>
  <c r="F18" i="1" l="1"/>
  <c r="F16" i="1"/>
  <c r="C187" i="7"/>
  <c r="C198" i="7"/>
  <c r="C14" i="7"/>
  <c r="C186" i="7" s="1"/>
  <c r="C567" i="7"/>
  <c r="C36" i="7"/>
  <c r="C150" i="7" s="1"/>
  <c r="C34" i="7"/>
  <c r="C33" i="7"/>
  <c r="C32" i="7"/>
  <c r="C579" i="7"/>
  <c r="C568" i="7"/>
  <c r="C147" i="7" s="1"/>
  <c r="D2" i="7"/>
  <c r="P246" i="7"/>
  <c r="P245" i="7"/>
  <c r="P244" i="7"/>
  <c r="P243" i="7"/>
  <c r="P242" i="7"/>
  <c r="P241" i="7"/>
  <c r="P240" i="7"/>
  <c r="P382" i="7"/>
  <c r="P381" i="7"/>
  <c r="P380" i="7"/>
  <c r="P379" i="7"/>
  <c r="P378" i="7"/>
  <c r="P377" i="7"/>
  <c r="G382" i="7"/>
  <c r="G381" i="7"/>
  <c r="G380" i="7"/>
  <c r="G379" i="7"/>
  <c r="G378" i="7"/>
  <c r="G377" i="7"/>
  <c r="G376" i="7"/>
  <c r="G246" i="7"/>
  <c r="G245" i="7"/>
  <c r="G244" i="7"/>
  <c r="G243" i="7"/>
  <c r="G242" i="7"/>
  <c r="G241" i="7"/>
  <c r="G240" i="7"/>
  <c r="C148" i="7" l="1"/>
  <c r="C100" i="7"/>
  <c r="C101" i="7" s="1"/>
  <c r="C116" i="7"/>
  <c r="D579" i="7"/>
  <c r="D33" i="7"/>
  <c r="D567" i="7"/>
  <c r="D34" i="7"/>
  <c r="D32" i="7"/>
  <c r="D36" i="7"/>
  <c r="D150" i="7" s="1"/>
  <c r="C70" i="7"/>
  <c r="D148" i="7"/>
  <c r="E2" i="7"/>
  <c r="G383" i="7"/>
  <c r="P247" i="7"/>
  <c r="G247" i="7"/>
  <c r="C140" i="1"/>
  <c r="B246" i="7" s="1"/>
  <c r="E579" i="7" l="1"/>
  <c r="E567" i="7"/>
  <c r="E36" i="7"/>
  <c r="E150" i="7" s="1"/>
  <c r="E34" i="7"/>
  <c r="E33" i="7"/>
  <c r="E32" i="7"/>
  <c r="D70" i="7"/>
  <c r="E148" i="7"/>
  <c r="F2" i="7"/>
  <c r="B423" i="7"/>
  <c r="B422" i="7"/>
  <c r="C415" i="7" a="1"/>
  <c r="D415" i="7" s="1"/>
  <c r="M382" i="7"/>
  <c r="M381" i="7"/>
  <c r="B382" i="7"/>
  <c r="B287" i="7"/>
  <c r="B286" i="7"/>
  <c r="C279" i="7" a="1"/>
  <c r="D279" i="7" s="1"/>
  <c r="B279" i="7"/>
  <c r="B278" i="7"/>
  <c r="M246" i="7"/>
  <c r="M245" i="7"/>
  <c r="B245" i="7"/>
  <c r="F579" i="7" l="1"/>
  <c r="F567" i="7"/>
  <c r="F36" i="7"/>
  <c r="F150" i="7" s="1"/>
  <c r="F34" i="7"/>
  <c r="F33" i="7"/>
  <c r="F32" i="7"/>
  <c r="E70" i="7"/>
  <c r="F148" i="7"/>
  <c r="G2" i="7"/>
  <c r="AM415" i="7"/>
  <c r="AI415" i="7"/>
  <c r="AE415" i="7"/>
  <c r="AA415" i="7"/>
  <c r="W415" i="7"/>
  <c r="S415" i="7"/>
  <c r="O415" i="7"/>
  <c r="K415" i="7"/>
  <c r="G415" i="7"/>
  <c r="C415" i="7"/>
  <c r="AP415" i="7"/>
  <c r="AL415" i="7"/>
  <c r="AH415" i="7"/>
  <c r="AD415" i="7"/>
  <c r="Z415" i="7"/>
  <c r="V415" i="7"/>
  <c r="R415" i="7"/>
  <c r="N415" i="7"/>
  <c r="J415" i="7"/>
  <c r="F415" i="7"/>
  <c r="AO415" i="7"/>
  <c r="AK415" i="7"/>
  <c r="AG415" i="7"/>
  <c r="AC415" i="7"/>
  <c r="Y415" i="7"/>
  <c r="U415" i="7"/>
  <c r="Q415" i="7"/>
  <c r="M415" i="7"/>
  <c r="I415" i="7"/>
  <c r="E415" i="7"/>
  <c r="AN415" i="7"/>
  <c r="AJ415" i="7"/>
  <c r="AF415" i="7"/>
  <c r="AB415" i="7"/>
  <c r="X415" i="7"/>
  <c r="T415" i="7"/>
  <c r="P415" i="7"/>
  <c r="L415" i="7"/>
  <c r="H415" i="7"/>
  <c r="AO279" i="7"/>
  <c r="AK279" i="7"/>
  <c r="AG279" i="7"/>
  <c r="AC279" i="7"/>
  <c r="Y279" i="7"/>
  <c r="U279" i="7"/>
  <c r="Q279" i="7"/>
  <c r="M279" i="7"/>
  <c r="I279" i="7"/>
  <c r="E279" i="7"/>
  <c r="AM279" i="7"/>
  <c r="AI279" i="7"/>
  <c r="AE279" i="7"/>
  <c r="AA279" i="7"/>
  <c r="W279" i="7"/>
  <c r="S279" i="7"/>
  <c r="O279" i="7"/>
  <c r="K279" i="7"/>
  <c r="G279" i="7"/>
  <c r="C279" i="7"/>
  <c r="AP279" i="7"/>
  <c r="AL279" i="7"/>
  <c r="AH279" i="7"/>
  <c r="AD279" i="7"/>
  <c r="Z279" i="7"/>
  <c r="V279" i="7"/>
  <c r="R279" i="7"/>
  <c r="N279" i="7"/>
  <c r="J279" i="7"/>
  <c r="F279" i="7"/>
  <c r="AN279" i="7"/>
  <c r="AJ279" i="7"/>
  <c r="AF279" i="7"/>
  <c r="AB279" i="7"/>
  <c r="X279" i="7"/>
  <c r="T279" i="7"/>
  <c r="P279" i="7"/>
  <c r="L279" i="7"/>
  <c r="H279" i="7"/>
  <c r="C31" i="7" a="1"/>
  <c r="E31" i="7" s="1"/>
  <c r="G567" i="7" l="1"/>
  <c r="G36" i="7"/>
  <c r="G150" i="7" s="1"/>
  <c r="G34" i="7"/>
  <c r="G33" i="7"/>
  <c r="G32" i="7"/>
  <c r="G579" i="7"/>
  <c r="G148" i="7"/>
  <c r="F70" i="7"/>
  <c r="H2" i="7"/>
  <c r="B415" i="7" a="1"/>
  <c r="B415" i="7" s="1"/>
  <c r="AM31" i="7"/>
  <c r="AH31" i="7"/>
  <c r="AB31" i="7"/>
  <c r="W31" i="7"/>
  <c r="R31" i="7"/>
  <c r="L31" i="7"/>
  <c r="G31" i="7"/>
  <c r="AL31" i="7"/>
  <c r="AF31" i="7"/>
  <c r="AA31" i="7"/>
  <c r="V31" i="7"/>
  <c r="P31" i="7"/>
  <c r="K31" i="7"/>
  <c r="F31" i="7"/>
  <c r="AP31" i="7"/>
  <c r="AJ31" i="7"/>
  <c r="AE31" i="7"/>
  <c r="Z31" i="7"/>
  <c r="T31" i="7"/>
  <c r="O31" i="7"/>
  <c r="J31" i="7"/>
  <c r="D31" i="7"/>
  <c r="AN31" i="7"/>
  <c r="AI31" i="7"/>
  <c r="AD31" i="7"/>
  <c r="X31" i="7"/>
  <c r="S31" i="7"/>
  <c r="N31" i="7"/>
  <c r="H31" i="7"/>
  <c r="C31" i="7"/>
  <c r="AO31" i="7"/>
  <c r="AK31" i="7"/>
  <c r="AG31" i="7"/>
  <c r="AC31" i="7"/>
  <c r="Y31" i="7"/>
  <c r="U31" i="7"/>
  <c r="Q31" i="7"/>
  <c r="M31" i="7"/>
  <c r="I31" i="7"/>
  <c r="H579" i="7" l="1"/>
  <c r="H567" i="7"/>
  <c r="H34" i="7"/>
  <c r="H32" i="7"/>
  <c r="H36" i="7"/>
  <c r="H150" i="7" s="1"/>
  <c r="H33" i="7"/>
  <c r="H148" i="7"/>
  <c r="G70" i="7"/>
  <c r="I2" i="7"/>
  <c r="I579" i="7" l="1"/>
  <c r="I567" i="7"/>
  <c r="I36" i="7"/>
  <c r="I150" i="7" s="1"/>
  <c r="I34" i="7"/>
  <c r="I33" i="7"/>
  <c r="I32" i="7"/>
  <c r="H70" i="7"/>
  <c r="I148" i="7"/>
  <c r="J2" i="7"/>
  <c r="J579" i="7" l="1"/>
  <c r="J567" i="7"/>
  <c r="J36" i="7"/>
  <c r="J150" i="7" s="1"/>
  <c r="J34" i="7"/>
  <c r="J33" i="7"/>
  <c r="J32" i="7"/>
  <c r="I70" i="7"/>
  <c r="J148" i="7"/>
  <c r="K2" i="7"/>
  <c r="C15" i="1"/>
  <c r="K567" i="7" l="1"/>
  <c r="K36" i="7"/>
  <c r="K150" i="7" s="1"/>
  <c r="K34" i="7"/>
  <c r="K33" i="7"/>
  <c r="K32" i="7"/>
  <c r="K579" i="7"/>
  <c r="J70" i="7"/>
  <c r="K148" i="7"/>
  <c r="L2" i="7"/>
  <c r="AP581" i="7"/>
  <c r="L579" i="7" l="1"/>
  <c r="L32" i="7"/>
  <c r="L36" i="7"/>
  <c r="L150" i="7" s="1"/>
  <c r="L33" i="7"/>
  <c r="L567" i="7"/>
  <c r="L34" i="7"/>
  <c r="L148" i="7"/>
  <c r="K70" i="7"/>
  <c r="M2" i="7"/>
  <c r="M579" i="7" l="1"/>
  <c r="M567" i="7"/>
  <c r="M36" i="7"/>
  <c r="M150" i="7" s="1"/>
  <c r="M34" i="7"/>
  <c r="M33" i="7"/>
  <c r="M32" i="7"/>
  <c r="L70" i="7"/>
  <c r="M148" i="7"/>
  <c r="N2" i="7"/>
  <c r="C207" i="7" a="1"/>
  <c r="E207" i="7" s="1"/>
  <c r="C193" i="7" a="1"/>
  <c r="C193" i="7" s="1"/>
  <c r="N579" i="7" l="1"/>
  <c r="N567" i="7"/>
  <c r="N36" i="7"/>
  <c r="N150" i="7" s="1"/>
  <c r="N34" i="7"/>
  <c r="N33" i="7"/>
  <c r="N32" i="7"/>
  <c r="M70" i="7"/>
  <c r="N148" i="7"/>
  <c r="O2" i="7"/>
  <c r="K207" i="7"/>
  <c r="W207" i="7"/>
  <c r="L207" i="7"/>
  <c r="AB207" i="7"/>
  <c r="D207" i="7"/>
  <c r="AM207" i="7"/>
  <c r="R207" i="7"/>
  <c r="G207" i="7"/>
  <c r="AH207" i="7"/>
  <c r="P207" i="7"/>
  <c r="F207" i="7"/>
  <c r="AL207" i="7"/>
  <c r="AF207" i="7"/>
  <c r="AA207" i="7"/>
  <c r="V207" i="7"/>
  <c r="AO193" i="7"/>
  <c r="AK193" i="7"/>
  <c r="AG193" i="7"/>
  <c r="AC193" i="7"/>
  <c r="Y193" i="7"/>
  <c r="U193" i="7"/>
  <c r="Q193" i="7"/>
  <c r="M193" i="7"/>
  <c r="I193" i="7"/>
  <c r="E193" i="7"/>
  <c r="AP207" i="7"/>
  <c r="AJ207" i="7"/>
  <c r="AE207" i="7"/>
  <c r="Z207" i="7"/>
  <c r="T207" i="7"/>
  <c r="O207" i="7"/>
  <c r="J207" i="7"/>
  <c r="AN193" i="7"/>
  <c r="AJ193" i="7"/>
  <c r="AF193" i="7"/>
  <c r="AB193" i="7"/>
  <c r="X193" i="7"/>
  <c r="T193" i="7"/>
  <c r="P193" i="7"/>
  <c r="L193" i="7"/>
  <c r="H193" i="7"/>
  <c r="D193" i="7"/>
  <c r="AN207" i="7"/>
  <c r="AI207" i="7"/>
  <c r="AD207" i="7"/>
  <c r="X207" i="7"/>
  <c r="S207" i="7"/>
  <c r="N207" i="7"/>
  <c r="H207" i="7"/>
  <c r="C207" i="7"/>
  <c r="AP193" i="7"/>
  <c r="AL193" i="7"/>
  <c r="AH193" i="7"/>
  <c r="AD193" i="7"/>
  <c r="Z193" i="7"/>
  <c r="V193" i="7"/>
  <c r="R193" i="7"/>
  <c r="N193" i="7"/>
  <c r="J193" i="7"/>
  <c r="F193" i="7"/>
  <c r="AM193" i="7"/>
  <c r="AI193" i="7"/>
  <c r="AE193" i="7"/>
  <c r="AA193" i="7"/>
  <c r="W193" i="7"/>
  <c r="S193" i="7"/>
  <c r="O193" i="7"/>
  <c r="K193" i="7"/>
  <c r="G193" i="7"/>
  <c r="AO207" i="7"/>
  <c r="AK207" i="7"/>
  <c r="AG207" i="7"/>
  <c r="AC207" i="7"/>
  <c r="Y207" i="7"/>
  <c r="U207" i="7"/>
  <c r="Q207" i="7"/>
  <c r="M207" i="7"/>
  <c r="I207" i="7"/>
  <c r="B12" i="7" a="1"/>
  <c r="C12" i="7" s="1"/>
  <c r="B11" i="7" a="1"/>
  <c r="C11" i="7" s="1"/>
  <c r="B581" i="7" l="1"/>
  <c r="B579" i="7" s="1"/>
  <c r="C224" i="7"/>
  <c r="C212" i="7"/>
  <c r="O567" i="7"/>
  <c r="O36" i="7"/>
  <c r="O150" i="7" s="1"/>
  <c r="O34" i="7"/>
  <c r="O33" i="7"/>
  <c r="O32" i="7"/>
  <c r="O579" i="7"/>
  <c r="O148" i="7"/>
  <c r="N70" i="7"/>
  <c r="P2" i="7"/>
  <c r="V12" i="7"/>
  <c r="AG12" i="7"/>
  <c r="AD11" i="7"/>
  <c r="N11" i="7"/>
  <c r="M12" i="7"/>
  <c r="AP11" i="7"/>
  <c r="Z11" i="7"/>
  <c r="J11" i="7"/>
  <c r="AO12" i="7"/>
  <c r="AD12" i="7"/>
  <c r="U12" i="7"/>
  <c r="I12" i="7"/>
  <c r="AL11" i="7"/>
  <c r="V11" i="7"/>
  <c r="F11" i="7"/>
  <c r="AL12" i="7"/>
  <c r="AC12" i="7"/>
  <c r="Q12" i="7"/>
  <c r="F12" i="7"/>
  <c r="AH11" i="7"/>
  <c r="R11" i="7"/>
  <c r="B11" i="7"/>
  <c r="AK12" i="7"/>
  <c r="Y12" i="7"/>
  <c r="N12" i="7"/>
  <c r="E12" i="7"/>
  <c r="AN11" i="7"/>
  <c r="AJ11" i="7"/>
  <c r="AF11" i="7"/>
  <c r="AB11" i="7"/>
  <c r="X11" i="7"/>
  <c r="T11" i="7"/>
  <c r="P11" i="7"/>
  <c r="L11" i="7"/>
  <c r="H11" i="7"/>
  <c r="D11" i="7"/>
  <c r="AP12" i="7"/>
  <c r="AH12" i="7"/>
  <c r="Z12" i="7"/>
  <c r="R12" i="7"/>
  <c r="J12" i="7"/>
  <c r="B12" i="7"/>
  <c r="AO11" i="7"/>
  <c r="AK11" i="7"/>
  <c r="AG11" i="7"/>
  <c r="AC11" i="7"/>
  <c r="Y11" i="7"/>
  <c r="U11" i="7"/>
  <c r="Q11" i="7"/>
  <c r="M11" i="7"/>
  <c r="I11" i="7"/>
  <c r="E11" i="7"/>
  <c r="AM11" i="7"/>
  <c r="AI11" i="7"/>
  <c r="AE11" i="7"/>
  <c r="AA11" i="7"/>
  <c r="W11" i="7"/>
  <c r="S11" i="7"/>
  <c r="O11" i="7"/>
  <c r="K11" i="7"/>
  <c r="G11" i="7"/>
  <c r="AN12" i="7"/>
  <c r="AJ12" i="7"/>
  <c r="AF12" i="7"/>
  <c r="AB12" i="7"/>
  <c r="X12" i="7"/>
  <c r="T12" i="7"/>
  <c r="P12" i="7"/>
  <c r="L12" i="7"/>
  <c r="H12" i="7"/>
  <c r="D12" i="7"/>
  <c r="AM12" i="7"/>
  <c r="AI12" i="7"/>
  <c r="AE12" i="7"/>
  <c r="AA12" i="7"/>
  <c r="W12" i="7"/>
  <c r="S12" i="7"/>
  <c r="O12" i="7"/>
  <c r="K12" i="7"/>
  <c r="G12" i="7"/>
  <c r="AA224" i="7" l="1"/>
  <c r="AA212" i="7"/>
  <c r="D224" i="7"/>
  <c r="D212" i="7"/>
  <c r="T224" i="7"/>
  <c r="T212" i="7"/>
  <c r="Z224" i="7"/>
  <c r="Z212" i="7"/>
  <c r="AK224" i="7"/>
  <c r="AK212" i="7"/>
  <c r="AE224" i="7"/>
  <c r="AE212" i="7"/>
  <c r="H224" i="7"/>
  <c r="H212" i="7"/>
  <c r="AN224" i="7"/>
  <c r="AN212" i="7"/>
  <c r="Q224" i="7"/>
  <c r="Q212" i="7"/>
  <c r="S212" i="7"/>
  <c r="S224" i="7"/>
  <c r="L224" i="7"/>
  <c r="L212" i="7"/>
  <c r="J224" i="7"/>
  <c r="J212" i="7"/>
  <c r="N224" i="7"/>
  <c r="N212" i="7"/>
  <c r="AC224" i="7"/>
  <c r="AC212" i="7"/>
  <c r="AO224" i="7"/>
  <c r="AO212" i="7"/>
  <c r="M224" i="7"/>
  <c r="M212" i="7"/>
  <c r="V224" i="7"/>
  <c r="V212" i="7"/>
  <c r="K212" i="7"/>
  <c r="K224" i="7"/>
  <c r="AJ224" i="7"/>
  <c r="AJ212" i="7"/>
  <c r="F224" i="7"/>
  <c r="F212" i="7"/>
  <c r="U224" i="7"/>
  <c r="U212" i="7"/>
  <c r="O224" i="7"/>
  <c r="O212" i="7"/>
  <c r="X224" i="7"/>
  <c r="X212" i="7"/>
  <c r="AH212" i="7"/>
  <c r="AH224" i="7"/>
  <c r="E224" i="7"/>
  <c r="E212" i="7"/>
  <c r="AD224" i="7"/>
  <c r="AD212" i="7"/>
  <c r="AG224" i="7"/>
  <c r="AG212" i="7"/>
  <c r="AI224" i="7"/>
  <c r="AI212" i="7"/>
  <c r="AB224" i="7"/>
  <c r="AB212" i="7"/>
  <c r="AP224" i="7"/>
  <c r="AP212" i="7"/>
  <c r="G224" i="7"/>
  <c r="G212" i="7"/>
  <c r="W224" i="7"/>
  <c r="W212" i="7"/>
  <c r="AM224" i="7"/>
  <c r="AM212" i="7"/>
  <c r="P224" i="7"/>
  <c r="P212" i="7"/>
  <c r="AF224" i="7"/>
  <c r="AF212" i="7"/>
  <c r="R224" i="7"/>
  <c r="R212" i="7"/>
  <c r="Y224" i="7"/>
  <c r="Y212" i="7"/>
  <c r="AL224" i="7"/>
  <c r="AL212" i="7"/>
  <c r="I224" i="7"/>
  <c r="I212" i="7"/>
  <c r="P579" i="7"/>
  <c r="P36" i="7"/>
  <c r="P150" i="7" s="1"/>
  <c r="P33" i="7"/>
  <c r="P567" i="7"/>
  <c r="P34" i="7"/>
  <c r="P32" i="7"/>
  <c r="O70" i="7"/>
  <c r="P148" i="7"/>
  <c r="Q2" i="7"/>
  <c r="AI581" i="7"/>
  <c r="AJ172" i="7"/>
  <c r="F581" i="7"/>
  <c r="G172" i="7"/>
  <c r="AL581" i="7"/>
  <c r="AM172" i="7"/>
  <c r="O581" i="7"/>
  <c r="P172" i="7"/>
  <c r="AE581" i="7"/>
  <c r="AF172" i="7"/>
  <c r="Q581" i="7"/>
  <c r="R172" i="7"/>
  <c r="X581" i="7"/>
  <c r="Y172" i="7"/>
  <c r="AK581" i="7"/>
  <c r="AL172" i="7"/>
  <c r="J581" i="7"/>
  <c r="K172" i="7"/>
  <c r="C581" i="7"/>
  <c r="D172" i="7"/>
  <c r="S581" i="7"/>
  <c r="T172" i="7"/>
  <c r="Y581" i="7"/>
  <c r="Z172" i="7"/>
  <c r="AJ581" i="7"/>
  <c r="AK172" i="7"/>
  <c r="N581" i="7"/>
  <c r="O172" i="7"/>
  <c r="G581" i="7"/>
  <c r="H172" i="7"/>
  <c r="AM581" i="7"/>
  <c r="AN172" i="7"/>
  <c r="D581" i="7"/>
  <c r="E172" i="7"/>
  <c r="P581" i="7"/>
  <c r="Q172" i="7"/>
  <c r="AC581" i="7"/>
  <c r="AD172" i="7"/>
  <c r="AF581" i="7"/>
  <c r="AG172" i="7"/>
  <c r="V581" i="7"/>
  <c r="W172" i="7"/>
  <c r="H581" i="7"/>
  <c r="I172" i="7"/>
  <c r="Z581" i="7"/>
  <c r="AA172" i="7"/>
  <c r="E581" i="7"/>
  <c r="F172" i="7"/>
  <c r="T581" i="7"/>
  <c r="U172" i="7"/>
  <c r="AD581" i="7"/>
  <c r="AE172" i="7"/>
  <c r="W581" i="7"/>
  <c r="X172" i="7"/>
  <c r="AG581" i="7"/>
  <c r="AH172" i="7"/>
  <c r="R581" i="7"/>
  <c r="S172" i="7"/>
  <c r="AH581" i="7"/>
  <c r="AI172" i="7"/>
  <c r="K581" i="7"/>
  <c r="L172" i="7"/>
  <c r="AA581" i="7"/>
  <c r="AB172" i="7"/>
  <c r="I581" i="7"/>
  <c r="J172" i="7"/>
  <c r="AO581" i="7"/>
  <c r="AP172" i="7"/>
  <c r="M581" i="7"/>
  <c r="N172" i="7"/>
  <c r="AB581" i="7"/>
  <c r="AC172" i="7"/>
  <c r="AN581" i="7"/>
  <c r="AO172" i="7"/>
  <c r="L581" i="7"/>
  <c r="M172" i="7"/>
  <c r="U581" i="7"/>
  <c r="V172" i="7"/>
  <c r="D142" i="1"/>
  <c r="Q579" i="7" l="1"/>
  <c r="Q567" i="7"/>
  <c r="Q36" i="7"/>
  <c r="Q150" i="7" s="1"/>
  <c r="Q34" i="7"/>
  <c r="Q33" i="7"/>
  <c r="Q32" i="7"/>
  <c r="P70" i="7"/>
  <c r="Q148" i="7"/>
  <c r="R2" i="7"/>
  <c r="E142" i="1"/>
  <c r="E166" i="1" s="1"/>
  <c r="E168" i="1" s="1"/>
  <c r="D166" i="1"/>
  <c r="D168" i="1" s="1"/>
  <c r="R579" i="7" l="1"/>
  <c r="R567" i="7"/>
  <c r="R36" i="7"/>
  <c r="R150" i="7" s="1"/>
  <c r="R34" i="7"/>
  <c r="R33" i="7"/>
  <c r="R32" i="7"/>
  <c r="Q70" i="7"/>
  <c r="R148" i="7"/>
  <c r="S2" i="7"/>
  <c r="F142" i="1"/>
  <c r="F166" i="1" s="1"/>
  <c r="F168" i="1" s="1"/>
  <c r="B5" i="7" a="1"/>
  <c r="S567" i="7" l="1"/>
  <c r="S36" i="7"/>
  <c r="S150" i="7" s="1"/>
  <c r="S34" i="7"/>
  <c r="S33" i="7"/>
  <c r="S32" i="7"/>
  <c r="S579" i="7"/>
  <c r="S148" i="7"/>
  <c r="R70" i="7"/>
  <c r="T2" i="7"/>
  <c r="G142" i="1"/>
  <c r="G166" i="1" s="1"/>
  <c r="G168" i="1" s="1"/>
  <c r="H142" i="1"/>
  <c r="C5" i="7"/>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T579" i="7" l="1"/>
  <c r="T567" i="7"/>
  <c r="T34" i="7"/>
  <c r="T32" i="7"/>
  <c r="T33" i="7"/>
  <c r="T36" i="7"/>
  <c r="T150" i="7" s="1"/>
  <c r="S70" i="7"/>
  <c r="T148" i="7"/>
  <c r="U2" i="7"/>
  <c r="I142" i="1"/>
  <c r="H166" i="1"/>
  <c r="H168" i="1" s="1"/>
  <c r="U579" i="7" l="1"/>
  <c r="U567" i="7"/>
  <c r="U36" i="7"/>
  <c r="U150" i="7" s="1"/>
  <c r="U34" i="7"/>
  <c r="U33" i="7"/>
  <c r="U32" i="7"/>
  <c r="T70" i="7"/>
  <c r="U148" i="7"/>
  <c r="V2" i="7"/>
  <c r="J142" i="1"/>
  <c r="I166" i="1"/>
  <c r="I168" i="1" s="1"/>
  <c r="M376" i="7"/>
  <c r="B403" i="7"/>
  <c r="B402" i="7"/>
  <c r="B400" i="7"/>
  <c r="B264" i="7"/>
  <c r="B397" i="7"/>
  <c r="B396" i="7"/>
  <c r="B395" i="7"/>
  <c r="B394" i="7"/>
  <c r="B261" i="7"/>
  <c r="B260" i="7"/>
  <c r="B259" i="7"/>
  <c r="B267" i="7"/>
  <c r="B266" i="7"/>
  <c r="V579" i="7" l="1"/>
  <c r="V567" i="7"/>
  <c r="V36" i="7"/>
  <c r="V150" i="7" s="1"/>
  <c r="V34" i="7"/>
  <c r="V33" i="7"/>
  <c r="V32" i="7"/>
  <c r="U70" i="7"/>
  <c r="V148" i="7"/>
  <c r="W2" i="7"/>
  <c r="K142" i="1"/>
  <c r="J166" i="1"/>
  <c r="J168" i="1" s="1"/>
  <c r="X10" i="7"/>
  <c r="S10" i="7"/>
  <c r="N10" i="7"/>
  <c r="H10" i="7"/>
  <c r="C10" i="7"/>
  <c r="W10" i="7"/>
  <c r="R10" i="7"/>
  <c r="L10" i="7"/>
  <c r="G10" i="7"/>
  <c r="AL10" i="7"/>
  <c r="AA10" i="7"/>
  <c r="V10" i="7"/>
  <c r="P10" i="7"/>
  <c r="K10" i="7"/>
  <c r="F10" i="7"/>
  <c r="AP10" i="7"/>
  <c r="Z10" i="7"/>
  <c r="T10" i="7"/>
  <c r="O10" i="7"/>
  <c r="J10" i="7"/>
  <c r="D10" i="7"/>
  <c r="F9" i="1"/>
  <c r="Y10" i="7"/>
  <c r="U10" i="7"/>
  <c r="Q10" i="7"/>
  <c r="M10" i="7"/>
  <c r="I10" i="7"/>
  <c r="E10" i="7"/>
  <c r="W567" i="7" l="1"/>
  <c r="W36" i="7"/>
  <c r="W150" i="7" s="1"/>
  <c r="W34" i="7"/>
  <c r="W33" i="7"/>
  <c r="W32" i="7"/>
  <c r="W579" i="7"/>
  <c r="W148" i="7"/>
  <c r="V70" i="7"/>
  <c r="X2" i="7"/>
  <c r="L142" i="1"/>
  <c r="K166" i="1"/>
  <c r="K168" i="1" s="1"/>
  <c r="AK10" i="7"/>
  <c r="AK173" i="7"/>
  <c r="AP173" i="7"/>
  <c r="AB10" i="7"/>
  <c r="AB173" i="7"/>
  <c r="AD10" i="7"/>
  <c r="AD173" i="7"/>
  <c r="AO10" i="7"/>
  <c r="AO173" i="7"/>
  <c r="AH10" i="7"/>
  <c r="AH173" i="7"/>
  <c r="AI10" i="7"/>
  <c r="AI173" i="7"/>
  <c r="AC10" i="7"/>
  <c r="AC173" i="7"/>
  <c r="AE10" i="7"/>
  <c r="AE173" i="7"/>
  <c r="AF10" i="7"/>
  <c r="AF173" i="7"/>
  <c r="AM10" i="7"/>
  <c r="AM173" i="7"/>
  <c r="AN10" i="7"/>
  <c r="AN173" i="7"/>
  <c r="AG10" i="7"/>
  <c r="AG173" i="7"/>
  <c r="AJ10" i="7"/>
  <c r="AJ173" i="7"/>
  <c r="AL173" i="7"/>
  <c r="B587" i="7"/>
  <c r="B72" i="7"/>
  <c r="X579" i="7" l="1"/>
  <c r="X567" i="7"/>
  <c r="X34" i="7"/>
  <c r="X32" i="7"/>
  <c r="X36" i="7"/>
  <c r="X150" i="7" s="1"/>
  <c r="X33" i="7"/>
  <c r="W70" i="7"/>
  <c r="X148" i="7"/>
  <c r="Y2" i="7"/>
  <c r="M142" i="1"/>
  <c r="L166" i="1"/>
  <c r="L168" i="1" s="1"/>
  <c r="F10" i="1"/>
  <c r="Y579" i="7" l="1"/>
  <c r="Y567" i="7"/>
  <c r="Y36" i="7"/>
  <c r="Y150" i="7" s="1"/>
  <c r="Y34" i="7"/>
  <c r="Y33" i="7"/>
  <c r="Y32" i="7"/>
  <c r="X70" i="7"/>
  <c r="Y148" i="7"/>
  <c r="Z2" i="7"/>
  <c r="N142" i="1"/>
  <c r="M166" i="1"/>
  <c r="M168" i="1" s="1"/>
  <c r="G79" i="1"/>
  <c r="G78" i="1"/>
  <c r="G77" i="1"/>
  <c r="G76" i="1"/>
  <c r="G75" i="1"/>
  <c r="Z579" i="7" l="1"/>
  <c r="Z567" i="7"/>
  <c r="Z36" i="7"/>
  <c r="Z150" i="7" s="1"/>
  <c r="Z34" i="7"/>
  <c r="Z33" i="7"/>
  <c r="Z32" i="7"/>
  <c r="Y70" i="7"/>
  <c r="Z148" i="7"/>
  <c r="AA2" i="7"/>
  <c r="O142" i="1"/>
  <c r="N166" i="1"/>
  <c r="N168" i="1" s="1"/>
  <c r="B380" i="7"/>
  <c r="B379" i="7"/>
  <c r="B244" i="7"/>
  <c r="B243" i="7"/>
  <c r="B377" i="7"/>
  <c r="B242" i="7"/>
  <c r="B376" i="7"/>
  <c r="B241" i="7"/>
  <c r="B240" i="7"/>
  <c r="B378" i="7"/>
  <c r="B381" i="7"/>
  <c r="C139" i="1"/>
  <c r="H75" i="1"/>
  <c r="I75" i="1" s="1"/>
  <c r="H77" i="1"/>
  <c r="I77" i="1" s="1"/>
  <c r="H78" i="1"/>
  <c r="I78" i="1" s="1"/>
  <c r="H79" i="1"/>
  <c r="I79" i="1" s="1"/>
  <c r="H76" i="1"/>
  <c r="I76" i="1" s="1"/>
  <c r="G80" i="1"/>
  <c r="AA567" i="7" l="1"/>
  <c r="AA36" i="7"/>
  <c r="AA150" i="7" s="1"/>
  <c r="AA34" i="7"/>
  <c r="AA33" i="7"/>
  <c r="AA32" i="7"/>
  <c r="AA579" i="7"/>
  <c r="AA148" i="7"/>
  <c r="Z70" i="7"/>
  <c r="AB2" i="7"/>
  <c r="B247" i="7"/>
  <c r="B383" i="7"/>
  <c r="P142" i="1"/>
  <c r="O166" i="1"/>
  <c r="O168" i="1" s="1"/>
  <c r="H80" i="1"/>
  <c r="I80" i="1"/>
  <c r="C48" i="1"/>
  <c r="F19" i="1" l="1"/>
  <c r="AB579" i="7"/>
  <c r="AB567" i="7"/>
  <c r="AB34" i="7"/>
  <c r="AB36" i="7"/>
  <c r="AB150" i="7" s="1"/>
  <c r="AB33" i="7"/>
  <c r="AB32" i="7"/>
  <c r="B104" i="7"/>
  <c r="AA70" i="7"/>
  <c r="AB148" i="7"/>
  <c r="AC2" i="7"/>
  <c r="Q142" i="1"/>
  <c r="P166" i="1"/>
  <c r="P168" i="1" s="1"/>
  <c r="B281" i="7"/>
  <c r="G42" i="4"/>
  <c r="G3" i="4"/>
  <c r="B101" i="7" l="1"/>
  <c r="AC579" i="7"/>
  <c r="AC567" i="7"/>
  <c r="AC36" i="7"/>
  <c r="AC150" i="7" s="1"/>
  <c r="AC34" i="7"/>
  <c r="AC33" i="7"/>
  <c r="AC32" i="7"/>
  <c r="AB70" i="7"/>
  <c r="AC148" i="7"/>
  <c r="AD2" i="7"/>
  <c r="R142" i="1"/>
  <c r="Q166" i="1"/>
  <c r="Q168" i="1" s="1"/>
  <c r="C539" i="7"/>
  <c r="C540" i="7"/>
  <c r="C541" i="7"/>
  <c r="C542" i="7"/>
  <c r="C531" i="7"/>
  <c r="C532" i="7"/>
  <c r="C533" i="7"/>
  <c r="C534" i="7"/>
  <c r="B258" i="7" l="1"/>
  <c r="AD579" i="7"/>
  <c r="AD567" i="7"/>
  <c r="AD36" i="7"/>
  <c r="AD150" i="7" s="1"/>
  <c r="AD34" i="7"/>
  <c r="AD33" i="7"/>
  <c r="AD32" i="7"/>
  <c r="AC70" i="7"/>
  <c r="AD148" i="7"/>
  <c r="AE2" i="7"/>
  <c r="S142" i="1"/>
  <c r="R166" i="1"/>
  <c r="R168" i="1" s="1"/>
  <c r="B265" i="7"/>
  <c r="B268" i="7" s="1"/>
  <c r="E247" i="7" s="1"/>
  <c r="E246" i="7" s="1"/>
  <c r="B401" i="7"/>
  <c r="C535" i="7"/>
  <c r="C543" i="7"/>
  <c r="C190" i="7" s="1"/>
  <c r="B106" i="7" l="1"/>
  <c r="B115" i="7"/>
  <c r="AE567" i="7"/>
  <c r="AE36" i="7"/>
  <c r="AE150" i="7" s="1"/>
  <c r="AE34" i="7"/>
  <c r="AE33" i="7"/>
  <c r="AE32" i="7"/>
  <c r="AE579" i="7"/>
  <c r="AE148" i="7"/>
  <c r="AD70" i="7"/>
  <c r="AF2" i="7"/>
  <c r="T142" i="1"/>
  <c r="S166" i="1"/>
  <c r="S168" i="1" s="1"/>
  <c r="C61" i="1"/>
  <c r="C56" i="1"/>
  <c r="AF579" i="7" l="1"/>
  <c r="AF36" i="7"/>
  <c r="AF150" i="7" s="1"/>
  <c r="AF33" i="7"/>
  <c r="AF567" i="7"/>
  <c r="AF34" i="7"/>
  <c r="AF32" i="7"/>
  <c r="AF148" i="7"/>
  <c r="AE70" i="7"/>
  <c r="AG2" i="7"/>
  <c r="U142" i="1"/>
  <c r="T166" i="1"/>
  <c r="T168" i="1" s="1"/>
  <c r="B391" i="7"/>
  <c r="B390" i="7"/>
  <c r="B389" i="7"/>
  <c r="B388" i="7"/>
  <c r="B255" i="7"/>
  <c r="B254" i="7"/>
  <c r="B253" i="7"/>
  <c r="B252" i="7"/>
  <c r="AG579" i="7" l="1"/>
  <c r="AG567" i="7"/>
  <c r="AG36" i="7"/>
  <c r="AG150" i="7" s="1"/>
  <c r="AG34" i="7"/>
  <c r="AG33" i="7"/>
  <c r="AG32" i="7"/>
  <c r="AF70" i="7"/>
  <c r="AG148" i="7"/>
  <c r="AH2" i="7"/>
  <c r="V142" i="1"/>
  <c r="U166" i="1"/>
  <c r="U168" i="1" s="1"/>
  <c r="AH579" i="7" l="1"/>
  <c r="AH567" i="7"/>
  <c r="AH36" i="7"/>
  <c r="AH150" i="7" s="1"/>
  <c r="AH34" i="7"/>
  <c r="AH33" i="7"/>
  <c r="AH32" i="7"/>
  <c r="AG70" i="7"/>
  <c r="AH148" i="7"/>
  <c r="AI2" i="7"/>
  <c r="C17" i="7"/>
  <c r="C35" i="7" s="1"/>
  <c r="C423" i="7"/>
  <c r="C287" i="7"/>
  <c r="W142" i="1"/>
  <c r="V166" i="1"/>
  <c r="V168" i="1" s="1"/>
  <c r="C580" i="7"/>
  <c r="C518" i="7"/>
  <c r="C513" i="7"/>
  <c r="C559" i="7"/>
  <c r="C555" i="7"/>
  <c r="C203" i="7" s="1"/>
  <c r="C551" i="7"/>
  <c r="C547" i="7"/>
  <c r="C24" i="7"/>
  <c r="C28" i="7"/>
  <c r="C21" i="7"/>
  <c r="C172" i="7"/>
  <c r="B179" i="7" s="1"/>
  <c r="C655" i="7"/>
  <c r="C623" i="7"/>
  <c r="C591" i="7"/>
  <c r="C37" i="7"/>
  <c r="AI567" i="7" l="1"/>
  <c r="AI36" i="7"/>
  <c r="AI150" i="7" s="1"/>
  <c r="AI34" i="7"/>
  <c r="AI33" i="7"/>
  <c r="AI32" i="7"/>
  <c r="AI579" i="7"/>
  <c r="AI148" i="7"/>
  <c r="AH70" i="7"/>
  <c r="AJ2" i="7"/>
  <c r="D17" i="7"/>
  <c r="D35" i="7" s="1"/>
  <c r="D423" i="7"/>
  <c r="D287" i="7"/>
  <c r="C71" i="7"/>
  <c r="X142" i="1"/>
  <c r="W166" i="1"/>
  <c r="W168" i="1" s="1"/>
  <c r="D580" i="7"/>
  <c r="D559" i="7"/>
  <c r="D555" i="7"/>
  <c r="D551" i="7"/>
  <c r="D547" i="7"/>
  <c r="D518" i="7"/>
  <c r="D513" i="7"/>
  <c r="D24" i="7"/>
  <c r="D28" i="7"/>
  <c r="D21" i="7"/>
  <c r="D655" i="7"/>
  <c r="D623" i="7"/>
  <c r="D591" i="7"/>
  <c r="D14" i="7"/>
  <c r="D186" i="7" s="1"/>
  <c r="D37" i="7"/>
  <c r="D100" i="7" l="1"/>
  <c r="D101" i="7" s="1"/>
  <c r="D116" i="7"/>
  <c r="AJ579" i="7"/>
  <c r="AJ36" i="7"/>
  <c r="AJ150" i="7" s="1"/>
  <c r="AJ33" i="7"/>
  <c r="AJ567" i="7"/>
  <c r="AJ34" i="7"/>
  <c r="AJ32" i="7"/>
  <c r="AI70" i="7"/>
  <c r="AJ148" i="7"/>
  <c r="AK2" i="7"/>
  <c r="E17" i="7"/>
  <c r="E35" i="7" s="1"/>
  <c r="E423" i="7"/>
  <c r="E287" i="7"/>
  <c r="D71" i="7"/>
  <c r="Y142" i="1"/>
  <c r="X166" i="1"/>
  <c r="X168" i="1" s="1"/>
  <c r="E580" i="7"/>
  <c r="E518" i="7"/>
  <c r="E513" i="7"/>
  <c r="E559" i="7"/>
  <c r="E555" i="7"/>
  <c r="E551" i="7"/>
  <c r="E547" i="7"/>
  <c r="E24" i="7"/>
  <c r="E28" i="7"/>
  <c r="E21" i="7"/>
  <c r="E655" i="7"/>
  <c r="E623" i="7"/>
  <c r="E591" i="7"/>
  <c r="E37" i="7"/>
  <c r="E14" i="7"/>
  <c r="E186" i="7" s="1"/>
  <c r="D88" i="1"/>
  <c r="D90" i="1"/>
  <c r="D89" i="1"/>
  <c r="E100" i="7" l="1"/>
  <c r="E101" i="7" s="1"/>
  <c r="E116" i="7"/>
  <c r="AK579" i="7"/>
  <c r="AK567" i="7"/>
  <c r="AK36" i="7"/>
  <c r="AK150" i="7" s="1"/>
  <c r="AK34" i="7"/>
  <c r="AK33" i="7"/>
  <c r="AK32" i="7"/>
  <c r="AJ70" i="7"/>
  <c r="AK148" i="7"/>
  <c r="AL2" i="7"/>
  <c r="F17" i="7"/>
  <c r="F35" i="7" s="1"/>
  <c r="F423" i="7"/>
  <c r="F287" i="7"/>
  <c r="Z142" i="1"/>
  <c r="Y166" i="1"/>
  <c r="Y168" i="1" s="1"/>
  <c r="E71" i="7"/>
  <c r="F580" i="7"/>
  <c r="F513" i="7"/>
  <c r="F559" i="7"/>
  <c r="F555" i="7"/>
  <c r="F551" i="7"/>
  <c r="F547" i="7"/>
  <c r="F518" i="7"/>
  <c r="F24" i="7"/>
  <c r="F28" i="7"/>
  <c r="F21" i="7"/>
  <c r="F623" i="7"/>
  <c r="F655" i="7"/>
  <c r="F591" i="7"/>
  <c r="F37" i="7"/>
  <c r="F14" i="7"/>
  <c r="F186" i="7" s="1"/>
  <c r="F100" i="7" l="1"/>
  <c r="F101" i="7" s="1"/>
  <c r="F116" i="7"/>
  <c r="AL579" i="7"/>
  <c r="AL567" i="7"/>
  <c r="AL36" i="7"/>
  <c r="AL150" i="7" s="1"/>
  <c r="AL34" i="7"/>
  <c r="AL33" i="7"/>
  <c r="AL32" i="7"/>
  <c r="AK70" i="7"/>
  <c r="AL148" i="7"/>
  <c r="AM2" i="7"/>
  <c r="G17" i="7"/>
  <c r="G35" i="7" s="1"/>
  <c r="G423" i="7"/>
  <c r="G287" i="7"/>
  <c r="F71" i="7"/>
  <c r="AA142" i="1"/>
  <c r="Z166" i="1"/>
  <c r="Z168" i="1" s="1"/>
  <c r="G580" i="7"/>
  <c r="G518" i="7"/>
  <c r="G513" i="7"/>
  <c r="G551" i="7"/>
  <c r="G559" i="7"/>
  <c r="G555" i="7"/>
  <c r="G547" i="7"/>
  <c r="G24" i="7"/>
  <c r="G28" i="7"/>
  <c r="G21" i="7"/>
  <c r="G655" i="7"/>
  <c r="G623" i="7"/>
  <c r="G591" i="7"/>
  <c r="G14" i="7"/>
  <c r="G186" i="7" s="1"/>
  <c r="G37" i="7"/>
  <c r="AP200" i="7"/>
  <c r="AO200" i="7"/>
  <c r="AN200" i="7"/>
  <c r="AM200" i="7"/>
  <c r="AL200" i="7"/>
  <c r="AK200" i="7"/>
  <c r="AJ200" i="7"/>
  <c r="AI200" i="7"/>
  <c r="AH200" i="7"/>
  <c r="AG200" i="7"/>
  <c r="AF200" i="7"/>
  <c r="AE200" i="7"/>
  <c r="AD200" i="7"/>
  <c r="AC200" i="7"/>
  <c r="AB200" i="7"/>
  <c r="AA200" i="7"/>
  <c r="Z200" i="7"/>
  <c r="Y200" i="7"/>
  <c r="X200" i="7"/>
  <c r="W200" i="7"/>
  <c r="V200" i="7"/>
  <c r="U200" i="7"/>
  <c r="T200" i="7"/>
  <c r="S200" i="7"/>
  <c r="R200" i="7"/>
  <c r="Q200" i="7"/>
  <c r="P200" i="7"/>
  <c r="O200" i="7"/>
  <c r="N200" i="7"/>
  <c r="M200" i="7"/>
  <c r="L200" i="7"/>
  <c r="K200" i="7"/>
  <c r="J200" i="7"/>
  <c r="I200" i="7"/>
  <c r="H200" i="7"/>
  <c r="G200" i="7"/>
  <c r="F200" i="7"/>
  <c r="E200" i="7"/>
  <c r="D200" i="7"/>
  <c r="G100" i="7" l="1"/>
  <c r="G101" i="7" s="1"/>
  <c r="G116" i="7"/>
  <c r="AM567" i="7"/>
  <c r="AM36" i="7"/>
  <c r="AM150" i="7" s="1"/>
  <c r="AM34" i="7"/>
  <c r="AM33" i="7"/>
  <c r="AM32" i="7"/>
  <c r="AM579" i="7"/>
  <c r="AM148" i="7"/>
  <c r="AL70" i="7"/>
  <c r="AN2" i="7"/>
  <c r="H17" i="7"/>
  <c r="H35" i="7" s="1"/>
  <c r="H423" i="7"/>
  <c r="H287" i="7"/>
  <c r="G71" i="7"/>
  <c r="AB142" i="1"/>
  <c r="AA166" i="1"/>
  <c r="AA168" i="1" s="1"/>
  <c r="H580" i="7"/>
  <c r="H551" i="7"/>
  <c r="H518" i="7"/>
  <c r="H513" i="7"/>
  <c r="H559" i="7"/>
  <c r="H555" i="7"/>
  <c r="H547" i="7"/>
  <c r="H24" i="7"/>
  <c r="H28" i="7"/>
  <c r="H21" i="7"/>
  <c r="H655" i="7"/>
  <c r="H591" i="7"/>
  <c r="H623" i="7"/>
  <c r="H14" i="7"/>
  <c r="H186" i="7" s="1"/>
  <c r="H37" i="7"/>
  <c r="A668" i="7"/>
  <c r="A669" i="7" s="1"/>
  <c r="A670" i="7" s="1"/>
  <c r="A671" i="7" s="1"/>
  <c r="A672" i="7" s="1"/>
  <c r="A673" i="7" s="1"/>
  <c r="A674" i="7" s="1"/>
  <c r="A675" i="7" s="1"/>
  <c r="A676" i="7" s="1"/>
  <c r="A656" i="7"/>
  <c r="H656" i="7" s="1"/>
  <c r="B651" i="7"/>
  <c r="C648" i="7" s="1"/>
  <c r="A636" i="7"/>
  <c r="A637" i="7" s="1"/>
  <c r="A638" i="7" s="1"/>
  <c r="A639" i="7" s="1"/>
  <c r="A640" i="7" s="1"/>
  <c r="A641" i="7" s="1"/>
  <c r="A642" i="7" s="1"/>
  <c r="A643" i="7" s="1"/>
  <c r="A644" i="7" s="1"/>
  <c r="A624" i="7"/>
  <c r="H624" i="7" s="1"/>
  <c r="B619" i="7"/>
  <c r="C616" i="7" s="1"/>
  <c r="A604" i="7"/>
  <c r="A605" i="7" s="1"/>
  <c r="A606" i="7" s="1"/>
  <c r="A607" i="7" s="1"/>
  <c r="A608" i="7" s="1"/>
  <c r="A609" i="7" s="1"/>
  <c r="A610" i="7" s="1"/>
  <c r="A611" i="7" s="1"/>
  <c r="A612" i="7" s="1"/>
  <c r="A592" i="7"/>
  <c r="H592" i="7" s="1"/>
  <c r="C584" i="7"/>
  <c r="A558" i="7"/>
  <c r="A554" i="7"/>
  <c r="A550" i="7"/>
  <c r="A546" i="7"/>
  <c r="A542" i="7"/>
  <c r="A267" i="7" s="1"/>
  <c r="A541" i="7"/>
  <c r="A266" i="7" s="1"/>
  <c r="A540" i="7"/>
  <c r="A265" i="7" s="1"/>
  <c r="A539" i="7"/>
  <c r="A264" i="7" s="1"/>
  <c r="A534" i="7"/>
  <c r="A261" i="7" s="1"/>
  <c r="A533" i="7"/>
  <c r="A260" i="7" s="1"/>
  <c r="A532" i="7"/>
  <c r="A259" i="7" s="1"/>
  <c r="A531" i="7"/>
  <c r="A258" i="7" s="1"/>
  <c r="A530" i="7"/>
  <c r="A257" i="7" s="1"/>
  <c r="C528" i="7"/>
  <c r="A528" i="7"/>
  <c r="A255" i="7" s="1"/>
  <c r="C527" i="7"/>
  <c r="A527" i="7"/>
  <c r="A254" i="7" s="1"/>
  <c r="C526" i="7"/>
  <c r="A526" i="7"/>
  <c r="A253" i="7" s="1"/>
  <c r="C525" i="7"/>
  <c r="A525" i="7"/>
  <c r="A252" i="7" s="1"/>
  <c r="A524" i="7"/>
  <c r="A251" i="7" s="1"/>
  <c r="K383" i="7"/>
  <c r="K247" i="7"/>
  <c r="A499" i="7"/>
  <c r="A500" i="7" s="1"/>
  <c r="A501" i="7" s="1"/>
  <c r="A502" i="7" s="1"/>
  <c r="A503" i="7" s="1"/>
  <c r="A504" i="7" s="1"/>
  <c r="A505" i="7" s="1"/>
  <c r="A506" i="7" s="1"/>
  <c r="A507" i="7" s="1"/>
  <c r="A487" i="7"/>
  <c r="A488" i="7" s="1"/>
  <c r="A489" i="7" s="1"/>
  <c r="A490" i="7" s="1"/>
  <c r="A491" i="7" s="1"/>
  <c r="A492" i="7" s="1"/>
  <c r="A493" i="7" s="1"/>
  <c r="A494" i="7" s="1"/>
  <c r="A495" i="7" s="1"/>
  <c r="A473" i="7"/>
  <c r="A474" i="7" s="1"/>
  <c r="A475" i="7" s="1"/>
  <c r="A476" i="7" s="1"/>
  <c r="A477" i="7" s="1"/>
  <c r="A478" i="7" s="1"/>
  <c r="A479" i="7" s="1"/>
  <c r="A480" i="7" s="1"/>
  <c r="A481" i="7" s="1"/>
  <c r="A461" i="7"/>
  <c r="A462" i="7" s="1"/>
  <c r="A463" i="7" s="1"/>
  <c r="A464" i="7" s="1"/>
  <c r="A465" i="7" s="1"/>
  <c r="A466" i="7" s="1"/>
  <c r="A467" i="7" s="1"/>
  <c r="A468" i="7" s="1"/>
  <c r="A469" i="7" s="1"/>
  <c r="A447" i="7"/>
  <c r="A448" i="7" s="1"/>
  <c r="A449" i="7" s="1"/>
  <c r="A450" i="7" s="1"/>
  <c r="A451" i="7" s="1"/>
  <c r="A452" i="7" s="1"/>
  <c r="A453" i="7" s="1"/>
  <c r="A454" i="7" s="1"/>
  <c r="A455" i="7" s="1"/>
  <c r="A435" i="7"/>
  <c r="A436" i="7" s="1"/>
  <c r="A437" i="7" s="1"/>
  <c r="A438" i="7" s="1"/>
  <c r="A439" i="7" s="1"/>
  <c r="A440" i="7" s="1"/>
  <c r="A441" i="7" s="1"/>
  <c r="A442" i="7" s="1"/>
  <c r="A443" i="7" s="1"/>
  <c r="B429" i="7"/>
  <c r="B428" i="7"/>
  <c r="A405" i="7"/>
  <c r="A362" i="7"/>
  <c r="A363" i="7" s="1"/>
  <c r="A364" i="7" s="1"/>
  <c r="A365" i="7" s="1"/>
  <c r="A366" i="7" s="1"/>
  <c r="A367" i="7" s="1"/>
  <c r="A368" i="7" s="1"/>
  <c r="A369" i="7" s="1"/>
  <c r="A370" i="7" s="1"/>
  <c r="A350" i="7"/>
  <c r="A351" i="7" s="1"/>
  <c r="A352" i="7" s="1"/>
  <c r="A353" i="7" s="1"/>
  <c r="A354" i="7" s="1"/>
  <c r="A355" i="7" s="1"/>
  <c r="A356" i="7" s="1"/>
  <c r="A357" i="7" s="1"/>
  <c r="A358" i="7" s="1"/>
  <c r="A336" i="7"/>
  <c r="A337" i="7" s="1"/>
  <c r="A338" i="7" s="1"/>
  <c r="A339" i="7" s="1"/>
  <c r="A340" i="7" s="1"/>
  <c r="A341" i="7" s="1"/>
  <c r="A342" i="7" s="1"/>
  <c r="A343" i="7" s="1"/>
  <c r="A344" i="7" s="1"/>
  <c r="A324" i="7"/>
  <c r="A325" i="7" s="1"/>
  <c r="A326" i="7" s="1"/>
  <c r="A327" i="7" s="1"/>
  <c r="A328" i="7" s="1"/>
  <c r="A329" i="7" s="1"/>
  <c r="A330" i="7" s="1"/>
  <c r="A331" i="7" s="1"/>
  <c r="A332" i="7" s="1"/>
  <c r="A310" i="7"/>
  <c r="A311" i="7" s="1"/>
  <c r="A312" i="7" s="1"/>
  <c r="A313" i="7" s="1"/>
  <c r="A314" i="7" s="1"/>
  <c r="A315" i="7" s="1"/>
  <c r="A316" i="7" s="1"/>
  <c r="A317" i="7" s="1"/>
  <c r="A318" i="7" s="1"/>
  <c r="A299" i="7"/>
  <c r="A300" i="7" s="1"/>
  <c r="A301" i="7" s="1"/>
  <c r="A302" i="7" s="1"/>
  <c r="A303" i="7" s="1"/>
  <c r="A304" i="7" s="1"/>
  <c r="A305" i="7" s="1"/>
  <c r="A306" i="7" s="1"/>
  <c r="A307" i="7" s="1"/>
  <c r="B293" i="7"/>
  <c r="B292" i="7"/>
  <c r="A268" i="7"/>
  <c r="A263" i="7"/>
  <c r="A262" i="7"/>
  <c r="A256" i="7"/>
  <c r="A250" i="7"/>
  <c r="A245" i="7"/>
  <c r="A381" i="7" s="1"/>
  <c r="A244" i="7"/>
  <c r="A380" i="7" s="1"/>
  <c r="A243" i="7"/>
  <c r="A379" i="7" s="1"/>
  <c r="A242" i="7"/>
  <c r="A378" i="7" s="1"/>
  <c r="A241" i="7"/>
  <c r="A377" i="7" s="1"/>
  <c r="A240" i="7"/>
  <c r="A376" i="7" s="1"/>
  <c r="B132" i="7"/>
  <c r="B128" i="7"/>
  <c r="B127" i="7"/>
  <c r="B79" i="7"/>
  <c r="B78" i="7"/>
  <c r="B77" i="7"/>
  <c r="B74" i="7"/>
  <c r="B73" i="7"/>
  <c r="H100" i="7" l="1"/>
  <c r="H101" i="7" s="1"/>
  <c r="H116" i="7"/>
  <c r="AN579" i="7"/>
  <c r="AN567" i="7"/>
  <c r="AN34" i="7"/>
  <c r="AN32" i="7"/>
  <c r="AN36" i="7"/>
  <c r="AN150" i="7" s="1"/>
  <c r="AN33" i="7"/>
  <c r="AM70" i="7"/>
  <c r="AN148" i="7"/>
  <c r="B80" i="7"/>
  <c r="B146" i="7" s="1"/>
  <c r="AO2" i="7"/>
  <c r="I17" i="7"/>
  <c r="I35" i="7" s="1"/>
  <c r="I423" i="7"/>
  <c r="I287" i="7"/>
  <c r="AC142" i="1"/>
  <c r="AB166" i="1"/>
  <c r="AB168" i="1" s="1"/>
  <c r="I580" i="7"/>
  <c r="H71" i="7"/>
  <c r="I518" i="7"/>
  <c r="I513" i="7"/>
  <c r="I559" i="7"/>
  <c r="I555" i="7"/>
  <c r="I551" i="7"/>
  <c r="I547" i="7"/>
  <c r="I24" i="7"/>
  <c r="I28" i="7"/>
  <c r="I21" i="7"/>
  <c r="A657" i="7"/>
  <c r="C669" i="7" s="1"/>
  <c r="C656" i="7"/>
  <c r="C350" i="7" s="1"/>
  <c r="D656" i="7"/>
  <c r="E656" i="7"/>
  <c r="F656" i="7"/>
  <c r="G656" i="7"/>
  <c r="A593" i="7"/>
  <c r="C605" i="7" s="1"/>
  <c r="C592" i="7"/>
  <c r="D592" i="7"/>
  <c r="E592" i="7"/>
  <c r="F592" i="7"/>
  <c r="G592" i="7"/>
  <c r="A625" i="7"/>
  <c r="I625" i="7" s="1"/>
  <c r="C624" i="7"/>
  <c r="C324" i="7" s="1"/>
  <c r="D624" i="7"/>
  <c r="E624" i="7"/>
  <c r="F624" i="7"/>
  <c r="G624" i="7"/>
  <c r="I656" i="7"/>
  <c r="I655" i="7"/>
  <c r="I657" i="7"/>
  <c r="I623" i="7"/>
  <c r="I624" i="7"/>
  <c r="I591" i="7"/>
  <c r="I592" i="7"/>
  <c r="I37" i="7"/>
  <c r="I14" i="7"/>
  <c r="I186" i="7" s="1"/>
  <c r="C529" i="7"/>
  <c r="C536" i="7" s="1"/>
  <c r="B262" i="7"/>
  <c r="B256" i="7"/>
  <c r="B392" i="7"/>
  <c r="B398" i="7"/>
  <c r="D604" i="7"/>
  <c r="D412" i="7"/>
  <c r="D278" i="7"/>
  <c r="C668" i="7"/>
  <c r="C349" i="7"/>
  <c r="C636" i="7"/>
  <c r="C604" i="7"/>
  <c r="C298" i="7"/>
  <c r="C519" i="7"/>
  <c r="C514" i="7"/>
  <c r="C413" i="7"/>
  <c r="C412" i="7"/>
  <c r="C411" i="7"/>
  <c r="C410" i="7"/>
  <c r="C409" i="7"/>
  <c r="C429" i="7"/>
  <c r="C293" i="7"/>
  <c r="C277" i="7"/>
  <c r="C276" i="7"/>
  <c r="C275" i="7"/>
  <c r="C274" i="7"/>
  <c r="C273" i="7"/>
  <c r="B133" i="7"/>
  <c r="C23" i="7"/>
  <c r="D23" i="7"/>
  <c r="B129" i="7"/>
  <c r="A410" i="7"/>
  <c r="A418" i="7" s="1"/>
  <c r="A412" i="7"/>
  <c r="A420" i="7" s="1"/>
  <c r="A414" i="7"/>
  <c r="A422" i="7" s="1"/>
  <c r="A387" i="7"/>
  <c r="A398" i="7"/>
  <c r="A399" i="7"/>
  <c r="A273" i="7"/>
  <c r="A281" i="7" s="1"/>
  <c r="A274" i="7"/>
  <c r="A282" i="7" s="1"/>
  <c r="A275" i="7"/>
  <c r="A283" i="7" s="1"/>
  <c r="A276" i="7"/>
  <c r="A284" i="7" s="1"/>
  <c r="A277" i="7"/>
  <c r="A285" i="7" s="1"/>
  <c r="A278" i="7"/>
  <c r="A286" i="7" s="1"/>
  <c r="A409" i="7"/>
  <c r="A417" i="7" s="1"/>
  <c r="A411" i="7"/>
  <c r="A419" i="7" s="1"/>
  <c r="A413" i="7"/>
  <c r="A421" i="7" s="1"/>
  <c r="A386" i="7"/>
  <c r="A392" i="7"/>
  <c r="A393" i="7"/>
  <c r="A404" i="7"/>
  <c r="C189" i="7" l="1"/>
  <c r="C191" i="7" s="1"/>
  <c r="B114" i="7"/>
  <c r="B105" i="7"/>
  <c r="B107" i="7" s="1"/>
  <c r="I100" i="7"/>
  <c r="I101" i="7" s="1"/>
  <c r="I116" i="7"/>
  <c r="AO579" i="7"/>
  <c r="AO567" i="7"/>
  <c r="AO36" i="7"/>
  <c r="AO150" i="7" s="1"/>
  <c r="AO34" i="7"/>
  <c r="AO33" i="7"/>
  <c r="AO32" i="7"/>
  <c r="AN70" i="7"/>
  <c r="AO148" i="7"/>
  <c r="AP2" i="7"/>
  <c r="D383" i="7"/>
  <c r="D382" i="7" s="1"/>
  <c r="J17" i="7"/>
  <c r="J35" i="7" s="1"/>
  <c r="J423" i="7"/>
  <c r="J287" i="7"/>
  <c r="D247" i="7"/>
  <c r="B269" i="7"/>
  <c r="I71" i="7"/>
  <c r="AD142" i="1"/>
  <c r="AC166" i="1"/>
  <c r="AC168" i="1" s="1"/>
  <c r="J580" i="7"/>
  <c r="J518" i="7"/>
  <c r="J547" i="7"/>
  <c r="J513" i="7"/>
  <c r="J559" i="7"/>
  <c r="J555" i="7"/>
  <c r="J551" i="7"/>
  <c r="J24" i="7"/>
  <c r="J28" i="7"/>
  <c r="J21" i="7"/>
  <c r="I593" i="7"/>
  <c r="D637" i="7"/>
  <c r="C637" i="7"/>
  <c r="C294" i="7"/>
  <c r="A594" i="7"/>
  <c r="D606" i="7" s="1"/>
  <c r="C593" i="7"/>
  <c r="C300" i="7" s="1"/>
  <c r="D593" i="7"/>
  <c r="E593" i="7"/>
  <c r="F593" i="7"/>
  <c r="G593" i="7"/>
  <c r="H593" i="7"/>
  <c r="A626" i="7"/>
  <c r="D638" i="7" s="1"/>
  <c r="C625" i="7"/>
  <c r="C325" i="7" s="1"/>
  <c r="D625" i="7"/>
  <c r="E625" i="7"/>
  <c r="F625" i="7"/>
  <c r="G625" i="7"/>
  <c r="H625" i="7"/>
  <c r="A658" i="7"/>
  <c r="J658" i="7" s="1"/>
  <c r="C657" i="7"/>
  <c r="C351" i="7" s="1"/>
  <c r="D657" i="7"/>
  <c r="E657" i="7"/>
  <c r="F657" i="7"/>
  <c r="G657" i="7"/>
  <c r="H657" i="7"/>
  <c r="J655" i="7"/>
  <c r="J626" i="7"/>
  <c r="J625" i="7"/>
  <c r="J624" i="7"/>
  <c r="J623" i="7"/>
  <c r="J657" i="7"/>
  <c r="J656" i="7"/>
  <c r="J592" i="7"/>
  <c r="J593" i="7"/>
  <c r="J591" i="7"/>
  <c r="J37" i="7"/>
  <c r="J14" i="7"/>
  <c r="J186" i="7" s="1"/>
  <c r="D514" i="7"/>
  <c r="D274" i="7"/>
  <c r="D275" i="7"/>
  <c r="D409" i="7"/>
  <c r="D413" i="7"/>
  <c r="D519" i="7"/>
  <c r="D605" i="7"/>
  <c r="D323" i="7"/>
  <c r="D350" i="7"/>
  <c r="D293" i="7"/>
  <c r="D276" i="7"/>
  <c r="D284" i="7" s="1"/>
  <c r="D410" i="7"/>
  <c r="D414" i="7"/>
  <c r="D298" i="7"/>
  <c r="D668" i="7"/>
  <c r="D25" i="7"/>
  <c r="D273" i="7"/>
  <c r="D277" i="7"/>
  <c r="D411" i="7"/>
  <c r="D429" i="7"/>
  <c r="D299" i="7"/>
  <c r="D636" i="7"/>
  <c r="D669" i="7"/>
  <c r="D568" i="7"/>
  <c r="D147" i="7" s="1"/>
  <c r="C430" i="7"/>
  <c r="C323" i="7"/>
  <c r="C25" i="7"/>
  <c r="E668" i="7"/>
  <c r="E669" i="7"/>
  <c r="E637" i="7"/>
  <c r="E636" i="7"/>
  <c r="E604" i="7"/>
  <c r="E519" i="7"/>
  <c r="E414" i="7"/>
  <c r="E413" i="7"/>
  <c r="E412" i="7"/>
  <c r="E410" i="7"/>
  <c r="E409" i="7"/>
  <c r="E429" i="7"/>
  <c r="E278" i="7"/>
  <c r="E277" i="7"/>
  <c r="E276" i="7"/>
  <c r="E284" i="7" s="1"/>
  <c r="E274" i="7"/>
  <c r="E273" i="7"/>
  <c r="E23" i="7"/>
  <c r="C487" i="7"/>
  <c r="C299" i="7"/>
  <c r="C434" i="7"/>
  <c r="C461" i="7"/>
  <c r="C486" i="7"/>
  <c r="D349" i="7"/>
  <c r="B140" i="7" l="1"/>
  <c r="F13" i="1" s="1"/>
  <c r="J100" i="7"/>
  <c r="J101" i="7" s="1"/>
  <c r="J116" i="7"/>
  <c r="AP579" i="7"/>
  <c r="AP567" i="7"/>
  <c r="AP36" i="7"/>
  <c r="AP150" i="7" s="1"/>
  <c r="AP34" i="7"/>
  <c r="AP33" i="7"/>
  <c r="AP32" i="7"/>
  <c r="AO70" i="7"/>
  <c r="AP148" i="7"/>
  <c r="K17" i="7"/>
  <c r="K35" i="7" s="1"/>
  <c r="K423" i="7"/>
  <c r="K287" i="7"/>
  <c r="J71" i="7"/>
  <c r="D245" i="7"/>
  <c r="D246" i="7"/>
  <c r="AE142" i="1"/>
  <c r="AD166" i="1"/>
  <c r="AD168" i="1" s="1"/>
  <c r="K580" i="7"/>
  <c r="K518" i="7"/>
  <c r="K513" i="7"/>
  <c r="K559" i="7"/>
  <c r="K555" i="7"/>
  <c r="K551" i="7"/>
  <c r="K547" i="7"/>
  <c r="K24" i="7"/>
  <c r="K28" i="7"/>
  <c r="K21" i="7"/>
  <c r="D241" i="7"/>
  <c r="D242" i="7"/>
  <c r="D244" i="7"/>
  <c r="D240" i="7"/>
  <c r="D243" i="7"/>
  <c r="D381" i="7"/>
  <c r="D379" i="7"/>
  <c r="D376" i="7"/>
  <c r="D377" i="7"/>
  <c r="D378" i="7"/>
  <c r="D380" i="7"/>
  <c r="D460" i="7"/>
  <c r="C436" i="7"/>
  <c r="C462" i="7"/>
  <c r="D435" i="7"/>
  <c r="C488" i="7"/>
  <c r="C460" i="7"/>
  <c r="E638" i="7"/>
  <c r="E606" i="7"/>
  <c r="D300" i="7"/>
  <c r="D351" i="7"/>
  <c r="D670" i="7"/>
  <c r="J594" i="7"/>
  <c r="A659" i="7"/>
  <c r="C671" i="7" s="1"/>
  <c r="C658" i="7"/>
  <c r="D658" i="7"/>
  <c r="E658" i="7"/>
  <c r="F658" i="7"/>
  <c r="G658" i="7"/>
  <c r="H658" i="7"/>
  <c r="C670" i="7"/>
  <c r="I658" i="7"/>
  <c r="A595" i="7"/>
  <c r="F607" i="7" s="1"/>
  <c r="C594" i="7"/>
  <c r="D594" i="7"/>
  <c r="E594" i="7"/>
  <c r="F594" i="7"/>
  <c r="G594" i="7"/>
  <c r="H594" i="7"/>
  <c r="I594" i="7"/>
  <c r="C606" i="7"/>
  <c r="D325" i="7"/>
  <c r="A627" i="7"/>
  <c r="K627" i="7" s="1"/>
  <c r="C626" i="7"/>
  <c r="D626" i="7"/>
  <c r="E626" i="7"/>
  <c r="F626" i="7"/>
  <c r="G626" i="7"/>
  <c r="H626" i="7"/>
  <c r="C638" i="7"/>
  <c r="C639" i="7"/>
  <c r="I626" i="7"/>
  <c r="K658" i="7"/>
  <c r="K657" i="7"/>
  <c r="K655" i="7"/>
  <c r="K626" i="7"/>
  <c r="K656" i="7"/>
  <c r="K624" i="7"/>
  <c r="K594" i="7"/>
  <c r="K592" i="7"/>
  <c r="K625" i="7"/>
  <c r="K593" i="7"/>
  <c r="K591" i="7"/>
  <c r="K623" i="7"/>
  <c r="D294" i="7"/>
  <c r="D430" i="7"/>
  <c r="K14" i="7"/>
  <c r="K186" i="7" s="1"/>
  <c r="K37" i="7"/>
  <c r="E275" i="7"/>
  <c r="E293" i="7"/>
  <c r="E411" i="7"/>
  <c r="E514" i="7"/>
  <c r="E605" i="7"/>
  <c r="E670" i="7"/>
  <c r="E325" i="7"/>
  <c r="E298" i="7"/>
  <c r="E351" i="7"/>
  <c r="E350" i="7"/>
  <c r="D324" i="7"/>
  <c r="E299" i="7"/>
  <c r="E324" i="7"/>
  <c r="F568" i="7"/>
  <c r="F147" i="7" s="1"/>
  <c r="E568" i="7"/>
  <c r="E147" i="7" s="1"/>
  <c r="E349" i="7"/>
  <c r="E25" i="7"/>
  <c r="D487" i="7"/>
  <c r="D486" i="7"/>
  <c r="C435" i="7"/>
  <c r="D434" i="7"/>
  <c r="F670" i="7"/>
  <c r="F669" i="7"/>
  <c r="F351" i="7"/>
  <c r="F350" i="7"/>
  <c r="F349" i="7"/>
  <c r="F638" i="7"/>
  <c r="F637" i="7"/>
  <c r="F636" i="7"/>
  <c r="F325" i="7"/>
  <c r="F324" i="7"/>
  <c r="F323" i="7"/>
  <c r="F606" i="7"/>
  <c r="F605" i="7"/>
  <c r="F604" i="7"/>
  <c r="F299" i="7"/>
  <c r="F298" i="7"/>
  <c r="F519" i="7"/>
  <c r="F514" i="7"/>
  <c r="F429" i="7"/>
  <c r="F414" i="7"/>
  <c r="F413" i="7"/>
  <c r="F412" i="7"/>
  <c r="F411" i="7"/>
  <c r="F410" i="7"/>
  <c r="F409" i="7"/>
  <c r="F278" i="7"/>
  <c r="F277" i="7"/>
  <c r="F276" i="7"/>
  <c r="F284" i="7" s="1"/>
  <c r="F275" i="7"/>
  <c r="F274" i="7"/>
  <c r="F273" i="7"/>
  <c r="F293" i="7"/>
  <c r="F23" i="7"/>
  <c r="E294" i="7"/>
  <c r="E430" i="7"/>
  <c r="K100" i="7" l="1"/>
  <c r="K101" i="7" s="1"/>
  <c r="K116" i="7"/>
  <c r="AP70" i="7"/>
  <c r="L17" i="7"/>
  <c r="L35" i="7" s="1"/>
  <c r="L423" i="7"/>
  <c r="L287" i="7"/>
  <c r="K71" i="7"/>
  <c r="AF142" i="1"/>
  <c r="AE166" i="1"/>
  <c r="AE168" i="1" s="1"/>
  <c r="L580" i="7"/>
  <c r="L555" i="7"/>
  <c r="L547" i="7"/>
  <c r="L518" i="7"/>
  <c r="L513" i="7"/>
  <c r="L559" i="7"/>
  <c r="L551" i="7"/>
  <c r="L24" i="7"/>
  <c r="L28" i="7"/>
  <c r="L21" i="7"/>
  <c r="D462" i="7"/>
  <c r="E461" i="7"/>
  <c r="E435" i="7"/>
  <c r="D461" i="7"/>
  <c r="E487" i="7"/>
  <c r="E486" i="7"/>
  <c r="E488" i="7"/>
  <c r="D488" i="7"/>
  <c r="E434" i="7"/>
  <c r="D436" i="7"/>
  <c r="E462" i="7"/>
  <c r="F671" i="7"/>
  <c r="F639" i="7"/>
  <c r="F301" i="7"/>
  <c r="E326" i="7"/>
  <c r="F326" i="7"/>
  <c r="K595" i="7"/>
  <c r="E301" i="7"/>
  <c r="E352" i="7"/>
  <c r="C326" i="7"/>
  <c r="D326" i="7"/>
  <c r="C301" i="7"/>
  <c r="D301" i="7"/>
  <c r="A628" i="7"/>
  <c r="C640" i="7" s="1"/>
  <c r="C627" i="7"/>
  <c r="D627" i="7"/>
  <c r="E627" i="7"/>
  <c r="F627" i="7"/>
  <c r="G627" i="7"/>
  <c r="H627" i="7"/>
  <c r="I627" i="7"/>
  <c r="J627" i="7"/>
  <c r="D639" i="7"/>
  <c r="A596" i="7"/>
  <c r="E608" i="7" s="1"/>
  <c r="C595" i="7"/>
  <c r="D595" i="7"/>
  <c r="E595" i="7"/>
  <c r="F595" i="7"/>
  <c r="G595" i="7"/>
  <c r="H595" i="7"/>
  <c r="I595" i="7"/>
  <c r="C608" i="7"/>
  <c r="J595" i="7"/>
  <c r="E607" i="7"/>
  <c r="D607" i="7"/>
  <c r="E639" i="7"/>
  <c r="K659" i="7"/>
  <c r="C607" i="7"/>
  <c r="C352" i="7"/>
  <c r="D352" i="7"/>
  <c r="A660" i="7"/>
  <c r="C672" i="7" s="1"/>
  <c r="C659" i="7"/>
  <c r="D659" i="7"/>
  <c r="E659" i="7"/>
  <c r="F659" i="7"/>
  <c r="G659" i="7"/>
  <c r="H659" i="7"/>
  <c r="I659" i="7"/>
  <c r="D672" i="7"/>
  <c r="E671" i="7"/>
  <c r="J659" i="7"/>
  <c r="D671" i="7"/>
  <c r="E672" i="7"/>
  <c r="L658" i="7"/>
  <c r="L656" i="7"/>
  <c r="L659" i="7"/>
  <c r="L657" i="7"/>
  <c r="L655" i="7"/>
  <c r="L626" i="7"/>
  <c r="L624" i="7"/>
  <c r="L595" i="7"/>
  <c r="L594" i="7"/>
  <c r="L593" i="7"/>
  <c r="L592" i="7"/>
  <c r="L591" i="7"/>
  <c r="L627" i="7"/>
  <c r="L625" i="7"/>
  <c r="L623" i="7"/>
  <c r="L14" i="7"/>
  <c r="L186" i="7" s="1"/>
  <c r="L37" i="7"/>
  <c r="E300" i="7"/>
  <c r="E323" i="7"/>
  <c r="F352" i="7"/>
  <c r="F300" i="7"/>
  <c r="G568" i="7"/>
  <c r="G147" i="7" s="1"/>
  <c r="F25" i="7"/>
  <c r="F434" i="7"/>
  <c r="F462" i="7"/>
  <c r="F486" i="7"/>
  <c r="F487" i="7"/>
  <c r="G671" i="7"/>
  <c r="G670" i="7"/>
  <c r="G669" i="7"/>
  <c r="G352" i="7"/>
  <c r="G351" i="7"/>
  <c r="G350" i="7"/>
  <c r="G349" i="7"/>
  <c r="G639" i="7"/>
  <c r="G638" i="7"/>
  <c r="G637" i="7"/>
  <c r="G636" i="7"/>
  <c r="G326" i="7"/>
  <c r="G325" i="7"/>
  <c r="G324" i="7"/>
  <c r="G323" i="7"/>
  <c r="G607" i="7"/>
  <c r="G606" i="7"/>
  <c r="G605" i="7"/>
  <c r="G604" i="7"/>
  <c r="G301" i="7"/>
  <c r="G300" i="7"/>
  <c r="G299" i="7"/>
  <c r="G298" i="7"/>
  <c r="G519" i="7"/>
  <c r="G514" i="7"/>
  <c r="G414" i="7"/>
  <c r="G413" i="7"/>
  <c r="G412" i="7"/>
  <c r="G411" i="7"/>
  <c r="G410" i="7"/>
  <c r="G409" i="7"/>
  <c r="G429" i="7"/>
  <c r="G293" i="7"/>
  <c r="G278" i="7"/>
  <c r="G277" i="7"/>
  <c r="G276" i="7"/>
  <c r="G284" i="7" s="1"/>
  <c r="G275" i="7"/>
  <c r="G274" i="7"/>
  <c r="G273" i="7"/>
  <c r="G23" i="7"/>
  <c r="F294" i="7"/>
  <c r="F435" i="7"/>
  <c r="F460" i="7"/>
  <c r="F488" i="7"/>
  <c r="F430" i="7"/>
  <c r="F461" i="7"/>
  <c r="L100" i="7" l="1"/>
  <c r="L101" i="7" s="1"/>
  <c r="L116" i="7"/>
  <c r="M17" i="7"/>
  <c r="M35" i="7" s="1"/>
  <c r="M423" i="7"/>
  <c r="M287" i="7"/>
  <c r="L71" i="7"/>
  <c r="AG142" i="1"/>
  <c r="AF166" i="1"/>
  <c r="AF168" i="1" s="1"/>
  <c r="M580" i="7"/>
  <c r="M518" i="7"/>
  <c r="M513" i="7"/>
  <c r="M559" i="7"/>
  <c r="M555" i="7"/>
  <c r="M551" i="7"/>
  <c r="M547" i="7"/>
  <c r="M24" i="7"/>
  <c r="M28" i="7"/>
  <c r="M21" i="7"/>
  <c r="E460" i="7"/>
  <c r="F463" i="7"/>
  <c r="D437" i="7"/>
  <c r="E463" i="7"/>
  <c r="C437" i="7"/>
  <c r="F437" i="7"/>
  <c r="D463" i="7"/>
  <c r="F436" i="7"/>
  <c r="C463" i="7"/>
  <c r="F489" i="7"/>
  <c r="E489" i="7"/>
  <c r="D489" i="7"/>
  <c r="E437" i="7"/>
  <c r="E436" i="7"/>
  <c r="C489" i="7"/>
  <c r="G640" i="7"/>
  <c r="E640" i="7"/>
  <c r="L628" i="7"/>
  <c r="G327" i="7"/>
  <c r="D608" i="7"/>
  <c r="G302" i="7"/>
  <c r="G608" i="7"/>
  <c r="L596" i="7"/>
  <c r="G353" i="7"/>
  <c r="D640" i="7"/>
  <c r="G672" i="7"/>
  <c r="L660" i="7"/>
  <c r="F640" i="7"/>
  <c r="C302" i="7"/>
  <c r="D302" i="7"/>
  <c r="F302" i="7"/>
  <c r="E302" i="7"/>
  <c r="D353" i="7"/>
  <c r="C353" i="7"/>
  <c r="F353" i="7"/>
  <c r="E353" i="7"/>
  <c r="A597" i="7"/>
  <c r="C609" i="7" s="1"/>
  <c r="C596" i="7"/>
  <c r="D596" i="7"/>
  <c r="E596" i="7"/>
  <c r="F596" i="7"/>
  <c r="G596" i="7"/>
  <c r="H596" i="7"/>
  <c r="I596" i="7"/>
  <c r="J596" i="7"/>
  <c r="K596" i="7"/>
  <c r="F608" i="7"/>
  <c r="C327" i="7"/>
  <c r="D327" i="7"/>
  <c r="F327" i="7"/>
  <c r="E327" i="7"/>
  <c r="A661" i="7"/>
  <c r="E673" i="7" s="1"/>
  <c r="C660" i="7"/>
  <c r="D660" i="7"/>
  <c r="E660" i="7"/>
  <c r="F660" i="7"/>
  <c r="G660" i="7"/>
  <c r="H660" i="7"/>
  <c r="I660" i="7"/>
  <c r="J660" i="7"/>
  <c r="K660" i="7"/>
  <c r="F672" i="7"/>
  <c r="A629" i="7"/>
  <c r="D641" i="7" s="1"/>
  <c r="C628" i="7"/>
  <c r="D628" i="7"/>
  <c r="E628" i="7"/>
  <c r="F628" i="7"/>
  <c r="G628" i="7"/>
  <c r="H628" i="7"/>
  <c r="I628" i="7"/>
  <c r="J628" i="7"/>
  <c r="K628" i="7"/>
  <c r="M659" i="7"/>
  <c r="M657" i="7"/>
  <c r="M656" i="7"/>
  <c r="M655" i="7"/>
  <c r="M660" i="7"/>
  <c r="M623" i="7"/>
  <c r="M628" i="7"/>
  <c r="M626" i="7"/>
  <c r="M658" i="7"/>
  <c r="M627" i="7"/>
  <c r="M625" i="7"/>
  <c r="M595" i="7"/>
  <c r="M593" i="7"/>
  <c r="M591" i="7"/>
  <c r="M624" i="7"/>
  <c r="M596" i="7"/>
  <c r="M594" i="7"/>
  <c r="M592" i="7"/>
  <c r="M37" i="7"/>
  <c r="M14" i="7"/>
  <c r="M186" i="7" s="1"/>
  <c r="H568" i="7"/>
  <c r="H147" i="7" s="1"/>
  <c r="G25" i="7"/>
  <c r="G434" i="7"/>
  <c r="G437" i="7"/>
  <c r="G461" i="7"/>
  <c r="G489" i="7"/>
  <c r="G462" i="7"/>
  <c r="G486" i="7"/>
  <c r="H672" i="7"/>
  <c r="H671" i="7"/>
  <c r="H670" i="7"/>
  <c r="H669" i="7"/>
  <c r="H353" i="7"/>
  <c r="H352" i="7"/>
  <c r="H351" i="7"/>
  <c r="H350" i="7"/>
  <c r="H349" i="7"/>
  <c r="H640" i="7"/>
  <c r="H639" i="7"/>
  <c r="H638" i="7"/>
  <c r="H637" i="7"/>
  <c r="H636" i="7"/>
  <c r="H327" i="7"/>
  <c r="H326" i="7"/>
  <c r="H325" i="7"/>
  <c r="H324" i="7"/>
  <c r="H323" i="7"/>
  <c r="H608" i="7"/>
  <c r="H607" i="7"/>
  <c r="H606" i="7"/>
  <c r="H605" i="7"/>
  <c r="H604" i="7"/>
  <c r="H302" i="7"/>
  <c r="H301" i="7"/>
  <c r="H300" i="7"/>
  <c r="H299" i="7"/>
  <c r="H298" i="7"/>
  <c r="H519" i="7"/>
  <c r="H514" i="7"/>
  <c r="H429" i="7"/>
  <c r="H414" i="7"/>
  <c r="H413" i="7"/>
  <c r="H412" i="7"/>
  <c r="H411" i="7"/>
  <c r="H410" i="7"/>
  <c r="H409" i="7"/>
  <c r="H278" i="7"/>
  <c r="H277" i="7"/>
  <c r="H276" i="7"/>
  <c r="H284" i="7" s="1"/>
  <c r="H275" i="7"/>
  <c r="H274" i="7"/>
  <c r="H273" i="7"/>
  <c r="H293" i="7"/>
  <c r="H23" i="7"/>
  <c r="G294" i="7"/>
  <c r="G436" i="7"/>
  <c r="G435" i="7"/>
  <c r="G463" i="7"/>
  <c r="G487" i="7"/>
  <c r="G460" i="7"/>
  <c r="G488" i="7"/>
  <c r="G430" i="7"/>
  <c r="M100" i="7" l="1"/>
  <c r="M101" i="7" s="1"/>
  <c r="M116" i="7"/>
  <c r="N17" i="7"/>
  <c r="N35" i="7" s="1"/>
  <c r="N423" i="7"/>
  <c r="N287" i="7"/>
  <c r="M71" i="7"/>
  <c r="AH142" i="1"/>
  <c r="AG166" i="1"/>
  <c r="AG168" i="1" s="1"/>
  <c r="N580" i="7"/>
  <c r="N513" i="7"/>
  <c r="N559" i="7"/>
  <c r="N555" i="7"/>
  <c r="N551" i="7"/>
  <c r="N547" i="7"/>
  <c r="N518" i="7"/>
  <c r="N24" i="7"/>
  <c r="N28" i="7"/>
  <c r="N21" i="7"/>
  <c r="C438" i="7"/>
  <c r="G438" i="7"/>
  <c r="E490" i="7"/>
  <c r="E464" i="7"/>
  <c r="F490" i="7"/>
  <c r="G464" i="7"/>
  <c r="F464" i="7"/>
  <c r="C490" i="7"/>
  <c r="D438" i="7"/>
  <c r="D464" i="7"/>
  <c r="D490" i="7"/>
  <c r="F438" i="7"/>
  <c r="C464" i="7"/>
  <c r="E438" i="7"/>
  <c r="G490" i="7"/>
  <c r="H641" i="7"/>
  <c r="H673" i="7"/>
  <c r="H609" i="7"/>
  <c r="F609" i="7"/>
  <c r="M629" i="7"/>
  <c r="E641" i="7"/>
  <c r="F641" i="7"/>
  <c r="H303" i="7"/>
  <c r="D609" i="7"/>
  <c r="C641" i="7"/>
  <c r="E609" i="7"/>
  <c r="M597" i="7"/>
  <c r="H328" i="7"/>
  <c r="M661" i="7"/>
  <c r="F673" i="7"/>
  <c r="D673" i="7"/>
  <c r="C673" i="7"/>
  <c r="H354" i="7"/>
  <c r="A630" i="7"/>
  <c r="E642" i="7" s="1"/>
  <c r="C629" i="7"/>
  <c r="D629" i="7"/>
  <c r="E629" i="7"/>
  <c r="F629" i="7"/>
  <c r="G629" i="7"/>
  <c r="H629" i="7"/>
  <c r="I629" i="7"/>
  <c r="J629" i="7"/>
  <c r="K629" i="7"/>
  <c r="L629" i="7"/>
  <c r="G641" i="7"/>
  <c r="C354" i="7"/>
  <c r="D354" i="7"/>
  <c r="E354" i="7"/>
  <c r="F354" i="7"/>
  <c r="G354" i="7"/>
  <c r="C303" i="7"/>
  <c r="D303" i="7"/>
  <c r="E303" i="7"/>
  <c r="G303" i="7"/>
  <c r="F303" i="7"/>
  <c r="C328" i="7"/>
  <c r="D328" i="7"/>
  <c r="E328" i="7"/>
  <c r="F328" i="7"/>
  <c r="G328" i="7"/>
  <c r="A662" i="7"/>
  <c r="G674" i="7" s="1"/>
  <c r="C661" i="7"/>
  <c r="D661" i="7"/>
  <c r="E661" i="7"/>
  <c r="F661" i="7"/>
  <c r="G661" i="7"/>
  <c r="H661" i="7"/>
  <c r="I661" i="7"/>
  <c r="J661" i="7"/>
  <c r="K661" i="7"/>
  <c r="G673" i="7"/>
  <c r="L661" i="7"/>
  <c r="A598" i="7"/>
  <c r="G610" i="7" s="1"/>
  <c r="C597" i="7"/>
  <c r="D597" i="7"/>
  <c r="E597" i="7"/>
  <c r="F597" i="7"/>
  <c r="G597" i="7"/>
  <c r="H597" i="7"/>
  <c r="I597" i="7"/>
  <c r="C610" i="7"/>
  <c r="J597" i="7"/>
  <c r="K597" i="7"/>
  <c r="L597" i="7"/>
  <c r="G609" i="7"/>
  <c r="N661" i="7"/>
  <c r="N659" i="7"/>
  <c r="N657" i="7"/>
  <c r="N629" i="7"/>
  <c r="N628" i="7"/>
  <c r="N627" i="7"/>
  <c r="N626" i="7"/>
  <c r="N625" i="7"/>
  <c r="N624" i="7"/>
  <c r="N623" i="7"/>
  <c r="N656" i="7"/>
  <c r="N660" i="7"/>
  <c r="N655" i="7"/>
  <c r="N658" i="7"/>
  <c r="N597" i="7"/>
  <c r="N595" i="7"/>
  <c r="N593" i="7"/>
  <c r="N591" i="7"/>
  <c r="N596" i="7"/>
  <c r="N594" i="7"/>
  <c r="N592" i="7"/>
  <c r="N37" i="7"/>
  <c r="N14" i="7"/>
  <c r="N186" i="7" s="1"/>
  <c r="I568" i="7"/>
  <c r="I147" i="7" s="1"/>
  <c r="H25" i="7"/>
  <c r="H435" i="7"/>
  <c r="H436" i="7"/>
  <c r="H460" i="7"/>
  <c r="H464" i="7"/>
  <c r="H488" i="7"/>
  <c r="H430" i="7"/>
  <c r="H461" i="7"/>
  <c r="H489" i="7"/>
  <c r="I673" i="7"/>
  <c r="I672" i="7"/>
  <c r="I671" i="7"/>
  <c r="I670" i="7"/>
  <c r="I354" i="7"/>
  <c r="I353" i="7"/>
  <c r="I352" i="7"/>
  <c r="I351" i="7"/>
  <c r="I350" i="7"/>
  <c r="I328" i="7"/>
  <c r="I327" i="7"/>
  <c r="I349" i="7"/>
  <c r="I641" i="7"/>
  <c r="I640" i="7"/>
  <c r="I639" i="7"/>
  <c r="I638" i="7"/>
  <c r="I637" i="7"/>
  <c r="I636" i="7"/>
  <c r="I303" i="7"/>
  <c r="I302" i="7"/>
  <c r="I326" i="7"/>
  <c r="I324" i="7"/>
  <c r="I323" i="7"/>
  <c r="I609" i="7"/>
  <c r="I608" i="7"/>
  <c r="I607" i="7"/>
  <c r="I606" i="7"/>
  <c r="I605" i="7"/>
  <c r="I604" i="7"/>
  <c r="I301" i="7"/>
  <c r="I300" i="7"/>
  <c r="I299" i="7"/>
  <c r="I298" i="7"/>
  <c r="I519" i="7"/>
  <c r="I514" i="7"/>
  <c r="I414" i="7"/>
  <c r="I413" i="7"/>
  <c r="I412" i="7"/>
  <c r="I411" i="7"/>
  <c r="I410" i="7"/>
  <c r="I409" i="7"/>
  <c r="I325" i="7"/>
  <c r="I429" i="7"/>
  <c r="I293" i="7"/>
  <c r="I278" i="7"/>
  <c r="I277" i="7"/>
  <c r="I276" i="7"/>
  <c r="I284" i="7" s="1"/>
  <c r="I275" i="7"/>
  <c r="I274" i="7"/>
  <c r="I273" i="7"/>
  <c r="I23" i="7"/>
  <c r="H294" i="7"/>
  <c r="H437" i="7"/>
  <c r="H434" i="7"/>
  <c r="H438" i="7"/>
  <c r="H462" i="7"/>
  <c r="H486" i="7"/>
  <c r="H490" i="7"/>
  <c r="H463" i="7"/>
  <c r="H487" i="7"/>
  <c r="N100" i="7" l="1"/>
  <c r="N101" i="7" s="1"/>
  <c r="N116" i="7"/>
  <c r="O17" i="7"/>
  <c r="O35" i="7" s="1"/>
  <c r="O423" i="7"/>
  <c r="O287" i="7"/>
  <c r="AI142" i="1"/>
  <c r="AH166" i="1"/>
  <c r="AH168" i="1" s="1"/>
  <c r="O580" i="7"/>
  <c r="N71" i="7"/>
  <c r="O518" i="7"/>
  <c r="O559" i="7"/>
  <c r="O555" i="7"/>
  <c r="O547" i="7"/>
  <c r="O513" i="7"/>
  <c r="O551" i="7"/>
  <c r="O24" i="7"/>
  <c r="O28" i="7"/>
  <c r="O21" i="7"/>
  <c r="G465" i="7"/>
  <c r="D439" i="7"/>
  <c r="H465" i="7"/>
  <c r="E465" i="7"/>
  <c r="G491" i="7"/>
  <c r="D465" i="7"/>
  <c r="F491" i="7"/>
  <c r="H491" i="7"/>
  <c r="C439" i="7"/>
  <c r="C465" i="7"/>
  <c r="E491" i="7"/>
  <c r="F439" i="7"/>
  <c r="D491" i="7"/>
  <c r="H439" i="7"/>
  <c r="G439" i="7"/>
  <c r="C491" i="7"/>
  <c r="F465" i="7"/>
  <c r="E439" i="7"/>
  <c r="C674" i="7"/>
  <c r="F674" i="7"/>
  <c r="I642" i="7"/>
  <c r="N630" i="7"/>
  <c r="F642" i="7"/>
  <c r="C642" i="7"/>
  <c r="I674" i="7"/>
  <c r="E674" i="7"/>
  <c r="D674" i="7"/>
  <c r="I610" i="7"/>
  <c r="N662" i="7"/>
  <c r="I329" i="7"/>
  <c r="D642" i="7"/>
  <c r="D610" i="7"/>
  <c r="G642" i="7"/>
  <c r="N598" i="7"/>
  <c r="F610" i="7"/>
  <c r="I355" i="7"/>
  <c r="A663" i="7"/>
  <c r="D675" i="7" s="1"/>
  <c r="C662" i="7"/>
  <c r="D662" i="7"/>
  <c r="E662" i="7"/>
  <c r="F662" i="7"/>
  <c r="G662" i="7"/>
  <c r="H662" i="7"/>
  <c r="I662" i="7"/>
  <c r="C675" i="7"/>
  <c r="J662" i="7"/>
  <c r="K662" i="7"/>
  <c r="L662" i="7"/>
  <c r="H674" i="7"/>
  <c r="M662" i="7"/>
  <c r="C304" i="7"/>
  <c r="E304" i="7"/>
  <c r="D304" i="7"/>
  <c r="F304" i="7"/>
  <c r="G304" i="7"/>
  <c r="H304" i="7"/>
  <c r="C329" i="7"/>
  <c r="D329" i="7"/>
  <c r="F329" i="7"/>
  <c r="E329" i="7"/>
  <c r="G329" i="7"/>
  <c r="H329" i="7"/>
  <c r="A599" i="7"/>
  <c r="E611" i="7" s="1"/>
  <c r="C598" i="7"/>
  <c r="D598" i="7"/>
  <c r="E598" i="7"/>
  <c r="F598" i="7"/>
  <c r="G598" i="7"/>
  <c r="H598" i="7"/>
  <c r="I598" i="7"/>
  <c r="C611" i="7"/>
  <c r="J598" i="7"/>
  <c r="K598" i="7"/>
  <c r="L598" i="7"/>
  <c r="M598" i="7"/>
  <c r="H610" i="7"/>
  <c r="A631" i="7"/>
  <c r="F643" i="7" s="1"/>
  <c r="C630" i="7"/>
  <c r="D630" i="7"/>
  <c r="E630" i="7"/>
  <c r="F630" i="7"/>
  <c r="G630" i="7"/>
  <c r="H630" i="7"/>
  <c r="I630" i="7"/>
  <c r="C643" i="7"/>
  <c r="J630" i="7"/>
  <c r="K630" i="7"/>
  <c r="L630" i="7"/>
  <c r="M630" i="7"/>
  <c r="H642" i="7"/>
  <c r="I304" i="7"/>
  <c r="E610" i="7"/>
  <c r="C355" i="7"/>
  <c r="D355" i="7"/>
  <c r="E355" i="7"/>
  <c r="F355" i="7"/>
  <c r="G355" i="7"/>
  <c r="H355" i="7"/>
  <c r="O662" i="7"/>
  <c r="O661" i="7"/>
  <c r="O660" i="7"/>
  <c r="O659" i="7"/>
  <c r="O658" i="7"/>
  <c r="O657" i="7"/>
  <c r="O655" i="7"/>
  <c r="O630" i="7"/>
  <c r="O628" i="7"/>
  <c r="O656" i="7"/>
  <c r="O629" i="7"/>
  <c r="O627" i="7"/>
  <c r="O625" i="7"/>
  <c r="O623" i="7"/>
  <c r="O596" i="7"/>
  <c r="O594" i="7"/>
  <c r="O592" i="7"/>
  <c r="O624" i="7"/>
  <c r="O598" i="7"/>
  <c r="O626" i="7"/>
  <c r="O597" i="7"/>
  <c r="O595" i="7"/>
  <c r="O593" i="7"/>
  <c r="O591" i="7"/>
  <c r="O14" i="7"/>
  <c r="O186" i="7" s="1"/>
  <c r="O37" i="7"/>
  <c r="J568" i="7"/>
  <c r="J147" i="7" s="1"/>
  <c r="I438" i="7"/>
  <c r="I437" i="7"/>
  <c r="I461" i="7"/>
  <c r="I465" i="7"/>
  <c r="I489" i="7"/>
  <c r="I462" i="7"/>
  <c r="I486" i="7"/>
  <c r="I490" i="7"/>
  <c r="I25" i="7"/>
  <c r="J674" i="7"/>
  <c r="J673" i="7"/>
  <c r="J672" i="7"/>
  <c r="J671" i="7"/>
  <c r="J670" i="7"/>
  <c r="J355" i="7"/>
  <c r="J354" i="7"/>
  <c r="J353" i="7"/>
  <c r="J352" i="7"/>
  <c r="J351" i="7"/>
  <c r="J350" i="7"/>
  <c r="J349" i="7"/>
  <c r="J642" i="7"/>
  <c r="J641" i="7"/>
  <c r="J640" i="7"/>
  <c r="J639" i="7"/>
  <c r="J638" i="7"/>
  <c r="J637" i="7"/>
  <c r="J636" i="7"/>
  <c r="J329" i="7"/>
  <c r="J328" i="7"/>
  <c r="J327" i="7"/>
  <c r="J326" i="7"/>
  <c r="J325" i="7"/>
  <c r="J324" i="7"/>
  <c r="J323" i="7"/>
  <c r="J610" i="7"/>
  <c r="J609" i="7"/>
  <c r="J608" i="7"/>
  <c r="J607" i="7"/>
  <c r="J606" i="7"/>
  <c r="J605" i="7"/>
  <c r="J604" i="7"/>
  <c r="J304" i="7"/>
  <c r="J303" i="7"/>
  <c r="J302" i="7"/>
  <c r="J301" i="7"/>
  <c r="J300" i="7"/>
  <c r="J299" i="7"/>
  <c r="J298" i="7"/>
  <c r="J519" i="7"/>
  <c r="J514" i="7"/>
  <c r="J429" i="7"/>
  <c r="J414" i="7"/>
  <c r="J413" i="7"/>
  <c r="J412" i="7"/>
  <c r="J411" i="7"/>
  <c r="J410" i="7"/>
  <c r="J409" i="7"/>
  <c r="J278" i="7"/>
  <c r="J277" i="7"/>
  <c r="J276" i="7"/>
  <c r="J284" i="7" s="1"/>
  <c r="J275" i="7"/>
  <c r="J274" i="7"/>
  <c r="J273" i="7"/>
  <c r="J293" i="7"/>
  <c r="J23" i="7"/>
  <c r="I294" i="7"/>
  <c r="I434" i="7"/>
  <c r="I436" i="7"/>
  <c r="I435" i="7"/>
  <c r="I439" i="7"/>
  <c r="I463" i="7"/>
  <c r="I487" i="7"/>
  <c r="I491" i="7"/>
  <c r="I460" i="7"/>
  <c r="I464" i="7"/>
  <c r="I488" i="7"/>
  <c r="I430" i="7"/>
  <c r="O100" i="7" l="1"/>
  <c r="O101" i="7" s="1"/>
  <c r="O116" i="7"/>
  <c r="P17" i="7"/>
  <c r="P35" i="7" s="1"/>
  <c r="P423" i="7"/>
  <c r="P287" i="7"/>
  <c r="AJ142" i="1"/>
  <c r="AI166" i="1"/>
  <c r="AI168" i="1" s="1"/>
  <c r="O71" i="7"/>
  <c r="P580" i="7"/>
  <c r="P559" i="7"/>
  <c r="P551" i="7"/>
  <c r="P518" i="7"/>
  <c r="P513" i="7"/>
  <c r="P555" i="7"/>
  <c r="P547" i="7"/>
  <c r="P24" i="7"/>
  <c r="P28" i="7"/>
  <c r="P21" i="7"/>
  <c r="O599" i="7"/>
  <c r="C440" i="7"/>
  <c r="H492" i="7"/>
  <c r="D466" i="7"/>
  <c r="I440" i="7"/>
  <c r="G492" i="7"/>
  <c r="C466" i="7"/>
  <c r="F492" i="7"/>
  <c r="H440" i="7"/>
  <c r="F466" i="7"/>
  <c r="E492" i="7"/>
  <c r="G440" i="7"/>
  <c r="D492" i="7"/>
  <c r="H466" i="7"/>
  <c r="F440" i="7"/>
  <c r="I466" i="7"/>
  <c r="C492" i="7"/>
  <c r="G466" i="7"/>
  <c r="D440" i="7"/>
  <c r="E466" i="7"/>
  <c r="E440" i="7"/>
  <c r="I492" i="7"/>
  <c r="E643" i="7"/>
  <c r="G611" i="7"/>
  <c r="D611" i="7"/>
  <c r="J611" i="7"/>
  <c r="H611" i="7"/>
  <c r="F611" i="7"/>
  <c r="J675" i="7"/>
  <c r="F675" i="7"/>
  <c r="O631" i="7"/>
  <c r="H643" i="7"/>
  <c r="G643" i="7"/>
  <c r="J305" i="7"/>
  <c r="H675" i="7"/>
  <c r="J643" i="7"/>
  <c r="D643" i="7"/>
  <c r="E675" i="7"/>
  <c r="O663" i="7"/>
  <c r="G675" i="7"/>
  <c r="J330" i="7"/>
  <c r="A632" i="7"/>
  <c r="D644" i="7" s="1"/>
  <c r="C631" i="7"/>
  <c r="D631" i="7"/>
  <c r="E631" i="7"/>
  <c r="F631" i="7"/>
  <c r="G631" i="7"/>
  <c r="H631" i="7"/>
  <c r="I631" i="7"/>
  <c r="J631" i="7"/>
  <c r="K631" i="7"/>
  <c r="L631" i="7"/>
  <c r="M631" i="7"/>
  <c r="I643" i="7"/>
  <c r="N631" i="7"/>
  <c r="D356" i="7"/>
  <c r="C356" i="7"/>
  <c r="E356" i="7"/>
  <c r="F356" i="7"/>
  <c r="G356" i="7"/>
  <c r="H356" i="7"/>
  <c r="I356" i="7"/>
  <c r="C305" i="7"/>
  <c r="D305" i="7"/>
  <c r="F305" i="7"/>
  <c r="E305" i="7"/>
  <c r="G305" i="7"/>
  <c r="H305" i="7"/>
  <c r="I305" i="7"/>
  <c r="A664" i="7"/>
  <c r="I676" i="7" s="1"/>
  <c r="C663" i="7"/>
  <c r="D663" i="7"/>
  <c r="E663" i="7"/>
  <c r="F663" i="7"/>
  <c r="G663" i="7"/>
  <c r="H663" i="7"/>
  <c r="I663" i="7"/>
  <c r="C676" i="7"/>
  <c r="J663" i="7"/>
  <c r="K663" i="7"/>
  <c r="L663" i="7"/>
  <c r="M663" i="7"/>
  <c r="I675" i="7"/>
  <c r="N663" i="7"/>
  <c r="J356" i="7"/>
  <c r="C330" i="7"/>
  <c r="E330" i="7"/>
  <c r="D330" i="7"/>
  <c r="F330" i="7"/>
  <c r="G330" i="7"/>
  <c r="H330" i="7"/>
  <c r="I330" i="7"/>
  <c r="A600" i="7"/>
  <c r="F612" i="7" s="1"/>
  <c r="C599" i="7"/>
  <c r="D599" i="7"/>
  <c r="E599" i="7"/>
  <c r="F599" i="7"/>
  <c r="G599" i="7"/>
  <c r="H599" i="7"/>
  <c r="I599" i="7"/>
  <c r="C612" i="7"/>
  <c r="J599" i="7"/>
  <c r="K599" i="7"/>
  <c r="L599" i="7"/>
  <c r="M599" i="7"/>
  <c r="N599" i="7"/>
  <c r="I611" i="7"/>
  <c r="P662" i="7"/>
  <c r="P660" i="7"/>
  <c r="P658" i="7"/>
  <c r="P661" i="7"/>
  <c r="P657" i="7"/>
  <c r="P659" i="7"/>
  <c r="P630" i="7"/>
  <c r="P628" i="7"/>
  <c r="P624" i="7"/>
  <c r="P655" i="7"/>
  <c r="P656" i="7"/>
  <c r="P631" i="7"/>
  <c r="P629" i="7"/>
  <c r="P627" i="7"/>
  <c r="P663" i="7"/>
  <c r="P597" i="7"/>
  <c r="P596" i="7"/>
  <c r="P595" i="7"/>
  <c r="P594" i="7"/>
  <c r="P593" i="7"/>
  <c r="P592" i="7"/>
  <c r="P591" i="7"/>
  <c r="P626" i="7"/>
  <c r="P623" i="7"/>
  <c r="P598" i="7"/>
  <c r="P625" i="7"/>
  <c r="P599" i="7"/>
  <c r="P14" i="7"/>
  <c r="P186" i="7" s="1"/>
  <c r="P37" i="7"/>
  <c r="K568" i="7"/>
  <c r="K147" i="7" s="1"/>
  <c r="J439" i="7"/>
  <c r="J434" i="7"/>
  <c r="J438" i="7"/>
  <c r="J462" i="7"/>
  <c r="J466" i="7"/>
  <c r="J486" i="7"/>
  <c r="J490" i="7"/>
  <c r="J463" i="7"/>
  <c r="J487" i="7"/>
  <c r="J491" i="7"/>
  <c r="J25" i="7"/>
  <c r="K675" i="7"/>
  <c r="K674" i="7"/>
  <c r="K673" i="7"/>
  <c r="K672" i="7"/>
  <c r="K671" i="7"/>
  <c r="K670" i="7"/>
  <c r="K356" i="7"/>
  <c r="K355" i="7"/>
  <c r="K354" i="7"/>
  <c r="K353" i="7"/>
  <c r="K352" i="7"/>
  <c r="K351" i="7"/>
  <c r="K330" i="7"/>
  <c r="K329" i="7"/>
  <c r="K328" i="7"/>
  <c r="K327" i="7"/>
  <c r="K350" i="7"/>
  <c r="K643" i="7"/>
  <c r="K642" i="7"/>
  <c r="K641" i="7"/>
  <c r="K640" i="7"/>
  <c r="K639" i="7"/>
  <c r="K638" i="7"/>
  <c r="K637" i="7"/>
  <c r="K636" i="7"/>
  <c r="K326" i="7"/>
  <c r="K305" i="7"/>
  <c r="K304" i="7"/>
  <c r="K303" i="7"/>
  <c r="K302" i="7"/>
  <c r="K325" i="7"/>
  <c r="K324" i="7"/>
  <c r="K323" i="7"/>
  <c r="K611" i="7"/>
  <c r="K610" i="7"/>
  <c r="K609" i="7"/>
  <c r="K608" i="7"/>
  <c r="K607" i="7"/>
  <c r="K606" i="7"/>
  <c r="K605" i="7"/>
  <c r="K604" i="7"/>
  <c r="K300" i="7"/>
  <c r="K301" i="7"/>
  <c r="K299" i="7"/>
  <c r="K519" i="7"/>
  <c r="K514" i="7"/>
  <c r="K414" i="7"/>
  <c r="K413" i="7"/>
  <c r="K412" i="7"/>
  <c r="K411" i="7"/>
  <c r="K410" i="7"/>
  <c r="K409" i="7"/>
  <c r="K429" i="7"/>
  <c r="K293" i="7"/>
  <c r="K278" i="7"/>
  <c r="K277" i="7"/>
  <c r="K276" i="7"/>
  <c r="K284" i="7" s="1"/>
  <c r="K275" i="7"/>
  <c r="K274" i="7"/>
  <c r="K273" i="7"/>
  <c r="K23" i="7"/>
  <c r="J437" i="7"/>
  <c r="J294" i="7"/>
  <c r="J435" i="7"/>
  <c r="J436" i="7"/>
  <c r="J440" i="7"/>
  <c r="J460" i="7"/>
  <c r="J464" i="7"/>
  <c r="J488" i="7"/>
  <c r="J492" i="7"/>
  <c r="J430" i="7"/>
  <c r="J461" i="7"/>
  <c r="J465" i="7"/>
  <c r="J489" i="7"/>
  <c r="P100" i="7" l="1"/>
  <c r="P101" i="7" s="1"/>
  <c r="P116" i="7"/>
  <c r="K676" i="7"/>
  <c r="Q17" i="7"/>
  <c r="Q35" i="7" s="1"/>
  <c r="Q423" i="7"/>
  <c r="Q287" i="7"/>
  <c r="K644" i="7"/>
  <c r="AK142" i="1"/>
  <c r="AJ166" i="1"/>
  <c r="AJ168" i="1" s="1"/>
  <c r="Q580" i="7"/>
  <c r="P71" i="7"/>
  <c r="Q518" i="7"/>
  <c r="Q513" i="7"/>
  <c r="Q559" i="7"/>
  <c r="Q555" i="7"/>
  <c r="Q551" i="7"/>
  <c r="Q547" i="7"/>
  <c r="Q24" i="7"/>
  <c r="Q28" i="7"/>
  <c r="Q21" i="7"/>
  <c r="E467" i="7"/>
  <c r="C441" i="7"/>
  <c r="D467" i="7"/>
  <c r="C467" i="7"/>
  <c r="I493" i="7"/>
  <c r="D493" i="7"/>
  <c r="J493" i="7"/>
  <c r="I441" i="7"/>
  <c r="H493" i="7"/>
  <c r="D441" i="7"/>
  <c r="I467" i="7"/>
  <c r="H441" i="7"/>
  <c r="G493" i="7"/>
  <c r="H467" i="7"/>
  <c r="G441" i="7"/>
  <c r="F493" i="7"/>
  <c r="G467" i="7"/>
  <c r="E441" i="7"/>
  <c r="E493" i="7"/>
  <c r="J441" i="7"/>
  <c r="F467" i="7"/>
  <c r="F441" i="7"/>
  <c r="C493" i="7"/>
  <c r="J467" i="7"/>
  <c r="C644" i="7"/>
  <c r="G644" i="7"/>
  <c r="G612" i="7"/>
  <c r="P600" i="7"/>
  <c r="K331" i="7"/>
  <c r="F676" i="7"/>
  <c r="H676" i="7"/>
  <c r="K357" i="7"/>
  <c r="I612" i="7"/>
  <c r="D612" i="7"/>
  <c r="E644" i="7"/>
  <c r="E676" i="7"/>
  <c r="H612" i="7"/>
  <c r="E612" i="7"/>
  <c r="G676" i="7"/>
  <c r="D676" i="7"/>
  <c r="I644" i="7"/>
  <c r="K612" i="7"/>
  <c r="P632" i="7"/>
  <c r="P664" i="7"/>
  <c r="H644" i="7"/>
  <c r="F644" i="7"/>
  <c r="K306" i="7"/>
  <c r="C357" i="7"/>
  <c r="D357" i="7"/>
  <c r="E357" i="7"/>
  <c r="F357" i="7"/>
  <c r="G357" i="7"/>
  <c r="H357" i="7"/>
  <c r="I357" i="7"/>
  <c r="J357" i="7"/>
  <c r="C600" i="7"/>
  <c r="D600" i="7"/>
  <c r="D601" i="7" s="1"/>
  <c r="D586" i="7" s="1"/>
  <c r="D77" i="7" s="1"/>
  <c r="E600" i="7"/>
  <c r="E601" i="7" s="1"/>
  <c r="E586" i="7" s="1"/>
  <c r="E77" i="7" s="1"/>
  <c r="F600" i="7"/>
  <c r="F601" i="7" s="1"/>
  <c r="F586" i="7" s="1"/>
  <c r="F77" i="7" s="1"/>
  <c r="G600" i="7"/>
  <c r="G601" i="7" s="1"/>
  <c r="G586" i="7" s="1"/>
  <c r="G77" i="7" s="1"/>
  <c r="H600" i="7"/>
  <c r="H601" i="7" s="1"/>
  <c r="H586" i="7" s="1"/>
  <c r="H77" i="7" s="1"/>
  <c r="I600" i="7"/>
  <c r="I601" i="7" s="1"/>
  <c r="I586" i="7" s="1"/>
  <c r="I77" i="7" s="1"/>
  <c r="J600" i="7"/>
  <c r="J601" i="7" s="1"/>
  <c r="J586" i="7" s="1"/>
  <c r="J77" i="7" s="1"/>
  <c r="K600" i="7"/>
  <c r="K601" i="7" s="1"/>
  <c r="K586" i="7" s="1"/>
  <c r="K77" i="7" s="1"/>
  <c r="L600" i="7"/>
  <c r="M600" i="7"/>
  <c r="N600" i="7"/>
  <c r="O600" i="7"/>
  <c r="J612" i="7"/>
  <c r="C664" i="7"/>
  <c r="D664" i="7"/>
  <c r="D665" i="7" s="1"/>
  <c r="D650" i="7" s="1"/>
  <c r="D79" i="7" s="1"/>
  <c r="E664" i="7"/>
  <c r="E665" i="7" s="1"/>
  <c r="E650" i="7" s="1"/>
  <c r="E79" i="7" s="1"/>
  <c r="F664" i="7"/>
  <c r="F665" i="7" s="1"/>
  <c r="F650" i="7" s="1"/>
  <c r="F79" i="7" s="1"/>
  <c r="G664" i="7"/>
  <c r="G665" i="7" s="1"/>
  <c r="G650" i="7" s="1"/>
  <c r="G79" i="7" s="1"/>
  <c r="H664" i="7"/>
  <c r="H665" i="7" s="1"/>
  <c r="H650" i="7" s="1"/>
  <c r="H79" i="7" s="1"/>
  <c r="I664" i="7"/>
  <c r="I665" i="7" s="1"/>
  <c r="I650" i="7" s="1"/>
  <c r="I79" i="7" s="1"/>
  <c r="J664" i="7"/>
  <c r="J665" i="7" s="1"/>
  <c r="J650" i="7" s="1"/>
  <c r="J79" i="7" s="1"/>
  <c r="K664" i="7"/>
  <c r="K665" i="7" s="1"/>
  <c r="K650" i="7" s="1"/>
  <c r="K79" i="7" s="1"/>
  <c r="L664" i="7"/>
  <c r="M664" i="7"/>
  <c r="N664" i="7"/>
  <c r="O664" i="7"/>
  <c r="J676" i="7"/>
  <c r="C331" i="7"/>
  <c r="D331" i="7"/>
  <c r="F331" i="7"/>
  <c r="E331" i="7"/>
  <c r="G331" i="7"/>
  <c r="H331" i="7"/>
  <c r="I331" i="7"/>
  <c r="J331" i="7"/>
  <c r="C306" i="7"/>
  <c r="D306" i="7"/>
  <c r="E306" i="7"/>
  <c r="F306" i="7"/>
  <c r="G306" i="7"/>
  <c r="H306" i="7"/>
  <c r="I306" i="7"/>
  <c r="J306" i="7"/>
  <c r="C632" i="7"/>
  <c r="D632" i="7"/>
  <c r="D633" i="7" s="1"/>
  <c r="D618" i="7" s="1"/>
  <c r="D78" i="7" s="1"/>
  <c r="E632" i="7"/>
  <c r="E633" i="7" s="1"/>
  <c r="E618" i="7" s="1"/>
  <c r="E78" i="7" s="1"/>
  <c r="F632" i="7"/>
  <c r="F633" i="7" s="1"/>
  <c r="F618" i="7" s="1"/>
  <c r="F78" i="7" s="1"/>
  <c r="G632" i="7"/>
  <c r="G633" i="7" s="1"/>
  <c r="G618" i="7" s="1"/>
  <c r="G78" i="7" s="1"/>
  <c r="H632" i="7"/>
  <c r="H633" i="7" s="1"/>
  <c r="H618" i="7" s="1"/>
  <c r="H78" i="7" s="1"/>
  <c r="I632" i="7"/>
  <c r="I633" i="7" s="1"/>
  <c r="I618" i="7" s="1"/>
  <c r="I78" i="7" s="1"/>
  <c r="J632" i="7"/>
  <c r="J633" i="7" s="1"/>
  <c r="J618" i="7" s="1"/>
  <c r="J78" i="7" s="1"/>
  <c r="K632" i="7"/>
  <c r="K633" i="7" s="1"/>
  <c r="K618" i="7" s="1"/>
  <c r="K78" i="7" s="1"/>
  <c r="L632" i="7"/>
  <c r="M632" i="7"/>
  <c r="N632" i="7"/>
  <c r="J644" i="7"/>
  <c r="O632" i="7"/>
  <c r="Q656" i="7"/>
  <c r="Q655" i="7"/>
  <c r="Q664" i="7"/>
  <c r="Q662" i="7"/>
  <c r="Q660" i="7"/>
  <c r="Q658" i="7"/>
  <c r="Q661" i="7"/>
  <c r="Q631" i="7"/>
  <c r="Q629" i="7"/>
  <c r="Q663" i="7"/>
  <c r="Q657" i="7"/>
  <c r="Q659" i="7"/>
  <c r="Q632" i="7"/>
  <c r="Q630" i="7"/>
  <c r="Q628" i="7"/>
  <c r="Q626" i="7"/>
  <c r="Q624" i="7"/>
  <c r="Q600" i="7"/>
  <c r="Q598" i="7"/>
  <c r="Q623" i="7"/>
  <c r="Q596" i="7"/>
  <c r="Q594" i="7"/>
  <c r="Q592" i="7"/>
  <c r="Q625" i="7"/>
  <c r="Q599" i="7"/>
  <c r="Q597" i="7"/>
  <c r="Q595" i="7"/>
  <c r="Q593" i="7"/>
  <c r="Q591" i="7"/>
  <c r="Q627" i="7"/>
  <c r="Q37" i="7"/>
  <c r="Q14" i="7"/>
  <c r="Q186" i="7" s="1"/>
  <c r="L568" i="7"/>
  <c r="L147" i="7" s="1"/>
  <c r="K462" i="7"/>
  <c r="K441" i="7"/>
  <c r="K490" i="7"/>
  <c r="K437" i="7"/>
  <c r="K466" i="7"/>
  <c r="K294" i="7"/>
  <c r="K438" i="7"/>
  <c r="L676" i="7"/>
  <c r="L675" i="7"/>
  <c r="L674" i="7"/>
  <c r="L673" i="7"/>
  <c r="L672" i="7"/>
  <c r="L671" i="7"/>
  <c r="L669" i="7"/>
  <c r="L357" i="7"/>
  <c r="L356" i="7"/>
  <c r="L355" i="7"/>
  <c r="L354" i="7"/>
  <c r="L353" i="7"/>
  <c r="L352" i="7"/>
  <c r="L351" i="7"/>
  <c r="L350" i="7"/>
  <c r="L644" i="7"/>
  <c r="L643" i="7"/>
  <c r="L642" i="7"/>
  <c r="L641" i="7"/>
  <c r="L640" i="7"/>
  <c r="L639" i="7"/>
  <c r="L638" i="7"/>
  <c r="L637" i="7"/>
  <c r="L636" i="7"/>
  <c r="L331" i="7"/>
  <c r="L330" i="7"/>
  <c r="L329" i="7"/>
  <c r="L328" i="7"/>
  <c r="L327" i="7"/>
  <c r="L326" i="7"/>
  <c r="L325" i="7"/>
  <c r="L324" i="7"/>
  <c r="L323" i="7"/>
  <c r="L612" i="7"/>
  <c r="L611" i="7"/>
  <c r="L610" i="7"/>
  <c r="L609" i="7"/>
  <c r="L608" i="7"/>
  <c r="L607" i="7"/>
  <c r="L606" i="7"/>
  <c r="L605" i="7"/>
  <c r="L604" i="7"/>
  <c r="L306" i="7"/>
  <c r="L305" i="7"/>
  <c r="L304" i="7"/>
  <c r="L303" i="7"/>
  <c r="L302" i="7"/>
  <c r="L301" i="7"/>
  <c r="L300" i="7"/>
  <c r="L299" i="7"/>
  <c r="L519" i="7"/>
  <c r="L514" i="7"/>
  <c r="L429" i="7"/>
  <c r="L414" i="7"/>
  <c r="L413" i="7"/>
  <c r="L412" i="7"/>
  <c r="L411" i="7"/>
  <c r="L410" i="7"/>
  <c r="L409" i="7"/>
  <c r="L278" i="7"/>
  <c r="L277" i="7"/>
  <c r="L276" i="7"/>
  <c r="L284" i="7" s="1"/>
  <c r="L275" i="7"/>
  <c r="L274" i="7"/>
  <c r="L273" i="7"/>
  <c r="L293" i="7"/>
  <c r="L23" i="7"/>
  <c r="K440" i="7"/>
  <c r="K461" i="7"/>
  <c r="K465" i="7"/>
  <c r="K489" i="7"/>
  <c r="K493" i="7"/>
  <c r="K25" i="7"/>
  <c r="K298" i="7"/>
  <c r="K349" i="7"/>
  <c r="K436" i="7"/>
  <c r="K435" i="7"/>
  <c r="K439" i="7"/>
  <c r="K463" i="7"/>
  <c r="K467" i="7"/>
  <c r="K487" i="7"/>
  <c r="K491" i="7"/>
  <c r="K460" i="7"/>
  <c r="K464" i="7"/>
  <c r="K488" i="7"/>
  <c r="K492" i="7"/>
  <c r="K430" i="7"/>
  <c r="Q100" i="7" l="1"/>
  <c r="Q101" i="7" s="1"/>
  <c r="Q116" i="7"/>
  <c r="R17" i="7"/>
  <c r="R35" i="7" s="1"/>
  <c r="R423" i="7"/>
  <c r="R287" i="7"/>
  <c r="Q71" i="7"/>
  <c r="AL142" i="1"/>
  <c r="AK166" i="1"/>
  <c r="AK168" i="1" s="1"/>
  <c r="R580" i="7"/>
  <c r="R555" i="7"/>
  <c r="R551" i="7"/>
  <c r="R518" i="7"/>
  <c r="R513" i="7"/>
  <c r="R559" i="7"/>
  <c r="R547" i="7"/>
  <c r="R24" i="7"/>
  <c r="R28" i="7"/>
  <c r="R21" i="7"/>
  <c r="D442" i="7"/>
  <c r="D468" i="7"/>
  <c r="H494" i="7"/>
  <c r="K468" i="7"/>
  <c r="G494" i="7"/>
  <c r="J442" i="7"/>
  <c r="J468" i="7"/>
  <c r="F494" i="7"/>
  <c r="I442" i="7"/>
  <c r="I468" i="7"/>
  <c r="E494" i="7"/>
  <c r="H442" i="7"/>
  <c r="H468" i="7"/>
  <c r="D494" i="7"/>
  <c r="G442" i="7"/>
  <c r="G468" i="7"/>
  <c r="C494" i="7"/>
  <c r="K494" i="7"/>
  <c r="C442" i="7"/>
  <c r="F442" i="7"/>
  <c r="E468" i="7"/>
  <c r="J494" i="7"/>
  <c r="K442" i="7"/>
  <c r="C468" i="7"/>
  <c r="E442" i="7"/>
  <c r="F468" i="7"/>
  <c r="I494" i="7"/>
  <c r="L307" i="7"/>
  <c r="L358" i="7"/>
  <c r="L332" i="7"/>
  <c r="C307" i="7"/>
  <c r="D307" i="7"/>
  <c r="E307" i="7"/>
  <c r="F307" i="7"/>
  <c r="G307" i="7"/>
  <c r="H307" i="7"/>
  <c r="I307" i="7"/>
  <c r="J307" i="7"/>
  <c r="K307" i="7"/>
  <c r="C601" i="7"/>
  <c r="C586" i="7" s="1"/>
  <c r="C77" i="7" s="1"/>
  <c r="C332" i="7"/>
  <c r="D332" i="7"/>
  <c r="E332" i="7"/>
  <c r="F332" i="7"/>
  <c r="G332" i="7"/>
  <c r="H332" i="7"/>
  <c r="I332" i="7"/>
  <c r="J332" i="7"/>
  <c r="K332" i="7"/>
  <c r="C633" i="7"/>
  <c r="C618" i="7" s="1"/>
  <c r="C78" i="7" s="1"/>
  <c r="C358" i="7"/>
  <c r="D358" i="7"/>
  <c r="F358" i="7"/>
  <c r="E358" i="7"/>
  <c r="G358" i="7"/>
  <c r="H358" i="7"/>
  <c r="I358" i="7"/>
  <c r="J358" i="7"/>
  <c r="K358" i="7"/>
  <c r="C665" i="7"/>
  <c r="C650" i="7" s="1"/>
  <c r="C79" i="7" s="1"/>
  <c r="R663" i="7"/>
  <c r="R661" i="7"/>
  <c r="R659" i="7"/>
  <c r="R657" i="7"/>
  <c r="R662" i="7"/>
  <c r="R658" i="7"/>
  <c r="R656" i="7"/>
  <c r="R632" i="7"/>
  <c r="R631" i="7"/>
  <c r="R630" i="7"/>
  <c r="R629" i="7"/>
  <c r="R628" i="7"/>
  <c r="R627" i="7"/>
  <c r="R626" i="7"/>
  <c r="R625" i="7"/>
  <c r="R624" i="7"/>
  <c r="R623" i="7"/>
  <c r="R600" i="7"/>
  <c r="R599" i="7"/>
  <c r="R598" i="7"/>
  <c r="R660" i="7"/>
  <c r="R655" i="7"/>
  <c r="R664" i="7"/>
  <c r="R597" i="7"/>
  <c r="R595" i="7"/>
  <c r="R593" i="7"/>
  <c r="R591" i="7"/>
  <c r="R596" i="7"/>
  <c r="R594" i="7"/>
  <c r="R592" i="7"/>
  <c r="R37" i="7"/>
  <c r="R14" i="7"/>
  <c r="R186" i="7" s="1"/>
  <c r="M568" i="7"/>
  <c r="M147" i="7" s="1"/>
  <c r="L349" i="7"/>
  <c r="L601" i="7"/>
  <c r="L586" i="7" s="1"/>
  <c r="L77" i="7" s="1"/>
  <c r="L665" i="7"/>
  <c r="L650" i="7" s="1"/>
  <c r="L79" i="7" s="1"/>
  <c r="L298" i="7"/>
  <c r="L25" i="7"/>
  <c r="L633" i="7"/>
  <c r="L618" i="7" s="1"/>
  <c r="L78" i="7" s="1"/>
  <c r="K486" i="7"/>
  <c r="L439" i="7"/>
  <c r="L294" i="7"/>
  <c r="L437" i="7"/>
  <c r="L438" i="7"/>
  <c r="L442" i="7"/>
  <c r="L462" i="7"/>
  <c r="L466" i="7"/>
  <c r="L490" i="7"/>
  <c r="L494" i="7"/>
  <c r="L463" i="7"/>
  <c r="L467" i="7"/>
  <c r="L487" i="7"/>
  <c r="L491" i="7"/>
  <c r="K434" i="7"/>
  <c r="M676" i="7"/>
  <c r="M675" i="7"/>
  <c r="M674" i="7"/>
  <c r="M673" i="7"/>
  <c r="M672" i="7"/>
  <c r="M671" i="7"/>
  <c r="M668" i="7"/>
  <c r="M358" i="7"/>
  <c r="M357" i="7"/>
  <c r="M356" i="7"/>
  <c r="M355" i="7"/>
  <c r="M354" i="7"/>
  <c r="M353" i="7"/>
  <c r="M352" i="7"/>
  <c r="M351" i="7"/>
  <c r="M350" i="7"/>
  <c r="M332" i="7"/>
  <c r="M331" i="7"/>
  <c r="M330" i="7"/>
  <c r="M329" i="7"/>
  <c r="M328" i="7"/>
  <c r="M327" i="7"/>
  <c r="M326" i="7"/>
  <c r="M644" i="7"/>
  <c r="M643" i="7"/>
  <c r="M642" i="7"/>
  <c r="M641" i="7"/>
  <c r="M640" i="7"/>
  <c r="M639" i="7"/>
  <c r="M638" i="7"/>
  <c r="M637" i="7"/>
  <c r="M636" i="7"/>
  <c r="M307" i="7"/>
  <c r="M306" i="7"/>
  <c r="M305" i="7"/>
  <c r="M304" i="7"/>
  <c r="M303" i="7"/>
  <c r="M302" i="7"/>
  <c r="M325" i="7"/>
  <c r="M324" i="7"/>
  <c r="M323" i="7"/>
  <c r="M612" i="7"/>
  <c r="M611" i="7"/>
  <c r="M610" i="7"/>
  <c r="M609" i="7"/>
  <c r="M608" i="7"/>
  <c r="M607" i="7"/>
  <c r="M606" i="7"/>
  <c r="M605" i="7"/>
  <c r="M604" i="7"/>
  <c r="M301" i="7"/>
  <c r="M300" i="7"/>
  <c r="M299" i="7"/>
  <c r="M298" i="7"/>
  <c r="M519" i="7"/>
  <c r="M514" i="7"/>
  <c r="M414" i="7"/>
  <c r="M413" i="7"/>
  <c r="M412" i="7"/>
  <c r="M411" i="7"/>
  <c r="M410" i="7"/>
  <c r="M409" i="7"/>
  <c r="M429" i="7"/>
  <c r="M293" i="7"/>
  <c r="M278" i="7"/>
  <c r="M277" i="7"/>
  <c r="M276" i="7"/>
  <c r="M284" i="7" s="1"/>
  <c r="M275" i="7"/>
  <c r="M274" i="7"/>
  <c r="M273" i="7"/>
  <c r="M23" i="7"/>
  <c r="L435" i="7"/>
  <c r="L441" i="7"/>
  <c r="L436" i="7"/>
  <c r="L440" i="7"/>
  <c r="L460" i="7"/>
  <c r="L464" i="7"/>
  <c r="L468" i="7"/>
  <c r="L488" i="7"/>
  <c r="L492" i="7"/>
  <c r="L430" i="7"/>
  <c r="L461" i="7"/>
  <c r="L465" i="7"/>
  <c r="L489" i="7"/>
  <c r="L493" i="7"/>
  <c r="D90" i="7" l="1"/>
  <c r="D146" i="7"/>
  <c r="I90" i="7"/>
  <c r="I146" i="7"/>
  <c r="F90" i="7"/>
  <c r="F146" i="7"/>
  <c r="H90" i="7"/>
  <c r="H146" i="7"/>
  <c r="K90" i="7"/>
  <c r="K146" i="7"/>
  <c r="E90" i="7"/>
  <c r="E146" i="7"/>
  <c r="G90" i="7"/>
  <c r="G146" i="7"/>
  <c r="J90" i="7"/>
  <c r="J146" i="7"/>
  <c r="R100" i="7"/>
  <c r="R101" i="7" s="1"/>
  <c r="R116" i="7"/>
  <c r="S17" i="7"/>
  <c r="S35" i="7" s="1"/>
  <c r="S423" i="7"/>
  <c r="S287" i="7"/>
  <c r="R71" i="7"/>
  <c r="AM142" i="1"/>
  <c r="AL166" i="1"/>
  <c r="AL168" i="1" s="1"/>
  <c r="S580" i="7"/>
  <c r="S518" i="7"/>
  <c r="S513" i="7"/>
  <c r="S559" i="7"/>
  <c r="S555" i="7"/>
  <c r="S551" i="7"/>
  <c r="S547" i="7"/>
  <c r="S24" i="7"/>
  <c r="S28" i="7"/>
  <c r="S21" i="7"/>
  <c r="H443" i="7"/>
  <c r="J495" i="7"/>
  <c r="E469" i="7"/>
  <c r="G443" i="7"/>
  <c r="L434" i="7"/>
  <c r="I495" i="7"/>
  <c r="D469" i="7"/>
  <c r="F443" i="7"/>
  <c r="F469" i="7"/>
  <c r="L486" i="7"/>
  <c r="H495" i="7"/>
  <c r="K469" i="7"/>
  <c r="C469" i="7"/>
  <c r="E443" i="7"/>
  <c r="L469" i="7"/>
  <c r="G495" i="7"/>
  <c r="J469" i="7"/>
  <c r="D443" i="7"/>
  <c r="L495" i="7"/>
  <c r="C495" i="7"/>
  <c r="E495" i="7"/>
  <c r="I469" i="7"/>
  <c r="K443" i="7"/>
  <c r="C443" i="7"/>
  <c r="L443" i="7"/>
  <c r="K495" i="7"/>
  <c r="F495" i="7"/>
  <c r="H469" i="7"/>
  <c r="J443" i="7"/>
  <c r="D495" i="7"/>
  <c r="G469" i="7"/>
  <c r="I443" i="7"/>
  <c r="S664" i="7"/>
  <c r="S663" i="7"/>
  <c r="S662" i="7"/>
  <c r="S661" i="7"/>
  <c r="S660" i="7"/>
  <c r="S659" i="7"/>
  <c r="S658" i="7"/>
  <c r="S657" i="7"/>
  <c r="S627" i="7"/>
  <c r="S656" i="7"/>
  <c r="S632" i="7"/>
  <c r="S630" i="7"/>
  <c r="S628" i="7"/>
  <c r="S626" i="7"/>
  <c r="S655" i="7"/>
  <c r="S631" i="7"/>
  <c r="S629" i="7"/>
  <c r="S625" i="7"/>
  <c r="S623" i="7"/>
  <c r="S598" i="7"/>
  <c r="S597" i="7"/>
  <c r="S595" i="7"/>
  <c r="S593" i="7"/>
  <c r="S591" i="7"/>
  <c r="S624" i="7"/>
  <c r="S599" i="7"/>
  <c r="S596" i="7"/>
  <c r="S594" i="7"/>
  <c r="S592" i="7"/>
  <c r="S600" i="7"/>
  <c r="S14" i="7"/>
  <c r="S186" i="7" s="1"/>
  <c r="S37" i="7"/>
  <c r="N568" i="7"/>
  <c r="N147" i="7" s="1"/>
  <c r="M349" i="7"/>
  <c r="M665" i="7"/>
  <c r="M650" i="7" s="1"/>
  <c r="M79" i="7" s="1"/>
  <c r="M25" i="7"/>
  <c r="M435" i="7"/>
  <c r="M464" i="7"/>
  <c r="M468" i="7"/>
  <c r="M487" i="7"/>
  <c r="M442" i="7"/>
  <c r="M491" i="7"/>
  <c r="M495" i="7"/>
  <c r="M438" i="7"/>
  <c r="M440" i="7"/>
  <c r="M437" i="7"/>
  <c r="M441" i="7"/>
  <c r="M461" i="7"/>
  <c r="M465" i="7"/>
  <c r="M469" i="7"/>
  <c r="M489" i="7"/>
  <c r="M493" i="7"/>
  <c r="M462" i="7"/>
  <c r="M466" i="7"/>
  <c r="M490" i="7"/>
  <c r="M494" i="7"/>
  <c r="N676" i="7"/>
  <c r="N675" i="7"/>
  <c r="N674" i="7"/>
  <c r="N673" i="7"/>
  <c r="N672" i="7"/>
  <c r="N671" i="7"/>
  <c r="N668" i="7"/>
  <c r="N358" i="7"/>
  <c r="N357" i="7"/>
  <c r="N356" i="7"/>
  <c r="N355" i="7"/>
  <c r="N354" i="7"/>
  <c r="N353" i="7"/>
  <c r="N352" i="7"/>
  <c r="N351" i="7"/>
  <c r="N350" i="7"/>
  <c r="N349" i="7"/>
  <c r="N644" i="7"/>
  <c r="N643" i="7"/>
  <c r="N642" i="7"/>
  <c r="N641" i="7"/>
  <c r="N640" i="7"/>
  <c r="N639" i="7"/>
  <c r="N638" i="7"/>
  <c r="N637" i="7"/>
  <c r="N636" i="7"/>
  <c r="N332" i="7"/>
  <c r="N331" i="7"/>
  <c r="N330" i="7"/>
  <c r="N329" i="7"/>
  <c r="N328" i="7"/>
  <c r="N327" i="7"/>
  <c r="N326" i="7"/>
  <c r="N325" i="7"/>
  <c r="N324" i="7"/>
  <c r="N323" i="7"/>
  <c r="N612" i="7"/>
  <c r="N611" i="7"/>
  <c r="N610" i="7"/>
  <c r="N609" i="7"/>
  <c r="N608" i="7"/>
  <c r="N607" i="7"/>
  <c r="N606" i="7"/>
  <c r="N605" i="7"/>
  <c r="N604" i="7"/>
  <c r="N307" i="7"/>
  <c r="N306" i="7"/>
  <c r="N305" i="7"/>
  <c r="N304" i="7"/>
  <c r="N303" i="7"/>
  <c r="N302" i="7"/>
  <c r="N301" i="7"/>
  <c r="N300" i="7"/>
  <c r="N299" i="7"/>
  <c r="N298" i="7"/>
  <c r="N519" i="7"/>
  <c r="N514" i="7"/>
  <c r="N429" i="7"/>
  <c r="N414" i="7"/>
  <c r="N413" i="7"/>
  <c r="N412" i="7"/>
  <c r="N411" i="7"/>
  <c r="N410" i="7"/>
  <c r="N409" i="7"/>
  <c r="N278" i="7"/>
  <c r="N277" i="7"/>
  <c r="N276" i="7"/>
  <c r="N284" i="7" s="1"/>
  <c r="N275" i="7"/>
  <c r="N274" i="7"/>
  <c r="N273" i="7"/>
  <c r="N293" i="7"/>
  <c r="N23" i="7"/>
  <c r="M294" i="7"/>
  <c r="M434" i="7"/>
  <c r="M436" i="7"/>
  <c r="M439" i="7"/>
  <c r="M443" i="7"/>
  <c r="M463" i="7"/>
  <c r="M467" i="7"/>
  <c r="M460" i="7"/>
  <c r="M488" i="7"/>
  <c r="M492" i="7"/>
  <c r="M430" i="7"/>
  <c r="M601" i="7"/>
  <c r="M586" i="7" s="1"/>
  <c r="M77" i="7" s="1"/>
  <c r="M633" i="7"/>
  <c r="M618" i="7" s="1"/>
  <c r="M78" i="7" s="1"/>
  <c r="C146" i="7" l="1"/>
  <c r="L90" i="7"/>
  <c r="L146" i="7"/>
  <c r="S100" i="7"/>
  <c r="S101" i="7" s="1"/>
  <c r="S116" i="7"/>
  <c r="T17" i="7"/>
  <c r="T35" i="7" s="1"/>
  <c r="T423" i="7"/>
  <c r="T287" i="7"/>
  <c r="S71" i="7"/>
  <c r="AN142" i="1"/>
  <c r="AM166" i="1"/>
  <c r="AM168" i="1" s="1"/>
  <c r="T580" i="7"/>
  <c r="T555" i="7"/>
  <c r="T547" i="7"/>
  <c r="T518" i="7"/>
  <c r="T513" i="7"/>
  <c r="T559" i="7"/>
  <c r="T551" i="7"/>
  <c r="T24" i="7"/>
  <c r="T28" i="7"/>
  <c r="T21" i="7"/>
  <c r="M486" i="7"/>
  <c r="T663" i="7"/>
  <c r="T661" i="7"/>
  <c r="T659" i="7"/>
  <c r="T657" i="7"/>
  <c r="T655" i="7"/>
  <c r="T656" i="7"/>
  <c r="T662" i="7"/>
  <c r="T632" i="7"/>
  <c r="T630" i="7"/>
  <c r="T628" i="7"/>
  <c r="T664" i="7"/>
  <c r="T658" i="7"/>
  <c r="T660" i="7"/>
  <c r="T631" i="7"/>
  <c r="T629" i="7"/>
  <c r="T627" i="7"/>
  <c r="T625" i="7"/>
  <c r="T623" i="7"/>
  <c r="T599" i="7"/>
  <c r="T597" i="7"/>
  <c r="T596" i="7"/>
  <c r="T595" i="7"/>
  <c r="T594" i="7"/>
  <c r="T593" i="7"/>
  <c r="T592" i="7"/>
  <c r="T591" i="7"/>
  <c r="T624" i="7"/>
  <c r="T626" i="7"/>
  <c r="T600" i="7"/>
  <c r="T598" i="7"/>
  <c r="T14" i="7"/>
  <c r="T186" i="7" s="1"/>
  <c r="T37" i="7"/>
  <c r="O568" i="7"/>
  <c r="O147" i="7" s="1"/>
  <c r="N463" i="7"/>
  <c r="N439" i="7"/>
  <c r="N441" i="7"/>
  <c r="N487" i="7"/>
  <c r="N491" i="7"/>
  <c r="N495" i="7"/>
  <c r="N467" i="7"/>
  <c r="N437" i="7"/>
  <c r="N294" i="7"/>
  <c r="N435" i="7"/>
  <c r="N443" i="7"/>
  <c r="N436" i="7"/>
  <c r="N440" i="7"/>
  <c r="N460" i="7"/>
  <c r="N464" i="7"/>
  <c r="N468" i="7"/>
  <c r="N488" i="7"/>
  <c r="N492" i="7"/>
  <c r="N430" i="7"/>
  <c r="N461" i="7"/>
  <c r="N465" i="7"/>
  <c r="N469" i="7"/>
  <c r="N489" i="7"/>
  <c r="N493" i="7"/>
  <c r="O676" i="7"/>
  <c r="O675" i="7"/>
  <c r="O674" i="7"/>
  <c r="O673" i="7"/>
  <c r="O672" i="7"/>
  <c r="O670" i="7"/>
  <c r="O358" i="7"/>
  <c r="O357" i="7"/>
  <c r="O356" i="7"/>
  <c r="O355" i="7"/>
  <c r="O354" i="7"/>
  <c r="O353" i="7"/>
  <c r="O352" i="7"/>
  <c r="O351" i="7"/>
  <c r="O668" i="7"/>
  <c r="O349" i="7"/>
  <c r="O332" i="7"/>
  <c r="O331" i="7"/>
  <c r="O330" i="7"/>
  <c r="O329" i="7"/>
  <c r="O328" i="7"/>
  <c r="O327" i="7"/>
  <c r="O326" i="7"/>
  <c r="O350" i="7"/>
  <c r="O644" i="7"/>
  <c r="O643" i="7"/>
  <c r="O642" i="7"/>
  <c r="O641" i="7"/>
  <c r="O640" i="7"/>
  <c r="O639" i="7"/>
  <c r="O638" i="7"/>
  <c r="O637" i="7"/>
  <c r="O636" i="7"/>
  <c r="O307" i="7"/>
  <c r="O306" i="7"/>
  <c r="O305" i="7"/>
  <c r="O304" i="7"/>
  <c r="O303" i="7"/>
  <c r="O302" i="7"/>
  <c r="O325" i="7"/>
  <c r="O324" i="7"/>
  <c r="O323" i="7"/>
  <c r="O612" i="7"/>
  <c r="O611" i="7"/>
  <c r="O610" i="7"/>
  <c r="O609" i="7"/>
  <c r="O608" i="7"/>
  <c r="O607" i="7"/>
  <c r="O606" i="7"/>
  <c r="O605" i="7"/>
  <c r="O603" i="7"/>
  <c r="O300" i="7"/>
  <c r="O301" i="7"/>
  <c r="O299" i="7"/>
  <c r="O519" i="7"/>
  <c r="O514" i="7"/>
  <c r="O414" i="7"/>
  <c r="O413" i="7"/>
  <c r="O412" i="7"/>
  <c r="O411" i="7"/>
  <c r="O410" i="7"/>
  <c r="O409" i="7"/>
  <c r="O429" i="7"/>
  <c r="O293" i="7"/>
  <c r="O278" i="7"/>
  <c r="O277" i="7"/>
  <c r="O276" i="7"/>
  <c r="O284" i="7" s="1"/>
  <c r="O275" i="7"/>
  <c r="O274" i="7"/>
  <c r="O273" i="7"/>
  <c r="O23" i="7"/>
  <c r="N434" i="7"/>
  <c r="N438" i="7"/>
  <c r="N442" i="7"/>
  <c r="N462" i="7"/>
  <c r="N466" i="7"/>
  <c r="N486" i="7"/>
  <c r="N490" i="7"/>
  <c r="N494" i="7"/>
  <c r="N25" i="7"/>
  <c r="N601" i="7"/>
  <c r="N586" i="7" s="1"/>
  <c r="N77" i="7" s="1"/>
  <c r="N633" i="7"/>
  <c r="N618" i="7" s="1"/>
  <c r="N78" i="7" s="1"/>
  <c r="N665" i="7"/>
  <c r="N650" i="7" s="1"/>
  <c r="N79" i="7" s="1"/>
  <c r="M90" i="7" l="1"/>
  <c r="M146" i="7"/>
  <c r="T100" i="7"/>
  <c r="T101" i="7" s="1"/>
  <c r="T116" i="7"/>
  <c r="U17" i="7"/>
  <c r="U35" i="7" s="1"/>
  <c r="U423" i="7"/>
  <c r="U287" i="7"/>
  <c r="T71" i="7"/>
  <c r="AO142" i="1"/>
  <c r="AN166" i="1"/>
  <c r="AN168" i="1" s="1"/>
  <c r="U580" i="7"/>
  <c r="U518" i="7"/>
  <c r="U513" i="7"/>
  <c r="U559" i="7"/>
  <c r="U555" i="7"/>
  <c r="U551" i="7"/>
  <c r="U547" i="7"/>
  <c r="U24" i="7"/>
  <c r="U28" i="7"/>
  <c r="U21" i="7"/>
  <c r="U664" i="7"/>
  <c r="U662" i="7"/>
  <c r="U660" i="7"/>
  <c r="U658" i="7"/>
  <c r="U656" i="7"/>
  <c r="U655" i="7"/>
  <c r="U632" i="7"/>
  <c r="U663" i="7"/>
  <c r="U659" i="7"/>
  <c r="U661" i="7"/>
  <c r="U657" i="7"/>
  <c r="U631" i="7"/>
  <c r="U629" i="7"/>
  <c r="U627" i="7"/>
  <c r="U630" i="7"/>
  <c r="U628" i="7"/>
  <c r="U626" i="7"/>
  <c r="U624" i="7"/>
  <c r="U600" i="7"/>
  <c r="U599" i="7"/>
  <c r="U625" i="7"/>
  <c r="U596" i="7"/>
  <c r="U594" i="7"/>
  <c r="U592" i="7"/>
  <c r="U598" i="7"/>
  <c r="U623" i="7"/>
  <c r="U597" i="7"/>
  <c r="U595" i="7"/>
  <c r="U593" i="7"/>
  <c r="U591" i="7"/>
  <c r="U37" i="7"/>
  <c r="U14" i="7"/>
  <c r="U186" i="7" s="1"/>
  <c r="P568" i="7"/>
  <c r="P147" i="7" s="1"/>
  <c r="O25" i="7"/>
  <c r="O601" i="7"/>
  <c r="O586" i="7" s="1"/>
  <c r="O77" i="7" s="1"/>
  <c r="O633" i="7"/>
  <c r="O618" i="7" s="1"/>
  <c r="O78" i="7" s="1"/>
  <c r="O462" i="7"/>
  <c r="O441" i="7"/>
  <c r="O490" i="7"/>
  <c r="O437" i="7"/>
  <c r="O465" i="7"/>
  <c r="P676" i="7"/>
  <c r="P675" i="7"/>
  <c r="P674" i="7"/>
  <c r="P673" i="7"/>
  <c r="P672" i="7"/>
  <c r="P670" i="7"/>
  <c r="P668" i="7"/>
  <c r="P358" i="7"/>
  <c r="P357" i="7"/>
  <c r="P356" i="7"/>
  <c r="P355" i="7"/>
  <c r="P354" i="7"/>
  <c r="P353" i="7"/>
  <c r="P352" i="7"/>
  <c r="P351" i="7"/>
  <c r="P350" i="7"/>
  <c r="P349" i="7"/>
  <c r="P644" i="7"/>
  <c r="P643" i="7"/>
  <c r="P642" i="7"/>
  <c r="P641" i="7"/>
  <c r="P640" i="7"/>
  <c r="P639" i="7"/>
  <c r="P638" i="7"/>
  <c r="P637" i="7"/>
  <c r="P636" i="7"/>
  <c r="P332" i="7"/>
  <c r="P331" i="7"/>
  <c r="P330" i="7"/>
  <c r="P329" i="7"/>
  <c r="P328" i="7"/>
  <c r="P327" i="7"/>
  <c r="P326" i="7"/>
  <c r="P325" i="7"/>
  <c r="P324" i="7"/>
  <c r="P323" i="7"/>
  <c r="P612" i="7"/>
  <c r="P611" i="7"/>
  <c r="P610" i="7"/>
  <c r="P609" i="7"/>
  <c r="P608" i="7"/>
  <c r="P607" i="7"/>
  <c r="P606" i="7"/>
  <c r="P605" i="7"/>
  <c r="P603" i="7"/>
  <c r="P307" i="7"/>
  <c r="P306" i="7"/>
  <c r="P305" i="7"/>
  <c r="P304" i="7"/>
  <c r="P303" i="7"/>
  <c r="P302" i="7"/>
  <c r="P301" i="7"/>
  <c r="P300" i="7"/>
  <c r="P299" i="7"/>
  <c r="P519" i="7"/>
  <c r="P514" i="7"/>
  <c r="P429" i="7"/>
  <c r="P414" i="7"/>
  <c r="P413" i="7"/>
  <c r="P412" i="7"/>
  <c r="P411" i="7"/>
  <c r="P410" i="7"/>
  <c r="P409" i="7"/>
  <c r="P278" i="7"/>
  <c r="P277" i="7"/>
  <c r="P276" i="7"/>
  <c r="P284" i="7" s="1"/>
  <c r="P275" i="7"/>
  <c r="P274" i="7"/>
  <c r="P273" i="7"/>
  <c r="P293" i="7"/>
  <c r="P23" i="7"/>
  <c r="O438" i="7"/>
  <c r="O439" i="7"/>
  <c r="O463" i="7"/>
  <c r="O487" i="7"/>
  <c r="O491" i="7"/>
  <c r="O495" i="7"/>
  <c r="O464" i="7"/>
  <c r="O468" i="7"/>
  <c r="O492" i="7"/>
  <c r="O430" i="7"/>
  <c r="O440" i="7"/>
  <c r="O442" i="7"/>
  <c r="O461" i="7"/>
  <c r="O469" i="7"/>
  <c r="O489" i="7"/>
  <c r="O493" i="7"/>
  <c r="O466" i="7"/>
  <c r="O486" i="7"/>
  <c r="O494" i="7"/>
  <c r="O298" i="7"/>
  <c r="O665" i="7"/>
  <c r="O650" i="7" s="1"/>
  <c r="O79" i="7" s="1"/>
  <c r="O294" i="7"/>
  <c r="O436" i="7"/>
  <c r="O435" i="7"/>
  <c r="O443" i="7"/>
  <c r="O467" i="7"/>
  <c r="O460" i="7"/>
  <c r="O488" i="7"/>
  <c r="N90" i="7" l="1"/>
  <c r="N146" i="7"/>
  <c r="U100" i="7"/>
  <c r="U101" i="7" s="1"/>
  <c r="U116" i="7"/>
  <c r="V17" i="7"/>
  <c r="V35" i="7" s="1"/>
  <c r="V423" i="7"/>
  <c r="V287" i="7"/>
  <c r="U71" i="7"/>
  <c r="AP142" i="1"/>
  <c r="AO166" i="1"/>
  <c r="AO168" i="1" s="1"/>
  <c r="V580" i="7"/>
  <c r="V513" i="7"/>
  <c r="V559" i="7"/>
  <c r="V555" i="7"/>
  <c r="V551" i="7"/>
  <c r="V547" i="7"/>
  <c r="V518" i="7"/>
  <c r="V24" i="7"/>
  <c r="V28" i="7"/>
  <c r="V21" i="7"/>
  <c r="V664" i="7"/>
  <c r="V662" i="7"/>
  <c r="V660" i="7"/>
  <c r="V658" i="7"/>
  <c r="V631" i="7"/>
  <c r="V630" i="7"/>
  <c r="V629" i="7"/>
  <c r="V628" i="7"/>
  <c r="V627" i="7"/>
  <c r="V626" i="7"/>
  <c r="V625" i="7"/>
  <c r="V624" i="7"/>
  <c r="V623" i="7"/>
  <c r="V600" i="7"/>
  <c r="V599" i="7"/>
  <c r="V598" i="7"/>
  <c r="V657" i="7"/>
  <c r="V632" i="7"/>
  <c r="V663" i="7"/>
  <c r="V659" i="7"/>
  <c r="V655" i="7"/>
  <c r="V661" i="7"/>
  <c r="V656" i="7"/>
  <c r="V596" i="7"/>
  <c r="V594" i="7"/>
  <c r="V592" i="7"/>
  <c r="V597" i="7"/>
  <c r="V595" i="7"/>
  <c r="V593" i="7"/>
  <c r="V591" i="7"/>
  <c r="V37" i="7"/>
  <c r="V14" i="7"/>
  <c r="V186" i="7" s="1"/>
  <c r="Q568" i="7"/>
  <c r="Q147" i="7" s="1"/>
  <c r="O434" i="7"/>
  <c r="P439" i="7"/>
  <c r="P294" i="7"/>
  <c r="P437" i="7"/>
  <c r="P438" i="7"/>
  <c r="P442" i="7"/>
  <c r="P462" i="7"/>
  <c r="P466" i="7"/>
  <c r="P486" i="7"/>
  <c r="P490" i="7"/>
  <c r="P494" i="7"/>
  <c r="P463" i="7"/>
  <c r="P467" i="7"/>
  <c r="P487" i="7"/>
  <c r="P491" i="7"/>
  <c r="P495" i="7"/>
  <c r="P25" i="7"/>
  <c r="P298" i="7"/>
  <c r="P601" i="7"/>
  <c r="P586" i="7" s="1"/>
  <c r="P77" i="7" s="1"/>
  <c r="P633" i="7"/>
  <c r="P618" i="7" s="1"/>
  <c r="P78" i="7" s="1"/>
  <c r="P665" i="7"/>
  <c r="P650" i="7" s="1"/>
  <c r="P79" i="7" s="1"/>
  <c r="Q676" i="7"/>
  <c r="Q675" i="7"/>
  <c r="Q674" i="7"/>
  <c r="Q673" i="7"/>
  <c r="Q672" i="7"/>
  <c r="Q670" i="7"/>
  <c r="Q668" i="7"/>
  <c r="Q358" i="7"/>
  <c r="Q357" i="7"/>
  <c r="Q356" i="7"/>
  <c r="Q355" i="7"/>
  <c r="Q354" i="7"/>
  <c r="Q353" i="7"/>
  <c r="Q352" i="7"/>
  <c r="Q351" i="7"/>
  <c r="Q350" i="7"/>
  <c r="Q332" i="7"/>
  <c r="Q331" i="7"/>
  <c r="Q330" i="7"/>
  <c r="Q329" i="7"/>
  <c r="Q328" i="7"/>
  <c r="Q327" i="7"/>
  <c r="Q326" i="7"/>
  <c r="Q349" i="7"/>
  <c r="Q644" i="7"/>
  <c r="Q643" i="7"/>
  <c r="Q642" i="7"/>
  <c r="Q641" i="7"/>
  <c r="Q640" i="7"/>
  <c r="Q639" i="7"/>
  <c r="Q638" i="7"/>
  <c r="Q637" i="7"/>
  <c r="Q636" i="7"/>
  <c r="Q325" i="7"/>
  <c r="Q307" i="7"/>
  <c r="Q306" i="7"/>
  <c r="Q305" i="7"/>
  <c r="Q304" i="7"/>
  <c r="Q303" i="7"/>
  <c r="Q302" i="7"/>
  <c r="Q324" i="7"/>
  <c r="Q612" i="7"/>
  <c r="Q611" i="7"/>
  <c r="Q610" i="7"/>
  <c r="Q609" i="7"/>
  <c r="Q608" i="7"/>
  <c r="Q607" i="7"/>
  <c r="Q606" i="7"/>
  <c r="Q605" i="7"/>
  <c r="Q603" i="7"/>
  <c r="Q301" i="7"/>
  <c r="Q300" i="7"/>
  <c r="Q299" i="7"/>
  <c r="Q519" i="7"/>
  <c r="Q514" i="7"/>
  <c r="Q414" i="7"/>
  <c r="Q413" i="7"/>
  <c r="Q412" i="7"/>
  <c r="Q411" i="7"/>
  <c r="Q410" i="7"/>
  <c r="Q409" i="7"/>
  <c r="Q429" i="7"/>
  <c r="Q293" i="7"/>
  <c r="Q278" i="7"/>
  <c r="Q277" i="7"/>
  <c r="Q276" i="7"/>
  <c r="Q284" i="7" s="1"/>
  <c r="Q275" i="7"/>
  <c r="Q274" i="7"/>
  <c r="Q273" i="7"/>
  <c r="Q23" i="7"/>
  <c r="P435" i="7"/>
  <c r="P443" i="7"/>
  <c r="P441" i="7"/>
  <c r="P436" i="7"/>
  <c r="P440" i="7"/>
  <c r="P460" i="7"/>
  <c r="P464" i="7"/>
  <c r="P468" i="7"/>
  <c r="P488" i="7"/>
  <c r="P492" i="7"/>
  <c r="P430" i="7"/>
  <c r="P461" i="7"/>
  <c r="P465" i="7"/>
  <c r="P469" i="7"/>
  <c r="P489" i="7"/>
  <c r="P493" i="7"/>
  <c r="O90" i="7" l="1"/>
  <c r="O146" i="7"/>
  <c r="V100" i="7"/>
  <c r="V101" i="7" s="1"/>
  <c r="V116" i="7"/>
  <c r="W17" i="7"/>
  <c r="W35" i="7" s="1"/>
  <c r="W423" i="7"/>
  <c r="W287" i="7"/>
  <c r="AQ142" i="1"/>
  <c r="AQ166" i="1" s="1"/>
  <c r="AQ168" i="1" s="1"/>
  <c r="AP166" i="1"/>
  <c r="AP168" i="1" s="1"/>
  <c r="V71" i="7"/>
  <c r="W580" i="7"/>
  <c r="W518" i="7"/>
  <c r="W513" i="7"/>
  <c r="W551" i="7"/>
  <c r="W559" i="7"/>
  <c r="W555" i="7"/>
  <c r="W547" i="7"/>
  <c r="W24" i="7"/>
  <c r="W28" i="7"/>
  <c r="W21" i="7"/>
  <c r="W664" i="7"/>
  <c r="W663" i="7"/>
  <c r="W662" i="7"/>
  <c r="W661" i="7"/>
  <c r="W660" i="7"/>
  <c r="W659" i="7"/>
  <c r="W658" i="7"/>
  <c r="W657" i="7"/>
  <c r="W656" i="7"/>
  <c r="W632" i="7"/>
  <c r="W655" i="7"/>
  <c r="W631" i="7"/>
  <c r="W629" i="7"/>
  <c r="W630" i="7"/>
  <c r="W628" i="7"/>
  <c r="W626" i="7"/>
  <c r="W624" i="7"/>
  <c r="W600" i="7"/>
  <c r="W598" i="7"/>
  <c r="W625" i="7"/>
  <c r="W597" i="7"/>
  <c r="W595" i="7"/>
  <c r="W593" i="7"/>
  <c r="W591" i="7"/>
  <c r="W627" i="7"/>
  <c r="W623" i="7"/>
  <c r="W599" i="7"/>
  <c r="W596" i="7"/>
  <c r="W594" i="7"/>
  <c r="W592" i="7"/>
  <c r="W14" i="7"/>
  <c r="W186" i="7" s="1"/>
  <c r="W37" i="7"/>
  <c r="R568" i="7"/>
  <c r="R147" i="7" s="1"/>
  <c r="Q298" i="7"/>
  <c r="Q633" i="7"/>
  <c r="Q618" i="7" s="1"/>
  <c r="Q78" i="7" s="1"/>
  <c r="Q25" i="7"/>
  <c r="Q323" i="7"/>
  <c r="Q601" i="7"/>
  <c r="Q586" i="7" s="1"/>
  <c r="Q77" i="7" s="1"/>
  <c r="Q438" i="7"/>
  <c r="Q440" i="7"/>
  <c r="Q437" i="7"/>
  <c r="Q441" i="7"/>
  <c r="Q461" i="7"/>
  <c r="Q465" i="7"/>
  <c r="Q469" i="7"/>
  <c r="Q489" i="7"/>
  <c r="Q493" i="7"/>
  <c r="Q462" i="7"/>
  <c r="Q466" i="7"/>
  <c r="Q486" i="7"/>
  <c r="Q490" i="7"/>
  <c r="Q494" i="7"/>
  <c r="P434" i="7"/>
  <c r="Q665" i="7"/>
  <c r="Q650" i="7" s="1"/>
  <c r="Q79" i="7" s="1"/>
  <c r="R676" i="7"/>
  <c r="R675" i="7"/>
  <c r="R674" i="7"/>
  <c r="R673" i="7"/>
  <c r="R671" i="7"/>
  <c r="R669" i="7"/>
  <c r="R668" i="7"/>
  <c r="R358" i="7"/>
  <c r="R357" i="7"/>
  <c r="R356" i="7"/>
  <c r="R355" i="7"/>
  <c r="R354" i="7"/>
  <c r="R353" i="7"/>
  <c r="R352" i="7"/>
  <c r="R351" i="7"/>
  <c r="R350" i="7"/>
  <c r="R349" i="7"/>
  <c r="R644" i="7"/>
  <c r="R643" i="7"/>
  <c r="R642" i="7"/>
  <c r="R641" i="7"/>
  <c r="R640" i="7"/>
  <c r="R639" i="7"/>
  <c r="R638" i="7"/>
  <c r="R637" i="7"/>
  <c r="R635" i="7"/>
  <c r="R332" i="7"/>
  <c r="R331" i="7"/>
  <c r="R330" i="7"/>
  <c r="R329" i="7"/>
  <c r="R328" i="7"/>
  <c r="R327" i="7"/>
  <c r="R326" i="7"/>
  <c r="R325" i="7"/>
  <c r="R324" i="7"/>
  <c r="R323" i="7"/>
  <c r="R612" i="7"/>
  <c r="R611" i="7"/>
  <c r="R610" i="7"/>
  <c r="R609" i="7"/>
  <c r="R608" i="7"/>
  <c r="R607" i="7"/>
  <c r="R606" i="7"/>
  <c r="R605" i="7"/>
  <c r="R603" i="7"/>
  <c r="R307" i="7"/>
  <c r="R306" i="7"/>
  <c r="R305" i="7"/>
  <c r="R304" i="7"/>
  <c r="R303" i="7"/>
  <c r="R302" i="7"/>
  <c r="R301" i="7"/>
  <c r="R300" i="7"/>
  <c r="R299" i="7"/>
  <c r="R519" i="7"/>
  <c r="R514" i="7"/>
  <c r="R429" i="7"/>
  <c r="R414" i="7"/>
  <c r="R413" i="7"/>
  <c r="R412" i="7"/>
  <c r="R411" i="7"/>
  <c r="R410" i="7"/>
  <c r="R409" i="7"/>
  <c r="R278" i="7"/>
  <c r="R277" i="7"/>
  <c r="R276" i="7"/>
  <c r="R284" i="7" s="1"/>
  <c r="R275" i="7"/>
  <c r="R274" i="7"/>
  <c r="R273" i="7"/>
  <c r="R293" i="7"/>
  <c r="R23" i="7"/>
  <c r="Q294" i="7"/>
  <c r="Q442" i="7"/>
  <c r="Q436" i="7"/>
  <c r="Q435" i="7"/>
  <c r="Q439" i="7"/>
  <c r="Q443" i="7"/>
  <c r="Q463" i="7"/>
  <c r="Q467" i="7"/>
  <c r="Q487" i="7"/>
  <c r="Q491" i="7"/>
  <c r="Q495" i="7"/>
  <c r="Q464" i="7"/>
  <c r="Q468" i="7"/>
  <c r="Q488" i="7"/>
  <c r="Q492" i="7"/>
  <c r="Q430" i="7"/>
  <c r="P90" i="7" l="1"/>
  <c r="P146" i="7"/>
  <c r="W100" i="7"/>
  <c r="W101" i="7" s="1"/>
  <c r="W116" i="7"/>
  <c r="X17" i="7"/>
  <c r="X35" i="7" s="1"/>
  <c r="X423" i="7"/>
  <c r="X287" i="7"/>
  <c r="W71" i="7"/>
  <c r="C30" i="7" a="1"/>
  <c r="X580" i="7"/>
  <c r="X551" i="7"/>
  <c r="X518" i="7"/>
  <c r="X513" i="7"/>
  <c r="X559" i="7"/>
  <c r="X555" i="7"/>
  <c r="X547" i="7"/>
  <c r="X24" i="7"/>
  <c r="X28" i="7"/>
  <c r="X21" i="7"/>
  <c r="Q460" i="7"/>
  <c r="Q434" i="7"/>
  <c r="X663" i="7"/>
  <c r="X661" i="7"/>
  <c r="X659" i="7"/>
  <c r="X657" i="7"/>
  <c r="X664" i="7"/>
  <c r="X660" i="7"/>
  <c r="X656" i="7"/>
  <c r="X662" i="7"/>
  <c r="X655" i="7"/>
  <c r="X631" i="7"/>
  <c r="X629" i="7"/>
  <c r="X625" i="7"/>
  <c r="X658" i="7"/>
  <c r="X630" i="7"/>
  <c r="X628" i="7"/>
  <c r="X626" i="7"/>
  <c r="X632" i="7"/>
  <c r="X597" i="7"/>
  <c r="X596" i="7"/>
  <c r="X595" i="7"/>
  <c r="X594" i="7"/>
  <c r="X593" i="7"/>
  <c r="X592" i="7"/>
  <c r="X591" i="7"/>
  <c r="X627" i="7"/>
  <c r="X623" i="7"/>
  <c r="X600" i="7"/>
  <c r="X598" i="7"/>
  <c r="X599" i="7"/>
  <c r="X624" i="7"/>
  <c r="X14" i="7"/>
  <c r="X186" i="7" s="1"/>
  <c r="X37" i="7"/>
  <c r="S568" i="7"/>
  <c r="S147" i="7" s="1"/>
  <c r="B404" i="7"/>
  <c r="E383" i="7" s="1"/>
  <c r="E382" i="7" s="1"/>
  <c r="R298" i="7"/>
  <c r="S676" i="7"/>
  <c r="S675" i="7"/>
  <c r="S674" i="7"/>
  <c r="S673" i="7"/>
  <c r="S671" i="7"/>
  <c r="S669" i="7"/>
  <c r="S358" i="7"/>
  <c r="S357" i="7"/>
  <c r="S356" i="7"/>
  <c r="S355" i="7"/>
  <c r="S354" i="7"/>
  <c r="S353" i="7"/>
  <c r="S352" i="7"/>
  <c r="S351" i="7"/>
  <c r="S668" i="7"/>
  <c r="S349" i="7"/>
  <c r="S332" i="7"/>
  <c r="S331" i="7"/>
  <c r="S330" i="7"/>
  <c r="S329" i="7"/>
  <c r="S328" i="7"/>
  <c r="S327" i="7"/>
  <c r="S326" i="7"/>
  <c r="S350" i="7"/>
  <c r="S644" i="7"/>
  <c r="S643" i="7"/>
  <c r="S642" i="7"/>
  <c r="S641" i="7"/>
  <c r="S640" i="7"/>
  <c r="S639" i="7"/>
  <c r="S638" i="7"/>
  <c r="S637" i="7"/>
  <c r="S635" i="7"/>
  <c r="S307" i="7"/>
  <c r="S306" i="7"/>
  <c r="S305" i="7"/>
  <c r="S304" i="7"/>
  <c r="S303" i="7"/>
  <c r="S302" i="7"/>
  <c r="S325" i="7"/>
  <c r="S324" i="7"/>
  <c r="S323" i="7"/>
  <c r="S612" i="7"/>
  <c r="S611" i="7"/>
  <c r="S610" i="7"/>
  <c r="S609" i="7"/>
  <c r="S608" i="7"/>
  <c r="S607" i="7"/>
  <c r="S606" i="7"/>
  <c r="S605" i="7"/>
  <c r="S603" i="7"/>
  <c r="S300" i="7"/>
  <c r="S301" i="7"/>
  <c r="S299" i="7"/>
  <c r="S519" i="7"/>
  <c r="S514" i="7"/>
  <c r="S414" i="7"/>
  <c r="S413" i="7"/>
  <c r="S412" i="7"/>
  <c r="S411" i="7"/>
  <c r="S410" i="7"/>
  <c r="S409" i="7"/>
  <c r="S429" i="7"/>
  <c r="S293" i="7"/>
  <c r="S278" i="7"/>
  <c r="S277" i="7"/>
  <c r="S276" i="7"/>
  <c r="S284" i="7" s="1"/>
  <c r="S275" i="7"/>
  <c r="S274" i="7"/>
  <c r="S273" i="7"/>
  <c r="S23" i="7"/>
  <c r="R441" i="7"/>
  <c r="R439" i="7"/>
  <c r="R438" i="7"/>
  <c r="R442" i="7"/>
  <c r="R462" i="7"/>
  <c r="R466" i="7"/>
  <c r="R486" i="7"/>
  <c r="R490" i="7"/>
  <c r="R494" i="7"/>
  <c r="R463" i="7"/>
  <c r="R467" i="7"/>
  <c r="R487" i="7"/>
  <c r="R491" i="7"/>
  <c r="R495" i="7"/>
  <c r="R25" i="7"/>
  <c r="R601" i="7"/>
  <c r="R586" i="7" s="1"/>
  <c r="R77" i="7" s="1"/>
  <c r="R633" i="7"/>
  <c r="R618" i="7" s="1"/>
  <c r="R78" i="7" s="1"/>
  <c r="R665" i="7"/>
  <c r="R650" i="7" s="1"/>
  <c r="R79" i="7" s="1"/>
  <c r="R437" i="7"/>
  <c r="R294" i="7"/>
  <c r="R435" i="7"/>
  <c r="R443" i="7"/>
  <c r="R436" i="7"/>
  <c r="R440" i="7"/>
  <c r="R460" i="7"/>
  <c r="R464" i="7"/>
  <c r="R468" i="7"/>
  <c r="R488" i="7"/>
  <c r="R492" i="7"/>
  <c r="R430" i="7"/>
  <c r="R461" i="7"/>
  <c r="R465" i="7"/>
  <c r="R469" i="7"/>
  <c r="R489" i="7"/>
  <c r="R493" i="7"/>
  <c r="Q90" i="7" l="1"/>
  <c r="Q146" i="7"/>
  <c r="X100" i="7"/>
  <c r="X101" i="7" s="1"/>
  <c r="X116" i="7"/>
  <c r="Y17" i="7"/>
  <c r="Y35" i="7" s="1"/>
  <c r="Y423" i="7"/>
  <c r="Y287" i="7"/>
  <c r="C30" i="7"/>
  <c r="AO30" i="7"/>
  <c r="I30" i="7"/>
  <c r="AB30" i="7"/>
  <c r="L30" i="7"/>
  <c r="AL30" i="7"/>
  <c r="V30" i="7"/>
  <c r="F30" i="7"/>
  <c r="M30" i="7"/>
  <c r="AE30" i="7"/>
  <c r="O30" i="7"/>
  <c r="AG30" i="7"/>
  <c r="AN30" i="7"/>
  <c r="X30" i="7"/>
  <c r="H30" i="7"/>
  <c r="AH30" i="7"/>
  <c r="R30" i="7"/>
  <c r="AK30" i="7"/>
  <c r="E30" i="7"/>
  <c r="K30" i="7"/>
  <c r="Y30" i="7"/>
  <c r="AJ30" i="7"/>
  <c r="T30" i="7"/>
  <c r="D30" i="7"/>
  <c r="AD30" i="7"/>
  <c r="N30" i="7"/>
  <c r="AC30" i="7"/>
  <c r="AM30" i="7"/>
  <c r="W30" i="7"/>
  <c r="G30" i="7"/>
  <c r="Q30" i="7"/>
  <c r="AF30" i="7"/>
  <c r="P30" i="7"/>
  <c r="AP30" i="7"/>
  <c r="Z30" i="7"/>
  <c r="J30" i="7"/>
  <c r="U30" i="7"/>
  <c r="AI30" i="7"/>
  <c r="S30" i="7"/>
  <c r="AA30" i="7"/>
  <c r="Y580" i="7"/>
  <c r="X71" i="7"/>
  <c r="Y518" i="7"/>
  <c r="Y513" i="7"/>
  <c r="Y559" i="7"/>
  <c r="Y555" i="7"/>
  <c r="Y551" i="7"/>
  <c r="Y547" i="7"/>
  <c r="Y24" i="7"/>
  <c r="Y28" i="7"/>
  <c r="Y21" i="7"/>
  <c r="E379" i="7"/>
  <c r="B405" i="7"/>
  <c r="E240" i="7"/>
  <c r="E243" i="7"/>
  <c r="E245" i="7"/>
  <c r="E244" i="7"/>
  <c r="E241" i="7"/>
  <c r="E242" i="7"/>
  <c r="R434" i="7"/>
  <c r="Y655" i="7"/>
  <c r="Y632" i="7"/>
  <c r="Y663" i="7"/>
  <c r="Y661" i="7"/>
  <c r="Y659" i="7"/>
  <c r="Y657" i="7"/>
  <c r="Y658" i="7"/>
  <c r="Y664" i="7"/>
  <c r="Y630" i="7"/>
  <c r="Y628" i="7"/>
  <c r="Y660" i="7"/>
  <c r="Y656" i="7"/>
  <c r="Y662" i="7"/>
  <c r="Y631" i="7"/>
  <c r="Y629" i="7"/>
  <c r="Y627" i="7"/>
  <c r="Y625" i="7"/>
  <c r="Y623" i="7"/>
  <c r="Y599" i="7"/>
  <c r="Y600" i="7"/>
  <c r="Y598" i="7"/>
  <c r="Y597" i="7"/>
  <c r="Y595" i="7"/>
  <c r="Y593" i="7"/>
  <c r="Y591" i="7"/>
  <c r="Y626" i="7"/>
  <c r="Y624" i="7"/>
  <c r="Y596" i="7"/>
  <c r="Y594" i="7"/>
  <c r="Y592" i="7"/>
  <c r="Y37" i="7"/>
  <c r="Y14" i="7"/>
  <c r="Y186" i="7" s="1"/>
  <c r="T568" i="7"/>
  <c r="T147" i="7" s="1"/>
  <c r="S298" i="7"/>
  <c r="T676" i="7"/>
  <c r="T675" i="7"/>
  <c r="T674" i="7"/>
  <c r="T673" i="7"/>
  <c r="T671" i="7"/>
  <c r="T669" i="7"/>
  <c r="T668" i="7"/>
  <c r="T358" i="7"/>
  <c r="T357" i="7"/>
  <c r="T356" i="7"/>
  <c r="T355" i="7"/>
  <c r="T354" i="7"/>
  <c r="T353" i="7"/>
  <c r="T352" i="7"/>
  <c r="T351" i="7"/>
  <c r="T350" i="7"/>
  <c r="T349" i="7"/>
  <c r="T644" i="7"/>
  <c r="T643" i="7"/>
  <c r="T642" i="7"/>
  <c r="T641" i="7"/>
  <c r="T640" i="7"/>
  <c r="T639" i="7"/>
  <c r="T638" i="7"/>
  <c r="T637" i="7"/>
  <c r="T635" i="7"/>
  <c r="T332" i="7"/>
  <c r="T331" i="7"/>
  <c r="T330" i="7"/>
  <c r="T329" i="7"/>
  <c r="T328" i="7"/>
  <c r="T327" i="7"/>
  <c r="T326" i="7"/>
  <c r="T325" i="7"/>
  <c r="T324" i="7"/>
  <c r="T323" i="7"/>
  <c r="T612" i="7"/>
  <c r="T611" i="7"/>
  <c r="T610" i="7"/>
  <c r="T609" i="7"/>
  <c r="T608" i="7"/>
  <c r="T607" i="7"/>
  <c r="T606" i="7"/>
  <c r="T605" i="7"/>
  <c r="T603" i="7"/>
  <c r="T307" i="7"/>
  <c r="T306" i="7"/>
  <c r="T305" i="7"/>
  <c r="T304" i="7"/>
  <c r="T303" i="7"/>
  <c r="T302" i="7"/>
  <c r="T301" i="7"/>
  <c r="T300" i="7"/>
  <c r="T299" i="7"/>
  <c r="T519" i="7"/>
  <c r="T514" i="7"/>
  <c r="T429" i="7"/>
  <c r="T414" i="7"/>
  <c r="T413" i="7"/>
  <c r="T412" i="7"/>
  <c r="T411" i="7"/>
  <c r="T410" i="7"/>
  <c r="T409" i="7"/>
  <c r="T278" i="7"/>
  <c r="T277" i="7"/>
  <c r="T276" i="7"/>
  <c r="T284" i="7" s="1"/>
  <c r="T275" i="7"/>
  <c r="T274" i="7"/>
  <c r="T273" i="7"/>
  <c r="T293" i="7"/>
  <c r="T23" i="7"/>
  <c r="S294" i="7"/>
  <c r="S436" i="7"/>
  <c r="S438" i="7"/>
  <c r="S435" i="7"/>
  <c r="S439" i="7"/>
  <c r="S443" i="7"/>
  <c r="S463" i="7"/>
  <c r="S467" i="7"/>
  <c r="S487" i="7"/>
  <c r="S491" i="7"/>
  <c r="S495" i="7"/>
  <c r="S460" i="7"/>
  <c r="S464" i="7"/>
  <c r="S468" i="7"/>
  <c r="S488" i="7"/>
  <c r="S492" i="7"/>
  <c r="S430" i="7"/>
  <c r="S25" i="7"/>
  <c r="S601" i="7"/>
  <c r="S586" i="7" s="1"/>
  <c r="S77" i="7" s="1"/>
  <c r="S633" i="7"/>
  <c r="S618" i="7" s="1"/>
  <c r="S78" i="7" s="1"/>
  <c r="S440" i="7"/>
  <c r="S442" i="7"/>
  <c r="S437" i="7"/>
  <c r="S441" i="7"/>
  <c r="S461" i="7"/>
  <c r="S465" i="7"/>
  <c r="S469" i="7"/>
  <c r="S489" i="7"/>
  <c r="S493" i="7"/>
  <c r="S462" i="7"/>
  <c r="S466" i="7"/>
  <c r="S486" i="7"/>
  <c r="S490" i="7"/>
  <c r="S494" i="7"/>
  <c r="S665" i="7"/>
  <c r="S650" i="7" s="1"/>
  <c r="S79" i="7" s="1"/>
  <c r="R90" i="7" l="1"/>
  <c r="R146" i="7"/>
  <c r="Y100" i="7"/>
  <c r="Y101" i="7" s="1"/>
  <c r="Y116" i="7"/>
  <c r="Z17" i="7"/>
  <c r="Z35" i="7" s="1"/>
  <c r="Z423" i="7"/>
  <c r="Z287" i="7"/>
  <c r="Y71" i="7"/>
  <c r="Z580" i="7"/>
  <c r="Z518" i="7"/>
  <c r="Z547" i="7"/>
  <c r="Z513" i="7"/>
  <c r="Z559" i="7"/>
  <c r="Z555" i="7"/>
  <c r="Z551" i="7"/>
  <c r="Z24" i="7"/>
  <c r="Z28" i="7"/>
  <c r="Z21" i="7"/>
  <c r="E376" i="7"/>
  <c r="E378" i="7"/>
  <c r="E377" i="7"/>
  <c r="E381" i="7"/>
  <c r="E380" i="7"/>
  <c r="S434" i="7"/>
  <c r="Z664" i="7"/>
  <c r="Z662" i="7"/>
  <c r="Z660" i="7"/>
  <c r="Z658" i="7"/>
  <c r="Z656" i="7"/>
  <c r="Z661" i="7"/>
  <c r="Z657" i="7"/>
  <c r="Z655" i="7"/>
  <c r="Z631" i="7"/>
  <c r="Z630" i="7"/>
  <c r="Z629" i="7"/>
  <c r="Z628" i="7"/>
  <c r="Z627" i="7"/>
  <c r="Z626" i="7"/>
  <c r="Z625" i="7"/>
  <c r="Z624" i="7"/>
  <c r="Z623" i="7"/>
  <c r="Z600" i="7"/>
  <c r="Z599" i="7"/>
  <c r="Z598" i="7"/>
  <c r="Z663" i="7"/>
  <c r="Z659" i="7"/>
  <c r="Z632" i="7"/>
  <c r="Z591" i="7"/>
  <c r="Z596" i="7"/>
  <c r="Z594" i="7"/>
  <c r="Z592" i="7"/>
  <c r="Z597" i="7"/>
  <c r="Z595" i="7"/>
  <c r="Z593" i="7"/>
  <c r="Z37" i="7"/>
  <c r="Z14" i="7"/>
  <c r="Z186" i="7" s="1"/>
  <c r="U568" i="7"/>
  <c r="U147" i="7" s="1"/>
  <c r="T298" i="7"/>
  <c r="T665" i="7"/>
  <c r="T650" i="7" s="1"/>
  <c r="T79" i="7" s="1"/>
  <c r="U676" i="7"/>
  <c r="U675" i="7"/>
  <c r="U674" i="7"/>
  <c r="U672" i="7"/>
  <c r="U671" i="7"/>
  <c r="U669" i="7"/>
  <c r="U668" i="7"/>
  <c r="U358" i="7"/>
  <c r="U357" i="7"/>
  <c r="U356" i="7"/>
  <c r="U355" i="7"/>
  <c r="U354" i="7"/>
  <c r="U353" i="7"/>
  <c r="U352" i="7"/>
  <c r="U351" i="7"/>
  <c r="U350" i="7"/>
  <c r="U332" i="7"/>
  <c r="U331" i="7"/>
  <c r="U330" i="7"/>
  <c r="U329" i="7"/>
  <c r="U328" i="7"/>
  <c r="U327" i="7"/>
  <c r="U326" i="7"/>
  <c r="U349" i="7"/>
  <c r="U644" i="7"/>
  <c r="U643" i="7"/>
  <c r="U642" i="7"/>
  <c r="U641" i="7"/>
  <c r="U640" i="7"/>
  <c r="U639" i="7"/>
  <c r="U638" i="7"/>
  <c r="U637" i="7"/>
  <c r="U635" i="7"/>
  <c r="U325" i="7"/>
  <c r="U307" i="7"/>
  <c r="U306" i="7"/>
  <c r="U305" i="7"/>
  <c r="U304" i="7"/>
  <c r="U303" i="7"/>
  <c r="U302" i="7"/>
  <c r="U324" i="7"/>
  <c r="U323" i="7"/>
  <c r="U612" i="7"/>
  <c r="U611" i="7"/>
  <c r="U610" i="7"/>
  <c r="U609" i="7"/>
  <c r="U608" i="7"/>
  <c r="U607" i="7"/>
  <c r="U606" i="7"/>
  <c r="U605" i="7"/>
  <c r="U603" i="7"/>
  <c r="U301" i="7"/>
  <c r="U300" i="7"/>
  <c r="U299" i="7"/>
  <c r="U519" i="7"/>
  <c r="U514" i="7"/>
  <c r="U414" i="7"/>
  <c r="U413" i="7"/>
  <c r="U412" i="7"/>
  <c r="U411" i="7"/>
  <c r="U410" i="7"/>
  <c r="U409" i="7"/>
  <c r="U429" i="7"/>
  <c r="U293" i="7"/>
  <c r="U278" i="7"/>
  <c r="U277" i="7"/>
  <c r="U276" i="7"/>
  <c r="U284" i="7" s="1"/>
  <c r="U275" i="7"/>
  <c r="U274" i="7"/>
  <c r="U273" i="7"/>
  <c r="U23" i="7"/>
  <c r="T439" i="7"/>
  <c r="T294" i="7"/>
  <c r="T437" i="7"/>
  <c r="T438" i="7"/>
  <c r="T442" i="7"/>
  <c r="T462" i="7"/>
  <c r="T466" i="7"/>
  <c r="T486" i="7"/>
  <c r="T490" i="7"/>
  <c r="T494" i="7"/>
  <c r="T463" i="7"/>
  <c r="T467" i="7"/>
  <c r="T487" i="7"/>
  <c r="T491" i="7"/>
  <c r="T495" i="7"/>
  <c r="T25" i="7"/>
  <c r="T601" i="7"/>
  <c r="T586" i="7" s="1"/>
  <c r="T77" i="7" s="1"/>
  <c r="T633" i="7"/>
  <c r="T618" i="7" s="1"/>
  <c r="T78" i="7" s="1"/>
  <c r="T435" i="7"/>
  <c r="T443" i="7"/>
  <c r="T441" i="7"/>
  <c r="T436" i="7"/>
  <c r="T440" i="7"/>
  <c r="T460" i="7"/>
  <c r="T464" i="7"/>
  <c r="T468" i="7"/>
  <c r="T488" i="7"/>
  <c r="T492" i="7"/>
  <c r="T430" i="7"/>
  <c r="T461" i="7"/>
  <c r="T465" i="7"/>
  <c r="T469" i="7"/>
  <c r="T489" i="7"/>
  <c r="T493" i="7"/>
  <c r="S90" i="7" l="1"/>
  <c r="S146" i="7"/>
  <c r="Z100" i="7"/>
  <c r="Z101" i="7" s="1"/>
  <c r="Z116" i="7"/>
  <c r="Z71" i="7"/>
  <c r="AA17" i="7"/>
  <c r="AA35" i="7" s="1"/>
  <c r="AA423" i="7"/>
  <c r="AA287" i="7"/>
  <c r="AA580" i="7"/>
  <c r="AA518" i="7"/>
  <c r="AA513" i="7"/>
  <c r="AA559" i="7"/>
  <c r="AA555" i="7"/>
  <c r="AA551" i="7"/>
  <c r="AA547" i="7"/>
  <c r="AA24" i="7"/>
  <c r="AA28" i="7"/>
  <c r="AA21" i="7"/>
  <c r="T434" i="7"/>
  <c r="AA664" i="7"/>
  <c r="AA663" i="7"/>
  <c r="AA662" i="7"/>
  <c r="AA661" i="7"/>
  <c r="AA660" i="7"/>
  <c r="AA659" i="7"/>
  <c r="AA658" i="7"/>
  <c r="AA657" i="7"/>
  <c r="AA656" i="7"/>
  <c r="AA632" i="7"/>
  <c r="AA631" i="7"/>
  <c r="AA629" i="7"/>
  <c r="AA627" i="7"/>
  <c r="AA655" i="7"/>
  <c r="AA630" i="7"/>
  <c r="AA628" i="7"/>
  <c r="AA626" i="7"/>
  <c r="AA624" i="7"/>
  <c r="AA600" i="7"/>
  <c r="AA596" i="7"/>
  <c r="AA594" i="7"/>
  <c r="AA592" i="7"/>
  <c r="AA623" i="7"/>
  <c r="AA599" i="7"/>
  <c r="AA597" i="7"/>
  <c r="AA595" i="7"/>
  <c r="AA593" i="7"/>
  <c r="AA591" i="7"/>
  <c r="AA625" i="7"/>
  <c r="AA598" i="7"/>
  <c r="AA14" i="7"/>
  <c r="AA186" i="7" s="1"/>
  <c r="AA37" i="7"/>
  <c r="V568" i="7"/>
  <c r="V147" i="7" s="1"/>
  <c r="U298" i="7"/>
  <c r="U665" i="7"/>
  <c r="U650" i="7" s="1"/>
  <c r="U79" i="7" s="1"/>
  <c r="V676" i="7"/>
  <c r="V675" i="7"/>
  <c r="V674" i="7"/>
  <c r="V672" i="7"/>
  <c r="V671" i="7"/>
  <c r="V669" i="7"/>
  <c r="V668" i="7"/>
  <c r="V358" i="7"/>
  <c r="V357" i="7"/>
  <c r="V356" i="7"/>
  <c r="V355" i="7"/>
  <c r="V354" i="7"/>
  <c r="V353" i="7"/>
  <c r="V352" i="7"/>
  <c r="V351" i="7"/>
  <c r="V350" i="7"/>
  <c r="V349" i="7"/>
  <c r="V644" i="7"/>
  <c r="V643" i="7"/>
  <c r="V642" i="7"/>
  <c r="V641" i="7"/>
  <c r="V640" i="7"/>
  <c r="V639" i="7"/>
  <c r="V638" i="7"/>
  <c r="V637" i="7"/>
  <c r="V635" i="7"/>
  <c r="V332" i="7"/>
  <c r="V331" i="7"/>
  <c r="V330" i="7"/>
  <c r="V329" i="7"/>
  <c r="V328" i="7"/>
  <c r="V327" i="7"/>
  <c r="V326" i="7"/>
  <c r="V325" i="7"/>
  <c r="V324" i="7"/>
  <c r="V323" i="7"/>
  <c r="V612" i="7"/>
  <c r="V611" i="7"/>
  <c r="V610" i="7"/>
  <c r="V609" i="7"/>
  <c r="V608" i="7"/>
  <c r="V607" i="7"/>
  <c r="V606" i="7"/>
  <c r="V605" i="7"/>
  <c r="V603" i="7"/>
  <c r="V307" i="7"/>
  <c r="V306" i="7"/>
  <c r="V305" i="7"/>
  <c r="V304" i="7"/>
  <c r="V303" i="7"/>
  <c r="V302" i="7"/>
  <c r="V301" i="7"/>
  <c r="V300" i="7"/>
  <c r="V299" i="7"/>
  <c r="V519" i="7"/>
  <c r="V514" i="7"/>
  <c r="V429" i="7"/>
  <c r="V414" i="7"/>
  <c r="V413" i="7"/>
  <c r="V412" i="7"/>
  <c r="V411" i="7"/>
  <c r="V410" i="7"/>
  <c r="V409" i="7"/>
  <c r="V278" i="7"/>
  <c r="V277" i="7"/>
  <c r="V276" i="7"/>
  <c r="V284" i="7" s="1"/>
  <c r="V275" i="7"/>
  <c r="V274" i="7"/>
  <c r="V273" i="7"/>
  <c r="V293" i="7"/>
  <c r="V23" i="7"/>
  <c r="U294" i="7"/>
  <c r="U442" i="7"/>
  <c r="U436" i="7"/>
  <c r="U435" i="7"/>
  <c r="U439" i="7"/>
  <c r="U443" i="7"/>
  <c r="U463" i="7"/>
  <c r="U467" i="7"/>
  <c r="U487" i="7"/>
  <c r="U491" i="7"/>
  <c r="U495" i="7"/>
  <c r="U460" i="7"/>
  <c r="U464" i="7"/>
  <c r="U468" i="7"/>
  <c r="U488" i="7"/>
  <c r="U492" i="7"/>
  <c r="U430" i="7"/>
  <c r="U25" i="7"/>
  <c r="U601" i="7"/>
  <c r="U586" i="7" s="1"/>
  <c r="U77" i="7" s="1"/>
  <c r="U633" i="7"/>
  <c r="U618" i="7" s="1"/>
  <c r="U78" i="7" s="1"/>
  <c r="U438" i="7"/>
  <c r="U440" i="7"/>
  <c r="U437" i="7"/>
  <c r="U441" i="7"/>
  <c r="U461" i="7"/>
  <c r="U465" i="7"/>
  <c r="U469" i="7"/>
  <c r="U489" i="7"/>
  <c r="U493" i="7"/>
  <c r="U462" i="7"/>
  <c r="U466" i="7"/>
  <c r="U486" i="7"/>
  <c r="U490" i="7"/>
  <c r="U494" i="7"/>
  <c r="T90" i="7" l="1"/>
  <c r="T146" i="7"/>
  <c r="AA100" i="7"/>
  <c r="AA101" i="7" s="1"/>
  <c r="AA116" i="7"/>
  <c r="AB17" i="7"/>
  <c r="AB35" i="7" s="1"/>
  <c r="AB423" i="7"/>
  <c r="AB287" i="7"/>
  <c r="AA71" i="7"/>
  <c r="AB580" i="7"/>
  <c r="AB555" i="7"/>
  <c r="AB547" i="7"/>
  <c r="AB518" i="7"/>
  <c r="AB513" i="7"/>
  <c r="AB559" i="7"/>
  <c r="AB551" i="7"/>
  <c r="AB24" i="7"/>
  <c r="AB21" i="7"/>
  <c r="AB28" i="7"/>
  <c r="U434" i="7"/>
  <c r="AB664" i="7"/>
  <c r="AB662" i="7"/>
  <c r="AB660" i="7"/>
  <c r="AB658" i="7"/>
  <c r="AB632" i="7"/>
  <c r="AB659" i="7"/>
  <c r="AB656" i="7"/>
  <c r="AB631" i="7"/>
  <c r="AB629" i="7"/>
  <c r="AB661" i="7"/>
  <c r="AB655" i="7"/>
  <c r="AB663" i="7"/>
  <c r="AB657" i="7"/>
  <c r="AB630" i="7"/>
  <c r="AB628" i="7"/>
  <c r="AB626" i="7"/>
  <c r="AB624" i="7"/>
  <c r="AB600" i="7"/>
  <c r="AB598" i="7"/>
  <c r="AB597" i="7"/>
  <c r="AB596" i="7"/>
  <c r="AB595" i="7"/>
  <c r="AB594" i="7"/>
  <c r="AB593" i="7"/>
  <c r="AB592" i="7"/>
  <c r="AB591" i="7"/>
  <c r="AB623" i="7"/>
  <c r="AB599" i="7"/>
  <c r="AB627" i="7"/>
  <c r="AB625" i="7"/>
  <c r="AB14" i="7"/>
  <c r="AB186" i="7" s="1"/>
  <c r="AB37" i="7"/>
  <c r="W568" i="7"/>
  <c r="W147" i="7" s="1"/>
  <c r="V601" i="7"/>
  <c r="V586" i="7" s="1"/>
  <c r="V77" i="7" s="1"/>
  <c r="V665" i="7"/>
  <c r="V650" i="7" s="1"/>
  <c r="V79" i="7" s="1"/>
  <c r="V298" i="7"/>
  <c r="V25" i="7"/>
  <c r="V633" i="7"/>
  <c r="V618" i="7" s="1"/>
  <c r="V78" i="7" s="1"/>
  <c r="W676" i="7"/>
  <c r="W675" i="7"/>
  <c r="W674" i="7"/>
  <c r="W672" i="7"/>
  <c r="W670" i="7"/>
  <c r="W669" i="7"/>
  <c r="W358" i="7"/>
  <c r="W357" i="7"/>
  <c r="W356" i="7"/>
  <c r="W355" i="7"/>
  <c r="W354" i="7"/>
  <c r="W353" i="7"/>
  <c r="W352" i="7"/>
  <c r="W351" i="7"/>
  <c r="W667" i="7"/>
  <c r="W349" i="7"/>
  <c r="W332" i="7"/>
  <c r="W331" i="7"/>
  <c r="W330" i="7"/>
  <c r="W329" i="7"/>
  <c r="W328" i="7"/>
  <c r="W327" i="7"/>
  <c r="W326" i="7"/>
  <c r="W350" i="7"/>
  <c r="W644" i="7"/>
  <c r="W643" i="7"/>
  <c r="W642" i="7"/>
  <c r="W641" i="7"/>
  <c r="W640" i="7"/>
  <c r="W639" i="7"/>
  <c r="W638" i="7"/>
  <c r="W637" i="7"/>
  <c r="W635" i="7"/>
  <c r="W307" i="7"/>
  <c r="W306" i="7"/>
  <c r="W305" i="7"/>
  <c r="W304" i="7"/>
  <c r="W303" i="7"/>
  <c r="W302" i="7"/>
  <c r="W325" i="7"/>
  <c r="W324" i="7"/>
  <c r="W323" i="7"/>
  <c r="W612" i="7"/>
  <c r="W611" i="7"/>
  <c r="W610" i="7"/>
  <c r="W609" i="7"/>
  <c r="W608" i="7"/>
  <c r="W607" i="7"/>
  <c r="W606" i="7"/>
  <c r="W605" i="7"/>
  <c r="W603" i="7"/>
  <c r="W300" i="7"/>
  <c r="W301" i="7"/>
  <c r="W299" i="7"/>
  <c r="W519" i="7"/>
  <c r="W514" i="7"/>
  <c r="W414" i="7"/>
  <c r="W413" i="7"/>
  <c r="W412" i="7"/>
  <c r="W411" i="7"/>
  <c r="W410" i="7"/>
  <c r="W409" i="7"/>
  <c r="W429" i="7"/>
  <c r="W293" i="7"/>
  <c r="W278" i="7"/>
  <c r="W277" i="7"/>
  <c r="W276" i="7"/>
  <c r="W284" i="7" s="1"/>
  <c r="W275" i="7"/>
  <c r="W274" i="7"/>
  <c r="W273" i="7"/>
  <c r="W23" i="7"/>
  <c r="V437" i="7"/>
  <c r="V294" i="7"/>
  <c r="V435" i="7"/>
  <c r="V443" i="7"/>
  <c r="V436" i="7"/>
  <c r="V440" i="7"/>
  <c r="V460" i="7"/>
  <c r="V464" i="7"/>
  <c r="V468" i="7"/>
  <c r="V488" i="7"/>
  <c r="V492" i="7"/>
  <c r="V430" i="7"/>
  <c r="V461" i="7"/>
  <c r="V465" i="7"/>
  <c r="V469" i="7"/>
  <c r="V489" i="7"/>
  <c r="V493" i="7"/>
  <c r="V441" i="7"/>
  <c r="V439" i="7"/>
  <c r="V438" i="7"/>
  <c r="V442" i="7"/>
  <c r="V462" i="7"/>
  <c r="V466" i="7"/>
  <c r="V486" i="7"/>
  <c r="V490" i="7"/>
  <c r="V494" i="7"/>
  <c r="V463" i="7"/>
  <c r="V467" i="7"/>
  <c r="V487" i="7"/>
  <c r="V491" i="7"/>
  <c r="V495" i="7"/>
  <c r="U90" i="7" l="1"/>
  <c r="U146" i="7"/>
  <c r="AB100" i="7"/>
  <c r="AB101" i="7" s="1"/>
  <c r="AB116" i="7"/>
  <c r="AB71" i="7"/>
  <c r="AC17" i="7"/>
  <c r="AC35" i="7" s="1"/>
  <c r="AC423" i="7"/>
  <c r="AC287" i="7"/>
  <c r="AC580" i="7"/>
  <c r="AC518" i="7"/>
  <c r="AC513" i="7"/>
  <c r="AC559" i="7"/>
  <c r="AC555" i="7"/>
  <c r="AC551" i="7"/>
  <c r="AC547" i="7"/>
  <c r="AC24" i="7"/>
  <c r="AC28" i="7"/>
  <c r="AC21" i="7"/>
  <c r="V434" i="7"/>
  <c r="AC663" i="7"/>
  <c r="AC661" i="7"/>
  <c r="AC659" i="7"/>
  <c r="AC657" i="7"/>
  <c r="AC655" i="7"/>
  <c r="AC632" i="7"/>
  <c r="AC662" i="7"/>
  <c r="AC658" i="7"/>
  <c r="AC664" i="7"/>
  <c r="AC656" i="7"/>
  <c r="AC623" i="7"/>
  <c r="AC660" i="7"/>
  <c r="AC630" i="7"/>
  <c r="AC628" i="7"/>
  <c r="AC626" i="7"/>
  <c r="AC631" i="7"/>
  <c r="AC629" i="7"/>
  <c r="AC627" i="7"/>
  <c r="AC625" i="7"/>
  <c r="AC624" i="7"/>
  <c r="AC597" i="7"/>
  <c r="AC595" i="7"/>
  <c r="AC593" i="7"/>
  <c r="AC591" i="7"/>
  <c r="AC598" i="7"/>
  <c r="AC600" i="7"/>
  <c r="AC599" i="7"/>
  <c r="AC596" i="7"/>
  <c r="AC594" i="7"/>
  <c r="AC592" i="7"/>
  <c r="AC37" i="7"/>
  <c r="AC14" i="7"/>
  <c r="AC186" i="7" s="1"/>
  <c r="X568" i="7"/>
  <c r="X147" i="7" s="1"/>
  <c r="W298" i="7"/>
  <c r="W25" i="7"/>
  <c r="W633" i="7"/>
  <c r="W618" i="7" s="1"/>
  <c r="W78" i="7" s="1"/>
  <c r="W601" i="7"/>
  <c r="W586" i="7" s="1"/>
  <c r="W77" i="7" s="1"/>
  <c r="W440" i="7"/>
  <c r="W442" i="7"/>
  <c r="W437" i="7"/>
  <c r="W441" i="7"/>
  <c r="W461" i="7"/>
  <c r="W465" i="7"/>
  <c r="W469" i="7"/>
  <c r="W489" i="7"/>
  <c r="W493" i="7"/>
  <c r="W462" i="7"/>
  <c r="W466" i="7"/>
  <c r="W486" i="7"/>
  <c r="W490" i="7"/>
  <c r="W494" i="7"/>
  <c r="W665" i="7"/>
  <c r="W650" i="7" s="1"/>
  <c r="W79" i="7" s="1"/>
  <c r="X676" i="7"/>
  <c r="X675" i="7"/>
  <c r="X673" i="7"/>
  <c r="X672" i="7"/>
  <c r="X670" i="7"/>
  <c r="X669" i="7"/>
  <c r="X667" i="7"/>
  <c r="X358" i="7"/>
  <c r="X357" i="7"/>
  <c r="X356" i="7"/>
  <c r="X355" i="7"/>
  <c r="X354" i="7"/>
  <c r="X352" i="7"/>
  <c r="X351" i="7"/>
  <c r="X350" i="7"/>
  <c r="X349" i="7"/>
  <c r="X644" i="7"/>
  <c r="X643" i="7"/>
  <c r="X642" i="7"/>
  <c r="X641" i="7"/>
  <c r="X640" i="7"/>
  <c r="X639" i="7"/>
  <c r="X638" i="7"/>
  <c r="X637" i="7"/>
  <c r="X635" i="7"/>
  <c r="X332" i="7"/>
  <c r="X331" i="7"/>
  <c r="X330" i="7"/>
  <c r="X329" i="7"/>
  <c r="X328" i="7"/>
  <c r="X327" i="7"/>
  <c r="X326" i="7"/>
  <c r="X325" i="7"/>
  <c r="X324" i="7"/>
  <c r="X323" i="7"/>
  <c r="X612" i="7"/>
  <c r="X611" i="7"/>
  <c r="X610" i="7"/>
  <c r="X609" i="7"/>
  <c r="X608" i="7"/>
  <c r="X607" i="7"/>
  <c r="X606" i="7"/>
  <c r="X605" i="7"/>
  <c r="X603" i="7"/>
  <c r="X307" i="7"/>
  <c r="X306" i="7"/>
  <c r="X305" i="7"/>
  <c r="X304" i="7"/>
  <c r="X303" i="7"/>
  <c r="X302" i="7"/>
  <c r="X301" i="7"/>
  <c r="X300" i="7"/>
  <c r="X299" i="7"/>
  <c r="X519" i="7"/>
  <c r="X514" i="7"/>
  <c r="X429" i="7"/>
  <c r="X414" i="7"/>
  <c r="X413" i="7"/>
  <c r="X412" i="7"/>
  <c r="X411" i="7"/>
  <c r="X410" i="7"/>
  <c r="X409" i="7"/>
  <c r="X353" i="7"/>
  <c r="X278" i="7"/>
  <c r="X277" i="7"/>
  <c r="X276" i="7"/>
  <c r="X284" i="7" s="1"/>
  <c r="X275" i="7"/>
  <c r="X274" i="7"/>
  <c r="X273" i="7"/>
  <c r="X293" i="7"/>
  <c r="X23" i="7"/>
  <c r="W294" i="7"/>
  <c r="W436" i="7"/>
  <c r="W438" i="7"/>
  <c r="W435" i="7"/>
  <c r="W439" i="7"/>
  <c r="W443" i="7"/>
  <c r="W463" i="7"/>
  <c r="W467" i="7"/>
  <c r="W487" i="7"/>
  <c r="W491" i="7"/>
  <c r="W495" i="7"/>
  <c r="W460" i="7"/>
  <c r="W464" i="7"/>
  <c r="W468" i="7"/>
  <c r="W488" i="7"/>
  <c r="W492" i="7"/>
  <c r="W430" i="7"/>
  <c r="V90" i="7" l="1"/>
  <c r="V146" i="7"/>
  <c r="AC100" i="7"/>
  <c r="AC101" i="7" s="1"/>
  <c r="AC116" i="7"/>
  <c r="AD17" i="7"/>
  <c r="AD35" i="7" s="1"/>
  <c r="AD423" i="7"/>
  <c r="AD287" i="7"/>
  <c r="AC71" i="7"/>
  <c r="AD580" i="7"/>
  <c r="AD559" i="7"/>
  <c r="AD555" i="7"/>
  <c r="AD551" i="7"/>
  <c r="AD547" i="7"/>
  <c r="AD518" i="7"/>
  <c r="AD513" i="7"/>
  <c r="AD24" i="7"/>
  <c r="AD28" i="7"/>
  <c r="AD21" i="7"/>
  <c r="W434" i="7"/>
  <c r="AD663" i="7"/>
  <c r="AD661" i="7"/>
  <c r="AD659" i="7"/>
  <c r="AD657" i="7"/>
  <c r="AD656" i="7"/>
  <c r="AD631" i="7"/>
  <c r="AD630" i="7"/>
  <c r="AD629" i="7"/>
  <c r="AD628" i="7"/>
  <c r="AD627" i="7"/>
  <c r="AD626" i="7"/>
  <c r="AD625" i="7"/>
  <c r="AD624" i="7"/>
  <c r="AD623" i="7"/>
  <c r="AD600" i="7"/>
  <c r="AD599" i="7"/>
  <c r="AD598" i="7"/>
  <c r="AD660" i="7"/>
  <c r="AD655" i="7"/>
  <c r="AD662" i="7"/>
  <c r="AD664" i="7"/>
  <c r="AD658" i="7"/>
  <c r="AD632" i="7"/>
  <c r="AD597" i="7"/>
  <c r="AD595" i="7"/>
  <c r="AD593" i="7"/>
  <c r="AD591" i="7"/>
  <c r="AD596" i="7"/>
  <c r="AD594" i="7"/>
  <c r="AD592" i="7"/>
  <c r="AD37" i="7"/>
  <c r="AD14" i="7"/>
  <c r="AD186" i="7" s="1"/>
  <c r="Y568" i="7"/>
  <c r="Y147" i="7" s="1"/>
  <c r="X298" i="7"/>
  <c r="X439" i="7"/>
  <c r="X294" i="7"/>
  <c r="X437" i="7"/>
  <c r="X438" i="7"/>
  <c r="X442" i="7"/>
  <c r="X462" i="7"/>
  <c r="X466" i="7"/>
  <c r="X486" i="7"/>
  <c r="X490" i="7"/>
  <c r="X494" i="7"/>
  <c r="X463" i="7"/>
  <c r="X467" i="7"/>
  <c r="X487" i="7"/>
  <c r="X491" i="7"/>
  <c r="X495" i="7"/>
  <c r="X25" i="7"/>
  <c r="X601" i="7"/>
  <c r="X586" i="7" s="1"/>
  <c r="X77" i="7" s="1"/>
  <c r="X633" i="7"/>
  <c r="X618" i="7" s="1"/>
  <c r="X78" i="7" s="1"/>
  <c r="X665" i="7"/>
  <c r="X650" i="7" s="1"/>
  <c r="X79" i="7" s="1"/>
  <c r="Y676" i="7"/>
  <c r="Y675" i="7"/>
  <c r="Y673" i="7"/>
  <c r="Y672" i="7"/>
  <c r="Y670" i="7"/>
  <c r="Y669" i="7"/>
  <c r="Y358" i="7"/>
  <c r="Y357" i="7"/>
  <c r="Y356" i="7"/>
  <c r="Y355" i="7"/>
  <c r="Y354" i="7"/>
  <c r="Y353" i="7"/>
  <c r="Y352" i="7"/>
  <c r="Y351" i="7"/>
  <c r="Y667" i="7"/>
  <c r="Y350" i="7"/>
  <c r="Y332" i="7"/>
  <c r="Y331" i="7"/>
  <c r="Y330" i="7"/>
  <c r="Y329" i="7"/>
  <c r="Y328" i="7"/>
  <c r="Y327" i="7"/>
  <c r="Y326" i="7"/>
  <c r="Y349" i="7"/>
  <c r="Y644" i="7"/>
  <c r="Y643" i="7"/>
  <c r="Y642" i="7"/>
  <c r="Y641" i="7"/>
  <c r="Y640" i="7"/>
  <c r="Y639" i="7"/>
  <c r="Y638" i="7"/>
  <c r="Y637" i="7"/>
  <c r="Y635" i="7"/>
  <c r="Y325" i="7"/>
  <c r="Y307" i="7"/>
  <c r="Y306" i="7"/>
  <c r="Y305" i="7"/>
  <c r="Y304" i="7"/>
  <c r="Y303" i="7"/>
  <c r="Y302" i="7"/>
  <c r="Y324" i="7"/>
  <c r="Y323" i="7"/>
  <c r="Y612" i="7"/>
  <c r="Y611" i="7"/>
  <c r="Y610" i="7"/>
  <c r="Y609" i="7"/>
  <c r="Y608" i="7"/>
  <c r="Y607" i="7"/>
  <c r="Y606" i="7"/>
  <c r="Y605" i="7"/>
  <c r="Y603" i="7"/>
  <c r="Y301" i="7"/>
  <c r="Y300" i="7"/>
  <c r="Y299" i="7"/>
  <c r="Y519" i="7"/>
  <c r="Y514" i="7"/>
  <c r="Y414" i="7"/>
  <c r="Y413" i="7"/>
  <c r="Y412" i="7"/>
  <c r="Y411" i="7"/>
  <c r="Y410" i="7"/>
  <c r="Y409" i="7"/>
  <c r="Y429" i="7"/>
  <c r="Y293" i="7"/>
  <c r="Y278" i="7"/>
  <c r="Y277" i="7"/>
  <c r="Y276" i="7"/>
  <c r="Y284" i="7" s="1"/>
  <c r="Y275" i="7"/>
  <c r="Y274" i="7"/>
  <c r="Y273" i="7"/>
  <c r="Y23" i="7"/>
  <c r="X435" i="7"/>
  <c r="X443" i="7"/>
  <c r="X441" i="7"/>
  <c r="X436" i="7"/>
  <c r="X440" i="7"/>
  <c r="X460" i="7"/>
  <c r="X464" i="7"/>
  <c r="X468" i="7"/>
  <c r="X488" i="7"/>
  <c r="X492" i="7"/>
  <c r="X430" i="7"/>
  <c r="X461" i="7"/>
  <c r="X465" i="7"/>
  <c r="X469" i="7"/>
  <c r="X489" i="7"/>
  <c r="X493" i="7"/>
  <c r="W90" i="7" l="1"/>
  <c r="W146" i="7"/>
  <c r="AD100" i="7"/>
  <c r="AD101" i="7" s="1"/>
  <c r="AD116" i="7"/>
  <c r="AD71" i="7"/>
  <c r="AE17" i="7"/>
  <c r="AE35" i="7" s="1"/>
  <c r="AE423" i="7"/>
  <c r="AE287" i="7"/>
  <c r="AE580" i="7"/>
  <c r="AE518" i="7"/>
  <c r="AE513" i="7"/>
  <c r="AE559" i="7"/>
  <c r="AE555" i="7"/>
  <c r="AE547" i="7"/>
  <c r="AE551" i="7"/>
  <c r="AE24" i="7"/>
  <c r="AE28" i="7"/>
  <c r="AE21" i="7"/>
  <c r="X434" i="7"/>
  <c r="AE664" i="7"/>
  <c r="AE663" i="7"/>
  <c r="AE662" i="7"/>
  <c r="AE661" i="7"/>
  <c r="AE660" i="7"/>
  <c r="AE659" i="7"/>
  <c r="AE658" i="7"/>
  <c r="AE657" i="7"/>
  <c r="AE656" i="7"/>
  <c r="AE655" i="7"/>
  <c r="AE630" i="7"/>
  <c r="AE628" i="7"/>
  <c r="AE632" i="7"/>
  <c r="AE631" i="7"/>
  <c r="AE629" i="7"/>
  <c r="AE627" i="7"/>
  <c r="AE625" i="7"/>
  <c r="AE623" i="7"/>
  <c r="AE599" i="7"/>
  <c r="AE591" i="7"/>
  <c r="AE626" i="7"/>
  <c r="AE624" i="7"/>
  <c r="AE598" i="7"/>
  <c r="AE596" i="7"/>
  <c r="AE594" i="7"/>
  <c r="AE592" i="7"/>
  <c r="AE600" i="7"/>
  <c r="AE597" i="7"/>
  <c r="AE595" i="7"/>
  <c r="AE593" i="7"/>
  <c r="AE14" i="7"/>
  <c r="AE186" i="7" s="1"/>
  <c r="AE37" i="7"/>
  <c r="Z568" i="7"/>
  <c r="Z147" i="7" s="1"/>
  <c r="Y298" i="7"/>
  <c r="Y665" i="7"/>
  <c r="Y650" i="7" s="1"/>
  <c r="Y79" i="7" s="1"/>
  <c r="Y25" i="7"/>
  <c r="Z676" i="7"/>
  <c r="Z675" i="7"/>
  <c r="Z673" i="7"/>
  <c r="Z672" i="7"/>
  <c r="Z670" i="7"/>
  <c r="Z669" i="7"/>
  <c r="Z667" i="7"/>
  <c r="Z358" i="7"/>
  <c r="Z357" i="7"/>
  <c r="Z356" i="7"/>
  <c r="Z355" i="7"/>
  <c r="Z354" i="7"/>
  <c r="Z353" i="7"/>
  <c r="Z352" i="7"/>
  <c r="Z351" i="7"/>
  <c r="Z350" i="7"/>
  <c r="Z349" i="7"/>
  <c r="Z644" i="7"/>
  <c r="Z643" i="7"/>
  <c r="Z642" i="7"/>
  <c r="Z641" i="7"/>
  <c r="Z640" i="7"/>
  <c r="Z639" i="7"/>
  <c r="Z638" i="7"/>
  <c r="Z637" i="7"/>
  <c r="Z635" i="7"/>
  <c r="Z332" i="7"/>
  <c r="Z331" i="7"/>
  <c r="Z330" i="7"/>
  <c r="Z329" i="7"/>
  <c r="Z328" i="7"/>
  <c r="Z327" i="7"/>
  <c r="Z326" i="7"/>
  <c r="Z325" i="7"/>
  <c r="Z324" i="7"/>
  <c r="Z323" i="7"/>
  <c r="Z612" i="7"/>
  <c r="Z611" i="7"/>
  <c r="Z610" i="7"/>
  <c r="Z609" i="7"/>
  <c r="Z608" i="7"/>
  <c r="Z607" i="7"/>
  <c r="Z606" i="7"/>
  <c r="Z605" i="7"/>
  <c r="Z603" i="7"/>
  <c r="Z307" i="7"/>
  <c r="Z306" i="7"/>
  <c r="Z305" i="7"/>
  <c r="Z304" i="7"/>
  <c r="Z303" i="7"/>
  <c r="Z302" i="7"/>
  <c r="Z301" i="7"/>
  <c r="Z300" i="7"/>
  <c r="Z299" i="7"/>
  <c r="Z519" i="7"/>
  <c r="Z514" i="7"/>
  <c r="Z429" i="7"/>
  <c r="Z414" i="7"/>
  <c r="Z413" i="7"/>
  <c r="Z412" i="7"/>
  <c r="Z411" i="7"/>
  <c r="Z410" i="7"/>
  <c r="Z409" i="7"/>
  <c r="Z278" i="7"/>
  <c r="Z277" i="7"/>
  <c r="Z276" i="7"/>
  <c r="Z284" i="7" s="1"/>
  <c r="Z275" i="7"/>
  <c r="Z274" i="7"/>
  <c r="Z273" i="7"/>
  <c r="Z293" i="7"/>
  <c r="Z23" i="7"/>
  <c r="Y294" i="7"/>
  <c r="Y442" i="7"/>
  <c r="Y436" i="7"/>
  <c r="Y435" i="7"/>
  <c r="Y439" i="7"/>
  <c r="Y443" i="7"/>
  <c r="Y463" i="7"/>
  <c r="Y467" i="7"/>
  <c r="Y487" i="7"/>
  <c r="Y491" i="7"/>
  <c r="Y495" i="7"/>
  <c r="Y460" i="7"/>
  <c r="Y464" i="7"/>
  <c r="Y468" i="7"/>
  <c r="Y488" i="7"/>
  <c r="Y492" i="7"/>
  <c r="Y430" i="7"/>
  <c r="Y601" i="7"/>
  <c r="Y586" i="7" s="1"/>
  <c r="Y77" i="7" s="1"/>
  <c r="Y633" i="7"/>
  <c r="Y618" i="7" s="1"/>
  <c r="Y78" i="7" s="1"/>
  <c r="Y438" i="7"/>
  <c r="Y440" i="7"/>
  <c r="Y437" i="7"/>
  <c r="Y441" i="7"/>
  <c r="Y461" i="7"/>
  <c r="Y465" i="7"/>
  <c r="Y469" i="7"/>
  <c r="Y489" i="7"/>
  <c r="Y493" i="7"/>
  <c r="Y462" i="7"/>
  <c r="Y466" i="7"/>
  <c r="Y486" i="7"/>
  <c r="Y490" i="7"/>
  <c r="Y494" i="7"/>
  <c r="X90" i="7" l="1"/>
  <c r="X146" i="7"/>
  <c r="AE100" i="7"/>
  <c r="AE101" i="7" s="1"/>
  <c r="AE116" i="7"/>
  <c r="AF17" i="7"/>
  <c r="AF35" i="7" s="1"/>
  <c r="AF423" i="7"/>
  <c r="AF287" i="7"/>
  <c r="AE71" i="7"/>
  <c r="AF580" i="7"/>
  <c r="AF551" i="7"/>
  <c r="AF518" i="7"/>
  <c r="AF513" i="7"/>
  <c r="AF559" i="7"/>
  <c r="AF555" i="7"/>
  <c r="AF547" i="7"/>
  <c r="AF24" i="7"/>
  <c r="AF28" i="7"/>
  <c r="AF21" i="7"/>
  <c r="Y434" i="7"/>
  <c r="AF664" i="7"/>
  <c r="AF662" i="7"/>
  <c r="AF660" i="7"/>
  <c r="AF658" i="7"/>
  <c r="AF656" i="7"/>
  <c r="AF663" i="7"/>
  <c r="AF659" i="7"/>
  <c r="AF655" i="7"/>
  <c r="AF630" i="7"/>
  <c r="AF628" i="7"/>
  <c r="AF626" i="7"/>
  <c r="AF624" i="7"/>
  <c r="AF600" i="7"/>
  <c r="AF661" i="7"/>
  <c r="AF657" i="7"/>
  <c r="AF632" i="7"/>
  <c r="AF631" i="7"/>
  <c r="AF629" i="7"/>
  <c r="AF627" i="7"/>
  <c r="AF597" i="7"/>
  <c r="AF596" i="7"/>
  <c r="AF595" i="7"/>
  <c r="AF594" i="7"/>
  <c r="AF593" i="7"/>
  <c r="AF592" i="7"/>
  <c r="AF591" i="7"/>
  <c r="AF598" i="7"/>
  <c r="AF625" i="7"/>
  <c r="AF599" i="7"/>
  <c r="AF623" i="7"/>
  <c r="AF14" i="7"/>
  <c r="AF186" i="7" s="1"/>
  <c r="AF37" i="7"/>
  <c r="Z298" i="7"/>
  <c r="AA676" i="7"/>
  <c r="AA674" i="7"/>
  <c r="AA673" i="7"/>
  <c r="AA672" i="7"/>
  <c r="AA670" i="7"/>
  <c r="AA669" i="7"/>
  <c r="AA358" i="7"/>
  <c r="AA357" i="7"/>
  <c r="AA356" i="7"/>
  <c r="AA355" i="7"/>
  <c r="AA354" i="7"/>
  <c r="AA353" i="7"/>
  <c r="AA352" i="7"/>
  <c r="AA351" i="7"/>
  <c r="AA667" i="7"/>
  <c r="AA349" i="7"/>
  <c r="AA332" i="7"/>
  <c r="AA331" i="7"/>
  <c r="AA330" i="7"/>
  <c r="AA329" i="7"/>
  <c r="AA328" i="7"/>
  <c r="AA327" i="7"/>
  <c r="AA326" i="7"/>
  <c r="AA350" i="7"/>
  <c r="AA644" i="7"/>
  <c r="AA643" i="7"/>
  <c r="AA642" i="7"/>
  <c r="AA641" i="7"/>
  <c r="AA640" i="7"/>
  <c r="AA639" i="7"/>
  <c r="AA638" i="7"/>
  <c r="AA637" i="7"/>
  <c r="AA635" i="7"/>
  <c r="AA307" i="7"/>
  <c r="AA306" i="7"/>
  <c r="AA305" i="7"/>
  <c r="AA304" i="7"/>
  <c r="AA303" i="7"/>
  <c r="AA302" i="7"/>
  <c r="AA325" i="7"/>
  <c r="AA324" i="7"/>
  <c r="AA323" i="7"/>
  <c r="AA612" i="7"/>
  <c r="AA611" i="7"/>
  <c r="AA610" i="7"/>
  <c r="AA609" i="7"/>
  <c r="AA608" i="7"/>
  <c r="AA607" i="7"/>
  <c r="AA606" i="7"/>
  <c r="AA604" i="7"/>
  <c r="AA603" i="7"/>
  <c r="AA300" i="7"/>
  <c r="AA301" i="7"/>
  <c r="AA299" i="7"/>
  <c r="AA519" i="7"/>
  <c r="AA514" i="7"/>
  <c r="AA414" i="7"/>
  <c r="AA413" i="7"/>
  <c r="AA412" i="7"/>
  <c r="AA411" i="7"/>
  <c r="AA410" i="7"/>
  <c r="AA409" i="7"/>
  <c r="AA429" i="7"/>
  <c r="AA293" i="7"/>
  <c r="AA278" i="7"/>
  <c r="AA277" i="7"/>
  <c r="AA276" i="7"/>
  <c r="AA284" i="7" s="1"/>
  <c r="AA275" i="7"/>
  <c r="AA274" i="7"/>
  <c r="AA273" i="7"/>
  <c r="AA23" i="7"/>
  <c r="Z441" i="7"/>
  <c r="Z439" i="7"/>
  <c r="Z438" i="7"/>
  <c r="Z442" i="7"/>
  <c r="Z462" i="7"/>
  <c r="Z466" i="7"/>
  <c r="Z486" i="7"/>
  <c r="Z490" i="7"/>
  <c r="Z494" i="7"/>
  <c r="Z463" i="7"/>
  <c r="Z467" i="7"/>
  <c r="Z487" i="7"/>
  <c r="Z491" i="7"/>
  <c r="Z495" i="7"/>
  <c r="Z25" i="7"/>
  <c r="Z601" i="7"/>
  <c r="Z586" i="7" s="1"/>
  <c r="Z77" i="7" s="1"/>
  <c r="Z633" i="7"/>
  <c r="Z618" i="7" s="1"/>
  <c r="Z78" i="7" s="1"/>
  <c r="Z665" i="7"/>
  <c r="Z650" i="7" s="1"/>
  <c r="Z79" i="7" s="1"/>
  <c r="Z437" i="7"/>
  <c r="Z294" i="7"/>
  <c r="Z435" i="7"/>
  <c r="Z443" i="7"/>
  <c r="Z436" i="7"/>
  <c r="Z440" i="7"/>
  <c r="Z460" i="7"/>
  <c r="Z464" i="7"/>
  <c r="Z468" i="7"/>
  <c r="Z488" i="7"/>
  <c r="Z492" i="7"/>
  <c r="Z430" i="7"/>
  <c r="Z461" i="7"/>
  <c r="Z465" i="7"/>
  <c r="Z469" i="7"/>
  <c r="Z489" i="7"/>
  <c r="Z493" i="7"/>
  <c r="Y90" i="7" l="1"/>
  <c r="Y146" i="7"/>
  <c r="AF100" i="7"/>
  <c r="AF101" i="7" s="1"/>
  <c r="AF116" i="7"/>
  <c r="AG17" i="7"/>
  <c r="AG35" i="7" s="1"/>
  <c r="AG423" i="7"/>
  <c r="AG287" i="7"/>
  <c r="AF71" i="7"/>
  <c r="AG580" i="7"/>
  <c r="AG518" i="7"/>
  <c r="AG513" i="7"/>
  <c r="AG559" i="7"/>
  <c r="AG555" i="7"/>
  <c r="AG551" i="7"/>
  <c r="AG547" i="7"/>
  <c r="AG24" i="7"/>
  <c r="AG28" i="7"/>
  <c r="AG21" i="7"/>
  <c r="Z434" i="7"/>
  <c r="AG655" i="7"/>
  <c r="AG632" i="7"/>
  <c r="AG664" i="7"/>
  <c r="AG662" i="7"/>
  <c r="AG660" i="7"/>
  <c r="AG658" i="7"/>
  <c r="AG661" i="7"/>
  <c r="AG657" i="7"/>
  <c r="AG631" i="7"/>
  <c r="AG629" i="7"/>
  <c r="AG627" i="7"/>
  <c r="AG663" i="7"/>
  <c r="AG659" i="7"/>
  <c r="AG656" i="7"/>
  <c r="AG630" i="7"/>
  <c r="AG628" i="7"/>
  <c r="AG626" i="7"/>
  <c r="AG624" i="7"/>
  <c r="AG600" i="7"/>
  <c r="AG598" i="7"/>
  <c r="AG625" i="7"/>
  <c r="AG596" i="7"/>
  <c r="AG594" i="7"/>
  <c r="AG592" i="7"/>
  <c r="AG599" i="7"/>
  <c r="AG623" i="7"/>
  <c r="AG597" i="7"/>
  <c r="AG595" i="7"/>
  <c r="AG593" i="7"/>
  <c r="AG591" i="7"/>
  <c r="AG685" i="7"/>
  <c r="AG149" i="7" s="1"/>
  <c r="AG37" i="7"/>
  <c r="AG14" i="7"/>
  <c r="AG186" i="7" s="1"/>
  <c r="AA298" i="7"/>
  <c r="AB568" i="7"/>
  <c r="AB147" i="7" s="1"/>
  <c r="AA633" i="7"/>
  <c r="AA618" i="7" s="1"/>
  <c r="AA78" i="7" s="1"/>
  <c r="AA601" i="7"/>
  <c r="AA586" i="7" s="1"/>
  <c r="AA77" i="7" s="1"/>
  <c r="AB676" i="7"/>
  <c r="AB674" i="7"/>
  <c r="AB673" i="7"/>
  <c r="AB671" i="7"/>
  <c r="AB670" i="7"/>
  <c r="AB669" i="7"/>
  <c r="AB667" i="7"/>
  <c r="AB358" i="7"/>
  <c r="AB357" i="7"/>
  <c r="AB356" i="7"/>
  <c r="AB355" i="7"/>
  <c r="AB354" i="7"/>
  <c r="AB353" i="7"/>
  <c r="AB352" i="7"/>
  <c r="AB351" i="7"/>
  <c r="AB350" i="7"/>
  <c r="AB349" i="7"/>
  <c r="AB644" i="7"/>
  <c r="AB643" i="7"/>
  <c r="AB642" i="7"/>
  <c r="AB641" i="7"/>
  <c r="AB640" i="7"/>
  <c r="AB639" i="7"/>
  <c r="AB638" i="7"/>
  <c r="AB637" i="7"/>
  <c r="AB635" i="7"/>
  <c r="AB332" i="7"/>
  <c r="AB331" i="7"/>
  <c r="AB330" i="7"/>
  <c r="AB329" i="7"/>
  <c r="AB328" i="7"/>
  <c r="AB327" i="7"/>
  <c r="AB326" i="7"/>
  <c r="AB325" i="7"/>
  <c r="AB324" i="7"/>
  <c r="AB323" i="7"/>
  <c r="AB612" i="7"/>
  <c r="AB611" i="7"/>
  <c r="AB610" i="7"/>
  <c r="AB609" i="7"/>
  <c r="AB608" i="7"/>
  <c r="AB607" i="7"/>
  <c r="AB606" i="7"/>
  <c r="AB604" i="7"/>
  <c r="AB603" i="7"/>
  <c r="AB307" i="7"/>
  <c r="AB306" i="7"/>
  <c r="AB305" i="7"/>
  <c r="AB304" i="7"/>
  <c r="AB303" i="7"/>
  <c r="AB302" i="7"/>
  <c r="AB301" i="7"/>
  <c r="AB300" i="7"/>
  <c r="AB299" i="7"/>
  <c r="AB298" i="7"/>
  <c r="AB519" i="7"/>
  <c r="AB514" i="7"/>
  <c r="AB429" i="7"/>
  <c r="AB414" i="7"/>
  <c r="AB413" i="7"/>
  <c r="AB412" i="7"/>
  <c r="AB411" i="7"/>
  <c r="AB410" i="7"/>
  <c r="AB409" i="7"/>
  <c r="AB293" i="7"/>
  <c r="AB278" i="7"/>
  <c r="AB277" i="7"/>
  <c r="AB276" i="7"/>
  <c r="AB284" i="7" s="1"/>
  <c r="AB275" i="7"/>
  <c r="AB274" i="7"/>
  <c r="AB273" i="7"/>
  <c r="AB23" i="7"/>
  <c r="AA440" i="7"/>
  <c r="AA442" i="7"/>
  <c r="AA437" i="7"/>
  <c r="AA441" i="7"/>
  <c r="AA461" i="7"/>
  <c r="AA465" i="7"/>
  <c r="AA469" i="7"/>
  <c r="AA489" i="7"/>
  <c r="AA493" i="7"/>
  <c r="AA462" i="7"/>
  <c r="AA466" i="7"/>
  <c r="AA486" i="7"/>
  <c r="AA490" i="7"/>
  <c r="AA494" i="7"/>
  <c r="AA25" i="7"/>
  <c r="AA665" i="7"/>
  <c r="AA650" i="7" s="1"/>
  <c r="AA79" i="7" s="1"/>
  <c r="AA294" i="7"/>
  <c r="AA436" i="7"/>
  <c r="AA438" i="7"/>
  <c r="AA435" i="7"/>
  <c r="AA439" i="7"/>
  <c r="AA443" i="7"/>
  <c r="AA463" i="7"/>
  <c r="AA467" i="7"/>
  <c r="AA487" i="7"/>
  <c r="AA491" i="7"/>
  <c r="AA495" i="7"/>
  <c r="AA460" i="7"/>
  <c r="AA464" i="7"/>
  <c r="AA468" i="7"/>
  <c r="AA488" i="7"/>
  <c r="AA492" i="7"/>
  <c r="AA430" i="7"/>
  <c r="Z90" i="7" l="1"/>
  <c r="Z146" i="7"/>
  <c r="AG226" i="7"/>
  <c r="AG214" i="7"/>
  <c r="AG100" i="7"/>
  <c r="AG101" i="7" s="1"/>
  <c r="AG116" i="7"/>
  <c r="AG71" i="7"/>
  <c r="AH17" i="7"/>
  <c r="AH35" i="7" s="1"/>
  <c r="AH423" i="7"/>
  <c r="AH287" i="7"/>
  <c r="AH580" i="7"/>
  <c r="AH513" i="7"/>
  <c r="AH551" i="7"/>
  <c r="AH518" i="7"/>
  <c r="AH559" i="7"/>
  <c r="AH555" i="7"/>
  <c r="AH547" i="7"/>
  <c r="AH24" i="7"/>
  <c r="AH28" i="7"/>
  <c r="AH21" i="7"/>
  <c r="AA434" i="7"/>
  <c r="AH663" i="7"/>
  <c r="AH661" i="7"/>
  <c r="AH659" i="7"/>
  <c r="AH657" i="7"/>
  <c r="AH664" i="7"/>
  <c r="AH660" i="7"/>
  <c r="AH632" i="7"/>
  <c r="AH631" i="7"/>
  <c r="AH630" i="7"/>
  <c r="AH629" i="7"/>
  <c r="AH628" i="7"/>
  <c r="AH627" i="7"/>
  <c r="AH626" i="7"/>
  <c r="AH625" i="7"/>
  <c r="AH624" i="7"/>
  <c r="AH623" i="7"/>
  <c r="AH600" i="7"/>
  <c r="AH599" i="7"/>
  <c r="AH598" i="7"/>
  <c r="AH662" i="7"/>
  <c r="AH658" i="7"/>
  <c r="AH656" i="7"/>
  <c r="AH655" i="7"/>
  <c r="AH597" i="7"/>
  <c r="AH595" i="7"/>
  <c r="AH593" i="7"/>
  <c r="AH591" i="7"/>
  <c r="AH596" i="7"/>
  <c r="AH594" i="7"/>
  <c r="AH592" i="7"/>
  <c r="AH685" i="7"/>
  <c r="AH149" i="7" s="1"/>
  <c r="AH37" i="7"/>
  <c r="AH14" i="7"/>
  <c r="AH186" i="7" s="1"/>
  <c r="AC568" i="7"/>
  <c r="AC147" i="7" s="1"/>
  <c r="AA146" i="7"/>
  <c r="AB601" i="7"/>
  <c r="AB586" i="7" s="1"/>
  <c r="AB77" i="7" s="1"/>
  <c r="AB665" i="7"/>
  <c r="AB650" i="7" s="1"/>
  <c r="AB79" i="7" s="1"/>
  <c r="AB25" i="7"/>
  <c r="AB633" i="7"/>
  <c r="AB618" i="7" s="1"/>
  <c r="AB78" i="7" s="1"/>
  <c r="AC676" i="7"/>
  <c r="AC674" i="7"/>
  <c r="AC673" i="7"/>
  <c r="AC671" i="7"/>
  <c r="AC670" i="7"/>
  <c r="AC669" i="7"/>
  <c r="AC358" i="7"/>
  <c r="AC357" i="7"/>
  <c r="AC356" i="7"/>
  <c r="AC355" i="7"/>
  <c r="AC354" i="7"/>
  <c r="AC353" i="7"/>
  <c r="AC352" i="7"/>
  <c r="AC351" i="7"/>
  <c r="AC667" i="7"/>
  <c r="AC350" i="7"/>
  <c r="AC332" i="7"/>
  <c r="AC331" i="7"/>
  <c r="AC330" i="7"/>
  <c r="AC329" i="7"/>
  <c r="AC328" i="7"/>
  <c r="AC327" i="7"/>
  <c r="AC326" i="7"/>
  <c r="AC349" i="7"/>
  <c r="AC644" i="7"/>
  <c r="AC643" i="7"/>
  <c r="AC642" i="7"/>
  <c r="AC641" i="7"/>
  <c r="AC640" i="7"/>
  <c r="AC639" i="7"/>
  <c r="AC638" i="7"/>
  <c r="AC637" i="7"/>
  <c r="AC635" i="7"/>
  <c r="AC325" i="7"/>
  <c r="AC307" i="7"/>
  <c r="AC306" i="7"/>
  <c r="AC305" i="7"/>
  <c r="AC304" i="7"/>
  <c r="AC303" i="7"/>
  <c r="AC302" i="7"/>
  <c r="AC324" i="7"/>
  <c r="AC323" i="7"/>
  <c r="AC612" i="7"/>
  <c r="AC611" i="7"/>
  <c r="AC610" i="7"/>
  <c r="AC609" i="7"/>
  <c r="AC608" i="7"/>
  <c r="AC607" i="7"/>
  <c r="AC606" i="7"/>
  <c r="AC604" i="7"/>
  <c r="AC603" i="7"/>
  <c r="AC301" i="7"/>
  <c r="AC300" i="7"/>
  <c r="AC299" i="7"/>
  <c r="AC298" i="7"/>
  <c r="AC519" i="7"/>
  <c r="AC514" i="7"/>
  <c r="AC414" i="7"/>
  <c r="AC413" i="7"/>
  <c r="AC412" i="7"/>
  <c r="AC411" i="7"/>
  <c r="AC410" i="7"/>
  <c r="AC409" i="7"/>
  <c r="AC429" i="7"/>
  <c r="AC293" i="7"/>
  <c r="AC278" i="7"/>
  <c r="AC277" i="7"/>
  <c r="AC276" i="7"/>
  <c r="AC284" i="7" s="1"/>
  <c r="AC275" i="7"/>
  <c r="AC274" i="7"/>
  <c r="AC273" i="7"/>
  <c r="AC23" i="7"/>
  <c r="AB439" i="7"/>
  <c r="AB294" i="7"/>
  <c r="AB437" i="7"/>
  <c r="AB436" i="7"/>
  <c r="AB440" i="7"/>
  <c r="AB460" i="7"/>
  <c r="AB464" i="7"/>
  <c r="AB468" i="7"/>
  <c r="AB488" i="7"/>
  <c r="AB492" i="7"/>
  <c r="AB430" i="7"/>
  <c r="AB461" i="7"/>
  <c r="AB465" i="7"/>
  <c r="AB469" i="7"/>
  <c r="AB489" i="7"/>
  <c r="AB493" i="7"/>
  <c r="AB435" i="7"/>
  <c r="AB443" i="7"/>
  <c r="AB441" i="7"/>
  <c r="AB434" i="7"/>
  <c r="AB438" i="7"/>
  <c r="AB442" i="7"/>
  <c r="AB462" i="7"/>
  <c r="AB466" i="7"/>
  <c r="AB486" i="7"/>
  <c r="AB490" i="7"/>
  <c r="AB494" i="7"/>
  <c r="AB463" i="7"/>
  <c r="AB467" i="7"/>
  <c r="AB487" i="7"/>
  <c r="AB491" i="7"/>
  <c r="AB495" i="7"/>
  <c r="AH226" i="7" l="1"/>
  <c r="AH214" i="7"/>
  <c r="AH100" i="7"/>
  <c r="AH101" i="7" s="1"/>
  <c r="AH116" i="7"/>
  <c r="AI17" i="7"/>
  <c r="AI35" i="7" s="1"/>
  <c r="AI423" i="7"/>
  <c r="AI287" i="7"/>
  <c r="AH71" i="7"/>
  <c r="AI580" i="7"/>
  <c r="AI518" i="7"/>
  <c r="AI513" i="7"/>
  <c r="AI559" i="7"/>
  <c r="AI555" i="7"/>
  <c r="AI551" i="7"/>
  <c r="AI547" i="7"/>
  <c r="AI24" i="7"/>
  <c r="AI28" i="7"/>
  <c r="AI21" i="7"/>
  <c r="AI664" i="7"/>
  <c r="AI663" i="7"/>
  <c r="AI662" i="7"/>
  <c r="AI661" i="7"/>
  <c r="AI660" i="7"/>
  <c r="AI659" i="7"/>
  <c r="AI658" i="7"/>
  <c r="AI657" i="7"/>
  <c r="AI656" i="7"/>
  <c r="AI631" i="7"/>
  <c r="AI627" i="7"/>
  <c r="AI632" i="7"/>
  <c r="AI655" i="7"/>
  <c r="AI630" i="7"/>
  <c r="AI628" i="7"/>
  <c r="AI626" i="7"/>
  <c r="AI629" i="7"/>
  <c r="AI625" i="7"/>
  <c r="AI623" i="7"/>
  <c r="AI599" i="7"/>
  <c r="AI597" i="7"/>
  <c r="AI595" i="7"/>
  <c r="AI593" i="7"/>
  <c r="AI591" i="7"/>
  <c r="AI600" i="7"/>
  <c r="AI596" i="7"/>
  <c r="AI594" i="7"/>
  <c r="AI592" i="7"/>
  <c r="AI624" i="7"/>
  <c r="AI598" i="7"/>
  <c r="AI685" i="7"/>
  <c r="AI149" i="7" s="1"/>
  <c r="AI14" i="7"/>
  <c r="AI186" i="7" s="1"/>
  <c r="AI37" i="7"/>
  <c r="AD568" i="7"/>
  <c r="AD147" i="7" s="1"/>
  <c r="AC665" i="7"/>
  <c r="AC650" i="7" s="1"/>
  <c r="AC79" i="7" s="1"/>
  <c r="AC25" i="7"/>
  <c r="AD675" i="7"/>
  <c r="AD674" i="7"/>
  <c r="AD673" i="7"/>
  <c r="AD671" i="7"/>
  <c r="AD670" i="7"/>
  <c r="AD669" i="7"/>
  <c r="AD667" i="7"/>
  <c r="AD358" i="7"/>
  <c r="AD357" i="7"/>
  <c r="AD356" i="7"/>
  <c r="AD355" i="7"/>
  <c r="AD354" i="7"/>
  <c r="AD353" i="7"/>
  <c r="AD352" i="7"/>
  <c r="AD351" i="7"/>
  <c r="AD350" i="7"/>
  <c r="AD349" i="7"/>
  <c r="AD644" i="7"/>
  <c r="AD643" i="7"/>
  <c r="AD642" i="7"/>
  <c r="AD641" i="7"/>
  <c r="AD640" i="7"/>
  <c r="AD639" i="7"/>
  <c r="AD638" i="7"/>
  <c r="AD637" i="7"/>
  <c r="AD635" i="7"/>
  <c r="AD332" i="7"/>
  <c r="AD331" i="7"/>
  <c r="AD330" i="7"/>
  <c r="AD329" i="7"/>
  <c r="AD328" i="7"/>
  <c r="AD327" i="7"/>
  <c r="AD326" i="7"/>
  <c r="AD325" i="7"/>
  <c r="AD324" i="7"/>
  <c r="AD323" i="7"/>
  <c r="AD612" i="7"/>
  <c r="AD611" i="7"/>
  <c r="AD610" i="7"/>
  <c r="AD609" i="7"/>
  <c r="AD608" i="7"/>
  <c r="AD607" i="7"/>
  <c r="AD606" i="7"/>
  <c r="AD604" i="7"/>
  <c r="AD603" i="7"/>
  <c r="AD307" i="7"/>
  <c r="AD306" i="7"/>
  <c r="AD305" i="7"/>
  <c r="AD304" i="7"/>
  <c r="AD303" i="7"/>
  <c r="AD302" i="7"/>
  <c r="AD301" i="7"/>
  <c r="AD300" i="7"/>
  <c r="AD299" i="7"/>
  <c r="AD298" i="7"/>
  <c r="AD519" i="7"/>
  <c r="AD514" i="7"/>
  <c r="AD429" i="7"/>
  <c r="AD414" i="7"/>
  <c r="AD413" i="7"/>
  <c r="AD412" i="7"/>
  <c r="AD411" i="7"/>
  <c r="AD410" i="7"/>
  <c r="AD409" i="7"/>
  <c r="AD293" i="7"/>
  <c r="AD278" i="7"/>
  <c r="AD277" i="7"/>
  <c r="AD276" i="7"/>
  <c r="AD284" i="7" s="1"/>
  <c r="AD275" i="7"/>
  <c r="AD274" i="7"/>
  <c r="AD273" i="7"/>
  <c r="AD23" i="7"/>
  <c r="AC294" i="7"/>
  <c r="AC438" i="7"/>
  <c r="AC436" i="7"/>
  <c r="AC435" i="7"/>
  <c r="AC439" i="7"/>
  <c r="AC443" i="7"/>
  <c r="AC463" i="7"/>
  <c r="AC467" i="7"/>
  <c r="AC487" i="7"/>
  <c r="AC491" i="7"/>
  <c r="AC495" i="7"/>
  <c r="AC460" i="7"/>
  <c r="AC464" i="7"/>
  <c r="AC468" i="7"/>
  <c r="AC488" i="7"/>
  <c r="AC492" i="7"/>
  <c r="AC430" i="7"/>
  <c r="AC601" i="7"/>
  <c r="AC586" i="7" s="1"/>
  <c r="AC77" i="7" s="1"/>
  <c r="AC633" i="7"/>
  <c r="AC618" i="7" s="1"/>
  <c r="AC78" i="7" s="1"/>
  <c r="AC434" i="7"/>
  <c r="AC442" i="7"/>
  <c r="AC440" i="7"/>
  <c r="AC437" i="7"/>
  <c r="AC441" i="7"/>
  <c r="AC461" i="7"/>
  <c r="AC465" i="7"/>
  <c r="AC469" i="7"/>
  <c r="AC489" i="7"/>
  <c r="AC493" i="7"/>
  <c r="AC462" i="7"/>
  <c r="AC466" i="7"/>
  <c r="AC486" i="7"/>
  <c r="AC490" i="7"/>
  <c r="AC494" i="7"/>
  <c r="AB90" i="7" l="1"/>
  <c r="AB146" i="7"/>
  <c r="AI226" i="7"/>
  <c r="AI214" i="7"/>
  <c r="AI100" i="7"/>
  <c r="AI101" i="7" s="1"/>
  <c r="AI116" i="7"/>
  <c r="AI71" i="7"/>
  <c r="AJ17" i="7"/>
  <c r="AJ35" i="7" s="1"/>
  <c r="AJ423" i="7"/>
  <c r="AJ287" i="7"/>
  <c r="AJ580" i="7"/>
  <c r="AJ555" i="7"/>
  <c r="AJ551" i="7"/>
  <c r="AJ547" i="7"/>
  <c r="AJ518" i="7"/>
  <c r="AJ513" i="7"/>
  <c r="AJ559" i="7"/>
  <c r="AJ24" i="7"/>
  <c r="AJ28" i="7"/>
  <c r="AJ21" i="7"/>
  <c r="AJ663" i="7"/>
  <c r="AJ661" i="7"/>
  <c r="AJ659" i="7"/>
  <c r="AJ657" i="7"/>
  <c r="AJ655" i="7"/>
  <c r="AJ662" i="7"/>
  <c r="AJ632" i="7"/>
  <c r="AJ658" i="7"/>
  <c r="AJ656" i="7"/>
  <c r="AJ630" i="7"/>
  <c r="AJ628" i="7"/>
  <c r="AJ664" i="7"/>
  <c r="AJ660" i="7"/>
  <c r="AJ631" i="7"/>
  <c r="AJ629" i="7"/>
  <c r="AJ627" i="7"/>
  <c r="AJ625" i="7"/>
  <c r="AJ623" i="7"/>
  <c r="AJ599" i="7"/>
  <c r="AJ597" i="7"/>
  <c r="AJ596" i="7"/>
  <c r="AJ595" i="7"/>
  <c r="AJ594" i="7"/>
  <c r="AJ593" i="7"/>
  <c r="AJ592" i="7"/>
  <c r="AJ591" i="7"/>
  <c r="AJ600" i="7"/>
  <c r="AJ624" i="7"/>
  <c r="AJ598" i="7"/>
  <c r="AJ626" i="7"/>
  <c r="AJ685" i="7"/>
  <c r="AJ149" i="7" s="1"/>
  <c r="AJ14" i="7"/>
  <c r="AJ186" i="7" s="1"/>
  <c r="AJ37" i="7"/>
  <c r="AE568" i="7"/>
  <c r="AE147" i="7" s="1"/>
  <c r="AE675" i="7"/>
  <c r="AE674" i="7"/>
  <c r="AE673" i="7"/>
  <c r="AE671" i="7"/>
  <c r="AE670" i="7"/>
  <c r="AE669" i="7"/>
  <c r="AE667" i="7"/>
  <c r="AE358" i="7"/>
  <c r="AE357" i="7"/>
  <c r="AE356" i="7"/>
  <c r="AE355" i="7"/>
  <c r="AE354" i="7"/>
  <c r="AE353" i="7"/>
  <c r="AE352" i="7"/>
  <c r="AE351" i="7"/>
  <c r="AE349" i="7"/>
  <c r="AE332" i="7"/>
  <c r="AE331" i="7"/>
  <c r="AE330" i="7"/>
  <c r="AE329" i="7"/>
  <c r="AE328" i="7"/>
  <c r="AE327" i="7"/>
  <c r="AE326" i="7"/>
  <c r="AE350" i="7"/>
  <c r="AE644" i="7"/>
  <c r="AE643" i="7"/>
  <c r="AE642" i="7"/>
  <c r="AE641" i="7"/>
  <c r="AE640" i="7"/>
  <c r="AE639" i="7"/>
  <c r="AE638" i="7"/>
  <c r="AE637" i="7"/>
  <c r="AE635" i="7"/>
  <c r="AE307" i="7"/>
  <c r="AE306" i="7"/>
  <c r="AE305" i="7"/>
  <c r="AE304" i="7"/>
  <c r="AE303" i="7"/>
  <c r="AE302" i="7"/>
  <c r="AE325" i="7"/>
  <c r="AE324" i="7"/>
  <c r="AE323" i="7"/>
  <c r="AE612" i="7"/>
  <c r="AE611" i="7"/>
  <c r="AE610" i="7"/>
  <c r="AE609" i="7"/>
  <c r="AE608" i="7"/>
  <c r="AE607" i="7"/>
  <c r="AE606" i="7"/>
  <c r="AE604" i="7"/>
  <c r="AE603" i="7"/>
  <c r="AE300" i="7"/>
  <c r="AE301" i="7"/>
  <c r="AE299" i="7"/>
  <c r="AE298" i="7"/>
  <c r="AE519" i="7"/>
  <c r="AE514" i="7"/>
  <c r="AE414" i="7"/>
  <c r="AE413" i="7"/>
  <c r="AE412" i="7"/>
  <c r="AE411" i="7"/>
  <c r="AE410" i="7"/>
  <c r="AE409" i="7"/>
  <c r="AE429" i="7"/>
  <c r="AE293" i="7"/>
  <c r="AE278" i="7"/>
  <c r="AE277" i="7"/>
  <c r="AE276" i="7"/>
  <c r="AE284" i="7" s="1"/>
  <c r="AE275" i="7"/>
  <c r="AE274" i="7"/>
  <c r="AE273" i="7"/>
  <c r="AE23" i="7"/>
  <c r="AD437" i="7"/>
  <c r="AD294" i="7"/>
  <c r="AD435" i="7"/>
  <c r="AD443" i="7"/>
  <c r="AD434" i="7"/>
  <c r="AD438" i="7"/>
  <c r="AD442" i="7"/>
  <c r="AD462" i="7"/>
  <c r="AD466" i="7"/>
  <c r="AD486" i="7"/>
  <c r="AD490" i="7"/>
  <c r="AD494" i="7"/>
  <c r="AD463" i="7"/>
  <c r="AD467" i="7"/>
  <c r="AD487" i="7"/>
  <c r="AD491" i="7"/>
  <c r="AD495" i="7"/>
  <c r="AD25" i="7"/>
  <c r="AD601" i="7"/>
  <c r="AD586" i="7" s="1"/>
  <c r="AD77" i="7" s="1"/>
  <c r="AD633" i="7"/>
  <c r="AD618" i="7" s="1"/>
  <c r="AD78" i="7" s="1"/>
  <c r="AD665" i="7"/>
  <c r="AD650" i="7" s="1"/>
  <c r="AD79" i="7" s="1"/>
  <c r="AD441" i="7"/>
  <c r="AD439" i="7"/>
  <c r="AD436" i="7"/>
  <c r="AD440" i="7"/>
  <c r="AD460" i="7"/>
  <c r="AD464" i="7"/>
  <c r="AD468" i="7"/>
  <c r="AD488" i="7"/>
  <c r="AD492" i="7"/>
  <c r="AD430" i="7"/>
  <c r="AD461" i="7"/>
  <c r="AD465" i="7"/>
  <c r="AD469" i="7"/>
  <c r="AD489" i="7"/>
  <c r="AD493" i="7"/>
  <c r="AC90" i="7" l="1"/>
  <c r="AC146" i="7"/>
  <c r="AJ226" i="7"/>
  <c r="AJ214" i="7"/>
  <c r="AJ100" i="7"/>
  <c r="AJ101" i="7" s="1"/>
  <c r="AJ116" i="7"/>
  <c r="AK17" i="7"/>
  <c r="AK35" i="7" s="1"/>
  <c r="AK423" i="7"/>
  <c r="AK287" i="7"/>
  <c r="AJ71" i="7"/>
  <c r="AK580" i="7"/>
  <c r="AK518" i="7"/>
  <c r="AK513" i="7"/>
  <c r="AK559" i="7"/>
  <c r="AK555" i="7"/>
  <c r="AK551" i="7"/>
  <c r="AK547" i="7"/>
  <c r="AK24" i="7"/>
  <c r="AK28" i="7"/>
  <c r="AK21" i="7"/>
  <c r="AK664" i="7"/>
  <c r="AK662" i="7"/>
  <c r="AK660" i="7"/>
  <c r="AK658" i="7"/>
  <c r="AK656" i="7"/>
  <c r="AK655" i="7"/>
  <c r="AK632" i="7"/>
  <c r="AK661" i="7"/>
  <c r="AK657" i="7"/>
  <c r="AK663" i="7"/>
  <c r="AK659" i="7"/>
  <c r="AK631" i="7"/>
  <c r="AK629" i="7"/>
  <c r="AK627" i="7"/>
  <c r="AK630" i="7"/>
  <c r="AK628" i="7"/>
  <c r="AK626" i="7"/>
  <c r="AK624" i="7"/>
  <c r="AK600" i="7"/>
  <c r="AK623" i="7"/>
  <c r="AK598" i="7"/>
  <c r="AK596" i="7"/>
  <c r="AK594" i="7"/>
  <c r="AK592" i="7"/>
  <c r="AK625" i="7"/>
  <c r="AK599" i="7"/>
  <c r="AK597" i="7"/>
  <c r="AK595" i="7"/>
  <c r="AK593" i="7"/>
  <c r="AK591" i="7"/>
  <c r="AK685" i="7"/>
  <c r="AK149" i="7" s="1"/>
  <c r="AK37" i="7"/>
  <c r="AK14" i="7"/>
  <c r="AK186" i="7" s="1"/>
  <c r="AE601" i="7"/>
  <c r="AE586" i="7" s="1"/>
  <c r="AE77" i="7" s="1"/>
  <c r="AE633" i="7"/>
  <c r="AE618" i="7" s="1"/>
  <c r="AE78" i="7" s="1"/>
  <c r="AE440" i="7"/>
  <c r="AE434" i="7"/>
  <c r="AE442" i="7"/>
  <c r="AE437" i="7"/>
  <c r="AE441" i="7"/>
  <c r="AE461" i="7"/>
  <c r="AE465" i="7"/>
  <c r="AE469" i="7"/>
  <c r="AE489" i="7"/>
  <c r="AE493" i="7"/>
  <c r="AE462" i="7"/>
  <c r="AE466" i="7"/>
  <c r="AE486" i="7"/>
  <c r="AE490" i="7"/>
  <c r="AE494" i="7"/>
  <c r="AE25" i="7"/>
  <c r="AE665" i="7"/>
  <c r="AE650" i="7" s="1"/>
  <c r="AE79" i="7" s="1"/>
  <c r="AF675" i="7"/>
  <c r="AF674" i="7"/>
  <c r="AF673" i="7"/>
  <c r="AF671" i="7"/>
  <c r="AF670" i="7"/>
  <c r="AF669" i="7"/>
  <c r="AF667" i="7"/>
  <c r="AF358" i="7"/>
  <c r="AF357" i="7"/>
  <c r="AF356" i="7"/>
  <c r="AF355" i="7"/>
  <c r="AF354" i="7"/>
  <c r="AF353" i="7"/>
  <c r="AF352" i="7"/>
  <c r="AF351" i="7"/>
  <c r="AF350" i="7"/>
  <c r="AF349" i="7"/>
  <c r="AF644" i="7"/>
  <c r="AF643" i="7"/>
  <c r="AF642" i="7"/>
  <c r="AF641" i="7"/>
  <c r="AF640" i="7"/>
  <c r="AF639" i="7"/>
  <c r="AF638" i="7"/>
  <c r="AF637" i="7"/>
  <c r="AF635" i="7"/>
  <c r="AF332" i="7"/>
  <c r="AF331" i="7"/>
  <c r="AF330" i="7"/>
  <c r="AF329" i="7"/>
  <c r="AF328" i="7"/>
  <c r="AF327" i="7"/>
  <c r="AF326" i="7"/>
  <c r="AF325" i="7"/>
  <c r="AF324" i="7"/>
  <c r="AF323" i="7"/>
  <c r="AF612" i="7"/>
  <c r="AF611" i="7"/>
  <c r="AF610" i="7"/>
  <c r="AF609" i="7"/>
  <c r="AF608" i="7"/>
  <c r="AF607" i="7"/>
  <c r="AF606" i="7"/>
  <c r="AF604" i="7"/>
  <c r="AF603" i="7"/>
  <c r="AF307" i="7"/>
  <c r="AF306" i="7"/>
  <c r="AF305" i="7"/>
  <c r="AF304" i="7"/>
  <c r="AF303" i="7"/>
  <c r="AF302" i="7"/>
  <c r="AF301" i="7"/>
  <c r="AF300" i="7"/>
  <c r="AF299" i="7"/>
  <c r="AF298" i="7"/>
  <c r="AF519" i="7"/>
  <c r="AF514" i="7"/>
  <c r="AF429" i="7"/>
  <c r="AF414" i="7"/>
  <c r="AF413" i="7"/>
  <c r="AF412" i="7"/>
  <c r="AF411" i="7"/>
  <c r="AF410" i="7"/>
  <c r="AF409" i="7"/>
  <c r="AF293" i="7"/>
  <c r="AF278" i="7"/>
  <c r="AF277" i="7"/>
  <c r="AF276" i="7"/>
  <c r="AF284" i="7" s="1"/>
  <c r="AF275" i="7"/>
  <c r="AF274" i="7"/>
  <c r="AF273" i="7"/>
  <c r="AF23" i="7"/>
  <c r="AE294" i="7"/>
  <c r="AE436" i="7"/>
  <c r="AE438" i="7"/>
  <c r="AE435" i="7"/>
  <c r="AE439" i="7"/>
  <c r="AE443" i="7"/>
  <c r="AE463" i="7"/>
  <c r="AE467" i="7"/>
  <c r="AE487" i="7"/>
  <c r="AE491" i="7"/>
  <c r="AE495" i="7"/>
  <c r="AE460" i="7"/>
  <c r="AE464" i="7"/>
  <c r="AE468" i="7"/>
  <c r="AE488" i="7"/>
  <c r="AE492" i="7"/>
  <c r="AE430" i="7"/>
  <c r="AD90" i="7" l="1"/>
  <c r="AD146" i="7"/>
  <c r="AK214" i="7"/>
  <c r="AK226" i="7"/>
  <c r="AK100" i="7"/>
  <c r="AK101" i="7" s="1"/>
  <c r="AK116" i="7"/>
  <c r="AK71" i="7"/>
  <c r="AL17" i="7"/>
  <c r="AL35" i="7" s="1"/>
  <c r="AL423" i="7"/>
  <c r="AL287" i="7"/>
  <c r="AL580" i="7"/>
  <c r="AL559" i="7"/>
  <c r="AL555" i="7"/>
  <c r="AL551" i="7"/>
  <c r="AL547" i="7"/>
  <c r="AL518" i="7"/>
  <c r="AL513" i="7"/>
  <c r="AL24" i="7"/>
  <c r="AL28" i="7"/>
  <c r="AL21" i="7"/>
  <c r="AL664" i="7"/>
  <c r="AL662" i="7"/>
  <c r="AL660" i="7"/>
  <c r="AL658" i="7"/>
  <c r="AL656" i="7"/>
  <c r="AL631" i="7"/>
  <c r="AL630" i="7"/>
  <c r="AL629" i="7"/>
  <c r="AL628" i="7"/>
  <c r="AL627" i="7"/>
  <c r="AL626" i="7"/>
  <c r="AL625" i="7"/>
  <c r="AL624" i="7"/>
  <c r="AL623" i="7"/>
  <c r="AL600" i="7"/>
  <c r="AL599" i="7"/>
  <c r="AL598" i="7"/>
  <c r="AL663" i="7"/>
  <c r="AL657" i="7"/>
  <c r="AL659" i="7"/>
  <c r="AL655" i="7"/>
  <c r="AL661" i="7"/>
  <c r="AL632" i="7"/>
  <c r="AL596" i="7"/>
  <c r="AL594" i="7"/>
  <c r="AL592" i="7"/>
  <c r="AL597" i="7"/>
  <c r="AL595" i="7"/>
  <c r="AL593" i="7"/>
  <c r="AL591" i="7"/>
  <c r="AL685" i="7"/>
  <c r="AL149" i="7" s="1"/>
  <c r="AL37" i="7"/>
  <c r="AL14" i="7"/>
  <c r="AL186" i="7" s="1"/>
  <c r="AG568" i="7"/>
  <c r="AG147" i="7" s="1"/>
  <c r="C414" i="7"/>
  <c r="C278" i="7"/>
  <c r="AF633" i="7"/>
  <c r="AF618" i="7" s="1"/>
  <c r="AF78" i="7" s="1"/>
  <c r="AF25" i="7"/>
  <c r="AF601" i="7"/>
  <c r="AF586" i="7" s="1"/>
  <c r="AF77" i="7" s="1"/>
  <c r="AF665" i="7"/>
  <c r="AF650" i="7" s="1"/>
  <c r="AF79" i="7" s="1"/>
  <c r="AG676" i="7"/>
  <c r="AG675" i="7"/>
  <c r="AG674" i="7"/>
  <c r="AG672" i="7"/>
  <c r="AG671" i="7"/>
  <c r="AG670" i="7"/>
  <c r="AG669" i="7"/>
  <c r="AG358" i="7"/>
  <c r="AG356" i="7"/>
  <c r="AG355" i="7"/>
  <c r="AG354" i="7"/>
  <c r="AG353" i="7"/>
  <c r="AG352" i="7"/>
  <c r="AG351" i="7"/>
  <c r="AG667" i="7"/>
  <c r="AG350" i="7"/>
  <c r="AG332" i="7"/>
  <c r="AG331" i="7"/>
  <c r="AG330" i="7"/>
  <c r="AG329" i="7"/>
  <c r="AG328" i="7"/>
  <c r="AG327" i="7"/>
  <c r="AG326" i="7"/>
  <c r="AG349" i="7"/>
  <c r="AG644" i="7"/>
  <c r="AG643" i="7"/>
  <c r="AG642" i="7"/>
  <c r="AG641" i="7"/>
  <c r="AG640" i="7"/>
  <c r="AG639" i="7"/>
  <c r="AG638" i="7"/>
  <c r="AG636" i="7"/>
  <c r="AG635" i="7"/>
  <c r="AG325" i="7"/>
  <c r="AG307" i="7"/>
  <c r="AG306" i="7"/>
  <c r="AG305" i="7"/>
  <c r="AG304" i="7"/>
  <c r="AG303" i="7"/>
  <c r="AG302" i="7"/>
  <c r="AG324" i="7"/>
  <c r="AG323" i="7"/>
  <c r="AG612" i="7"/>
  <c r="AG611" i="7"/>
  <c r="AG610" i="7"/>
  <c r="AG609" i="7"/>
  <c r="AG608" i="7"/>
  <c r="AG607" i="7"/>
  <c r="AG606" i="7"/>
  <c r="AG604" i="7"/>
  <c r="AG603" i="7"/>
  <c r="AG301" i="7"/>
  <c r="AG300" i="7"/>
  <c r="AG299" i="7"/>
  <c r="AG298" i="7"/>
  <c r="AG519" i="7"/>
  <c r="AG514" i="7"/>
  <c r="AG414" i="7"/>
  <c r="AG413" i="7"/>
  <c r="AG412" i="7"/>
  <c r="AG411" i="7"/>
  <c r="AG410" i="7"/>
  <c r="AG409" i="7"/>
  <c r="AG357" i="7"/>
  <c r="AG429" i="7"/>
  <c r="AG293" i="7"/>
  <c r="AG278" i="7"/>
  <c r="AG277" i="7"/>
  <c r="AG276" i="7"/>
  <c r="AG284" i="7" s="1"/>
  <c r="AG275" i="7"/>
  <c r="AG274" i="7"/>
  <c r="AG273" i="7"/>
  <c r="AG23" i="7"/>
  <c r="AF439" i="7"/>
  <c r="AF294" i="7"/>
  <c r="AF437" i="7"/>
  <c r="AF436" i="7"/>
  <c r="AF440" i="7"/>
  <c r="AF460" i="7"/>
  <c r="AF464" i="7"/>
  <c r="AF468" i="7"/>
  <c r="AF488" i="7"/>
  <c r="AF492" i="7"/>
  <c r="AF430" i="7"/>
  <c r="AF461" i="7"/>
  <c r="AF465" i="7"/>
  <c r="AF469" i="7"/>
  <c r="AF489" i="7"/>
  <c r="AF493" i="7"/>
  <c r="AF435" i="7"/>
  <c r="AF443" i="7"/>
  <c r="AF441" i="7"/>
  <c r="AF434" i="7"/>
  <c r="AF438" i="7"/>
  <c r="AF442" i="7"/>
  <c r="AF462" i="7"/>
  <c r="AF466" i="7"/>
  <c r="AF486" i="7"/>
  <c r="AF490" i="7"/>
  <c r="AF494" i="7"/>
  <c r="AF463" i="7"/>
  <c r="AF467" i="7"/>
  <c r="AF487" i="7"/>
  <c r="AF491" i="7"/>
  <c r="AF495" i="7"/>
  <c r="AE90" i="7" l="1"/>
  <c r="AE146" i="7"/>
  <c r="AL226" i="7"/>
  <c r="AL214" i="7"/>
  <c r="AL100" i="7"/>
  <c r="AL101" i="7" s="1"/>
  <c r="AL116" i="7"/>
  <c r="AM17" i="7"/>
  <c r="AM35" i="7" s="1"/>
  <c r="AM423" i="7"/>
  <c r="AM287" i="7"/>
  <c r="AL71" i="7"/>
  <c r="AM580" i="7"/>
  <c r="AM513" i="7"/>
  <c r="AM518" i="7"/>
  <c r="AM551" i="7"/>
  <c r="AM559" i="7"/>
  <c r="AM555" i="7"/>
  <c r="AM547" i="7"/>
  <c r="AM24" i="7"/>
  <c r="AM28" i="7"/>
  <c r="AM21" i="7"/>
  <c r="AM664" i="7"/>
  <c r="AM663" i="7"/>
  <c r="AM662" i="7"/>
  <c r="AM661" i="7"/>
  <c r="AM660" i="7"/>
  <c r="AM659" i="7"/>
  <c r="AM658" i="7"/>
  <c r="AM657" i="7"/>
  <c r="AM656" i="7"/>
  <c r="AM632" i="7"/>
  <c r="AM655" i="7"/>
  <c r="AM631" i="7"/>
  <c r="AM629" i="7"/>
  <c r="AM627" i="7"/>
  <c r="AM630" i="7"/>
  <c r="AM628" i="7"/>
  <c r="AM626" i="7"/>
  <c r="AM624" i="7"/>
  <c r="AM600" i="7"/>
  <c r="AM598" i="7"/>
  <c r="AM594" i="7"/>
  <c r="AM623" i="7"/>
  <c r="AM597" i="7"/>
  <c r="AM595" i="7"/>
  <c r="AM593" i="7"/>
  <c r="AM591" i="7"/>
  <c r="AM625" i="7"/>
  <c r="AM599" i="7"/>
  <c r="AM596" i="7"/>
  <c r="AM592" i="7"/>
  <c r="AM685" i="7"/>
  <c r="AM149" i="7" s="1"/>
  <c r="AM14" i="7"/>
  <c r="AM186" i="7" s="1"/>
  <c r="AM37" i="7"/>
  <c r="AH568" i="7"/>
  <c r="AH147" i="7" s="1"/>
  <c r="AG665" i="7"/>
  <c r="AG650" i="7" s="1"/>
  <c r="AG79" i="7" s="1"/>
  <c r="AF146" i="7"/>
  <c r="AH676" i="7"/>
  <c r="AH675" i="7"/>
  <c r="AH674" i="7"/>
  <c r="AH672" i="7"/>
  <c r="AH671" i="7"/>
  <c r="AH670" i="7"/>
  <c r="AH669" i="7"/>
  <c r="AH667" i="7"/>
  <c r="AH358" i="7"/>
  <c r="AH357" i="7"/>
  <c r="AH356" i="7"/>
  <c r="AH355" i="7"/>
  <c r="AH354" i="7"/>
  <c r="AH352" i="7"/>
  <c r="AH351" i="7"/>
  <c r="AH350" i="7"/>
  <c r="AH349" i="7"/>
  <c r="AH644" i="7"/>
  <c r="AH643" i="7"/>
  <c r="AH642" i="7"/>
  <c r="AH641" i="7"/>
  <c r="AH640" i="7"/>
  <c r="AH639" i="7"/>
  <c r="AH638" i="7"/>
  <c r="AH636" i="7"/>
  <c r="AH635" i="7"/>
  <c r="AH332" i="7"/>
  <c r="AH331" i="7"/>
  <c r="AH330" i="7"/>
  <c r="AH329" i="7"/>
  <c r="AH328" i="7"/>
  <c r="AH327" i="7"/>
  <c r="AH326" i="7"/>
  <c r="AH325" i="7"/>
  <c r="AH324" i="7"/>
  <c r="AH323" i="7"/>
  <c r="AH612" i="7"/>
  <c r="AH611" i="7"/>
  <c r="AH610" i="7"/>
  <c r="AH609" i="7"/>
  <c r="AH608" i="7"/>
  <c r="AH607" i="7"/>
  <c r="AH606" i="7"/>
  <c r="AH604" i="7"/>
  <c r="AH603" i="7"/>
  <c r="AH307" i="7"/>
  <c r="AH306" i="7"/>
  <c r="AH305" i="7"/>
  <c r="AH304" i="7"/>
  <c r="AH303" i="7"/>
  <c r="AH302" i="7"/>
  <c r="AH301" i="7"/>
  <c r="AH300" i="7"/>
  <c r="AH299" i="7"/>
  <c r="AH298" i="7"/>
  <c r="AH519" i="7"/>
  <c r="AH514" i="7"/>
  <c r="AH429" i="7"/>
  <c r="AH414" i="7"/>
  <c r="AH413" i="7"/>
  <c r="AH412" i="7"/>
  <c r="AH411" i="7"/>
  <c r="AH410" i="7"/>
  <c r="AH409" i="7"/>
  <c r="AH353" i="7"/>
  <c r="AH293" i="7"/>
  <c r="AH278" i="7"/>
  <c r="AH277" i="7"/>
  <c r="AH276" i="7"/>
  <c r="AH284" i="7" s="1"/>
  <c r="AH275" i="7"/>
  <c r="AH274" i="7"/>
  <c r="AH273" i="7"/>
  <c r="AH23" i="7"/>
  <c r="AG294" i="7"/>
  <c r="AG438" i="7"/>
  <c r="AG436" i="7"/>
  <c r="AG435" i="7"/>
  <c r="AG439" i="7"/>
  <c r="AG443" i="7"/>
  <c r="AG463" i="7"/>
  <c r="AG467" i="7"/>
  <c r="AG487" i="7"/>
  <c r="AG491" i="7"/>
  <c r="AG495" i="7"/>
  <c r="AG460" i="7"/>
  <c r="AG464" i="7"/>
  <c r="AG468" i="7"/>
  <c r="AG488" i="7"/>
  <c r="AG492" i="7"/>
  <c r="AG430" i="7"/>
  <c r="AG25" i="7"/>
  <c r="AG601" i="7"/>
  <c r="AG586" i="7" s="1"/>
  <c r="AG77" i="7" s="1"/>
  <c r="AG633" i="7"/>
  <c r="AG618" i="7" s="1"/>
  <c r="AG78" i="7" s="1"/>
  <c r="AG434" i="7"/>
  <c r="AG442" i="7"/>
  <c r="AG440" i="7"/>
  <c r="AG437" i="7"/>
  <c r="AG441" i="7"/>
  <c r="AG461" i="7"/>
  <c r="AG465" i="7"/>
  <c r="AG469" i="7"/>
  <c r="AG489" i="7"/>
  <c r="AG493" i="7"/>
  <c r="AG462" i="7"/>
  <c r="AG466" i="7"/>
  <c r="AG486" i="7"/>
  <c r="AG490" i="7"/>
  <c r="AG494" i="7"/>
  <c r="AM226" i="7" l="1"/>
  <c r="AM214" i="7"/>
  <c r="AM100" i="7"/>
  <c r="AM101" i="7" s="1"/>
  <c r="AM116" i="7"/>
  <c r="AN17" i="7"/>
  <c r="AN35" i="7" s="1"/>
  <c r="AN423" i="7"/>
  <c r="AN287" i="7"/>
  <c r="AM71" i="7"/>
  <c r="AN580" i="7"/>
  <c r="AN518" i="7"/>
  <c r="AN513" i="7"/>
  <c r="AN559" i="7"/>
  <c r="AN555" i="7"/>
  <c r="AN551" i="7"/>
  <c r="AN547" i="7"/>
  <c r="AN24" i="7"/>
  <c r="AN28" i="7"/>
  <c r="AN21" i="7"/>
  <c r="AN663" i="7"/>
  <c r="AN661" i="7"/>
  <c r="AN659" i="7"/>
  <c r="AN657" i="7"/>
  <c r="AN662" i="7"/>
  <c r="AN658" i="7"/>
  <c r="AN656" i="7"/>
  <c r="AN629" i="7"/>
  <c r="AN625" i="7"/>
  <c r="AN623" i="7"/>
  <c r="AN664" i="7"/>
  <c r="AN660" i="7"/>
  <c r="AN632" i="7"/>
  <c r="AN630" i="7"/>
  <c r="AN628" i="7"/>
  <c r="AN626" i="7"/>
  <c r="AN655" i="7"/>
  <c r="AN597" i="7"/>
  <c r="AN596" i="7"/>
  <c r="AN595" i="7"/>
  <c r="AN594" i="7"/>
  <c r="AN593" i="7"/>
  <c r="AN592" i="7"/>
  <c r="AN591" i="7"/>
  <c r="AN631" i="7"/>
  <c r="AN627" i="7"/>
  <c r="AN599" i="7"/>
  <c r="AN598" i="7"/>
  <c r="AN624" i="7"/>
  <c r="AN600" i="7"/>
  <c r="AN685" i="7"/>
  <c r="AN149" i="7" s="1"/>
  <c r="AN14" i="7"/>
  <c r="AN186" i="7" s="1"/>
  <c r="AN37" i="7"/>
  <c r="AI568" i="7"/>
  <c r="AI147" i="7" s="1"/>
  <c r="AH25" i="7"/>
  <c r="AH601" i="7"/>
  <c r="AH586" i="7" s="1"/>
  <c r="AH77" i="7" s="1"/>
  <c r="AI676" i="7"/>
  <c r="AI675" i="7"/>
  <c r="AI674" i="7"/>
  <c r="AI672" i="7"/>
  <c r="AI671" i="7"/>
  <c r="AI670" i="7"/>
  <c r="AI669" i="7"/>
  <c r="AI667" i="7"/>
  <c r="AI358" i="7"/>
  <c r="AI357" i="7"/>
  <c r="AI356" i="7"/>
  <c r="AI355" i="7"/>
  <c r="AI354" i="7"/>
  <c r="AI353" i="7"/>
  <c r="AI352" i="7"/>
  <c r="AI351" i="7"/>
  <c r="AI349" i="7"/>
  <c r="AI332" i="7"/>
  <c r="AI331" i="7"/>
  <c r="AI330" i="7"/>
  <c r="AI329" i="7"/>
  <c r="AI328" i="7"/>
  <c r="AI327" i="7"/>
  <c r="AI326" i="7"/>
  <c r="AI350" i="7"/>
  <c r="AI644" i="7"/>
  <c r="AI643" i="7"/>
  <c r="AI642" i="7"/>
  <c r="AI641" i="7"/>
  <c r="AI640" i="7"/>
  <c r="AI639" i="7"/>
  <c r="AI638" i="7"/>
  <c r="AI636" i="7"/>
  <c r="AI635" i="7"/>
  <c r="AI307" i="7"/>
  <c r="AI306" i="7"/>
  <c r="AI305" i="7"/>
  <c r="AI304" i="7"/>
  <c r="AI303" i="7"/>
  <c r="AI302" i="7"/>
  <c r="AI325" i="7"/>
  <c r="AI324" i="7"/>
  <c r="AI323" i="7"/>
  <c r="AI612" i="7"/>
  <c r="AI611" i="7"/>
  <c r="AI610" i="7"/>
  <c r="AI609" i="7"/>
  <c r="AI608" i="7"/>
  <c r="AI607" i="7"/>
  <c r="AI606" i="7"/>
  <c r="AI604" i="7"/>
  <c r="AI603" i="7"/>
  <c r="AI300" i="7"/>
  <c r="AI301" i="7"/>
  <c r="AI299" i="7"/>
  <c r="AI298" i="7"/>
  <c r="AI519" i="7"/>
  <c r="AI514" i="7"/>
  <c r="AI414" i="7"/>
  <c r="AI413" i="7"/>
  <c r="AI412" i="7"/>
  <c r="AI411" i="7"/>
  <c r="AI410" i="7"/>
  <c r="AI409" i="7"/>
  <c r="AI429" i="7"/>
  <c r="AI293" i="7"/>
  <c r="AI278" i="7"/>
  <c r="AI277" i="7"/>
  <c r="AI276" i="7"/>
  <c r="AI284" i="7" s="1"/>
  <c r="AI275" i="7"/>
  <c r="AI274" i="7"/>
  <c r="AI273" i="7"/>
  <c r="AI23" i="7"/>
  <c r="AH441" i="7"/>
  <c r="AH439" i="7"/>
  <c r="AH436" i="7"/>
  <c r="AH440" i="7"/>
  <c r="AH460" i="7"/>
  <c r="AH464" i="7"/>
  <c r="AH468" i="7"/>
  <c r="AH488" i="7"/>
  <c r="AH492" i="7"/>
  <c r="AH430" i="7"/>
  <c r="AH461" i="7"/>
  <c r="AH465" i="7"/>
  <c r="AH469" i="7"/>
  <c r="AH489" i="7"/>
  <c r="AH493" i="7"/>
  <c r="AH437" i="7"/>
  <c r="AH294" i="7"/>
  <c r="AH435" i="7"/>
  <c r="AH443" i="7"/>
  <c r="AH434" i="7"/>
  <c r="AH438" i="7"/>
  <c r="AH442" i="7"/>
  <c r="AH462" i="7"/>
  <c r="AH466" i="7"/>
  <c r="AH486" i="7"/>
  <c r="AH490" i="7"/>
  <c r="AH494" i="7"/>
  <c r="AH463" i="7"/>
  <c r="AH467" i="7"/>
  <c r="AH487" i="7"/>
  <c r="AH491" i="7"/>
  <c r="AH495" i="7"/>
  <c r="AH633" i="7"/>
  <c r="AH618" i="7" s="1"/>
  <c r="AH78" i="7" s="1"/>
  <c r="AH665" i="7"/>
  <c r="AH650" i="7" s="1"/>
  <c r="AH79" i="7" s="1"/>
  <c r="AG90" i="7" l="1"/>
  <c r="AG146" i="7"/>
  <c r="AG151" i="7" s="1"/>
  <c r="AG154" i="7" s="1"/>
  <c r="AN226" i="7"/>
  <c r="AN214" i="7"/>
  <c r="AN100" i="7"/>
  <c r="AN101" i="7" s="1"/>
  <c r="AN116" i="7"/>
  <c r="AO17" i="7"/>
  <c r="AO35" i="7" s="1"/>
  <c r="AO423" i="7"/>
  <c r="AO287" i="7"/>
  <c r="AN71" i="7"/>
  <c r="AO580" i="7"/>
  <c r="AO518" i="7"/>
  <c r="AO513" i="7"/>
  <c r="AO559" i="7"/>
  <c r="AO555" i="7"/>
  <c r="AO551" i="7"/>
  <c r="AO547" i="7"/>
  <c r="AO24" i="7"/>
  <c r="AO28" i="7"/>
  <c r="AO21" i="7"/>
  <c r="AO655" i="7"/>
  <c r="AO632" i="7"/>
  <c r="AO663" i="7"/>
  <c r="AO661" i="7"/>
  <c r="AO659" i="7"/>
  <c r="AO657" i="7"/>
  <c r="AO664" i="7"/>
  <c r="AO658" i="7"/>
  <c r="AO660" i="7"/>
  <c r="AO630" i="7"/>
  <c r="AO628" i="7"/>
  <c r="AO662" i="7"/>
  <c r="AO656" i="7"/>
  <c r="AO631" i="7"/>
  <c r="AO629" i="7"/>
  <c r="AO627" i="7"/>
  <c r="AO625" i="7"/>
  <c r="AO623" i="7"/>
  <c r="AO599" i="7"/>
  <c r="AO624" i="7"/>
  <c r="AO597" i="7"/>
  <c r="AO595" i="7"/>
  <c r="AO593" i="7"/>
  <c r="AO591" i="7"/>
  <c r="AO626" i="7"/>
  <c r="AO600" i="7"/>
  <c r="AO596" i="7"/>
  <c r="AO594" i="7"/>
  <c r="AO592" i="7"/>
  <c r="AO598" i="7"/>
  <c r="AO685" i="7"/>
  <c r="AO149" i="7" s="1"/>
  <c r="AO37" i="7"/>
  <c r="AO14" i="7"/>
  <c r="AO186" i="7" s="1"/>
  <c r="AJ568" i="7"/>
  <c r="AJ147" i="7" s="1"/>
  <c r="AJ676" i="7"/>
  <c r="AJ675" i="7"/>
  <c r="AJ674" i="7"/>
  <c r="AJ672" i="7"/>
  <c r="AJ671" i="7"/>
  <c r="AJ670" i="7"/>
  <c r="AJ669" i="7"/>
  <c r="AJ667" i="7"/>
  <c r="AJ358" i="7"/>
  <c r="AJ357" i="7"/>
  <c r="AJ356" i="7"/>
  <c r="AJ355" i="7"/>
  <c r="AJ354" i="7"/>
  <c r="AJ353" i="7"/>
  <c r="AJ352" i="7"/>
  <c r="AJ351" i="7"/>
  <c r="AJ350" i="7"/>
  <c r="AJ644" i="7"/>
  <c r="AJ643" i="7"/>
  <c r="AJ642" i="7"/>
  <c r="AJ641" i="7"/>
  <c r="AJ640" i="7"/>
  <c r="AJ639" i="7"/>
  <c r="AJ638" i="7"/>
  <c r="AJ636" i="7"/>
  <c r="AJ635" i="7"/>
  <c r="AJ332" i="7"/>
  <c r="AJ331" i="7"/>
  <c r="AJ330" i="7"/>
  <c r="AJ329" i="7"/>
  <c r="AJ328" i="7"/>
  <c r="AJ327" i="7"/>
  <c r="AJ326" i="7"/>
  <c r="AJ325" i="7"/>
  <c r="AJ324" i="7"/>
  <c r="AJ323" i="7"/>
  <c r="AJ612" i="7"/>
  <c r="AJ611" i="7"/>
  <c r="AJ610" i="7"/>
  <c r="AJ609" i="7"/>
  <c r="AJ608" i="7"/>
  <c r="AJ607" i="7"/>
  <c r="AJ606" i="7"/>
  <c r="AJ604" i="7"/>
  <c r="AJ603" i="7"/>
  <c r="AJ307" i="7"/>
  <c r="AJ306" i="7"/>
  <c r="AJ305" i="7"/>
  <c r="AJ304" i="7"/>
  <c r="AJ303" i="7"/>
  <c r="AJ302" i="7"/>
  <c r="AJ301" i="7"/>
  <c r="AJ300" i="7"/>
  <c r="AJ299" i="7"/>
  <c r="AJ298" i="7"/>
  <c r="AJ519" i="7"/>
  <c r="AJ514" i="7"/>
  <c r="AJ429" i="7"/>
  <c r="AJ414" i="7"/>
  <c r="AJ413" i="7"/>
  <c r="AJ412" i="7"/>
  <c r="AJ411" i="7"/>
  <c r="AJ410" i="7"/>
  <c r="AJ409" i="7"/>
  <c r="AJ349" i="7"/>
  <c r="AJ293" i="7"/>
  <c r="AJ278" i="7"/>
  <c r="AJ277" i="7"/>
  <c r="AJ276" i="7"/>
  <c r="AJ284" i="7" s="1"/>
  <c r="AJ275" i="7"/>
  <c r="AJ274" i="7"/>
  <c r="AJ273" i="7"/>
  <c r="AJ23" i="7"/>
  <c r="AI294" i="7"/>
  <c r="AI436" i="7"/>
  <c r="AI438" i="7"/>
  <c r="AI435" i="7"/>
  <c r="AI439" i="7"/>
  <c r="AI443" i="7"/>
  <c r="AI463" i="7"/>
  <c r="AI467" i="7"/>
  <c r="AI487" i="7"/>
  <c r="AI491" i="7"/>
  <c r="AI495" i="7"/>
  <c r="AI460" i="7"/>
  <c r="AI464" i="7"/>
  <c r="AI468" i="7"/>
  <c r="AI488" i="7"/>
  <c r="AI492" i="7"/>
  <c r="AI430" i="7"/>
  <c r="AI25" i="7"/>
  <c r="AI601" i="7"/>
  <c r="AI586" i="7" s="1"/>
  <c r="AI77" i="7" s="1"/>
  <c r="AI633" i="7"/>
  <c r="AI618" i="7" s="1"/>
  <c r="AI78" i="7" s="1"/>
  <c r="AI440" i="7"/>
  <c r="AI434" i="7"/>
  <c r="AI442" i="7"/>
  <c r="AI437" i="7"/>
  <c r="AI441" i="7"/>
  <c r="AI461" i="7"/>
  <c r="AI465" i="7"/>
  <c r="AI469" i="7"/>
  <c r="AI489" i="7"/>
  <c r="AI493" i="7"/>
  <c r="AI462" i="7"/>
  <c r="AI466" i="7"/>
  <c r="AI486" i="7"/>
  <c r="AI490" i="7"/>
  <c r="AI494" i="7"/>
  <c r="AI665" i="7"/>
  <c r="AI650" i="7" s="1"/>
  <c r="AI79" i="7" s="1"/>
  <c r="AH90" i="7" l="1"/>
  <c r="AH146" i="7"/>
  <c r="AH151" i="7" s="1"/>
  <c r="AH154" i="7" s="1"/>
  <c r="AO226" i="7"/>
  <c r="AO214" i="7"/>
  <c r="AO100" i="7"/>
  <c r="AO101" i="7" s="1"/>
  <c r="AO116" i="7"/>
  <c r="AO71" i="7"/>
  <c r="AP17" i="7"/>
  <c r="AP35" i="7" s="1"/>
  <c r="AP423" i="7"/>
  <c r="AP287" i="7"/>
  <c r="AP580" i="7"/>
  <c r="AP518" i="7"/>
  <c r="AP555" i="7"/>
  <c r="AP551" i="7"/>
  <c r="AP547" i="7"/>
  <c r="AP513" i="7"/>
  <c r="AP559" i="7"/>
  <c r="AP24" i="7"/>
  <c r="AP28" i="7"/>
  <c r="AP21" i="7"/>
  <c r="AP664" i="7"/>
  <c r="AP662" i="7"/>
  <c r="AP660" i="7"/>
  <c r="AP658" i="7"/>
  <c r="AP656" i="7"/>
  <c r="AP663" i="7"/>
  <c r="AP659" i="7"/>
  <c r="AP655" i="7"/>
  <c r="AP631" i="7"/>
  <c r="AP630" i="7"/>
  <c r="AP629" i="7"/>
  <c r="AP628" i="7"/>
  <c r="AP627" i="7"/>
  <c r="AP626" i="7"/>
  <c r="AP625" i="7"/>
  <c r="AP624" i="7"/>
  <c r="AP623" i="7"/>
  <c r="AP600" i="7"/>
  <c r="AP599" i="7"/>
  <c r="AP598" i="7"/>
  <c r="AP632" i="7"/>
  <c r="AP661" i="7"/>
  <c r="AP657" i="7"/>
  <c r="AP596" i="7"/>
  <c r="AP594" i="7"/>
  <c r="AP592" i="7"/>
  <c r="AP597" i="7"/>
  <c r="AP595" i="7"/>
  <c r="AP593" i="7"/>
  <c r="AP591" i="7"/>
  <c r="AP685" i="7"/>
  <c r="AP149" i="7" s="1"/>
  <c r="AP37" i="7"/>
  <c r="AP14" i="7"/>
  <c r="AP186" i="7" s="1"/>
  <c r="AK568" i="7"/>
  <c r="AK147" i="7" s="1"/>
  <c r="AK676" i="7"/>
  <c r="AK675" i="7"/>
  <c r="AK674" i="7"/>
  <c r="AK672" i="7"/>
  <c r="AK671" i="7"/>
  <c r="AK670" i="7"/>
  <c r="AK669" i="7"/>
  <c r="AK358" i="7"/>
  <c r="AK356" i="7"/>
  <c r="AK355" i="7"/>
  <c r="AK354" i="7"/>
  <c r="AK353" i="7"/>
  <c r="AK352" i="7"/>
  <c r="AK351" i="7"/>
  <c r="AK667" i="7"/>
  <c r="AK350" i="7"/>
  <c r="AK332" i="7"/>
  <c r="AK331" i="7"/>
  <c r="AK330" i="7"/>
  <c r="AK329" i="7"/>
  <c r="AK328" i="7"/>
  <c r="AK327" i="7"/>
  <c r="AK326" i="7"/>
  <c r="AK349" i="7"/>
  <c r="AK644" i="7"/>
  <c r="AK643" i="7"/>
  <c r="AK642" i="7"/>
  <c r="AK641" i="7"/>
  <c r="AK640" i="7"/>
  <c r="AK639" i="7"/>
  <c r="AK638" i="7"/>
  <c r="AK636" i="7"/>
  <c r="AK635" i="7"/>
  <c r="AK325" i="7"/>
  <c r="AK307" i="7"/>
  <c r="AK306" i="7"/>
  <c r="AK305" i="7"/>
  <c r="AK304" i="7"/>
  <c r="AK303" i="7"/>
  <c r="AK302" i="7"/>
  <c r="AK324" i="7"/>
  <c r="AK323" i="7"/>
  <c r="AK612" i="7"/>
  <c r="AK611" i="7"/>
  <c r="AK610" i="7"/>
  <c r="AK609" i="7"/>
  <c r="AK608" i="7"/>
  <c r="AK607" i="7"/>
  <c r="AK606" i="7"/>
  <c r="AK604" i="7"/>
  <c r="AK603" i="7"/>
  <c r="AK301" i="7"/>
  <c r="AK300" i="7"/>
  <c r="AK299" i="7"/>
  <c r="AK298" i="7"/>
  <c r="AK519" i="7"/>
  <c r="AK514" i="7"/>
  <c r="AK414" i="7"/>
  <c r="AK413" i="7"/>
  <c r="AK412" i="7"/>
  <c r="AK411" i="7"/>
  <c r="AK410" i="7"/>
  <c r="AK409" i="7"/>
  <c r="AK357" i="7"/>
  <c r="AK429" i="7"/>
  <c r="AK293" i="7"/>
  <c r="AK278" i="7"/>
  <c r="AK277" i="7"/>
  <c r="AK276" i="7"/>
  <c r="AK284" i="7" s="1"/>
  <c r="AK275" i="7"/>
  <c r="AK274" i="7"/>
  <c r="AK273" i="7"/>
  <c r="AK23" i="7"/>
  <c r="AJ435" i="7"/>
  <c r="AJ443" i="7"/>
  <c r="AJ441" i="7"/>
  <c r="AJ434" i="7"/>
  <c r="AJ438" i="7"/>
  <c r="AJ442" i="7"/>
  <c r="AJ462" i="7"/>
  <c r="AJ466" i="7"/>
  <c r="AJ486" i="7"/>
  <c r="AJ490" i="7"/>
  <c r="AJ494" i="7"/>
  <c r="AJ463" i="7"/>
  <c r="AJ467" i="7"/>
  <c r="AJ487" i="7"/>
  <c r="AJ491" i="7"/>
  <c r="AJ495" i="7"/>
  <c r="AJ25" i="7"/>
  <c r="AJ601" i="7"/>
  <c r="AJ586" i="7" s="1"/>
  <c r="AJ77" i="7" s="1"/>
  <c r="AJ633" i="7"/>
  <c r="AJ618" i="7" s="1"/>
  <c r="AJ78" i="7" s="1"/>
  <c r="AJ665" i="7"/>
  <c r="AJ650" i="7" s="1"/>
  <c r="AJ79" i="7" s="1"/>
  <c r="AJ439" i="7"/>
  <c r="AJ294" i="7"/>
  <c r="AJ437" i="7"/>
  <c r="AJ436" i="7"/>
  <c r="AJ440" i="7"/>
  <c r="AJ460" i="7"/>
  <c r="AJ464" i="7"/>
  <c r="AJ468" i="7"/>
  <c r="AJ488" i="7"/>
  <c r="AJ492" i="7"/>
  <c r="AJ430" i="7"/>
  <c r="AJ461" i="7"/>
  <c r="AJ465" i="7"/>
  <c r="AJ469" i="7"/>
  <c r="AJ489" i="7"/>
  <c r="AJ493" i="7"/>
  <c r="AI90" i="7" l="1"/>
  <c r="AI146" i="7"/>
  <c r="AI151" i="7" s="1"/>
  <c r="AI154" i="7" s="1"/>
  <c r="AP226" i="7"/>
  <c r="AP214" i="7"/>
  <c r="AP100" i="7"/>
  <c r="AP101" i="7" s="1"/>
  <c r="AP116" i="7"/>
  <c r="AP71" i="7"/>
  <c r="AL568" i="7"/>
  <c r="AL147" i="7" s="1"/>
  <c r="AK665" i="7"/>
  <c r="AK650" i="7" s="1"/>
  <c r="AK79" i="7" s="1"/>
  <c r="AK25" i="7"/>
  <c r="AK434" i="7"/>
  <c r="AK442" i="7"/>
  <c r="AK440" i="7"/>
  <c r="AK437" i="7"/>
  <c r="AK441" i="7"/>
  <c r="AK461" i="7"/>
  <c r="AK465" i="7"/>
  <c r="AK469" i="7"/>
  <c r="AK489" i="7"/>
  <c r="AK493" i="7"/>
  <c r="AK462" i="7"/>
  <c r="AK466" i="7"/>
  <c r="AK486" i="7"/>
  <c r="AK490" i="7"/>
  <c r="AK494" i="7"/>
  <c r="AL676" i="7"/>
  <c r="AL675" i="7"/>
  <c r="AL673" i="7"/>
  <c r="AL672" i="7"/>
  <c r="AL671" i="7"/>
  <c r="AL670" i="7"/>
  <c r="AL669" i="7"/>
  <c r="AL667" i="7"/>
  <c r="AL358" i="7"/>
  <c r="AL356" i="7"/>
  <c r="AL355" i="7"/>
  <c r="AL354" i="7"/>
  <c r="AL353" i="7"/>
  <c r="AL352" i="7"/>
  <c r="AL351" i="7"/>
  <c r="AL350" i="7"/>
  <c r="AL349" i="7"/>
  <c r="AL644" i="7"/>
  <c r="AL643" i="7"/>
  <c r="AL642" i="7"/>
  <c r="AL641" i="7"/>
  <c r="AL640" i="7"/>
  <c r="AL639" i="7"/>
  <c r="AL638" i="7"/>
  <c r="AL636" i="7"/>
  <c r="AL635" i="7"/>
  <c r="AL332" i="7"/>
  <c r="AL331" i="7"/>
  <c r="AL330" i="7"/>
  <c r="AL329" i="7"/>
  <c r="AL328" i="7"/>
  <c r="AL327" i="7"/>
  <c r="AL326" i="7"/>
  <c r="AL325" i="7"/>
  <c r="AL324" i="7"/>
  <c r="AL323" i="7"/>
  <c r="AL612" i="7"/>
  <c r="AL611" i="7"/>
  <c r="AL610" i="7"/>
  <c r="AL609" i="7"/>
  <c r="AL608" i="7"/>
  <c r="AL607" i="7"/>
  <c r="AL606" i="7"/>
  <c r="AL604" i="7"/>
  <c r="AL603" i="7"/>
  <c r="AL307" i="7"/>
  <c r="AL306" i="7"/>
  <c r="AL305" i="7"/>
  <c r="AL304" i="7"/>
  <c r="AL303" i="7"/>
  <c r="AL302" i="7"/>
  <c r="AL301" i="7"/>
  <c r="AL300" i="7"/>
  <c r="AL299" i="7"/>
  <c r="AL298" i="7"/>
  <c r="AL519" i="7"/>
  <c r="AL514" i="7"/>
  <c r="AL429" i="7"/>
  <c r="AL414" i="7"/>
  <c r="AL413" i="7"/>
  <c r="AL412" i="7"/>
  <c r="AL411" i="7"/>
  <c r="AL410" i="7"/>
  <c r="AL409" i="7"/>
  <c r="AL357" i="7"/>
  <c r="AL293" i="7"/>
  <c r="AL278" i="7"/>
  <c r="AL277" i="7"/>
  <c r="AL276" i="7"/>
  <c r="AL284" i="7" s="1"/>
  <c r="AL275" i="7"/>
  <c r="AL274" i="7"/>
  <c r="AL273" i="7"/>
  <c r="AL23" i="7"/>
  <c r="AK294" i="7"/>
  <c r="AK438" i="7"/>
  <c r="AK436" i="7"/>
  <c r="AK435" i="7"/>
  <c r="AK439" i="7"/>
  <c r="AK443" i="7"/>
  <c r="AK463" i="7"/>
  <c r="AK467" i="7"/>
  <c r="AK487" i="7"/>
  <c r="AK491" i="7"/>
  <c r="AK495" i="7"/>
  <c r="AK460" i="7"/>
  <c r="AK464" i="7"/>
  <c r="AK468" i="7"/>
  <c r="AK488" i="7"/>
  <c r="AK492" i="7"/>
  <c r="AK430" i="7"/>
  <c r="AK601" i="7"/>
  <c r="AK586" i="7" s="1"/>
  <c r="AK77" i="7" s="1"/>
  <c r="AK633" i="7"/>
  <c r="AK618" i="7" s="1"/>
  <c r="AK78" i="7" s="1"/>
  <c r="AJ90" i="7" l="1"/>
  <c r="AJ146" i="7"/>
  <c r="AJ151" i="7" s="1"/>
  <c r="AJ154" i="7" s="1"/>
  <c r="AM568" i="7"/>
  <c r="AM147" i="7" s="1"/>
  <c r="AL601" i="7"/>
  <c r="AL586" i="7" s="1"/>
  <c r="AL77" i="7" s="1"/>
  <c r="AL665" i="7"/>
  <c r="AL650" i="7" s="1"/>
  <c r="AL79" i="7" s="1"/>
  <c r="AL25" i="7"/>
  <c r="AL633" i="7"/>
  <c r="AL618" i="7" s="1"/>
  <c r="AL78" i="7" s="1"/>
  <c r="AM676" i="7"/>
  <c r="AM675" i="7"/>
  <c r="AM673" i="7"/>
  <c r="AM672" i="7"/>
  <c r="AM671" i="7"/>
  <c r="AM670" i="7"/>
  <c r="AM669" i="7"/>
  <c r="AM667" i="7"/>
  <c r="AM358" i="7"/>
  <c r="AM357" i="7"/>
  <c r="AM356" i="7"/>
  <c r="AM355" i="7"/>
  <c r="AM354" i="7"/>
  <c r="AM353" i="7"/>
  <c r="AM352" i="7"/>
  <c r="AM351" i="7"/>
  <c r="AM349" i="7"/>
  <c r="AM332" i="7"/>
  <c r="AM331" i="7"/>
  <c r="AM330" i="7"/>
  <c r="AM329" i="7"/>
  <c r="AM328" i="7"/>
  <c r="AM327" i="7"/>
  <c r="AM326" i="7"/>
  <c r="AM350" i="7"/>
  <c r="AM644" i="7"/>
  <c r="AM643" i="7"/>
  <c r="AM642" i="7"/>
  <c r="AM641" i="7"/>
  <c r="AM640" i="7"/>
  <c r="AM639" i="7"/>
  <c r="AM638" i="7"/>
  <c r="AM636" i="7"/>
  <c r="AM635" i="7"/>
  <c r="AM307" i="7"/>
  <c r="AM306" i="7"/>
  <c r="AM305" i="7"/>
  <c r="AM304" i="7"/>
  <c r="AM303" i="7"/>
  <c r="AM302" i="7"/>
  <c r="AM325" i="7"/>
  <c r="AM324" i="7"/>
  <c r="AM323" i="7"/>
  <c r="AM612" i="7"/>
  <c r="AM611" i="7"/>
  <c r="AM610" i="7"/>
  <c r="AM609" i="7"/>
  <c r="AM608" i="7"/>
  <c r="AM607" i="7"/>
  <c r="AM605" i="7"/>
  <c r="AM604" i="7"/>
  <c r="AM603" i="7"/>
  <c r="AM300" i="7"/>
  <c r="AM301" i="7"/>
  <c r="AM299" i="7"/>
  <c r="AM298" i="7"/>
  <c r="AM519" i="7"/>
  <c r="AM514" i="7"/>
  <c r="AM414" i="7"/>
  <c r="AM413" i="7"/>
  <c r="AM412" i="7"/>
  <c r="AM411" i="7"/>
  <c r="AM410" i="7"/>
  <c r="AM409" i="7"/>
  <c r="AM429" i="7"/>
  <c r="AM293" i="7"/>
  <c r="AM278" i="7"/>
  <c r="AM277" i="7"/>
  <c r="AM276" i="7"/>
  <c r="AM284" i="7" s="1"/>
  <c r="AM275" i="7"/>
  <c r="AM274" i="7"/>
  <c r="AM273" i="7"/>
  <c r="AM23" i="7"/>
  <c r="AL441" i="7"/>
  <c r="AL439" i="7"/>
  <c r="AL436" i="7"/>
  <c r="AL440" i="7"/>
  <c r="AL460" i="7"/>
  <c r="AL464" i="7"/>
  <c r="AL468" i="7"/>
  <c r="AL488" i="7"/>
  <c r="AL492" i="7"/>
  <c r="AL430" i="7"/>
  <c r="AL461" i="7"/>
  <c r="AL465" i="7"/>
  <c r="AL469" i="7"/>
  <c r="AL489" i="7"/>
  <c r="AL493" i="7"/>
  <c r="AL437" i="7"/>
  <c r="AL294" i="7"/>
  <c r="AL435" i="7"/>
  <c r="AL443" i="7"/>
  <c r="AL434" i="7"/>
  <c r="AL438" i="7"/>
  <c r="AL442" i="7"/>
  <c r="AL462" i="7"/>
  <c r="AL466" i="7"/>
  <c r="AL486" i="7"/>
  <c r="AL490" i="7"/>
  <c r="AL494" i="7"/>
  <c r="AL463" i="7"/>
  <c r="AL467" i="7"/>
  <c r="AL487" i="7"/>
  <c r="AL491" i="7"/>
  <c r="AL495" i="7"/>
  <c r="AK90" i="7" l="1"/>
  <c r="AK146" i="7"/>
  <c r="AK151" i="7" s="1"/>
  <c r="AK154" i="7" s="1"/>
  <c r="AN568" i="7"/>
  <c r="AN147" i="7" s="1"/>
  <c r="AM25" i="7"/>
  <c r="AM601" i="7"/>
  <c r="AM586" i="7" s="1"/>
  <c r="AM77" i="7" s="1"/>
  <c r="AM633" i="7"/>
  <c r="AM618" i="7" s="1"/>
  <c r="AM78" i="7" s="1"/>
  <c r="AM440" i="7"/>
  <c r="AM434" i="7"/>
  <c r="AM442" i="7"/>
  <c r="AM437" i="7"/>
  <c r="AM441" i="7"/>
  <c r="AM461" i="7"/>
  <c r="AM465" i="7"/>
  <c r="AM469" i="7"/>
  <c r="AM489" i="7"/>
  <c r="AM493" i="7"/>
  <c r="AM462" i="7"/>
  <c r="AM466" i="7"/>
  <c r="AM486" i="7"/>
  <c r="AM490" i="7"/>
  <c r="AM494" i="7"/>
  <c r="AM665" i="7"/>
  <c r="AM650" i="7" s="1"/>
  <c r="AM79" i="7" s="1"/>
  <c r="AN676" i="7"/>
  <c r="AN675" i="7"/>
  <c r="AN673" i="7"/>
  <c r="AN672" i="7"/>
  <c r="AN671" i="7"/>
  <c r="AN670" i="7"/>
  <c r="AN669" i="7"/>
  <c r="AN667" i="7"/>
  <c r="AN358" i="7"/>
  <c r="AN357" i="7"/>
  <c r="AN356" i="7"/>
  <c r="AN355" i="7"/>
  <c r="AN354" i="7"/>
  <c r="AN353" i="7"/>
  <c r="AN352" i="7"/>
  <c r="AN351" i="7"/>
  <c r="AN350" i="7"/>
  <c r="AN349" i="7"/>
  <c r="AN644" i="7"/>
  <c r="AN643" i="7"/>
  <c r="AN642" i="7"/>
  <c r="AN641" i="7"/>
  <c r="AN640" i="7"/>
  <c r="AN639" i="7"/>
  <c r="AN638" i="7"/>
  <c r="AN636" i="7"/>
  <c r="AN635" i="7"/>
  <c r="AN331" i="7"/>
  <c r="AN330" i="7"/>
  <c r="AN329" i="7"/>
  <c r="AN328" i="7"/>
  <c r="AN327" i="7"/>
  <c r="AN326" i="7"/>
  <c r="AN325" i="7"/>
  <c r="AN324" i="7"/>
  <c r="AN323" i="7"/>
  <c r="AN612" i="7"/>
  <c r="AN611" i="7"/>
  <c r="AN610" i="7"/>
  <c r="AN609" i="7"/>
  <c r="AN608" i="7"/>
  <c r="AN607" i="7"/>
  <c r="AN605" i="7"/>
  <c r="AN604" i="7"/>
  <c r="AN603" i="7"/>
  <c r="AN307" i="7"/>
  <c r="AN306" i="7"/>
  <c r="AN305" i="7"/>
  <c r="AN304" i="7"/>
  <c r="AN303" i="7"/>
  <c r="AN302" i="7"/>
  <c r="AN301" i="7"/>
  <c r="AN300" i="7"/>
  <c r="AN299" i="7"/>
  <c r="AN298" i="7"/>
  <c r="AN519" i="7"/>
  <c r="AN514" i="7"/>
  <c r="AN429" i="7"/>
  <c r="AN332" i="7"/>
  <c r="AN414" i="7"/>
  <c r="AN413" i="7"/>
  <c r="AN412" i="7"/>
  <c r="AN411" i="7"/>
  <c r="AN410" i="7"/>
  <c r="AN409" i="7"/>
  <c r="AN293" i="7"/>
  <c r="AN278" i="7"/>
  <c r="AN277" i="7"/>
  <c r="AN276" i="7"/>
  <c r="AN284" i="7" s="1"/>
  <c r="AN275" i="7"/>
  <c r="AN274" i="7"/>
  <c r="AN273" i="7"/>
  <c r="AN23" i="7"/>
  <c r="AM294" i="7"/>
  <c r="AM436" i="7"/>
  <c r="AM438" i="7"/>
  <c r="AM435" i="7"/>
  <c r="AM439" i="7"/>
  <c r="AM443" i="7"/>
  <c r="AM463" i="7"/>
  <c r="AM467" i="7"/>
  <c r="AM487" i="7"/>
  <c r="AM491" i="7"/>
  <c r="AM495" i="7"/>
  <c r="AM460" i="7"/>
  <c r="AM464" i="7"/>
  <c r="AM468" i="7"/>
  <c r="AM488" i="7"/>
  <c r="AM492" i="7"/>
  <c r="AM430" i="7"/>
  <c r="AL90" i="7" l="1"/>
  <c r="AL146" i="7"/>
  <c r="AL151" i="7" s="1"/>
  <c r="AL154" i="7" s="1"/>
  <c r="AO568" i="7"/>
  <c r="AO147" i="7" s="1"/>
  <c r="AN439" i="7"/>
  <c r="AN294" i="7"/>
  <c r="AN437" i="7"/>
  <c r="AN436" i="7"/>
  <c r="AN440" i="7"/>
  <c r="AN460" i="7"/>
  <c r="AN464" i="7"/>
  <c r="AN468" i="7"/>
  <c r="AN488" i="7"/>
  <c r="AN492" i="7"/>
  <c r="AN430" i="7"/>
  <c r="AN461" i="7"/>
  <c r="AN465" i="7"/>
  <c r="AN469" i="7"/>
  <c r="AN489" i="7"/>
  <c r="AN493" i="7"/>
  <c r="AO676" i="7"/>
  <c r="AO675" i="7"/>
  <c r="AO673" i="7"/>
  <c r="AO672" i="7"/>
  <c r="AO671" i="7"/>
  <c r="AO670" i="7"/>
  <c r="AO669" i="7"/>
  <c r="AO358" i="7"/>
  <c r="AO356" i="7"/>
  <c r="AO355" i="7"/>
  <c r="AO354" i="7"/>
  <c r="AO353" i="7"/>
  <c r="AO352" i="7"/>
  <c r="AO351" i="7"/>
  <c r="AO667" i="7"/>
  <c r="AO350" i="7"/>
  <c r="AO332" i="7"/>
  <c r="AO331" i="7"/>
  <c r="AO330" i="7"/>
  <c r="AO329" i="7"/>
  <c r="AO328" i="7"/>
  <c r="AO327" i="7"/>
  <c r="AO326" i="7"/>
  <c r="AO349" i="7"/>
  <c r="AO644" i="7"/>
  <c r="AO643" i="7"/>
  <c r="AO642" i="7"/>
  <c r="AO641" i="7"/>
  <c r="AO640" i="7"/>
  <c r="AO639" i="7"/>
  <c r="AO638" i="7"/>
  <c r="AO636" i="7"/>
  <c r="AO635" i="7"/>
  <c r="AO325" i="7"/>
  <c r="AO307" i="7"/>
  <c r="AO306" i="7"/>
  <c r="AO305" i="7"/>
  <c r="AO304" i="7"/>
  <c r="AO303" i="7"/>
  <c r="AO302" i="7"/>
  <c r="AO324" i="7"/>
  <c r="AO323" i="7"/>
  <c r="AO612" i="7"/>
  <c r="AO611" i="7"/>
  <c r="AO610" i="7"/>
  <c r="AO609" i="7"/>
  <c r="AO608" i="7"/>
  <c r="AO607" i="7"/>
  <c r="AO605" i="7"/>
  <c r="AO604" i="7"/>
  <c r="AO603" i="7"/>
  <c r="AO301" i="7"/>
  <c r="AO300" i="7"/>
  <c r="AO299" i="7"/>
  <c r="AO298" i="7"/>
  <c r="AO519" i="7"/>
  <c r="AO514" i="7"/>
  <c r="AO414" i="7"/>
  <c r="AO413" i="7"/>
  <c r="AO412" i="7"/>
  <c r="AO411" i="7"/>
  <c r="AO410" i="7"/>
  <c r="AO409" i="7"/>
  <c r="AO357" i="7"/>
  <c r="AO429" i="7"/>
  <c r="AO293" i="7"/>
  <c r="AO278" i="7"/>
  <c r="AO277" i="7"/>
  <c r="AO276" i="7"/>
  <c r="AO284" i="7" s="1"/>
  <c r="AO275" i="7"/>
  <c r="AO274" i="7"/>
  <c r="AO273" i="7"/>
  <c r="AO23" i="7"/>
  <c r="AN435" i="7"/>
  <c r="AN443" i="7"/>
  <c r="AN441" i="7"/>
  <c r="AN434" i="7"/>
  <c r="AN438" i="7"/>
  <c r="AN442" i="7"/>
  <c r="AN462" i="7"/>
  <c r="AN466" i="7"/>
  <c r="AN486" i="7"/>
  <c r="AN490" i="7"/>
  <c r="AN494" i="7"/>
  <c r="AN463" i="7"/>
  <c r="AN467" i="7"/>
  <c r="AN487" i="7"/>
  <c r="AN491" i="7"/>
  <c r="AN495" i="7"/>
  <c r="AN25" i="7"/>
  <c r="AN601" i="7"/>
  <c r="AN586" i="7" s="1"/>
  <c r="AN77" i="7" s="1"/>
  <c r="AN633" i="7"/>
  <c r="AN618" i="7" s="1"/>
  <c r="AN78" i="7" s="1"/>
  <c r="AN665" i="7"/>
  <c r="AN650" i="7" s="1"/>
  <c r="AN79" i="7" s="1"/>
  <c r="AM90" i="7" l="1"/>
  <c r="AM146" i="7"/>
  <c r="AM151" i="7" s="1"/>
  <c r="AM154" i="7" s="1"/>
  <c r="AO25" i="7"/>
  <c r="AO601" i="7"/>
  <c r="AO586" i="7" s="1"/>
  <c r="AO77" i="7" s="1"/>
  <c r="AO633" i="7"/>
  <c r="AO618" i="7" s="1"/>
  <c r="AO78" i="7" s="1"/>
  <c r="AO434" i="7"/>
  <c r="AO442" i="7"/>
  <c r="AO440" i="7"/>
  <c r="AO437" i="7"/>
  <c r="AO441" i="7"/>
  <c r="AO461" i="7"/>
  <c r="AO465" i="7"/>
  <c r="AO469" i="7"/>
  <c r="AO489" i="7"/>
  <c r="AO493" i="7"/>
  <c r="AO462" i="7"/>
  <c r="AO466" i="7"/>
  <c r="AO486" i="7"/>
  <c r="AO490" i="7"/>
  <c r="AO494" i="7"/>
  <c r="AO665" i="7"/>
  <c r="AO650" i="7" s="1"/>
  <c r="AO79" i="7" s="1"/>
  <c r="AP676" i="7"/>
  <c r="AP675" i="7"/>
  <c r="AP673" i="7"/>
  <c r="AP672" i="7"/>
  <c r="AP671" i="7"/>
  <c r="AP670" i="7"/>
  <c r="AP669" i="7"/>
  <c r="AP667" i="7"/>
  <c r="B664" i="7"/>
  <c r="B663" i="7"/>
  <c r="B662" i="7"/>
  <c r="B661" i="7"/>
  <c r="B660" i="7"/>
  <c r="B659" i="7"/>
  <c r="B658" i="7"/>
  <c r="B657" i="7"/>
  <c r="B656" i="7"/>
  <c r="AP349" i="7"/>
  <c r="AP644" i="7"/>
  <c r="B644" i="7" s="1"/>
  <c r="AP643" i="7"/>
  <c r="B643" i="7" s="1"/>
  <c r="AP642" i="7"/>
  <c r="B642" i="7" s="1"/>
  <c r="AP641" i="7"/>
  <c r="B641" i="7" s="1"/>
  <c r="AP640" i="7"/>
  <c r="B640" i="7" s="1"/>
  <c r="AP639" i="7"/>
  <c r="B639" i="7" s="1"/>
  <c r="AP638" i="7"/>
  <c r="B638" i="7" s="1"/>
  <c r="AP636" i="7"/>
  <c r="AP635" i="7"/>
  <c r="B632" i="7"/>
  <c r="B631" i="7"/>
  <c r="B630" i="7"/>
  <c r="B629" i="7"/>
  <c r="B628" i="7"/>
  <c r="B627" i="7"/>
  <c r="B626" i="7"/>
  <c r="B625" i="7"/>
  <c r="B624" i="7"/>
  <c r="AP323" i="7"/>
  <c r="AP612" i="7"/>
  <c r="B612" i="7" s="1"/>
  <c r="AP611" i="7"/>
  <c r="B611" i="7" s="1"/>
  <c r="AP610" i="7"/>
  <c r="B610" i="7" s="1"/>
  <c r="AP609" i="7"/>
  <c r="B609" i="7" s="1"/>
  <c r="AP608" i="7"/>
  <c r="B608" i="7" s="1"/>
  <c r="AP607" i="7"/>
  <c r="B607" i="7" s="1"/>
  <c r="AP605" i="7"/>
  <c r="AP604" i="7"/>
  <c r="AP603" i="7"/>
  <c r="B600" i="7"/>
  <c r="B599" i="7"/>
  <c r="B598" i="7"/>
  <c r="B597" i="7"/>
  <c r="B596" i="7"/>
  <c r="B595" i="7"/>
  <c r="B594" i="7"/>
  <c r="B593" i="7"/>
  <c r="B592" i="7"/>
  <c r="AP298" i="7"/>
  <c r="AP519" i="7"/>
  <c r="AP514" i="7"/>
  <c r="AP429" i="7"/>
  <c r="AP332" i="7"/>
  <c r="AP414" i="7"/>
  <c r="AP413" i="7"/>
  <c r="AP412" i="7"/>
  <c r="AP411" i="7"/>
  <c r="AP410" i="7"/>
  <c r="AP409" i="7"/>
  <c r="AP293" i="7"/>
  <c r="AP278" i="7"/>
  <c r="AP277" i="7"/>
  <c r="AP276" i="7"/>
  <c r="AP284" i="7" s="1"/>
  <c r="AP275" i="7"/>
  <c r="AP274" i="7"/>
  <c r="AP273" i="7"/>
  <c r="AP23" i="7"/>
  <c r="AO294" i="7"/>
  <c r="AO438" i="7"/>
  <c r="AO436" i="7"/>
  <c r="AO435" i="7"/>
  <c r="AO439" i="7"/>
  <c r="AO443" i="7"/>
  <c r="AO463" i="7"/>
  <c r="AO467" i="7"/>
  <c r="AO487" i="7"/>
  <c r="AO491" i="7"/>
  <c r="AO495" i="7"/>
  <c r="AO460" i="7"/>
  <c r="AO464" i="7"/>
  <c r="AO468" i="7"/>
  <c r="AO488" i="7"/>
  <c r="AO492" i="7"/>
  <c r="AO430" i="7"/>
  <c r="AN90" i="7" l="1"/>
  <c r="AN146" i="7"/>
  <c r="AN151" i="7" s="1"/>
  <c r="AN154" i="7" s="1"/>
  <c r="AO450" i="7"/>
  <c r="AO507" i="7"/>
  <c r="AN449" i="7"/>
  <c r="AO500" i="7"/>
  <c r="AO504" i="7"/>
  <c r="AO479" i="7"/>
  <c r="AO476" i="7"/>
  <c r="AO480" i="7"/>
  <c r="AO503" i="7"/>
  <c r="AO310" i="7"/>
  <c r="AN455" i="7"/>
  <c r="AO337" i="7"/>
  <c r="AN501" i="7"/>
  <c r="AN448" i="7"/>
  <c r="AO365" i="7"/>
  <c r="AN453" i="7"/>
  <c r="AN476" i="7"/>
  <c r="AN480" i="7"/>
  <c r="AN503" i="7"/>
  <c r="AP344" i="7"/>
  <c r="AN450" i="7"/>
  <c r="AN473" i="7"/>
  <c r="AN481" i="7"/>
  <c r="AO363" i="7"/>
  <c r="AO367" i="7"/>
  <c r="AO499" i="7"/>
  <c r="AO447" i="7"/>
  <c r="AO455" i="7"/>
  <c r="AO448" i="7"/>
  <c r="AO475" i="7"/>
  <c r="AO501" i="7"/>
  <c r="AN474" i="7"/>
  <c r="AO451" i="7"/>
  <c r="AO336" i="7"/>
  <c r="E314" i="7"/>
  <c r="D314" i="7"/>
  <c r="H314" i="7"/>
  <c r="G314" i="7"/>
  <c r="F314" i="7"/>
  <c r="C314" i="7"/>
  <c r="I314" i="7"/>
  <c r="J314" i="7"/>
  <c r="C451" i="7"/>
  <c r="E451" i="7"/>
  <c r="D451" i="7"/>
  <c r="G451" i="7"/>
  <c r="H451" i="7"/>
  <c r="F451" i="7"/>
  <c r="I451" i="7"/>
  <c r="K314" i="7"/>
  <c r="J451" i="7"/>
  <c r="K451" i="7"/>
  <c r="L314" i="7"/>
  <c r="L451" i="7"/>
  <c r="M314" i="7"/>
  <c r="M451" i="7"/>
  <c r="N314" i="7"/>
  <c r="O314" i="7"/>
  <c r="N451" i="7"/>
  <c r="P314" i="7"/>
  <c r="O451" i="7"/>
  <c r="Q314" i="7"/>
  <c r="P451" i="7"/>
  <c r="R314" i="7"/>
  <c r="Q451" i="7"/>
  <c r="S314" i="7"/>
  <c r="R451" i="7"/>
  <c r="T314" i="7"/>
  <c r="S451" i="7"/>
  <c r="T451" i="7"/>
  <c r="U314" i="7"/>
  <c r="U451" i="7"/>
  <c r="V314" i="7"/>
  <c r="V451" i="7"/>
  <c r="W314" i="7"/>
  <c r="X314" i="7"/>
  <c r="W451" i="7"/>
  <c r="Y314" i="7"/>
  <c r="X451" i="7"/>
  <c r="Y451" i="7"/>
  <c r="Z314" i="7"/>
  <c r="Z451" i="7"/>
  <c r="AA314" i="7"/>
  <c r="AB314" i="7"/>
  <c r="AA451" i="7"/>
  <c r="AC314" i="7"/>
  <c r="AB451" i="7"/>
  <c r="AC451" i="7"/>
  <c r="AD314" i="7"/>
  <c r="AD451" i="7"/>
  <c r="AE314" i="7"/>
  <c r="AF314" i="7"/>
  <c r="AE451" i="7"/>
  <c r="AF451" i="7"/>
  <c r="AG314" i="7"/>
  <c r="AG451" i="7"/>
  <c r="AH314" i="7"/>
  <c r="AH451" i="7"/>
  <c r="AI314" i="7"/>
  <c r="AI451" i="7"/>
  <c r="AJ314" i="7"/>
  <c r="AJ451" i="7"/>
  <c r="AK314" i="7"/>
  <c r="AK451" i="7"/>
  <c r="AL314" i="7"/>
  <c r="AL451" i="7"/>
  <c r="AM314" i="7"/>
  <c r="AN314" i="7"/>
  <c r="AM451" i="7"/>
  <c r="C337" i="7"/>
  <c r="F337" i="7"/>
  <c r="D337" i="7"/>
  <c r="C474" i="7"/>
  <c r="E337" i="7"/>
  <c r="D474" i="7"/>
  <c r="G337" i="7"/>
  <c r="E474" i="7"/>
  <c r="F474" i="7"/>
  <c r="G474" i="7"/>
  <c r="H337" i="7"/>
  <c r="I337" i="7"/>
  <c r="H474" i="7"/>
  <c r="I474" i="7"/>
  <c r="J337" i="7"/>
  <c r="J474" i="7"/>
  <c r="K337" i="7"/>
  <c r="L337" i="7"/>
  <c r="K474" i="7"/>
  <c r="M337" i="7"/>
  <c r="L474" i="7"/>
  <c r="M474" i="7"/>
  <c r="N337" i="7"/>
  <c r="N474" i="7"/>
  <c r="O337" i="7"/>
  <c r="P337" i="7"/>
  <c r="O474" i="7"/>
  <c r="P474" i="7"/>
  <c r="Q337" i="7"/>
  <c r="R337" i="7"/>
  <c r="Q474" i="7"/>
  <c r="R474" i="7"/>
  <c r="S337" i="7"/>
  <c r="T337" i="7"/>
  <c r="S474" i="7"/>
  <c r="U337" i="7"/>
  <c r="T474" i="7"/>
  <c r="V337" i="7"/>
  <c r="U474" i="7"/>
  <c r="V474" i="7"/>
  <c r="W337" i="7"/>
  <c r="W474" i="7"/>
  <c r="X337" i="7"/>
  <c r="Y337" i="7"/>
  <c r="X474" i="7"/>
  <c r="Y474" i="7"/>
  <c r="Z337" i="7"/>
  <c r="Z474" i="7"/>
  <c r="AA337" i="7"/>
  <c r="AA474" i="7"/>
  <c r="AB337" i="7"/>
  <c r="AB474" i="7"/>
  <c r="AC337" i="7"/>
  <c r="AC474" i="7"/>
  <c r="AD337" i="7"/>
  <c r="AD474" i="7"/>
  <c r="AE337" i="7"/>
  <c r="AF337" i="7"/>
  <c r="AE474" i="7"/>
  <c r="AG337" i="7"/>
  <c r="AF474" i="7"/>
  <c r="AG474" i="7"/>
  <c r="AH337" i="7"/>
  <c r="AI337" i="7"/>
  <c r="AH474" i="7"/>
  <c r="AI474" i="7"/>
  <c r="AJ337" i="7"/>
  <c r="AK337" i="7"/>
  <c r="AJ474" i="7"/>
  <c r="AK474" i="7"/>
  <c r="AL337" i="7"/>
  <c r="AL474" i="7"/>
  <c r="AM337" i="7"/>
  <c r="AN337" i="7"/>
  <c r="AM474" i="7"/>
  <c r="H368" i="7"/>
  <c r="D368" i="7"/>
  <c r="E368" i="7"/>
  <c r="G368" i="7"/>
  <c r="F368" i="7"/>
  <c r="C368" i="7"/>
  <c r="I368" i="7"/>
  <c r="J368" i="7"/>
  <c r="K368" i="7"/>
  <c r="J505" i="7"/>
  <c r="L368" i="7"/>
  <c r="I505" i="7"/>
  <c r="H505" i="7"/>
  <c r="C505" i="7"/>
  <c r="E505" i="7"/>
  <c r="G505" i="7"/>
  <c r="K505" i="7"/>
  <c r="F505" i="7"/>
  <c r="D505" i="7"/>
  <c r="L505" i="7"/>
  <c r="M368" i="7"/>
  <c r="M505" i="7"/>
  <c r="N368" i="7"/>
  <c r="N505" i="7"/>
  <c r="O368" i="7"/>
  <c r="P368" i="7"/>
  <c r="O505" i="7"/>
  <c r="P505" i="7"/>
  <c r="Q368" i="7"/>
  <c r="R368" i="7"/>
  <c r="Q505" i="7"/>
  <c r="R505" i="7"/>
  <c r="S368" i="7"/>
  <c r="T368" i="7"/>
  <c r="S505" i="7"/>
  <c r="U368" i="7"/>
  <c r="T505" i="7"/>
  <c r="V368" i="7"/>
  <c r="U505" i="7"/>
  <c r="V505" i="7"/>
  <c r="W368" i="7"/>
  <c r="W505" i="7"/>
  <c r="X368" i="7"/>
  <c r="X505" i="7"/>
  <c r="Y368" i="7"/>
  <c r="Y505" i="7"/>
  <c r="Z368" i="7"/>
  <c r="Z505" i="7"/>
  <c r="AA368" i="7"/>
  <c r="AB368" i="7"/>
  <c r="AA505" i="7"/>
  <c r="AC368" i="7"/>
  <c r="AB505" i="7"/>
  <c r="AC505" i="7"/>
  <c r="AD368" i="7"/>
  <c r="AE368" i="7"/>
  <c r="AD505" i="7"/>
  <c r="AF368" i="7"/>
  <c r="AE505" i="7"/>
  <c r="AG368" i="7"/>
  <c r="AF505" i="7"/>
  <c r="AH368" i="7"/>
  <c r="AG505" i="7"/>
  <c r="AI368" i="7"/>
  <c r="AH505" i="7"/>
  <c r="AI505" i="7"/>
  <c r="AJ368" i="7"/>
  <c r="AK368" i="7"/>
  <c r="AJ505" i="7"/>
  <c r="AL368" i="7"/>
  <c r="AK505" i="7"/>
  <c r="AL505" i="7"/>
  <c r="AM368" i="7"/>
  <c r="AN368" i="7"/>
  <c r="AM505" i="7"/>
  <c r="AO478" i="7"/>
  <c r="AO449" i="7"/>
  <c r="AN500" i="7"/>
  <c r="AN504" i="7"/>
  <c r="AO318" i="7"/>
  <c r="AO311" i="7"/>
  <c r="G315" i="7"/>
  <c r="F315" i="7"/>
  <c r="H315" i="7"/>
  <c r="D315" i="7"/>
  <c r="C315" i="7"/>
  <c r="I315" i="7"/>
  <c r="E315" i="7"/>
  <c r="J315" i="7"/>
  <c r="C452" i="7"/>
  <c r="K315" i="7"/>
  <c r="J452" i="7"/>
  <c r="I452" i="7"/>
  <c r="D452" i="7"/>
  <c r="F452" i="7"/>
  <c r="E452" i="7"/>
  <c r="G452" i="7"/>
  <c r="H452" i="7"/>
  <c r="L315" i="7"/>
  <c r="K452" i="7"/>
  <c r="M315" i="7"/>
  <c r="L452" i="7"/>
  <c r="N315" i="7"/>
  <c r="M452" i="7"/>
  <c r="O315" i="7"/>
  <c r="N452" i="7"/>
  <c r="P315" i="7"/>
  <c r="O452" i="7"/>
  <c r="P452" i="7"/>
  <c r="Q315" i="7"/>
  <c r="R315" i="7"/>
  <c r="Q452" i="7"/>
  <c r="S315" i="7"/>
  <c r="R452" i="7"/>
  <c r="T315" i="7"/>
  <c r="S452" i="7"/>
  <c r="T452" i="7"/>
  <c r="U315" i="7"/>
  <c r="V315" i="7"/>
  <c r="U452" i="7"/>
  <c r="V452" i="7"/>
  <c r="W315" i="7"/>
  <c r="X315" i="7"/>
  <c r="W452" i="7"/>
  <c r="Y315" i="7"/>
  <c r="X452" i="7"/>
  <c r="Z315" i="7"/>
  <c r="Y452" i="7"/>
  <c r="AA315" i="7"/>
  <c r="Z452" i="7"/>
  <c r="AB315" i="7"/>
  <c r="AA452" i="7"/>
  <c r="AC315" i="7"/>
  <c r="AB452" i="7"/>
  <c r="AD315" i="7"/>
  <c r="AC452" i="7"/>
  <c r="AE315" i="7"/>
  <c r="AD452" i="7"/>
  <c r="AF315" i="7"/>
  <c r="AE452" i="7"/>
  <c r="AG315" i="7"/>
  <c r="AF452" i="7"/>
  <c r="AH315" i="7"/>
  <c r="AG452" i="7"/>
  <c r="AI315" i="7"/>
  <c r="AH452" i="7"/>
  <c r="AI452" i="7"/>
  <c r="AJ315" i="7"/>
  <c r="AJ452" i="7"/>
  <c r="AK315" i="7"/>
  <c r="AK452" i="7"/>
  <c r="AL315" i="7"/>
  <c r="AM315" i="7"/>
  <c r="AL452" i="7"/>
  <c r="AM452" i="7"/>
  <c r="AN315" i="7"/>
  <c r="D338" i="7"/>
  <c r="F338" i="7"/>
  <c r="G338" i="7"/>
  <c r="E338" i="7"/>
  <c r="C338" i="7"/>
  <c r="G475" i="7"/>
  <c r="C475" i="7"/>
  <c r="H338" i="7"/>
  <c r="E475" i="7"/>
  <c r="F475" i="7"/>
  <c r="D475" i="7"/>
  <c r="I338" i="7"/>
  <c r="H475" i="7"/>
  <c r="I475" i="7"/>
  <c r="J338" i="7"/>
  <c r="J475" i="7"/>
  <c r="K338" i="7"/>
  <c r="L338" i="7"/>
  <c r="K475" i="7"/>
  <c r="L475" i="7"/>
  <c r="M338" i="7"/>
  <c r="M475" i="7"/>
  <c r="N338" i="7"/>
  <c r="N475" i="7"/>
  <c r="O338" i="7"/>
  <c r="P338" i="7"/>
  <c r="O475" i="7"/>
  <c r="Q338" i="7"/>
  <c r="P475" i="7"/>
  <c r="R338" i="7"/>
  <c r="Q475" i="7"/>
  <c r="R475" i="7"/>
  <c r="S338" i="7"/>
  <c r="T338" i="7"/>
  <c r="S475" i="7"/>
  <c r="U338" i="7"/>
  <c r="T475" i="7"/>
  <c r="V338" i="7"/>
  <c r="U475" i="7"/>
  <c r="V475" i="7"/>
  <c r="W338" i="7"/>
  <c r="X338" i="7"/>
  <c r="W475" i="7"/>
  <c r="Y338" i="7"/>
  <c r="X475" i="7"/>
  <c r="Z338" i="7"/>
  <c r="Y475" i="7"/>
  <c r="Z475" i="7"/>
  <c r="AA338" i="7"/>
  <c r="AA475" i="7"/>
  <c r="AB338" i="7"/>
  <c r="AC338" i="7"/>
  <c r="AB475" i="7"/>
  <c r="AD338" i="7"/>
  <c r="AC475" i="7"/>
  <c r="AE338" i="7"/>
  <c r="AD475" i="7"/>
  <c r="AF338" i="7"/>
  <c r="AE475" i="7"/>
  <c r="AF475" i="7"/>
  <c r="AG338" i="7"/>
  <c r="AG475" i="7"/>
  <c r="AH338" i="7"/>
  <c r="AH475" i="7"/>
  <c r="AI338" i="7"/>
  <c r="AJ338" i="7"/>
  <c r="AI475" i="7"/>
  <c r="AK338" i="7"/>
  <c r="AJ475" i="7"/>
  <c r="AK475" i="7"/>
  <c r="AL338" i="7"/>
  <c r="AL475" i="7"/>
  <c r="AM338" i="7"/>
  <c r="AM475" i="7"/>
  <c r="AN338" i="7"/>
  <c r="E369" i="7"/>
  <c r="D369" i="7"/>
  <c r="F369" i="7"/>
  <c r="L369" i="7"/>
  <c r="C369" i="7"/>
  <c r="K369" i="7"/>
  <c r="J369" i="7"/>
  <c r="I369" i="7"/>
  <c r="H369" i="7"/>
  <c r="G369" i="7"/>
  <c r="L506" i="7"/>
  <c r="M369" i="7"/>
  <c r="G506" i="7"/>
  <c r="C506" i="7"/>
  <c r="H506" i="7"/>
  <c r="F506" i="7"/>
  <c r="E506" i="7"/>
  <c r="I506" i="7"/>
  <c r="D506" i="7"/>
  <c r="J506" i="7"/>
  <c r="K506" i="7"/>
  <c r="M506" i="7"/>
  <c r="N369" i="7"/>
  <c r="O369" i="7"/>
  <c r="N506" i="7"/>
  <c r="O506" i="7"/>
  <c r="P369" i="7"/>
  <c r="Q369" i="7"/>
  <c r="P506" i="7"/>
  <c r="Q506" i="7"/>
  <c r="R369" i="7"/>
  <c r="R506" i="7"/>
  <c r="S369" i="7"/>
  <c r="S506" i="7"/>
  <c r="T369" i="7"/>
  <c r="U369" i="7"/>
  <c r="T506" i="7"/>
  <c r="U506" i="7"/>
  <c r="V369" i="7"/>
  <c r="W369" i="7"/>
  <c r="V506" i="7"/>
  <c r="W506" i="7"/>
  <c r="X369" i="7"/>
  <c r="X506" i="7"/>
  <c r="Y369" i="7"/>
  <c r="Y506" i="7"/>
  <c r="Z369" i="7"/>
  <c r="AA369" i="7"/>
  <c r="Z506" i="7"/>
  <c r="AA506" i="7"/>
  <c r="AB369" i="7"/>
  <c r="AC369" i="7"/>
  <c r="AB506" i="7"/>
  <c r="AD369" i="7"/>
  <c r="AC506" i="7"/>
  <c r="AE369" i="7"/>
  <c r="AD506" i="7"/>
  <c r="AE506" i="7"/>
  <c r="AF369" i="7"/>
  <c r="AF506" i="7"/>
  <c r="AG369" i="7"/>
  <c r="AG506" i="7"/>
  <c r="AH369" i="7"/>
  <c r="AH506" i="7"/>
  <c r="AI369" i="7"/>
  <c r="AJ369" i="7"/>
  <c r="AI506" i="7"/>
  <c r="AK369" i="7"/>
  <c r="AJ506" i="7"/>
  <c r="AK506" i="7"/>
  <c r="AL369" i="7"/>
  <c r="AM369" i="7"/>
  <c r="AL506" i="7"/>
  <c r="AM506" i="7"/>
  <c r="AN369" i="7"/>
  <c r="AO474" i="7"/>
  <c r="AO452" i="7"/>
  <c r="AO313" i="7"/>
  <c r="AO368" i="7"/>
  <c r="AN506" i="7"/>
  <c r="AN475" i="7"/>
  <c r="H316" i="7"/>
  <c r="G316" i="7"/>
  <c r="K316" i="7"/>
  <c r="F316" i="7"/>
  <c r="I316" i="7"/>
  <c r="J316" i="7"/>
  <c r="C316" i="7"/>
  <c r="D316" i="7"/>
  <c r="E316" i="7"/>
  <c r="G453" i="7"/>
  <c r="H453" i="7"/>
  <c r="D453" i="7"/>
  <c r="C453" i="7"/>
  <c r="I453" i="7"/>
  <c r="F453" i="7"/>
  <c r="L316" i="7"/>
  <c r="K453" i="7"/>
  <c r="J453" i="7"/>
  <c r="E453" i="7"/>
  <c r="L453" i="7"/>
  <c r="M316" i="7"/>
  <c r="M453" i="7"/>
  <c r="N316" i="7"/>
  <c r="N453" i="7"/>
  <c r="O316" i="7"/>
  <c r="O453" i="7"/>
  <c r="P316" i="7"/>
  <c r="P453" i="7"/>
  <c r="Q316" i="7"/>
  <c r="Q453" i="7"/>
  <c r="R316" i="7"/>
  <c r="R453" i="7"/>
  <c r="S316" i="7"/>
  <c r="S453" i="7"/>
  <c r="T316" i="7"/>
  <c r="U316" i="7"/>
  <c r="T453" i="7"/>
  <c r="V316" i="7"/>
  <c r="U453" i="7"/>
  <c r="V453" i="7"/>
  <c r="W316" i="7"/>
  <c r="X316" i="7"/>
  <c r="W453" i="7"/>
  <c r="X453" i="7"/>
  <c r="Y316" i="7"/>
  <c r="Y453" i="7"/>
  <c r="Z316" i="7"/>
  <c r="Z453" i="7"/>
  <c r="AA316" i="7"/>
  <c r="AB316" i="7"/>
  <c r="AA453" i="7"/>
  <c r="AB453" i="7"/>
  <c r="AC316" i="7"/>
  <c r="AC453" i="7"/>
  <c r="AD316" i="7"/>
  <c r="AE316" i="7"/>
  <c r="AD453" i="7"/>
  <c r="AF316" i="7"/>
  <c r="AE453" i="7"/>
  <c r="AG316" i="7"/>
  <c r="AF453" i="7"/>
  <c r="AH316" i="7"/>
  <c r="AG453" i="7"/>
  <c r="AI316" i="7"/>
  <c r="AH453" i="7"/>
  <c r="AJ316" i="7"/>
  <c r="AI453" i="7"/>
  <c r="AJ453" i="7"/>
  <c r="AK316" i="7"/>
  <c r="AK453" i="7"/>
  <c r="AL316" i="7"/>
  <c r="AM316" i="7"/>
  <c r="AL453" i="7"/>
  <c r="AM453" i="7"/>
  <c r="AN316" i="7"/>
  <c r="E339" i="7"/>
  <c r="C339" i="7"/>
  <c r="D339" i="7"/>
  <c r="G339" i="7"/>
  <c r="H339" i="7"/>
  <c r="F339" i="7"/>
  <c r="D476" i="7"/>
  <c r="C476" i="7"/>
  <c r="F476" i="7"/>
  <c r="G476" i="7"/>
  <c r="H476" i="7"/>
  <c r="E476" i="7"/>
  <c r="I339" i="7"/>
  <c r="J339" i="7"/>
  <c r="I476" i="7"/>
  <c r="K339" i="7"/>
  <c r="J476" i="7"/>
  <c r="K476" i="7"/>
  <c r="L339" i="7"/>
  <c r="L476" i="7"/>
  <c r="M339" i="7"/>
  <c r="N339" i="7"/>
  <c r="M476" i="7"/>
  <c r="N476" i="7"/>
  <c r="O339" i="7"/>
  <c r="P339" i="7"/>
  <c r="O476" i="7"/>
  <c r="P476" i="7"/>
  <c r="Q339" i="7"/>
  <c r="R339" i="7"/>
  <c r="Q476" i="7"/>
  <c r="S339" i="7"/>
  <c r="R476" i="7"/>
  <c r="T339" i="7"/>
  <c r="S476" i="7"/>
  <c r="T476" i="7"/>
  <c r="U339" i="7"/>
  <c r="U476" i="7"/>
  <c r="V339" i="7"/>
  <c r="W339" i="7"/>
  <c r="V476" i="7"/>
  <c r="X339" i="7"/>
  <c r="W476" i="7"/>
  <c r="X476" i="7"/>
  <c r="Y339" i="7"/>
  <c r="Y476" i="7"/>
  <c r="Z339" i="7"/>
  <c r="AA339" i="7"/>
  <c r="Z476" i="7"/>
  <c r="AA476" i="7"/>
  <c r="AB339" i="7"/>
  <c r="AB476" i="7"/>
  <c r="AC339" i="7"/>
  <c r="AC476" i="7"/>
  <c r="AD339" i="7"/>
  <c r="AE339" i="7"/>
  <c r="AD476" i="7"/>
  <c r="AE476" i="7"/>
  <c r="AF339" i="7"/>
  <c r="AG339" i="7"/>
  <c r="AF476" i="7"/>
  <c r="AH339" i="7"/>
  <c r="AG476" i="7"/>
  <c r="AI339" i="7"/>
  <c r="AH476" i="7"/>
  <c r="AI476" i="7"/>
  <c r="AJ339" i="7"/>
  <c r="AK339" i="7"/>
  <c r="AJ476" i="7"/>
  <c r="AL339" i="7"/>
  <c r="AK476" i="7"/>
  <c r="AM339" i="7"/>
  <c r="AL476" i="7"/>
  <c r="AM476" i="7"/>
  <c r="AN339" i="7"/>
  <c r="C362" i="7"/>
  <c r="C499" i="7"/>
  <c r="D362" i="7"/>
  <c r="F362" i="7"/>
  <c r="D499" i="7"/>
  <c r="E362" i="7"/>
  <c r="G362" i="7"/>
  <c r="E499" i="7"/>
  <c r="F499" i="7"/>
  <c r="G499" i="7"/>
  <c r="H362" i="7"/>
  <c r="I362" i="7"/>
  <c r="H499" i="7"/>
  <c r="J362" i="7"/>
  <c r="I499" i="7"/>
  <c r="J499" i="7"/>
  <c r="K362" i="7"/>
  <c r="L362" i="7"/>
  <c r="K499" i="7"/>
  <c r="L499" i="7"/>
  <c r="M362" i="7"/>
  <c r="M499" i="7"/>
  <c r="N362" i="7"/>
  <c r="N499" i="7"/>
  <c r="O362" i="7"/>
  <c r="P362" i="7"/>
  <c r="O499" i="7"/>
  <c r="Q362" i="7"/>
  <c r="P499" i="7"/>
  <c r="Q499" i="7"/>
  <c r="R362" i="7"/>
  <c r="R499" i="7"/>
  <c r="S362" i="7"/>
  <c r="S499" i="7"/>
  <c r="T362" i="7"/>
  <c r="U362" i="7"/>
  <c r="T499" i="7"/>
  <c r="U499" i="7"/>
  <c r="V362" i="7"/>
  <c r="V499" i="7"/>
  <c r="W362" i="7"/>
  <c r="X362" i="7"/>
  <c r="W499" i="7"/>
  <c r="Y362" i="7"/>
  <c r="X499" i="7"/>
  <c r="Y499" i="7"/>
  <c r="Z362" i="7"/>
  <c r="AA362" i="7"/>
  <c r="Z499" i="7"/>
  <c r="AB362" i="7"/>
  <c r="AA499" i="7"/>
  <c r="AC362" i="7"/>
  <c r="AB499" i="7"/>
  <c r="AC499" i="7"/>
  <c r="AD362" i="7"/>
  <c r="AD499" i="7"/>
  <c r="AE362" i="7"/>
  <c r="AE499" i="7"/>
  <c r="AF362" i="7"/>
  <c r="AG362" i="7"/>
  <c r="AF499" i="7"/>
  <c r="AH362" i="7"/>
  <c r="AG499" i="7"/>
  <c r="AI362" i="7"/>
  <c r="AH499" i="7"/>
  <c r="AJ362" i="7"/>
  <c r="AI499" i="7"/>
  <c r="AK362" i="7"/>
  <c r="AJ499" i="7"/>
  <c r="AL362" i="7"/>
  <c r="AK499" i="7"/>
  <c r="AL499" i="7"/>
  <c r="AM362" i="7"/>
  <c r="AN362" i="7"/>
  <c r="AM499" i="7"/>
  <c r="C370" i="7"/>
  <c r="L370" i="7"/>
  <c r="D370" i="7"/>
  <c r="I370" i="7"/>
  <c r="E370" i="7"/>
  <c r="K370" i="7"/>
  <c r="G370" i="7"/>
  <c r="F370" i="7"/>
  <c r="J370" i="7"/>
  <c r="H370" i="7"/>
  <c r="M370" i="7"/>
  <c r="F507" i="7"/>
  <c r="G507" i="7"/>
  <c r="K507" i="7"/>
  <c r="H507" i="7"/>
  <c r="D507" i="7"/>
  <c r="E507" i="7"/>
  <c r="L507" i="7"/>
  <c r="C507" i="7"/>
  <c r="J507" i="7"/>
  <c r="M507" i="7"/>
  <c r="N370" i="7"/>
  <c r="I507" i="7"/>
  <c r="N507" i="7"/>
  <c r="O370" i="7"/>
  <c r="O507" i="7"/>
  <c r="P370" i="7"/>
  <c r="P507" i="7"/>
  <c r="Q370" i="7"/>
  <c r="R370" i="7"/>
  <c r="Q507" i="7"/>
  <c r="S370" i="7"/>
  <c r="R507" i="7"/>
  <c r="T370" i="7"/>
  <c r="S507" i="7"/>
  <c r="T507" i="7"/>
  <c r="U370" i="7"/>
  <c r="V370" i="7"/>
  <c r="U507" i="7"/>
  <c r="W370" i="7"/>
  <c r="V507" i="7"/>
  <c r="W507" i="7"/>
  <c r="X370" i="7"/>
  <c r="X507" i="7"/>
  <c r="Y370" i="7"/>
  <c r="Y507" i="7"/>
  <c r="Z370" i="7"/>
  <c r="AA370" i="7"/>
  <c r="Z507" i="7"/>
  <c r="AB370" i="7"/>
  <c r="AA507" i="7"/>
  <c r="AB507" i="7"/>
  <c r="AC370" i="7"/>
  <c r="AC507" i="7"/>
  <c r="AD370" i="7"/>
  <c r="AD507" i="7"/>
  <c r="AE370" i="7"/>
  <c r="AF370" i="7"/>
  <c r="AE507" i="7"/>
  <c r="AF507" i="7"/>
  <c r="AG370" i="7"/>
  <c r="AH370" i="7"/>
  <c r="AG507" i="7"/>
  <c r="AH507" i="7"/>
  <c r="AI370" i="7"/>
  <c r="AJ370" i="7"/>
  <c r="AI507" i="7"/>
  <c r="AK370" i="7"/>
  <c r="AJ507" i="7"/>
  <c r="AL370" i="7"/>
  <c r="AK507" i="7"/>
  <c r="AL507" i="7"/>
  <c r="AM370" i="7"/>
  <c r="AN370" i="7"/>
  <c r="AM507" i="7"/>
  <c r="AO505" i="7"/>
  <c r="AO454" i="7"/>
  <c r="AO369" i="7"/>
  <c r="AO344" i="7"/>
  <c r="AO343" i="7"/>
  <c r="AN452" i="7"/>
  <c r="AO338" i="7"/>
  <c r="E340" i="7"/>
  <c r="I340" i="7"/>
  <c r="F340" i="7"/>
  <c r="H340" i="7"/>
  <c r="C340" i="7"/>
  <c r="G340" i="7"/>
  <c r="D340" i="7"/>
  <c r="C477" i="7"/>
  <c r="E477" i="7"/>
  <c r="J340" i="7"/>
  <c r="F477" i="7"/>
  <c r="H477" i="7"/>
  <c r="I477" i="7"/>
  <c r="D477" i="7"/>
  <c r="G477" i="7"/>
  <c r="J477" i="7"/>
  <c r="K340" i="7"/>
  <c r="K477" i="7"/>
  <c r="L340" i="7"/>
  <c r="L477" i="7"/>
  <c r="M340" i="7"/>
  <c r="N340" i="7"/>
  <c r="M477" i="7"/>
  <c r="O340" i="7"/>
  <c r="N477" i="7"/>
  <c r="P340" i="7"/>
  <c r="O477" i="7"/>
  <c r="P477" i="7"/>
  <c r="Q340" i="7"/>
  <c r="Q477" i="7"/>
  <c r="R340" i="7"/>
  <c r="S340" i="7"/>
  <c r="R477" i="7"/>
  <c r="T340" i="7"/>
  <c r="S477" i="7"/>
  <c r="U340" i="7"/>
  <c r="T477" i="7"/>
  <c r="V340" i="7"/>
  <c r="U477" i="7"/>
  <c r="V477" i="7"/>
  <c r="W340" i="7"/>
  <c r="X340" i="7"/>
  <c r="W477" i="7"/>
  <c r="X477" i="7"/>
  <c r="Y340" i="7"/>
  <c r="Y477" i="7"/>
  <c r="Z340" i="7"/>
  <c r="AA340" i="7"/>
  <c r="Z477" i="7"/>
  <c r="AB340" i="7"/>
  <c r="AA477" i="7"/>
  <c r="AC340" i="7"/>
  <c r="AB477" i="7"/>
  <c r="AC477" i="7"/>
  <c r="AD340" i="7"/>
  <c r="AE340" i="7"/>
  <c r="AD477" i="7"/>
  <c r="AE477" i="7"/>
  <c r="AF340" i="7"/>
  <c r="AG340" i="7"/>
  <c r="AF477" i="7"/>
  <c r="AG477" i="7"/>
  <c r="AH340" i="7"/>
  <c r="AH477" i="7"/>
  <c r="AI340" i="7"/>
  <c r="AJ340" i="7"/>
  <c r="AI477" i="7"/>
  <c r="AK340" i="7"/>
  <c r="AJ477" i="7"/>
  <c r="AL340" i="7"/>
  <c r="AK477" i="7"/>
  <c r="AM340" i="7"/>
  <c r="AL477" i="7"/>
  <c r="AM477" i="7"/>
  <c r="AN340" i="7"/>
  <c r="C310" i="7"/>
  <c r="D310" i="7"/>
  <c r="F310" i="7"/>
  <c r="E310" i="7"/>
  <c r="C447" i="7"/>
  <c r="D447" i="7"/>
  <c r="E447" i="7"/>
  <c r="F447" i="7"/>
  <c r="G310" i="7"/>
  <c r="G447" i="7"/>
  <c r="H310" i="7"/>
  <c r="I310" i="7"/>
  <c r="H447" i="7"/>
  <c r="I447" i="7"/>
  <c r="J310" i="7"/>
  <c r="K310" i="7"/>
  <c r="J447" i="7"/>
  <c r="K447" i="7"/>
  <c r="L310" i="7"/>
  <c r="L447" i="7"/>
  <c r="M310" i="7"/>
  <c r="N310" i="7"/>
  <c r="M447" i="7"/>
  <c r="O310" i="7"/>
  <c r="N447" i="7"/>
  <c r="O447" i="7"/>
  <c r="P310" i="7"/>
  <c r="Q310" i="7"/>
  <c r="P447" i="7"/>
  <c r="R310" i="7"/>
  <c r="Q447" i="7"/>
  <c r="S310" i="7"/>
  <c r="R447" i="7"/>
  <c r="T310" i="7"/>
  <c r="S447" i="7"/>
  <c r="T447" i="7"/>
  <c r="U310" i="7"/>
  <c r="U447" i="7"/>
  <c r="V310" i="7"/>
  <c r="W310" i="7"/>
  <c r="V447" i="7"/>
  <c r="X310" i="7"/>
  <c r="W447" i="7"/>
  <c r="X447" i="7"/>
  <c r="Y310" i="7"/>
  <c r="Y447" i="7"/>
  <c r="Z310" i="7"/>
  <c r="Z447" i="7"/>
  <c r="AA310" i="7"/>
  <c r="AB310" i="7"/>
  <c r="AA447" i="7"/>
  <c r="AB447" i="7"/>
  <c r="AC310" i="7"/>
  <c r="AD310" i="7"/>
  <c r="AC447" i="7"/>
  <c r="AD447" i="7"/>
  <c r="AE310" i="7"/>
  <c r="AE447" i="7"/>
  <c r="AF310" i="7"/>
  <c r="AF447" i="7"/>
  <c r="AG310" i="7"/>
  <c r="AH310" i="7"/>
  <c r="AG447" i="7"/>
  <c r="AI310" i="7"/>
  <c r="AH447" i="7"/>
  <c r="AI447" i="7"/>
  <c r="AJ310" i="7"/>
  <c r="AJ447" i="7"/>
  <c r="AK310" i="7"/>
  <c r="AL310" i="7"/>
  <c r="AK447" i="7"/>
  <c r="AM310" i="7"/>
  <c r="AL447" i="7"/>
  <c r="AM447" i="7"/>
  <c r="AN310" i="7"/>
  <c r="G318" i="7"/>
  <c r="C318" i="7"/>
  <c r="J318" i="7"/>
  <c r="H318" i="7"/>
  <c r="E318" i="7"/>
  <c r="L318" i="7"/>
  <c r="I318" i="7"/>
  <c r="F318" i="7"/>
  <c r="K318" i="7"/>
  <c r="M318" i="7"/>
  <c r="D318" i="7"/>
  <c r="K455" i="7"/>
  <c r="H455" i="7"/>
  <c r="M455" i="7"/>
  <c r="J455" i="7"/>
  <c r="N318" i="7"/>
  <c r="F455" i="7"/>
  <c r="D455" i="7"/>
  <c r="L455" i="7"/>
  <c r="E455" i="7"/>
  <c r="I455" i="7"/>
  <c r="G455" i="7"/>
  <c r="C455" i="7"/>
  <c r="O318" i="7"/>
  <c r="N455" i="7"/>
  <c r="O455" i="7"/>
  <c r="P318" i="7"/>
  <c r="P455" i="7"/>
  <c r="Q318" i="7"/>
  <c r="R318" i="7"/>
  <c r="Q455" i="7"/>
  <c r="R455" i="7"/>
  <c r="S318" i="7"/>
  <c r="T318" i="7"/>
  <c r="S455" i="7"/>
  <c r="U318" i="7"/>
  <c r="T455" i="7"/>
  <c r="U455" i="7"/>
  <c r="V318" i="7"/>
  <c r="V455" i="7"/>
  <c r="W318" i="7"/>
  <c r="X318" i="7"/>
  <c r="W455" i="7"/>
  <c r="Y318" i="7"/>
  <c r="X455" i="7"/>
  <c r="Z318" i="7"/>
  <c r="Y455" i="7"/>
  <c r="AA318" i="7"/>
  <c r="Z455" i="7"/>
  <c r="AB318" i="7"/>
  <c r="AA455" i="7"/>
  <c r="AC318" i="7"/>
  <c r="AB455" i="7"/>
  <c r="AD318" i="7"/>
  <c r="AC455" i="7"/>
  <c r="AE318" i="7"/>
  <c r="AD455" i="7"/>
  <c r="AF318" i="7"/>
  <c r="AE455" i="7"/>
  <c r="AF455" i="7"/>
  <c r="AG318" i="7"/>
  <c r="AG455" i="7"/>
  <c r="AH318" i="7"/>
  <c r="AH455" i="7"/>
  <c r="AI318" i="7"/>
  <c r="AJ318" i="7"/>
  <c r="AI455" i="7"/>
  <c r="AJ455" i="7"/>
  <c r="AK318" i="7"/>
  <c r="AL318" i="7"/>
  <c r="AK455" i="7"/>
  <c r="AM318" i="7"/>
  <c r="AL455" i="7"/>
  <c r="AM455" i="7"/>
  <c r="AN318" i="7"/>
  <c r="I341" i="7"/>
  <c r="E341" i="7"/>
  <c r="D341" i="7"/>
  <c r="F341" i="7"/>
  <c r="H341" i="7"/>
  <c r="J341" i="7"/>
  <c r="C341" i="7"/>
  <c r="G341" i="7"/>
  <c r="J478" i="7"/>
  <c r="K341" i="7"/>
  <c r="E478" i="7"/>
  <c r="G478" i="7"/>
  <c r="F478" i="7"/>
  <c r="I478" i="7"/>
  <c r="D478" i="7"/>
  <c r="C478" i="7"/>
  <c r="H478" i="7"/>
  <c r="L341" i="7"/>
  <c r="K478" i="7"/>
  <c r="L478" i="7"/>
  <c r="M341" i="7"/>
  <c r="N341" i="7"/>
  <c r="M478" i="7"/>
  <c r="O341" i="7"/>
  <c r="N478" i="7"/>
  <c r="P341" i="7"/>
  <c r="O478" i="7"/>
  <c r="P478" i="7"/>
  <c r="Q341" i="7"/>
  <c r="Q478" i="7"/>
  <c r="R341" i="7"/>
  <c r="S341" i="7"/>
  <c r="R478" i="7"/>
  <c r="S478" i="7"/>
  <c r="T341" i="7"/>
  <c r="T478" i="7"/>
  <c r="U341" i="7"/>
  <c r="U478" i="7"/>
  <c r="V341" i="7"/>
  <c r="W341" i="7"/>
  <c r="V478" i="7"/>
  <c r="W478" i="7"/>
  <c r="X341" i="7"/>
  <c r="X478" i="7"/>
  <c r="Y341" i="7"/>
  <c r="Y478" i="7"/>
  <c r="Z341" i="7"/>
  <c r="Z478" i="7"/>
  <c r="AA341" i="7"/>
  <c r="AA478" i="7"/>
  <c r="AB341" i="7"/>
  <c r="AB478" i="7"/>
  <c r="AC341" i="7"/>
  <c r="AC478" i="7"/>
  <c r="AD341" i="7"/>
  <c r="AE341" i="7"/>
  <c r="AD478" i="7"/>
  <c r="AF341" i="7"/>
  <c r="AE478" i="7"/>
  <c r="AG341" i="7"/>
  <c r="AF478" i="7"/>
  <c r="AG478" i="7"/>
  <c r="AH341" i="7"/>
  <c r="AI341" i="7"/>
  <c r="AH478" i="7"/>
  <c r="AJ341" i="7"/>
  <c r="AI478" i="7"/>
  <c r="AK341" i="7"/>
  <c r="AJ478" i="7"/>
  <c r="AK478" i="7"/>
  <c r="AL341" i="7"/>
  <c r="AM341" i="7"/>
  <c r="AL478" i="7"/>
  <c r="AM478" i="7"/>
  <c r="AN341" i="7"/>
  <c r="F364" i="7"/>
  <c r="G364" i="7"/>
  <c r="E364" i="7"/>
  <c r="C364" i="7"/>
  <c r="D364" i="7"/>
  <c r="F501" i="7"/>
  <c r="C501" i="7"/>
  <c r="D501" i="7"/>
  <c r="H364" i="7"/>
  <c r="E501" i="7"/>
  <c r="G501" i="7"/>
  <c r="I364" i="7"/>
  <c r="H501" i="7"/>
  <c r="I501" i="7"/>
  <c r="J364" i="7"/>
  <c r="J501" i="7"/>
  <c r="K364" i="7"/>
  <c r="K501" i="7"/>
  <c r="L364" i="7"/>
  <c r="M364" i="7"/>
  <c r="L501" i="7"/>
  <c r="N364" i="7"/>
  <c r="M501" i="7"/>
  <c r="O364" i="7"/>
  <c r="N501" i="7"/>
  <c r="P364" i="7"/>
  <c r="O501" i="7"/>
  <c r="P501" i="7"/>
  <c r="Q364" i="7"/>
  <c r="Q501" i="7"/>
  <c r="R364" i="7"/>
  <c r="S364" i="7"/>
  <c r="R501" i="7"/>
  <c r="S501" i="7"/>
  <c r="T364" i="7"/>
  <c r="U364" i="7"/>
  <c r="T501" i="7"/>
  <c r="V364" i="7"/>
  <c r="U501" i="7"/>
  <c r="V501" i="7"/>
  <c r="W364" i="7"/>
  <c r="W501" i="7"/>
  <c r="X364" i="7"/>
  <c r="X501" i="7"/>
  <c r="Y364" i="7"/>
  <c r="Y501" i="7"/>
  <c r="Z364" i="7"/>
  <c r="AA364" i="7"/>
  <c r="Z501" i="7"/>
  <c r="AB364" i="7"/>
  <c r="AA501" i="7"/>
  <c r="AC364" i="7"/>
  <c r="AB501" i="7"/>
  <c r="AD364" i="7"/>
  <c r="AC501" i="7"/>
  <c r="AE364" i="7"/>
  <c r="AD501" i="7"/>
  <c r="AF364" i="7"/>
  <c r="AE501" i="7"/>
  <c r="AG364" i="7"/>
  <c r="AF501" i="7"/>
  <c r="AG501" i="7"/>
  <c r="AH364" i="7"/>
  <c r="AI364" i="7"/>
  <c r="AH501" i="7"/>
  <c r="AI501" i="7"/>
  <c r="AJ364" i="7"/>
  <c r="AK364" i="7"/>
  <c r="AJ501" i="7"/>
  <c r="AK501" i="7"/>
  <c r="AL364" i="7"/>
  <c r="AM364" i="7"/>
  <c r="AL501" i="7"/>
  <c r="AN364" i="7"/>
  <c r="AM501" i="7"/>
  <c r="AO481" i="7"/>
  <c r="AN478" i="7"/>
  <c r="AN477" i="7"/>
  <c r="AO314" i="7"/>
  <c r="C317" i="7"/>
  <c r="F317" i="7"/>
  <c r="D317" i="7"/>
  <c r="L317" i="7"/>
  <c r="E317" i="7"/>
  <c r="I317" i="7"/>
  <c r="H317" i="7"/>
  <c r="J317" i="7"/>
  <c r="G317" i="7"/>
  <c r="K317" i="7"/>
  <c r="L454" i="7"/>
  <c r="D454" i="7"/>
  <c r="C454" i="7"/>
  <c r="E454" i="7"/>
  <c r="F454" i="7"/>
  <c r="H454" i="7"/>
  <c r="I454" i="7"/>
  <c r="M317" i="7"/>
  <c r="K454" i="7"/>
  <c r="J454" i="7"/>
  <c r="G454" i="7"/>
  <c r="M454" i="7"/>
  <c r="N317" i="7"/>
  <c r="O317" i="7"/>
  <c r="N454" i="7"/>
  <c r="P317" i="7"/>
  <c r="O454" i="7"/>
  <c r="Q317" i="7"/>
  <c r="P454" i="7"/>
  <c r="R317" i="7"/>
  <c r="Q454" i="7"/>
  <c r="R454" i="7"/>
  <c r="S317" i="7"/>
  <c r="S454" i="7"/>
  <c r="T317" i="7"/>
  <c r="T454" i="7"/>
  <c r="U317" i="7"/>
  <c r="U454" i="7"/>
  <c r="V317" i="7"/>
  <c r="V454" i="7"/>
  <c r="W317" i="7"/>
  <c r="W454" i="7"/>
  <c r="X317" i="7"/>
  <c r="Y317" i="7"/>
  <c r="X454" i="7"/>
  <c r="Y454" i="7"/>
  <c r="Z317" i="7"/>
  <c r="AA317" i="7"/>
  <c r="Z454" i="7"/>
  <c r="AB317" i="7"/>
  <c r="AA454" i="7"/>
  <c r="AC317" i="7"/>
  <c r="AB454" i="7"/>
  <c r="AC454" i="7"/>
  <c r="AD317" i="7"/>
  <c r="AD454" i="7"/>
  <c r="AE317" i="7"/>
  <c r="AF317" i="7"/>
  <c r="AE454" i="7"/>
  <c r="AF454" i="7"/>
  <c r="AG317" i="7"/>
  <c r="AG454" i="7"/>
  <c r="AH317" i="7"/>
  <c r="AI317" i="7"/>
  <c r="AH454" i="7"/>
  <c r="AJ317" i="7"/>
  <c r="AI454" i="7"/>
  <c r="AK317" i="7"/>
  <c r="AJ454" i="7"/>
  <c r="AK454" i="7"/>
  <c r="AL317" i="7"/>
  <c r="AM317" i="7"/>
  <c r="AL454" i="7"/>
  <c r="AM454" i="7"/>
  <c r="AN317" i="7"/>
  <c r="C311" i="7"/>
  <c r="D311" i="7"/>
  <c r="C448" i="7"/>
  <c r="E311" i="7"/>
  <c r="F311" i="7"/>
  <c r="G311" i="7"/>
  <c r="D448" i="7"/>
  <c r="G448" i="7"/>
  <c r="H311" i="7"/>
  <c r="F448" i="7"/>
  <c r="E448" i="7"/>
  <c r="H448" i="7"/>
  <c r="I311" i="7"/>
  <c r="J311" i="7"/>
  <c r="I448" i="7"/>
  <c r="J448" i="7"/>
  <c r="K311" i="7"/>
  <c r="K448" i="7"/>
  <c r="L311" i="7"/>
  <c r="L448" i="7"/>
  <c r="M311" i="7"/>
  <c r="N311" i="7"/>
  <c r="M448" i="7"/>
  <c r="N448" i="7"/>
  <c r="O311" i="7"/>
  <c r="P311" i="7"/>
  <c r="O448" i="7"/>
  <c r="Q311" i="7"/>
  <c r="P448" i="7"/>
  <c r="R311" i="7"/>
  <c r="Q448" i="7"/>
  <c r="R448" i="7"/>
  <c r="S311" i="7"/>
  <c r="T311" i="7"/>
  <c r="S448" i="7"/>
  <c r="U311" i="7"/>
  <c r="T448" i="7"/>
  <c r="V311" i="7"/>
  <c r="U448" i="7"/>
  <c r="W311" i="7"/>
  <c r="V448" i="7"/>
  <c r="W448" i="7"/>
  <c r="X311" i="7"/>
  <c r="Y311" i="7"/>
  <c r="X448" i="7"/>
  <c r="Z311" i="7"/>
  <c r="Y448" i="7"/>
  <c r="Z448" i="7"/>
  <c r="AA311" i="7"/>
  <c r="AA448" i="7"/>
  <c r="AB311" i="7"/>
  <c r="AC311" i="7"/>
  <c r="AB448" i="7"/>
  <c r="AD311" i="7"/>
  <c r="AC448" i="7"/>
  <c r="AE311" i="7"/>
  <c r="AD448" i="7"/>
  <c r="AE448" i="7"/>
  <c r="AF311" i="7"/>
  <c r="AG311" i="7"/>
  <c r="AF448" i="7"/>
  <c r="AH311" i="7"/>
  <c r="AG448" i="7"/>
  <c r="AH448" i="7"/>
  <c r="AI311" i="7"/>
  <c r="AI448" i="7"/>
  <c r="AJ311" i="7"/>
  <c r="AK311" i="7"/>
  <c r="AJ448" i="7"/>
  <c r="AK448" i="7"/>
  <c r="AL311" i="7"/>
  <c r="AM311" i="7"/>
  <c r="AL448" i="7"/>
  <c r="AN311" i="7"/>
  <c r="AM448" i="7"/>
  <c r="I342" i="7"/>
  <c r="H342" i="7"/>
  <c r="E342" i="7"/>
  <c r="C342" i="7"/>
  <c r="K342" i="7"/>
  <c r="D342" i="7"/>
  <c r="G342" i="7"/>
  <c r="J342" i="7"/>
  <c r="F342" i="7"/>
  <c r="C479" i="7"/>
  <c r="L342" i="7"/>
  <c r="J479" i="7"/>
  <c r="E479" i="7"/>
  <c r="H479" i="7"/>
  <c r="G479" i="7"/>
  <c r="F479" i="7"/>
  <c r="I479" i="7"/>
  <c r="K479" i="7"/>
  <c r="D479" i="7"/>
  <c r="L479" i="7"/>
  <c r="M342" i="7"/>
  <c r="N342" i="7"/>
  <c r="M479" i="7"/>
  <c r="N479" i="7"/>
  <c r="O342" i="7"/>
  <c r="O479" i="7"/>
  <c r="P342" i="7"/>
  <c r="P479" i="7"/>
  <c r="Q342" i="7"/>
  <c r="R342" i="7"/>
  <c r="Q479" i="7"/>
  <c r="R479" i="7"/>
  <c r="S342" i="7"/>
  <c r="T342" i="7"/>
  <c r="S479" i="7"/>
  <c r="U342" i="7"/>
  <c r="T479" i="7"/>
  <c r="U479" i="7"/>
  <c r="V342" i="7"/>
  <c r="V479" i="7"/>
  <c r="W342" i="7"/>
  <c r="X342" i="7"/>
  <c r="W479" i="7"/>
  <c r="Y342" i="7"/>
  <c r="X479" i="7"/>
  <c r="Z342" i="7"/>
  <c r="Y479" i="7"/>
  <c r="AA342" i="7"/>
  <c r="Z479" i="7"/>
  <c r="AA479" i="7"/>
  <c r="AB342" i="7"/>
  <c r="AC342" i="7"/>
  <c r="AB479" i="7"/>
  <c r="AD342" i="7"/>
  <c r="AC479" i="7"/>
  <c r="AE342" i="7"/>
  <c r="AD479" i="7"/>
  <c r="AE479" i="7"/>
  <c r="AF342" i="7"/>
  <c r="AF479" i="7"/>
  <c r="AG342" i="7"/>
  <c r="AH342" i="7"/>
  <c r="AG479" i="7"/>
  <c r="AH479" i="7"/>
  <c r="AI342" i="7"/>
  <c r="AJ342" i="7"/>
  <c r="AI479" i="7"/>
  <c r="AK342" i="7"/>
  <c r="AJ479" i="7"/>
  <c r="AL342" i="7"/>
  <c r="AK479" i="7"/>
  <c r="AL479" i="7"/>
  <c r="AM342" i="7"/>
  <c r="AM479" i="7"/>
  <c r="AN342" i="7"/>
  <c r="C365" i="7"/>
  <c r="E365" i="7"/>
  <c r="F365" i="7"/>
  <c r="H365" i="7"/>
  <c r="D365" i="7"/>
  <c r="G365" i="7"/>
  <c r="F502" i="7"/>
  <c r="G502" i="7"/>
  <c r="D502" i="7"/>
  <c r="E502" i="7"/>
  <c r="C502" i="7"/>
  <c r="I365" i="7"/>
  <c r="H502" i="7"/>
  <c r="I502" i="7"/>
  <c r="J365" i="7"/>
  <c r="K365" i="7"/>
  <c r="J502" i="7"/>
  <c r="K502" i="7"/>
  <c r="L365" i="7"/>
  <c r="L502" i="7"/>
  <c r="M365" i="7"/>
  <c r="N365" i="7"/>
  <c r="M502" i="7"/>
  <c r="O365" i="7"/>
  <c r="N502" i="7"/>
  <c r="O502" i="7"/>
  <c r="P365" i="7"/>
  <c r="Q365" i="7"/>
  <c r="P502" i="7"/>
  <c r="R365" i="7"/>
  <c r="Q502" i="7"/>
  <c r="R502" i="7"/>
  <c r="S365" i="7"/>
  <c r="T365" i="7"/>
  <c r="S502" i="7"/>
  <c r="U365" i="7"/>
  <c r="T502" i="7"/>
  <c r="V365" i="7"/>
  <c r="U502" i="7"/>
  <c r="V502" i="7"/>
  <c r="W365" i="7"/>
  <c r="X365" i="7"/>
  <c r="W502" i="7"/>
  <c r="Y365" i="7"/>
  <c r="X502" i="7"/>
  <c r="Y502" i="7"/>
  <c r="Z365" i="7"/>
  <c r="AA365" i="7"/>
  <c r="Z502" i="7"/>
  <c r="AA502" i="7"/>
  <c r="AB365" i="7"/>
  <c r="AB502" i="7"/>
  <c r="AC365" i="7"/>
  <c r="AC502" i="7"/>
  <c r="AD365" i="7"/>
  <c r="AE365" i="7"/>
  <c r="AD502" i="7"/>
  <c r="AE502" i="7"/>
  <c r="AF365" i="7"/>
  <c r="AG365" i="7"/>
  <c r="AF502" i="7"/>
  <c r="AG502" i="7"/>
  <c r="AH365" i="7"/>
  <c r="AH502" i="7"/>
  <c r="AI365" i="7"/>
  <c r="AJ365" i="7"/>
  <c r="AI502" i="7"/>
  <c r="AK365" i="7"/>
  <c r="AJ502" i="7"/>
  <c r="AL365" i="7"/>
  <c r="AK502" i="7"/>
  <c r="AM365" i="7"/>
  <c r="AL502" i="7"/>
  <c r="AN365" i="7"/>
  <c r="AM502" i="7"/>
  <c r="AO506" i="7"/>
  <c r="AO477" i="7"/>
  <c r="AN505" i="7"/>
  <c r="AN447" i="7"/>
  <c r="AN507" i="7"/>
  <c r="AO341" i="7"/>
  <c r="AO364" i="7"/>
  <c r="E312" i="7"/>
  <c r="C312" i="7"/>
  <c r="D312" i="7"/>
  <c r="F312" i="7"/>
  <c r="G312" i="7"/>
  <c r="G449" i="7"/>
  <c r="E449" i="7"/>
  <c r="F449" i="7"/>
  <c r="C449" i="7"/>
  <c r="H312" i="7"/>
  <c r="D449" i="7"/>
  <c r="I312" i="7"/>
  <c r="H449" i="7"/>
  <c r="J312" i="7"/>
  <c r="I449" i="7"/>
  <c r="K312" i="7"/>
  <c r="J449" i="7"/>
  <c r="L312" i="7"/>
  <c r="K449" i="7"/>
  <c r="L449" i="7"/>
  <c r="M312" i="7"/>
  <c r="N312" i="7"/>
  <c r="M449" i="7"/>
  <c r="O312" i="7"/>
  <c r="N449" i="7"/>
  <c r="P312" i="7"/>
  <c r="O449" i="7"/>
  <c r="P449" i="7"/>
  <c r="Q312" i="7"/>
  <c r="Q449" i="7"/>
  <c r="R312" i="7"/>
  <c r="S312" i="7"/>
  <c r="R449" i="7"/>
  <c r="T312" i="7"/>
  <c r="S449" i="7"/>
  <c r="U312" i="7"/>
  <c r="T449" i="7"/>
  <c r="V312" i="7"/>
  <c r="U449" i="7"/>
  <c r="V449" i="7"/>
  <c r="W312" i="7"/>
  <c r="W449" i="7"/>
  <c r="X312" i="7"/>
  <c r="X449" i="7"/>
  <c r="Y312" i="7"/>
  <c r="Y449" i="7"/>
  <c r="Z312" i="7"/>
  <c r="AA312" i="7"/>
  <c r="Z449" i="7"/>
  <c r="AA449" i="7"/>
  <c r="AB312" i="7"/>
  <c r="AB449" i="7"/>
  <c r="AC312" i="7"/>
  <c r="AC449" i="7"/>
  <c r="AD312" i="7"/>
  <c r="AE312" i="7"/>
  <c r="AD449" i="7"/>
  <c r="AF312" i="7"/>
  <c r="AE449" i="7"/>
  <c r="AF449" i="7"/>
  <c r="AG312" i="7"/>
  <c r="AG449" i="7"/>
  <c r="AH312" i="7"/>
  <c r="AH449" i="7"/>
  <c r="AI312" i="7"/>
  <c r="AJ312" i="7"/>
  <c r="AI449" i="7"/>
  <c r="AJ449" i="7"/>
  <c r="AK312" i="7"/>
  <c r="AK449" i="7"/>
  <c r="AL312" i="7"/>
  <c r="AL449" i="7"/>
  <c r="AM312" i="7"/>
  <c r="AM449" i="7"/>
  <c r="AN312" i="7"/>
  <c r="K343" i="7"/>
  <c r="L343" i="7"/>
  <c r="E343" i="7"/>
  <c r="F343" i="7"/>
  <c r="J343" i="7"/>
  <c r="C343" i="7"/>
  <c r="D343" i="7"/>
  <c r="G343" i="7"/>
  <c r="I343" i="7"/>
  <c r="H343" i="7"/>
  <c r="K480" i="7"/>
  <c r="I480" i="7"/>
  <c r="H480" i="7"/>
  <c r="E480" i="7"/>
  <c r="G480" i="7"/>
  <c r="L480" i="7"/>
  <c r="J480" i="7"/>
  <c r="D480" i="7"/>
  <c r="C480" i="7"/>
  <c r="M343" i="7"/>
  <c r="F480" i="7"/>
  <c r="M480" i="7"/>
  <c r="N343" i="7"/>
  <c r="O343" i="7"/>
  <c r="N480" i="7"/>
  <c r="P343" i="7"/>
  <c r="O480" i="7"/>
  <c r="P480" i="7"/>
  <c r="Q343" i="7"/>
  <c r="R343" i="7"/>
  <c r="Q480" i="7"/>
  <c r="R480" i="7"/>
  <c r="S343" i="7"/>
  <c r="T343" i="7"/>
  <c r="S480" i="7"/>
  <c r="T480" i="7"/>
  <c r="U343" i="7"/>
  <c r="U480" i="7"/>
  <c r="V343" i="7"/>
  <c r="V480" i="7"/>
  <c r="W343" i="7"/>
  <c r="W480" i="7"/>
  <c r="X343" i="7"/>
  <c r="X480" i="7"/>
  <c r="Y343" i="7"/>
  <c r="Y480" i="7"/>
  <c r="Z343" i="7"/>
  <c r="Z480" i="7"/>
  <c r="AA343" i="7"/>
  <c r="AA480" i="7"/>
  <c r="AB343" i="7"/>
  <c r="AB480" i="7"/>
  <c r="AC343" i="7"/>
  <c r="AD343" i="7"/>
  <c r="AC480" i="7"/>
  <c r="AE343" i="7"/>
  <c r="AD480" i="7"/>
  <c r="AF343" i="7"/>
  <c r="AE480" i="7"/>
  <c r="AG343" i="7"/>
  <c r="AF480" i="7"/>
  <c r="AH343" i="7"/>
  <c r="AG480" i="7"/>
  <c r="AI343" i="7"/>
  <c r="AH480" i="7"/>
  <c r="AI480" i="7"/>
  <c r="AJ343" i="7"/>
  <c r="AJ480" i="7"/>
  <c r="AK343" i="7"/>
  <c r="AK480" i="7"/>
  <c r="AL343" i="7"/>
  <c r="AM343" i="7"/>
  <c r="AL480" i="7"/>
  <c r="AM480" i="7"/>
  <c r="AN343" i="7"/>
  <c r="E366" i="7"/>
  <c r="F366" i="7"/>
  <c r="D366" i="7"/>
  <c r="G366" i="7"/>
  <c r="H366" i="7"/>
  <c r="I366" i="7"/>
  <c r="C366" i="7"/>
  <c r="F503" i="7"/>
  <c r="C503" i="7"/>
  <c r="E503" i="7"/>
  <c r="J366" i="7"/>
  <c r="I503" i="7"/>
  <c r="H503" i="7"/>
  <c r="G503" i="7"/>
  <c r="D503" i="7"/>
  <c r="J503" i="7"/>
  <c r="K366" i="7"/>
  <c r="K503" i="7"/>
  <c r="L366" i="7"/>
  <c r="M366" i="7"/>
  <c r="L503" i="7"/>
  <c r="M503" i="7"/>
  <c r="N366" i="7"/>
  <c r="O366" i="7"/>
  <c r="N503" i="7"/>
  <c r="P366" i="7"/>
  <c r="O503" i="7"/>
  <c r="P503" i="7"/>
  <c r="Q366" i="7"/>
  <c r="R366" i="7"/>
  <c r="Q503" i="7"/>
  <c r="R503" i="7"/>
  <c r="S366" i="7"/>
  <c r="S503" i="7"/>
  <c r="T366" i="7"/>
  <c r="T503" i="7"/>
  <c r="U366" i="7"/>
  <c r="V366" i="7"/>
  <c r="U503" i="7"/>
  <c r="V503" i="7"/>
  <c r="W366" i="7"/>
  <c r="X366" i="7"/>
  <c r="W503" i="7"/>
  <c r="Y366" i="7"/>
  <c r="X503" i="7"/>
  <c r="Z366" i="7"/>
  <c r="Y503" i="7"/>
  <c r="Z503" i="7"/>
  <c r="AA366" i="7"/>
  <c r="AB366" i="7"/>
  <c r="AA503" i="7"/>
  <c r="AC366" i="7"/>
  <c r="AB503" i="7"/>
  <c r="AC503" i="7"/>
  <c r="AD366" i="7"/>
  <c r="AE366" i="7"/>
  <c r="AD503" i="7"/>
  <c r="AE503" i="7"/>
  <c r="AF366" i="7"/>
  <c r="AG366" i="7"/>
  <c r="AF503" i="7"/>
  <c r="AG503" i="7"/>
  <c r="AH366" i="7"/>
  <c r="AI366" i="7"/>
  <c r="AH503" i="7"/>
  <c r="AJ366" i="7"/>
  <c r="AI503" i="7"/>
  <c r="AJ503" i="7"/>
  <c r="AK366" i="7"/>
  <c r="AL366" i="7"/>
  <c r="AK503" i="7"/>
  <c r="AL503" i="7"/>
  <c r="AM366" i="7"/>
  <c r="AM503" i="7"/>
  <c r="AN366" i="7"/>
  <c r="AO502" i="7"/>
  <c r="AO473" i="7"/>
  <c r="AO370" i="7"/>
  <c r="AN502" i="7"/>
  <c r="AO366" i="7"/>
  <c r="AO317" i="7"/>
  <c r="AO340" i="7"/>
  <c r="AO339" i="7"/>
  <c r="AN454" i="7"/>
  <c r="C363" i="7"/>
  <c r="F363" i="7"/>
  <c r="C500" i="7"/>
  <c r="E363" i="7"/>
  <c r="D363" i="7"/>
  <c r="D500" i="7"/>
  <c r="E500" i="7"/>
  <c r="F500" i="7"/>
  <c r="G363" i="7"/>
  <c r="G500" i="7"/>
  <c r="H363" i="7"/>
  <c r="I363" i="7"/>
  <c r="H500" i="7"/>
  <c r="I500" i="7"/>
  <c r="J363" i="7"/>
  <c r="J500" i="7"/>
  <c r="K363" i="7"/>
  <c r="L363" i="7"/>
  <c r="K500" i="7"/>
  <c r="M363" i="7"/>
  <c r="L500" i="7"/>
  <c r="M500" i="7"/>
  <c r="N363" i="7"/>
  <c r="N500" i="7"/>
  <c r="O363" i="7"/>
  <c r="P363" i="7"/>
  <c r="O500" i="7"/>
  <c r="Q363" i="7"/>
  <c r="P500" i="7"/>
  <c r="R363" i="7"/>
  <c r="Q500" i="7"/>
  <c r="S363" i="7"/>
  <c r="R500" i="7"/>
  <c r="S500" i="7"/>
  <c r="T363" i="7"/>
  <c r="T500" i="7"/>
  <c r="U363" i="7"/>
  <c r="U500" i="7"/>
  <c r="V363" i="7"/>
  <c r="V500" i="7"/>
  <c r="W363" i="7"/>
  <c r="X363" i="7"/>
  <c r="W500" i="7"/>
  <c r="X500" i="7"/>
  <c r="Y363" i="7"/>
  <c r="Y500" i="7"/>
  <c r="Z363" i="7"/>
  <c r="AA363" i="7"/>
  <c r="Z500" i="7"/>
  <c r="AA500" i="7"/>
  <c r="AB363" i="7"/>
  <c r="AC363" i="7"/>
  <c r="AB500" i="7"/>
  <c r="AD363" i="7"/>
  <c r="AC500" i="7"/>
  <c r="AE363" i="7"/>
  <c r="AD500" i="7"/>
  <c r="AE500" i="7"/>
  <c r="AF363" i="7"/>
  <c r="AG363" i="7"/>
  <c r="AF500" i="7"/>
  <c r="AH363" i="7"/>
  <c r="AG500" i="7"/>
  <c r="AI363" i="7"/>
  <c r="AH500" i="7"/>
  <c r="AJ363" i="7"/>
  <c r="AI500" i="7"/>
  <c r="AK363" i="7"/>
  <c r="AJ500" i="7"/>
  <c r="AL363" i="7"/>
  <c r="AK500" i="7"/>
  <c r="AM363" i="7"/>
  <c r="AL500" i="7"/>
  <c r="AN363" i="7"/>
  <c r="AM500" i="7"/>
  <c r="C313" i="7"/>
  <c r="F313" i="7"/>
  <c r="E313" i="7"/>
  <c r="G313" i="7"/>
  <c r="H313" i="7"/>
  <c r="D313" i="7"/>
  <c r="I313" i="7"/>
  <c r="F450" i="7"/>
  <c r="D450" i="7"/>
  <c r="C450" i="7"/>
  <c r="G450" i="7"/>
  <c r="H450" i="7"/>
  <c r="E450" i="7"/>
  <c r="I450" i="7"/>
  <c r="J313" i="7"/>
  <c r="J450" i="7"/>
  <c r="K313" i="7"/>
  <c r="L313" i="7"/>
  <c r="K450" i="7"/>
  <c r="L450" i="7"/>
  <c r="M313" i="7"/>
  <c r="M450" i="7"/>
  <c r="N313" i="7"/>
  <c r="N450" i="7"/>
  <c r="O313" i="7"/>
  <c r="O450" i="7"/>
  <c r="P313" i="7"/>
  <c r="P450" i="7"/>
  <c r="Q313" i="7"/>
  <c r="R313" i="7"/>
  <c r="Q450" i="7"/>
  <c r="R450" i="7"/>
  <c r="S313" i="7"/>
  <c r="T313" i="7"/>
  <c r="S450" i="7"/>
  <c r="T450" i="7"/>
  <c r="U313" i="7"/>
  <c r="U450" i="7"/>
  <c r="V313" i="7"/>
  <c r="V450" i="7"/>
  <c r="W313" i="7"/>
  <c r="W450" i="7"/>
  <c r="X313" i="7"/>
  <c r="Y313" i="7"/>
  <c r="X450" i="7"/>
  <c r="Y450" i="7"/>
  <c r="Z313" i="7"/>
  <c r="AA313" i="7"/>
  <c r="Z450" i="7"/>
  <c r="AA450" i="7"/>
  <c r="AB313" i="7"/>
  <c r="AC313" i="7"/>
  <c r="AB450" i="7"/>
  <c r="AD313" i="7"/>
  <c r="AC450" i="7"/>
  <c r="AE313" i="7"/>
  <c r="AD450" i="7"/>
  <c r="AF313" i="7"/>
  <c r="AE450" i="7"/>
  <c r="AF450" i="7"/>
  <c r="AG313" i="7"/>
  <c r="AG450" i="7"/>
  <c r="AH313" i="7"/>
  <c r="AI313" i="7"/>
  <c r="AH450" i="7"/>
  <c r="AJ313" i="7"/>
  <c r="AI450" i="7"/>
  <c r="AJ450" i="7"/>
  <c r="AK313" i="7"/>
  <c r="AK450" i="7"/>
  <c r="AL313" i="7"/>
  <c r="AL450" i="7"/>
  <c r="AM313" i="7"/>
  <c r="AM450" i="7"/>
  <c r="AN313" i="7"/>
  <c r="C336" i="7"/>
  <c r="C473" i="7"/>
  <c r="F336" i="7"/>
  <c r="E336" i="7"/>
  <c r="D336" i="7"/>
  <c r="F473" i="7"/>
  <c r="G336" i="7"/>
  <c r="D473" i="7"/>
  <c r="E473" i="7"/>
  <c r="H336" i="7"/>
  <c r="G473" i="7"/>
  <c r="H473" i="7"/>
  <c r="I336" i="7"/>
  <c r="I473" i="7"/>
  <c r="J336" i="7"/>
  <c r="J473" i="7"/>
  <c r="K336" i="7"/>
  <c r="L336" i="7"/>
  <c r="K473" i="7"/>
  <c r="L473" i="7"/>
  <c r="M336" i="7"/>
  <c r="N336" i="7"/>
  <c r="M473" i="7"/>
  <c r="O336" i="7"/>
  <c r="N473" i="7"/>
  <c r="P336" i="7"/>
  <c r="O473" i="7"/>
  <c r="Q336" i="7"/>
  <c r="P473" i="7"/>
  <c r="Q473" i="7"/>
  <c r="R336" i="7"/>
  <c r="R473" i="7"/>
  <c r="S336" i="7"/>
  <c r="S473" i="7"/>
  <c r="T336" i="7"/>
  <c r="T473" i="7"/>
  <c r="U336" i="7"/>
  <c r="U473" i="7"/>
  <c r="V336" i="7"/>
  <c r="V473" i="7"/>
  <c r="W336" i="7"/>
  <c r="X336" i="7"/>
  <c r="W473" i="7"/>
  <c r="Y336" i="7"/>
  <c r="X473" i="7"/>
  <c r="Y473" i="7"/>
  <c r="Z336" i="7"/>
  <c r="Z473" i="7"/>
  <c r="AA336" i="7"/>
  <c r="AA473" i="7"/>
  <c r="AB336" i="7"/>
  <c r="AB473" i="7"/>
  <c r="AC336" i="7"/>
  <c r="AC473" i="7"/>
  <c r="AD336" i="7"/>
  <c r="AD473" i="7"/>
  <c r="AE336" i="7"/>
  <c r="AF336" i="7"/>
  <c r="AE473" i="7"/>
  <c r="AG336" i="7"/>
  <c r="AF473" i="7"/>
  <c r="AH336" i="7"/>
  <c r="AG473" i="7"/>
  <c r="AI336" i="7"/>
  <c r="AH473" i="7"/>
  <c r="AJ336" i="7"/>
  <c r="AI473" i="7"/>
  <c r="AK336" i="7"/>
  <c r="AJ473" i="7"/>
  <c r="AK473" i="7"/>
  <c r="AL336" i="7"/>
  <c r="AM336" i="7"/>
  <c r="AL473" i="7"/>
  <c r="AM473" i="7"/>
  <c r="AN336" i="7"/>
  <c r="C344" i="7"/>
  <c r="M344" i="7"/>
  <c r="G344" i="7"/>
  <c r="D344" i="7"/>
  <c r="F344" i="7"/>
  <c r="L344" i="7"/>
  <c r="I344" i="7"/>
  <c r="J344" i="7"/>
  <c r="H344" i="7"/>
  <c r="E344" i="7"/>
  <c r="K344" i="7"/>
  <c r="J481" i="7"/>
  <c r="M481" i="7"/>
  <c r="C481" i="7"/>
  <c r="K481" i="7"/>
  <c r="I481" i="7"/>
  <c r="L481" i="7"/>
  <c r="N344" i="7"/>
  <c r="E481" i="7"/>
  <c r="F481" i="7"/>
  <c r="D481" i="7"/>
  <c r="H481" i="7"/>
  <c r="G481" i="7"/>
  <c r="O344" i="7"/>
  <c r="N481" i="7"/>
  <c r="O481" i="7"/>
  <c r="P344" i="7"/>
  <c r="P481" i="7"/>
  <c r="Q344" i="7"/>
  <c r="Q481" i="7"/>
  <c r="R344" i="7"/>
  <c r="S344" i="7"/>
  <c r="R481" i="7"/>
  <c r="T344" i="7"/>
  <c r="S481" i="7"/>
  <c r="T481" i="7"/>
  <c r="U344" i="7"/>
  <c r="U481" i="7"/>
  <c r="V344" i="7"/>
  <c r="W344" i="7"/>
  <c r="V481" i="7"/>
  <c r="W481" i="7"/>
  <c r="X344" i="7"/>
  <c r="Y344" i="7"/>
  <c r="X481" i="7"/>
  <c r="Y481" i="7"/>
  <c r="Z344" i="7"/>
  <c r="Z481" i="7"/>
  <c r="AA344" i="7"/>
  <c r="AA481" i="7"/>
  <c r="AB344" i="7"/>
  <c r="AC344" i="7"/>
  <c r="AB481" i="7"/>
  <c r="AD344" i="7"/>
  <c r="AC481" i="7"/>
  <c r="AD481" i="7"/>
  <c r="AE344" i="7"/>
  <c r="AF344" i="7"/>
  <c r="AE481" i="7"/>
  <c r="AG344" i="7"/>
  <c r="AF481" i="7"/>
  <c r="AG481" i="7"/>
  <c r="AH344" i="7"/>
  <c r="AH481" i="7"/>
  <c r="AI344" i="7"/>
  <c r="AI481" i="7"/>
  <c r="AJ344" i="7"/>
  <c r="AK344" i="7"/>
  <c r="AJ481" i="7"/>
  <c r="AL344" i="7"/>
  <c r="AK481" i="7"/>
  <c r="AM344" i="7"/>
  <c r="AL481" i="7"/>
  <c r="AM481" i="7"/>
  <c r="AN344" i="7"/>
  <c r="J367" i="7"/>
  <c r="F367" i="7"/>
  <c r="H367" i="7"/>
  <c r="D367" i="7"/>
  <c r="G367" i="7"/>
  <c r="C367" i="7"/>
  <c r="E367" i="7"/>
  <c r="I367" i="7"/>
  <c r="J504" i="7"/>
  <c r="C504" i="7"/>
  <c r="G504" i="7"/>
  <c r="F504" i="7"/>
  <c r="D504" i="7"/>
  <c r="I504" i="7"/>
  <c r="K367" i="7"/>
  <c r="E504" i="7"/>
  <c r="H504" i="7"/>
  <c r="L367" i="7"/>
  <c r="K504" i="7"/>
  <c r="L504" i="7"/>
  <c r="M367" i="7"/>
  <c r="M504" i="7"/>
  <c r="N367" i="7"/>
  <c r="O367" i="7"/>
  <c r="N504" i="7"/>
  <c r="P367" i="7"/>
  <c r="O504" i="7"/>
  <c r="P504" i="7"/>
  <c r="Q367" i="7"/>
  <c r="Q504" i="7"/>
  <c r="R367" i="7"/>
  <c r="S367" i="7"/>
  <c r="R504" i="7"/>
  <c r="T367" i="7"/>
  <c r="S504" i="7"/>
  <c r="U367" i="7"/>
  <c r="T504" i="7"/>
  <c r="V367" i="7"/>
  <c r="U504" i="7"/>
  <c r="W367" i="7"/>
  <c r="V504" i="7"/>
  <c r="X367" i="7"/>
  <c r="W504" i="7"/>
  <c r="X504" i="7"/>
  <c r="Y367" i="7"/>
  <c r="Y504" i="7"/>
  <c r="Z367" i="7"/>
  <c r="AA367" i="7"/>
  <c r="Z504" i="7"/>
  <c r="AB367" i="7"/>
  <c r="AA504" i="7"/>
  <c r="AC367" i="7"/>
  <c r="AB504" i="7"/>
  <c r="AC504" i="7"/>
  <c r="AD367" i="7"/>
  <c r="AE367" i="7"/>
  <c r="AD504" i="7"/>
  <c r="AF367" i="7"/>
  <c r="AE504" i="7"/>
  <c r="AG367" i="7"/>
  <c r="AF504" i="7"/>
  <c r="AH367" i="7"/>
  <c r="AG504" i="7"/>
  <c r="AI367" i="7"/>
  <c r="AH504" i="7"/>
  <c r="AJ367" i="7"/>
  <c r="AI504" i="7"/>
  <c r="AJ504" i="7"/>
  <c r="AK367" i="7"/>
  <c r="AL367" i="7"/>
  <c r="AK504" i="7"/>
  <c r="AM367" i="7"/>
  <c r="AL504" i="7"/>
  <c r="AM504" i="7"/>
  <c r="AN367" i="7"/>
  <c r="AO453" i="7"/>
  <c r="AO362" i="7"/>
  <c r="AN451" i="7"/>
  <c r="AN479" i="7"/>
  <c r="AO342" i="7"/>
  <c r="AO312" i="7"/>
  <c r="AO316" i="7"/>
  <c r="AO315" i="7"/>
  <c r="AN499" i="7"/>
  <c r="B273" i="7" a="1"/>
  <c r="B273" i="7" s="1"/>
  <c r="B275" i="7" a="1"/>
  <c r="B275" i="7" s="1"/>
  <c r="B277" i="7" a="1"/>
  <c r="B277" i="7" s="1"/>
  <c r="B410" i="7" a="1"/>
  <c r="B410" i="7" s="1"/>
  <c r="B412" i="7" a="1"/>
  <c r="B412" i="7" s="1"/>
  <c r="B414" i="7" a="1"/>
  <c r="B414" i="7" s="1"/>
  <c r="B274" i="7" a="1"/>
  <c r="B274" i="7" s="1"/>
  <c r="B276" i="7" a="1"/>
  <c r="B276" i="7" s="1"/>
  <c r="B409" i="7" a="1"/>
  <c r="B409" i="7" s="1"/>
  <c r="B411" i="7" a="1"/>
  <c r="B411" i="7" s="1"/>
  <c r="B413" i="7" a="1"/>
  <c r="B413" i="7" s="1"/>
  <c r="R670" i="7"/>
  <c r="S670" i="7"/>
  <c r="T670" i="7"/>
  <c r="U670" i="7"/>
  <c r="V670" i="7"/>
  <c r="AL674" i="7"/>
  <c r="AM674" i="7"/>
  <c r="AN674" i="7"/>
  <c r="AO674" i="7"/>
  <c r="W671" i="7"/>
  <c r="X671" i="7"/>
  <c r="Y671" i="7"/>
  <c r="Z671" i="7"/>
  <c r="AA671" i="7"/>
  <c r="AP674" i="7"/>
  <c r="I668" i="7"/>
  <c r="J668" i="7"/>
  <c r="K668" i="7"/>
  <c r="L668" i="7"/>
  <c r="AB672" i="7"/>
  <c r="AC672" i="7"/>
  <c r="AD672" i="7"/>
  <c r="AE672" i="7"/>
  <c r="AF672" i="7"/>
  <c r="M669" i="7"/>
  <c r="N669" i="7"/>
  <c r="O669" i="7"/>
  <c r="P669" i="7"/>
  <c r="Q669" i="7"/>
  <c r="AG673" i="7"/>
  <c r="AH673" i="7"/>
  <c r="AI673" i="7"/>
  <c r="AJ673" i="7"/>
  <c r="AK673" i="7"/>
  <c r="AP301" i="7"/>
  <c r="AP312" i="7" s="1"/>
  <c r="AP351" i="7"/>
  <c r="AP363" i="7" s="1"/>
  <c r="AP353" i="7"/>
  <c r="AP357" i="7"/>
  <c r="AP306" i="7"/>
  <c r="AP317" i="7" s="1"/>
  <c r="AP355" i="7"/>
  <c r="AP324" i="7"/>
  <c r="AP336" i="7" s="1"/>
  <c r="AP326" i="7"/>
  <c r="AP328" i="7"/>
  <c r="AP340" i="7" s="1"/>
  <c r="AP304" i="7"/>
  <c r="AP302" i="7"/>
  <c r="AP330" i="7"/>
  <c r="AP342" i="7" s="1"/>
  <c r="AP300" i="7"/>
  <c r="AP329" i="7"/>
  <c r="AP307" i="7"/>
  <c r="AP354" i="7"/>
  <c r="AP299" i="7"/>
  <c r="AP310" i="7" s="1"/>
  <c r="AP325" i="7"/>
  <c r="AP350" i="7"/>
  <c r="AP358" i="7"/>
  <c r="AP305" i="7"/>
  <c r="AP303" i="7"/>
  <c r="AP327" i="7"/>
  <c r="AP339" i="7" s="1"/>
  <c r="AP331" i="7"/>
  <c r="AP352" i="7"/>
  <c r="AP356" i="7"/>
  <c r="AP368" i="7" s="1"/>
  <c r="AP668" i="7"/>
  <c r="F668" i="7"/>
  <c r="G668" i="7"/>
  <c r="H668" i="7"/>
  <c r="L670" i="7"/>
  <c r="M670" i="7"/>
  <c r="N670" i="7"/>
  <c r="R672" i="7"/>
  <c r="S672" i="7"/>
  <c r="T672" i="7"/>
  <c r="X674" i="7"/>
  <c r="Y674" i="7"/>
  <c r="Z674" i="7"/>
  <c r="AD676" i="7"/>
  <c r="AE676" i="7"/>
  <c r="AF676" i="7"/>
  <c r="I669" i="7"/>
  <c r="J669" i="7"/>
  <c r="K669" i="7"/>
  <c r="O671" i="7"/>
  <c r="P671" i="7"/>
  <c r="Q671" i="7"/>
  <c r="U673" i="7"/>
  <c r="V673" i="7"/>
  <c r="W673" i="7"/>
  <c r="AA675" i="7"/>
  <c r="AB675" i="7"/>
  <c r="AC675" i="7"/>
  <c r="AP25" i="7"/>
  <c r="AP460" i="7"/>
  <c r="AP430" i="7"/>
  <c r="AP469" i="7"/>
  <c r="AP481" i="7" s="1"/>
  <c r="O604" i="7"/>
  <c r="O613" i="7" s="1"/>
  <c r="O585" i="7" s="1"/>
  <c r="P604" i="7"/>
  <c r="P613" i="7" s="1"/>
  <c r="P585" i="7" s="1"/>
  <c r="Q604" i="7"/>
  <c r="Q613" i="7" s="1"/>
  <c r="Q585" i="7" s="1"/>
  <c r="R604" i="7"/>
  <c r="R613" i="7" s="1"/>
  <c r="R585" i="7" s="1"/>
  <c r="S604" i="7"/>
  <c r="S613" i="7" s="1"/>
  <c r="S585" i="7" s="1"/>
  <c r="T604" i="7"/>
  <c r="T613" i="7" s="1"/>
  <c r="T585" i="7" s="1"/>
  <c r="U604" i="7"/>
  <c r="U613" i="7" s="1"/>
  <c r="U585" i="7" s="1"/>
  <c r="V604" i="7"/>
  <c r="V613" i="7" s="1"/>
  <c r="V585" i="7" s="1"/>
  <c r="W604" i="7"/>
  <c r="W613" i="7" s="1"/>
  <c r="W585" i="7" s="1"/>
  <c r="W72" i="7" s="1"/>
  <c r="X604" i="7"/>
  <c r="X613" i="7" s="1"/>
  <c r="X585" i="7" s="1"/>
  <c r="X72" i="7" s="1"/>
  <c r="Y604" i="7"/>
  <c r="Y613" i="7" s="1"/>
  <c r="Y585" i="7" s="1"/>
  <c r="Y72" i="7" s="1"/>
  <c r="Z604" i="7"/>
  <c r="Z613" i="7" s="1"/>
  <c r="Z585" i="7" s="1"/>
  <c r="Z72" i="7" s="1"/>
  <c r="AM606" i="7"/>
  <c r="AM613" i="7" s="1"/>
  <c r="AM585" i="7" s="1"/>
  <c r="AM72" i="7" s="1"/>
  <c r="AN606" i="7"/>
  <c r="AN613" i="7" s="1"/>
  <c r="AN585" i="7" s="1"/>
  <c r="AN72" i="7" s="1"/>
  <c r="AO606" i="7"/>
  <c r="AO613" i="7" s="1"/>
  <c r="AO585" i="7" s="1"/>
  <c r="AO72" i="7" s="1"/>
  <c r="R636" i="7"/>
  <c r="R645" i="7" s="1"/>
  <c r="R617" i="7" s="1"/>
  <c r="R73" i="7" s="1"/>
  <c r="S636" i="7"/>
  <c r="S645" i="7" s="1"/>
  <c r="S617" i="7" s="1"/>
  <c r="S73" i="7" s="1"/>
  <c r="T636" i="7"/>
  <c r="T645" i="7" s="1"/>
  <c r="T617" i="7" s="1"/>
  <c r="T73" i="7" s="1"/>
  <c r="U636" i="7"/>
  <c r="U645" i="7" s="1"/>
  <c r="U617" i="7" s="1"/>
  <c r="U73" i="7" s="1"/>
  <c r="V636" i="7"/>
  <c r="V645" i="7" s="1"/>
  <c r="V617" i="7" s="1"/>
  <c r="V73" i="7" s="1"/>
  <c r="W636" i="7"/>
  <c r="W645" i="7" s="1"/>
  <c r="W617" i="7" s="1"/>
  <c r="W73" i="7" s="1"/>
  <c r="X636" i="7"/>
  <c r="X645" i="7" s="1"/>
  <c r="X617" i="7" s="1"/>
  <c r="X73" i="7" s="1"/>
  <c r="Y636" i="7"/>
  <c r="Y645" i="7" s="1"/>
  <c r="Y617" i="7" s="1"/>
  <c r="Y73" i="7" s="1"/>
  <c r="Z636" i="7"/>
  <c r="Z645" i="7" s="1"/>
  <c r="Z617" i="7" s="1"/>
  <c r="Z73" i="7" s="1"/>
  <c r="AA636" i="7"/>
  <c r="AA645" i="7" s="1"/>
  <c r="AA617" i="7" s="1"/>
  <c r="AA73" i="7" s="1"/>
  <c r="AB636" i="7"/>
  <c r="AB645" i="7" s="1"/>
  <c r="AB617" i="7" s="1"/>
  <c r="AB73" i="7" s="1"/>
  <c r="AC636" i="7"/>
  <c r="AC645" i="7" s="1"/>
  <c r="AC617" i="7" s="1"/>
  <c r="AC73" i="7" s="1"/>
  <c r="AD636" i="7"/>
  <c r="AD645" i="7" s="1"/>
  <c r="AD617" i="7" s="1"/>
  <c r="AD73" i="7" s="1"/>
  <c r="AE636" i="7"/>
  <c r="AE645" i="7" s="1"/>
  <c r="AE617" i="7" s="1"/>
  <c r="AE73" i="7" s="1"/>
  <c r="AF636" i="7"/>
  <c r="AF645" i="7" s="1"/>
  <c r="AF617" i="7" s="1"/>
  <c r="AF73" i="7" s="1"/>
  <c r="W668" i="7"/>
  <c r="X668" i="7"/>
  <c r="Y668" i="7"/>
  <c r="Z668" i="7"/>
  <c r="AA668" i="7"/>
  <c r="AB668" i="7"/>
  <c r="AC668" i="7"/>
  <c r="AD668" i="7"/>
  <c r="AE668" i="7"/>
  <c r="AF668" i="7"/>
  <c r="AG668" i="7"/>
  <c r="AH668" i="7"/>
  <c r="AI668" i="7"/>
  <c r="AJ668" i="7"/>
  <c r="AK668" i="7"/>
  <c r="AL668" i="7"/>
  <c r="AM668" i="7"/>
  <c r="AN668" i="7"/>
  <c r="AO668" i="7"/>
  <c r="AP606" i="7"/>
  <c r="AP613" i="7" s="1"/>
  <c r="AP585" i="7" s="1"/>
  <c r="AP294" i="7"/>
  <c r="AP434" i="7"/>
  <c r="AP486" i="7"/>
  <c r="AP601" i="7"/>
  <c r="AP586" i="7" s="1"/>
  <c r="AP77" i="7" s="1"/>
  <c r="B591" i="7"/>
  <c r="C309" i="7" s="1"/>
  <c r="AA605" i="7"/>
  <c r="AA613" i="7" s="1"/>
  <c r="AA585" i="7" s="1"/>
  <c r="AA72" i="7" s="1"/>
  <c r="AB605" i="7"/>
  <c r="AB613" i="7" s="1"/>
  <c r="AB585" i="7" s="1"/>
  <c r="AB72" i="7" s="1"/>
  <c r="AC605" i="7"/>
  <c r="AC613" i="7" s="1"/>
  <c r="AC585" i="7" s="1"/>
  <c r="AC72" i="7" s="1"/>
  <c r="AD605" i="7"/>
  <c r="AD613" i="7" s="1"/>
  <c r="AD585" i="7" s="1"/>
  <c r="AD72" i="7" s="1"/>
  <c r="AE605" i="7"/>
  <c r="AE613" i="7" s="1"/>
  <c r="AE585" i="7" s="1"/>
  <c r="AE72" i="7" s="1"/>
  <c r="AF605" i="7"/>
  <c r="AF613" i="7" s="1"/>
  <c r="AF585" i="7" s="1"/>
  <c r="AF72" i="7" s="1"/>
  <c r="AG605" i="7"/>
  <c r="AG613" i="7" s="1"/>
  <c r="AG585" i="7" s="1"/>
  <c r="AG72" i="7" s="1"/>
  <c r="AH605" i="7"/>
  <c r="AH613" i="7" s="1"/>
  <c r="AH585" i="7" s="1"/>
  <c r="AH72" i="7" s="1"/>
  <c r="AI605" i="7"/>
  <c r="AI613" i="7" s="1"/>
  <c r="AI585" i="7" s="1"/>
  <c r="AI72" i="7" s="1"/>
  <c r="AJ605" i="7"/>
  <c r="AJ613" i="7" s="1"/>
  <c r="AJ585" i="7" s="1"/>
  <c r="AJ72" i="7" s="1"/>
  <c r="AK605" i="7"/>
  <c r="AK613" i="7" s="1"/>
  <c r="AK585" i="7" s="1"/>
  <c r="AK72" i="7" s="1"/>
  <c r="AL605" i="7"/>
  <c r="AL613" i="7" s="1"/>
  <c r="AL585" i="7" s="1"/>
  <c r="AL72" i="7" s="1"/>
  <c r="AP633" i="7"/>
  <c r="AP618" i="7" s="1"/>
  <c r="AP78" i="7" s="1"/>
  <c r="B623" i="7"/>
  <c r="AP335" i="7" s="1"/>
  <c r="AG637" i="7"/>
  <c r="AG645" i="7" s="1"/>
  <c r="AG617" i="7" s="1"/>
  <c r="AG73" i="7" s="1"/>
  <c r="AH637" i="7"/>
  <c r="AH645" i="7" s="1"/>
  <c r="AH617" i="7" s="1"/>
  <c r="AH73" i="7" s="1"/>
  <c r="AI637" i="7"/>
  <c r="AI645" i="7" s="1"/>
  <c r="AI617" i="7" s="1"/>
  <c r="AI73" i="7" s="1"/>
  <c r="AJ637" i="7"/>
  <c r="AJ645" i="7" s="1"/>
  <c r="AJ617" i="7" s="1"/>
  <c r="AJ73" i="7" s="1"/>
  <c r="AK637" i="7"/>
  <c r="AK645" i="7" s="1"/>
  <c r="AK617" i="7" s="1"/>
  <c r="AK73" i="7" s="1"/>
  <c r="AL637" i="7"/>
  <c r="AL645" i="7" s="1"/>
  <c r="AL617" i="7" s="1"/>
  <c r="AL73" i="7" s="1"/>
  <c r="AM637" i="7"/>
  <c r="AM645" i="7" s="1"/>
  <c r="AM617" i="7" s="1"/>
  <c r="AM73" i="7" s="1"/>
  <c r="AN637" i="7"/>
  <c r="AN645" i="7" s="1"/>
  <c r="AN617" i="7" s="1"/>
  <c r="AN73" i="7" s="1"/>
  <c r="AO637" i="7"/>
  <c r="AO645" i="7" s="1"/>
  <c r="AO617" i="7" s="1"/>
  <c r="AO73" i="7" s="1"/>
  <c r="AP665" i="7"/>
  <c r="AP650" i="7" s="1"/>
  <c r="AP79" i="7" s="1"/>
  <c r="B655" i="7"/>
  <c r="AP637" i="7"/>
  <c r="AO90" i="7" l="1"/>
  <c r="AO146" i="7"/>
  <c r="AO151" i="7" s="1"/>
  <c r="AO154" i="7" s="1"/>
  <c r="U72" i="7"/>
  <c r="V72" i="7"/>
  <c r="AP472" i="7"/>
  <c r="AP446" i="7"/>
  <c r="AP489" i="7"/>
  <c r="AP501" i="7" s="1"/>
  <c r="B501" i="7" s="1"/>
  <c r="AP364" i="7"/>
  <c r="B364" i="7" s="1"/>
  <c r="AP468" i="7"/>
  <c r="AP480" i="7" s="1"/>
  <c r="B480" i="7" s="1"/>
  <c r="AP343" i="7"/>
  <c r="B343" i="7" s="1"/>
  <c r="AP491" i="7"/>
  <c r="AP503" i="7" s="1"/>
  <c r="B503" i="7" s="1"/>
  <c r="AP366" i="7"/>
  <c r="B366" i="7" s="1"/>
  <c r="AP463" i="7"/>
  <c r="AP475" i="7" s="1"/>
  <c r="B475" i="7" s="1"/>
  <c r="AP338" i="7"/>
  <c r="B338" i="7" s="1"/>
  <c r="C361" i="7"/>
  <c r="D361" i="7"/>
  <c r="D371" i="7" s="1"/>
  <c r="C498" i="7"/>
  <c r="F361" i="7"/>
  <c r="F371" i="7" s="1"/>
  <c r="D498" i="7"/>
  <c r="D508" i="7" s="1"/>
  <c r="E361" i="7"/>
  <c r="E371" i="7" s="1"/>
  <c r="G361" i="7"/>
  <c r="G371" i="7" s="1"/>
  <c r="E498" i="7"/>
  <c r="E508" i="7" s="1"/>
  <c r="F498" i="7"/>
  <c r="F508" i="7" s="1"/>
  <c r="H361" i="7"/>
  <c r="H371" i="7" s="1"/>
  <c r="G498" i="7"/>
  <c r="G508" i="7" s="1"/>
  <c r="H498" i="7"/>
  <c r="H508" i="7" s="1"/>
  <c r="I361" i="7"/>
  <c r="I371" i="7" s="1"/>
  <c r="I498" i="7"/>
  <c r="I508" i="7" s="1"/>
  <c r="J361" i="7"/>
  <c r="J371" i="7" s="1"/>
  <c r="J498" i="7"/>
  <c r="J508" i="7" s="1"/>
  <c r="K361" i="7"/>
  <c r="K371" i="7" s="1"/>
  <c r="K498" i="7"/>
  <c r="K508" i="7" s="1"/>
  <c r="L361" i="7"/>
  <c r="L371" i="7" s="1"/>
  <c r="M361" i="7"/>
  <c r="M371" i="7" s="1"/>
  <c r="N361" i="7"/>
  <c r="N371" i="7" s="1"/>
  <c r="L498" i="7"/>
  <c r="L508" i="7" s="1"/>
  <c r="N498" i="7"/>
  <c r="N508" i="7" s="1"/>
  <c r="M498" i="7"/>
  <c r="M508" i="7" s="1"/>
  <c r="O361" i="7"/>
  <c r="O371" i="7" s="1"/>
  <c r="O498" i="7"/>
  <c r="O508" i="7" s="1"/>
  <c r="P361" i="7"/>
  <c r="P371" i="7" s="1"/>
  <c r="Q361" i="7"/>
  <c r="Q371" i="7" s="1"/>
  <c r="P498" i="7"/>
  <c r="P508" i="7" s="1"/>
  <c r="R361" i="7"/>
  <c r="R371" i="7" s="1"/>
  <c r="Q498" i="7"/>
  <c r="Q508" i="7" s="1"/>
  <c r="S361" i="7"/>
  <c r="S371" i="7" s="1"/>
  <c r="R498" i="7"/>
  <c r="R508" i="7" s="1"/>
  <c r="S498" i="7"/>
  <c r="S508" i="7" s="1"/>
  <c r="T361" i="7"/>
  <c r="T371" i="7" s="1"/>
  <c r="T498" i="7"/>
  <c r="T508" i="7" s="1"/>
  <c r="U361" i="7"/>
  <c r="U371" i="7" s="1"/>
  <c r="V361" i="7"/>
  <c r="V371" i="7" s="1"/>
  <c r="U498" i="7"/>
  <c r="U508" i="7" s="1"/>
  <c r="V498" i="7"/>
  <c r="V508" i="7" s="1"/>
  <c r="W361" i="7"/>
  <c r="W371" i="7" s="1"/>
  <c r="X361" i="7"/>
  <c r="X371" i="7" s="1"/>
  <c r="W498" i="7"/>
  <c r="W508" i="7" s="1"/>
  <c r="Y361" i="7"/>
  <c r="Y371" i="7" s="1"/>
  <c r="X498" i="7"/>
  <c r="X508" i="7" s="1"/>
  <c r="Y498" i="7"/>
  <c r="Y508" i="7" s="1"/>
  <c r="Z361" i="7"/>
  <c r="Z371" i="7" s="1"/>
  <c r="AA361" i="7"/>
  <c r="AA371" i="7" s="1"/>
  <c r="Z498" i="7"/>
  <c r="Z508" i="7" s="1"/>
  <c r="AA498" i="7"/>
  <c r="AA508" i="7" s="1"/>
  <c r="AB361" i="7"/>
  <c r="AB371" i="7" s="1"/>
  <c r="AC361" i="7"/>
  <c r="AC371" i="7" s="1"/>
  <c r="AB498" i="7"/>
  <c r="AB508" i="7" s="1"/>
  <c r="AD361" i="7"/>
  <c r="AD371" i="7" s="1"/>
  <c r="AC498" i="7"/>
  <c r="AC508" i="7" s="1"/>
  <c r="AD498" i="7"/>
  <c r="AD508" i="7" s="1"/>
  <c r="AE361" i="7"/>
  <c r="AE371" i="7" s="1"/>
  <c r="AF361" i="7"/>
  <c r="AF371" i="7" s="1"/>
  <c r="AE498" i="7"/>
  <c r="AE508" i="7" s="1"/>
  <c r="AG361" i="7"/>
  <c r="AG371" i="7" s="1"/>
  <c r="AF498" i="7"/>
  <c r="AF508" i="7" s="1"/>
  <c r="AH361" i="7"/>
  <c r="AH371" i="7" s="1"/>
  <c r="AG498" i="7"/>
  <c r="AG508" i="7" s="1"/>
  <c r="AH498" i="7"/>
  <c r="AH508" i="7" s="1"/>
  <c r="AI361" i="7"/>
  <c r="AI371" i="7" s="1"/>
  <c r="AI498" i="7"/>
  <c r="AI508" i="7" s="1"/>
  <c r="AJ361" i="7"/>
  <c r="AJ371" i="7" s="1"/>
  <c r="AJ498" i="7"/>
  <c r="AJ508" i="7" s="1"/>
  <c r="AK361" i="7"/>
  <c r="AK371" i="7" s="1"/>
  <c r="AL361" i="7"/>
  <c r="AL371" i="7" s="1"/>
  <c r="AK498" i="7"/>
  <c r="AK508" i="7" s="1"/>
  <c r="AL498" i="7"/>
  <c r="AL508" i="7" s="1"/>
  <c r="AM361" i="7"/>
  <c r="AM371" i="7" s="1"/>
  <c r="AM498" i="7"/>
  <c r="AM508" i="7" s="1"/>
  <c r="AN361" i="7"/>
  <c r="AN371" i="7" s="1"/>
  <c r="AN498" i="7"/>
  <c r="AN508" i="7" s="1"/>
  <c r="AO361" i="7"/>
  <c r="AO371" i="7" s="1"/>
  <c r="AP443" i="7"/>
  <c r="AP455" i="7" s="1"/>
  <c r="B455" i="7" s="1"/>
  <c r="AP318" i="7"/>
  <c r="B318" i="7" s="1"/>
  <c r="D309" i="7"/>
  <c r="C446" i="7"/>
  <c r="C456" i="7" s="1"/>
  <c r="F309" i="7"/>
  <c r="F319" i="7" s="1"/>
  <c r="D446" i="7"/>
  <c r="D456" i="7" s="1"/>
  <c r="E309" i="7"/>
  <c r="E319" i="7" s="1"/>
  <c r="F446" i="7"/>
  <c r="F456" i="7" s="1"/>
  <c r="E446" i="7"/>
  <c r="E456" i="7" s="1"/>
  <c r="G309" i="7"/>
  <c r="G319" i="7" s="1"/>
  <c r="G446" i="7"/>
  <c r="G456" i="7" s="1"/>
  <c r="H309" i="7"/>
  <c r="H319" i="7" s="1"/>
  <c r="I309" i="7"/>
  <c r="I319" i="7" s="1"/>
  <c r="H446" i="7"/>
  <c r="H456" i="7" s="1"/>
  <c r="I446" i="7"/>
  <c r="I456" i="7" s="1"/>
  <c r="J309" i="7"/>
  <c r="J319" i="7" s="1"/>
  <c r="J446" i="7"/>
  <c r="J456" i="7" s="1"/>
  <c r="K309" i="7"/>
  <c r="K319" i="7" s="1"/>
  <c r="M309" i="7"/>
  <c r="M319" i="7" s="1"/>
  <c r="L309" i="7"/>
  <c r="L319" i="7" s="1"/>
  <c r="K446" i="7"/>
  <c r="K456" i="7" s="1"/>
  <c r="N309" i="7"/>
  <c r="N319" i="7" s="1"/>
  <c r="L446" i="7"/>
  <c r="L456" i="7" s="1"/>
  <c r="M446" i="7"/>
  <c r="M456" i="7" s="1"/>
  <c r="N446" i="7"/>
  <c r="N456" i="7" s="1"/>
  <c r="O309" i="7"/>
  <c r="O319" i="7" s="1"/>
  <c r="O446" i="7"/>
  <c r="O456" i="7" s="1"/>
  <c r="P309" i="7"/>
  <c r="P319" i="7" s="1"/>
  <c r="Q309" i="7"/>
  <c r="Q319" i="7" s="1"/>
  <c r="P446" i="7"/>
  <c r="P456" i="7" s="1"/>
  <c r="R309" i="7"/>
  <c r="R319" i="7" s="1"/>
  <c r="Q446" i="7"/>
  <c r="Q456" i="7" s="1"/>
  <c r="S309" i="7"/>
  <c r="S319" i="7" s="1"/>
  <c r="R446" i="7"/>
  <c r="R456" i="7" s="1"/>
  <c r="S446" i="7"/>
  <c r="S456" i="7" s="1"/>
  <c r="T309" i="7"/>
  <c r="T319" i="7" s="1"/>
  <c r="U309" i="7"/>
  <c r="U319" i="7" s="1"/>
  <c r="T446" i="7"/>
  <c r="T456" i="7" s="1"/>
  <c r="V309" i="7"/>
  <c r="V319" i="7" s="1"/>
  <c r="U446" i="7"/>
  <c r="U456" i="7" s="1"/>
  <c r="W309" i="7"/>
  <c r="W319" i="7" s="1"/>
  <c r="V446" i="7"/>
  <c r="V456" i="7" s="1"/>
  <c r="X309" i="7"/>
  <c r="X319" i="7" s="1"/>
  <c r="W446" i="7"/>
  <c r="W456" i="7" s="1"/>
  <c r="X446" i="7"/>
  <c r="X456" i="7" s="1"/>
  <c r="Y309" i="7"/>
  <c r="Y319" i="7" s="1"/>
  <c r="Z309" i="7"/>
  <c r="Z319" i="7" s="1"/>
  <c r="Y446" i="7"/>
  <c r="Y456" i="7" s="1"/>
  <c r="AA309" i="7"/>
  <c r="AA319" i="7" s="1"/>
  <c r="AB309" i="7"/>
  <c r="AB319" i="7" s="1"/>
  <c r="Z446" i="7"/>
  <c r="Z456" i="7" s="1"/>
  <c r="AC309" i="7"/>
  <c r="AC319" i="7" s="1"/>
  <c r="AA446" i="7"/>
  <c r="AA456" i="7" s="1"/>
  <c r="AB446" i="7"/>
  <c r="AB456" i="7" s="1"/>
  <c r="AC446" i="7"/>
  <c r="AC456" i="7" s="1"/>
  <c r="AD309" i="7"/>
  <c r="AD319" i="7" s="1"/>
  <c r="AE309" i="7"/>
  <c r="AE319" i="7" s="1"/>
  <c r="AD446" i="7"/>
  <c r="AD456" i="7" s="1"/>
  <c r="AF309" i="7"/>
  <c r="AF319" i="7" s="1"/>
  <c r="AE446" i="7"/>
  <c r="AE456" i="7" s="1"/>
  <c r="AG309" i="7"/>
  <c r="AG319" i="7" s="1"/>
  <c r="AF446" i="7"/>
  <c r="AF456" i="7" s="1"/>
  <c r="AG446" i="7"/>
  <c r="AG456" i="7" s="1"/>
  <c r="AH309" i="7"/>
  <c r="AH319" i="7" s="1"/>
  <c r="AI309" i="7"/>
  <c r="AI319" i="7" s="1"/>
  <c r="AH446" i="7"/>
  <c r="AH456" i="7" s="1"/>
  <c r="AJ309" i="7"/>
  <c r="AJ319" i="7" s="1"/>
  <c r="AI446" i="7"/>
  <c r="AI456" i="7" s="1"/>
  <c r="AJ446" i="7"/>
  <c r="AJ456" i="7" s="1"/>
  <c r="AK309" i="7"/>
  <c r="AK319" i="7" s="1"/>
  <c r="AK446" i="7"/>
  <c r="AK456" i="7" s="1"/>
  <c r="AL309" i="7"/>
  <c r="AL319" i="7" s="1"/>
  <c r="AL446" i="7"/>
  <c r="AL456" i="7" s="1"/>
  <c r="AM309" i="7"/>
  <c r="AM319" i="7" s="1"/>
  <c r="AM446" i="7"/>
  <c r="AM456" i="7" s="1"/>
  <c r="AN309" i="7"/>
  <c r="AN319" i="7" s="1"/>
  <c r="AO309" i="7"/>
  <c r="AO319" i="7" s="1"/>
  <c r="AN446" i="7"/>
  <c r="AN456" i="7" s="1"/>
  <c r="AM677" i="7"/>
  <c r="AM649" i="7" s="1"/>
  <c r="AM74" i="7" s="1"/>
  <c r="AP439" i="7"/>
  <c r="AP451" i="7" s="1"/>
  <c r="B451" i="7" s="1"/>
  <c r="AP314" i="7"/>
  <c r="B314" i="7" s="1"/>
  <c r="AP466" i="7"/>
  <c r="AP478" i="7" s="1"/>
  <c r="B478" i="7" s="1"/>
  <c r="AP341" i="7"/>
  <c r="AP492" i="7"/>
  <c r="AP504" i="7" s="1"/>
  <c r="B504" i="7" s="1"/>
  <c r="AP367" i="7"/>
  <c r="B367" i="7" s="1"/>
  <c r="AO498" i="7"/>
  <c r="AO508" i="7" s="1"/>
  <c r="AP361" i="7"/>
  <c r="AP436" i="7"/>
  <c r="AP448" i="7" s="1"/>
  <c r="B448" i="7" s="1"/>
  <c r="AP311" i="7"/>
  <c r="B311" i="7" s="1"/>
  <c r="C335" i="7"/>
  <c r="D335" i="7"/>
  <c r="D345" i="7" s="1"/>
  <c r="F335" i="7"/>
  <c r="F345" i="7" s="1"/>
  <c r="C472" i="7"/>
  <c r="D472" i="7"/>
  <c r="D482" i="7" s="1"/>
  <c r="E335" i="7"/>
  <c r="E345" i="7" s="1"/>
  <c r="F472" i="7"/>
  <c r="F482" i="7" s="1"/>
  <c r="G335" i="7"/>
  <c r="G345" i="7" s="1"/>
  <c r="H335" i="7"/>
  <c r="H345" i="7" s="1"/>
  <c r="G472" i="7"/>
  <c r="G482" i="7" s="1"/>
  <c r="E472" i="7"/>
  <c r="E482" i="7" s="1"/>
  <c r="I335" i="7"/>
  <c r="I345" i="7" s="1"/>
  <c r="H472" i="7"/>
  <c r="H482" i="7" s="1"/>
  <c r="I472" i="7"/>
  <c r="I482" i="7" s="1"/>
  <c r="J335" i="7"/>
  <c r="J345" i="7" s="1"/>
  <c r="K335" i="7"/>
  <c r="K345" i="7" s="1"/>
  <c r="J472" i="7"/>
  <c r="J482" i="7" s="1"/>
  <c r="K472" i="7"/>
  <c r="K482" i="7" s="1"/>
  <c r="L335" i="7"/>
  <c r="L345" i="7" s="1"/>
  <c r="L472" i="7"/>
  <c r="L482" i="7" s="1"/>
  <c r="M335" i="7"/>
  <c r="M345" i="7" s="1"/>
  <c r="M472" i="7"/>
  <c r="M482" i="7" s="1"/>
  <c r="N335" i="7"/>
  <c r="N345" i="7" s="1"/>
  <c r="N472" i="7"/>
  <c r="N482" i="7" s="1"/>
  <c r="O335" i="7"/>
  <c r="O345" i="7" s="1"/>
  <c r="P335" i="7"/>
  <c r="P345" i="7" s="1"/>
  <c r="O472" i="7"/>
  <c r="O482" i="7" s="1"/>
  <c r="P472" i="7"/>
  <c r="P482" i="7" s="1"/>
  <c r="Q335" i="7"/>
  <c r="Q345" i="7" s="1"/>
  <c r="R335" i="7"/>
  <c r="R345" i="7" s="1"/>
  <c r="Q472" i="7"/>
  <c r="Q482" i="7" s="1"/>
  <c r="S335" i="7"/>
  <c r="S345" i="7" s="1"/>
  <c r="R472" i="7"/>
  <c r="R482" i="7" s="1"/>
  <c r="S472" i="7"/>
  <c r="S482" i="7" s="1"/>
  <c r="T335" i="7"/>
  <c r="T345" i="7" s="1"/>
  <c r="T472" i="7"/>
  <c r="T482" i="7" s="1"/>
  <c r="U335" i="7"/>
  <c r="U345" i="7" s="1"/>
  <c r="U472" i="7"/>
  <c r="U482" i="7" s="1"/>
  <c r="V335" i="7"/>
  <c r="V345" i="7" s="1"/>
  <c r="V472" i="7"/>
  <c r="V482" i="7" s="1"/>
  <c r="W335" i="7"/>
  <c r="W345" i="7" s="1"/>
  <c r="W472" i="7"/>
  <c r="W482" i="7" s="1"/>
  <c r="X335" i="7"/>
  <c r="X345" i="7" s="1"/>
  <c r="X472" i="7"/>
  <c r="X482" i="7" s="1"/>
  <c r="Y335" i="7"/>
  <c r="Y345" i="7" s="1"/>
  <c r="Y472" i="7"/>
  <c r="Y482" i="7" s="1"/>
  <c r="Z335" i="7"/>
  <c r="Z345" i="7" s="1"/>
  <c r="Z472" i="7"/>
  <c r="Z482" i="7" s="1"/>
  <c r="AA335" i="7"/>
  <c r="AA345" i="7" s="1"/>
  <c r="AB335" i="7"/>
  <c r="AB345" i="7" s="1"/>
  <c r="AA472" i="7"/>
  <c r="AA482" i="7" s="1"/>
  <c r="AC335" i="7"/>
  <c r="AC345" i="7" s="1"/>
  <c r="AB472" i="7"/>
  <c r="AB482" i="7" s="1"/>
  <c r="AC472" i="7"/>
  <c r="AC482" i="7" s="1"/>
  <c r="AD335" i="7"/>
  <c r="AD345" i="7" s="1"/>
  <c r="AE335" i="7"/>
  <c r="AE345" i="7" s="1"/>
  <c r="AD472" i="7"/>
  <c r="AD482" i="7" s="1"/>
  <c r="AF335" i="7"/>
  <c r="AF345" i="7" s="1"/>
  <c r="AE472" i="7"/>
  <c r="AE482" i="7" s="1"/>
  <c r="AG335" i="7"/>
  <c r="AG345" i="7" s="1"/>
  <c r="AF472" i="7"/>
  <c r="AF482" i="7" s="1"/>
  <c r="AG472" i="7"/>
  <c r="AG482" i="7" s="1"/>
  <c r="AH335" i="7"/>
  <c r="AH345" i="7" s="1"/>
  <c r="AH472" i="7"/>
  <c r="AH482" i="7" s="1"/>
  <c r="AI335" i="7"/>
  <c r="AI345" i="7" s="1"/>
  <c r="AJ335" i="7"/>
  <c r="AJ345" i="7" s="1"/>
  <c r="AI472" i="7"/>
  <c r="AI482" i="7" s="1"/>
  <c r="AK335" i="7"/>
  <c r="AK345" i="7" s="1"/>
  <c r="AJ472" i="7"/>
  <c r="AJ482" i="7" s="1"/>
  <c r="AK472" i="7"/>
  <c r="AK482" i="7" s="1"/>
  <c r="AL335" i="7"/>
  <c r="AL345" i="7" s="1"/>
  <c r="AM335" i="7"/>
  <c r="AM345" i="7" s="1"/>
  <c r="AL472" i="7"/>
  <c r="AL482" i="7" s="1"/>
  <c r="AM472" i="7"/>
  <c r="AM482" i="7" s="1"/>
  <c r="AN335" i="7"/>
  <c r="AN345" i="7" s="1"/>
  <c r="AO335" i="7"/>
  <c r="AO345" i="7" s="1"/>
  <c r="AN472" i="7"/>
  <c r="AN482" i="7" s="1"/>
  <c r="AP498" i="7"/>
  <c r="AP495" i="7"/>
  <c r="AP507" i="7" s="1"/>
  <c r="B507" i="7" s="1"/>
  <c r="AP370" i="7"/>
  <c r="B370" i="7" s="1"/>
  <c r="AP494" i="7"/>
  <c r="AP506" i="7" s="1"/>
  <c r="B506" i="7" s="1"/>
  <c r="AP369" i="7"/>
  <c r="B369" i="7" s="1"/>
  <c r="AP309" i="7"/>
  <c r="AP487" i="7"/>
  <c r="AP499" i="7" s="1"/>
  <c r="B499" i="7" s="1"/>
  <c r="AP362" i="7"/>
  <c r="B362" i="7" s="1"/>
  <c r="AP438" i="7"/>
  <c r="AP450" i="7" s="1"/>
  <c r="B450" i="7" s="1"/>
  <c r="AP313" i="7"/>
  <c r="B313" i="7" s="1"/>
  <c r="AP490" i="7"/>
  <c r="AP502" i="7" s="1"/>
  <c r="B502" i="7" s="1"/>
  <c r="AP365" i="7"/>
  <c r="B365" i="7" s="1"/>
  <c r="AO472" i="7"/>
  <c r="AO482" i="7" s="1"/>
  <c r="AP441" i="7"/>
  <c r="AP453" i="7" s="1"/>
  <c r="B453" i="7" s="1"/>
  <c r="AP316" i="7"/>
  <c r="B316" i="7" s="1"/>
  <c r="AP462" i="7"/>
  <c r="AP474" i="7" s="1"/>
  <c r="B474" i="7" s="1"/>
  <c r="AP337" i="7"/>
  <c r="B337" i="7" s="1"/>
  <c r="AP440" i="7"/>
  <c r="AP452" i="7" s="1"/>
  <c r="B452" i="7" s="1"/>
  <c r="AP315" i="7"/>
  <c r="AO446" i="7"/>
  <c r="AO456" i="7" s="1"/>
  <c r="AO677" i="7"/>
  <c r="AO649" i="7" s="1"/>
  <c r="AO74" i="7" s="1"/>
  <c r="Q72" i="7"/>
  <c r="T72" i="7"/>
  <c r="P72" i="7"/>
  <c r="S72" i="7"/>
  <c r="R72" i="7"/>
  <c r="AP467" i="7"/>
  <c r="AP479" i="7" s="1"/>
  <c r="B479" i="7" s="1"/>
  <c r="AP442" i="7"/>
  <c r="AP454" i="7" s="1"/>
  <c r="B454" i="7" s="1"/>
  <c r="AP437" i="7"/>
  <c r="AP677" i="7"/>
  <c r="AP649" i="7" s="1"/>
  <c r="AP74" i="7" s="1"/>
  <c r="AJ677" i="7"/>
  <c r="AJ649" i="7" s="1"/>
  <c r="AJ74" i="7" s="1"/>
  <c r="AH677" i="7"/>
  <c r="AH649" i="7" s="1"/>
  <c r="AH74" i="7" s="1"/>
  <c r="AK677" i="7"/>
  <c r="AK649" i="7" s="1"/>
  <c r="AK74" i="7" s="1"/>
  <c r="AL677" i="7"/>
  <c r="AL649" i="7" s="1"/>
  <c r="AL74" i="7" s="1"/>
  <c r="AG677" i="7"/>
  <c r="AG649" i="7" s="1"/>
  <c r="AG74" i="7" s="1"/>
  <c r="AA677" i="7"/>
  <c r="AA649" i="7" s="1"/>
  <c r="AA74" i="7" s="1"/>
  <c r="AN677" i="7"/>
  <c r="AN649" i="7" s="1"/>
  <c r="AN74" i="7" s="1"/>
  <c r="AI677" i="7"/>
  <c r="AI649" i="7" s="1"/>
  <c r="AI74" i="7" s="1"/>
  <c r="AP488" i="7"/>
  <c r="AF677" i="7"/>
  <c r="AF649" i="7" s="1"/>
  <c r="AF74" i="7" s="1"/>
  <c r="AC677" i="7"/>
  <c r="AC649" i="7" s="1"/>
  <c r="AC74" i="7" s="1"/>
  <c r="Z677" i="7"/>
  <c r="Z649" i="7" s="1"/>
  <c r="Z74" i="7" s="1"/>
  <c r="W677" i="7"/>
  <c r="W649" i="7" s="1"/>
  <c r="W74" i="7" s="1"/>
  <c r="AP465" i="7"/>
  <c r="AP461" i="7"/>
  <c r="AP493" i="7"/>
  <c r="X677" i="7"/>
  <c r="X649" i="7" s="1"/>
  <c r="X74" i="7" s="1"/>
  <c r="AD677" i="7"/>
  <c r="AD649" i="7" s="1"/>
  <c r="AD74" i="7" s="1"/>
  <c r="AP435" i="7"/>
  <c r="AB677" i="7"/>
  <c r="AB649" i="7" s="1"/>
  <c r="AB74" i="7" s="1"/>
  <c r="AP464" i="7"/>
  <c r="AE677" i="7"/>
  <c r="AE649" i="7" s="1"/>
  <c r="AE74" i="7" s="1"/>
  <c r="Y677" i="7"/>
  <c r="Y649" i="7" s="1"/>
  <c r="Y74" i="7" s="1"/>
  <c r="O72" i="7"/>
  <c r="B672" i="7"/>
  <c r="B604" i="7"/>
  <c r="B671" i="7"/>
  <c r="B676" i="7"/>
  <c r="B675" i="7"/>
  <c r="B669" i="7"/>
  <c r="B674" i="7"/>
  <c r="B670" i="7"/>
  <c r="B673" i="7"/>
  <c r="B668" i="7"/>
  <c r="B605" i="7"/>
  <c r="B636" i="7"/>
  <c r="B637" i="7"/>
  <c r="AP72" i="7"/>
  <c r="B606" i="7"/>
  <c r="D667" i="7"/>
  <c r="D677" i="7" s="1"/>
  <c r="D649" i="7" s="1"/>
  <c r="D74" i="7" s="1"/>
  <c r="C667" i="7"/>
  <c r="E667" i="7"/>
  <c r="E677" i="7" s="1"/>
  <c r="E649" i="7" s="1"/>
  <c r="E74" i="7" s="1"/>
  <c r="F667" i="7"/>
  <c r="F677" i="7" s="1"/>
  <c r="F649" i="7" s="1"/>
  <c r="F74" i="7" s="1"/>
  <c r="G667" i="7"/>
  <c r="G677" i="7" s="1"/>
  <c r="G649" i="7" s="1"/>
  <c r="G74" i="7" s="1"/>
  <c r="H667" i="7"/>
  <c r="H677" i="7" s="1"/>
  <c r="H649" i="7" s="1"/>
  <c r="H74" i="7" s="1"/>
  <c r="I667" i="7"/>
  <c r="I677" i="7" s="1"/>
  <c r="I649" i="7" s="1"/>
  <c r="I74" i="7" s="1"/>
  <c r="J667" i="7"/>
  <c r="J677" i="7" s="1"/>
  <c r="J649" i="7" s="1"/>
  <c r="J74" i="7" s="1"/>
  <c r="K667" i="7"/>
  <c r="K677" i="7" s="1"/>
  <c r="K649" i="7" s="1"/>
  <c r="K74" i="7" s="1"/>
  <c r="L667" i="7"/>
  <c r="L677" i="7" s="1"/>
  <c r="L649" i="7" s="1"/>
  <c r="L74" i="7" s="1"/>
  <c r="M667" i="7"/>
  <c r="M677" i="7" s="1"/>
  <c r="M649" i="7" s="1"/>
  <c r="M74" i="7" s="1"/>
  <c r="N667" i="7"/>
  <c r="N677" i="7" s="1"/>
  <c r="N649" i="7" s="1"/>
  <c r="N74" i="7" s="1"/>
  <c r="O667" i="7"/>
  <c r="O677" i="7" s="1"/>
  <c r="O649" i="7" s="1"/>
  <c r="O74" i="7" s="1"/>
  <c r="P667" i="7"/>
  <c r="P677" i="7" s="1"/>
  <c r="P649" i="7" s="1"/>
  <c r="P74" i="7" s="1"/>
  <c r="Q667" i="7"/>
  <c r="Q677" i="7" s="1"/>
  <c r="Q649" i="7" s="1"/>
  <c r="Q74" i="7" s="1"/>
  <c r="R667" i="7"/>
  <c r="R677" i="7" s="1"/>
  <c r="R649" i="7" s="1"/>
  <c r="R74" i="7" s="1"/>
  <c r="S667" i="7"/>
  <c r="S677" i="7" s="1"/>
  <c r="S649" i="7" s="1"/>
  <c r="S74" i="7" s="1"/>
  <c r="T667" i="7"/>
  <c r="T677" i="7" s="1"/>
  <c r="T649" i="7" s="1"/>
  <c r="T74" i="7" s="1"/>
  <c r="U667" i="7"/>
  <c r="U677" i="7" s="1"/>
  <c r="U649" i="7" s="1"/>
  <c r="U74" i="7" s="1"/>
  <c r="V667" i="7"/>
  <c r="V677" i="7" s="1"/>
  <c r="V649" i="7" s="1"/>
  <c r="V74" i="7" s="1"/>
  <c r="AP645" i="7"/>
  <c r="AP617" i="7" s="1"/>
  <c r="AP73" i="7" s="1"/>
  <c r="B363" i="7"/>
  <c r="B317" i="7"/>
  <c r="AP146" i="7"/>
  <c r="B344" i="7"/>
  <c r="B481" i="7"/>
  <c r="B342" i="7"/>
  <c r="B336" i="7"/>
  <c r="D635" i="7"/>
  <c r="D645" i="7" s="1"/>
  <c r="D617" i="7" s="1"/>
  <c r="D73" i="7" s="1"/>
  <c r="C635" i="7"/>
  <c r="E635" i="7"/>
  <c r="E645" i="7" s="1"/>
  <c r="E617" i="7" s="1"/>
  <c r="E73" i="7" s="1"/>
  <c r="F635" i="7"/>
  <c r="F645" i="7" s="1"/>
  <c r="F617" i="7" s="1"/>
  <c r="F73" i="7" s="1"/>
  <c r="G635" i="7"/>
  <c r="G645" i="7" s="1"/>
  <c r="G617" i="7" s="1"/>
  <c r="G73" i="7" s="1"/>
  <c r="H635" i="7"/>
  <c r="H645" i="7" s="1"/>
  <c r="H617" i="7" s="1"/>
  <c r="H73" i="7" s="1"/>
  <c r="I635" i="7"/>
  <c r="I645" i="7" s="1"/>
  <c r="I617" i="7" s="1"/>
  <c r="I73" i="7" s="1"/>
  <c r="J635" i="7"/>
  <c r="J645" i="7" s="1"/>
  <c r="J617" i="7" s="1"/>
  <c r="J73" i="7" s="1"/>
  <c r="K635" i="7"/>
  <c r="K645" i="7" s="1"/>
  <c r="K617" i="7" s="1"/>
  <c r="K73" i="7" s="1"/>
  <c r="L635" i="7"/>
  <c r="L645" i="7" s="1"/>
  <c r="L617" i="7" s="1"/>
  <c r="L73" i="7" s="1"/>
  <c r="M635" i="7"/>
  <c r="M645" i="7" s="1"/>
  <c r="M617" i="7" s="1"/>
  <c r="N635" i="7"/>
  <c r="N645" i="7" s="1"/>
  <c r="N617" i="7" s="1"/>
  <c r="O635" i="7"/>
  <c r="O645" i="7" s="1"/>
  <c r="O617" i="7" s="1"/>
  <c r="P635" i="7"/>
  <c r="P645" i="7" s="1"/>
  <c r="P617" i="7" s="1"/>
  <c r="Q635" i="7"/>
  <c r="Q645" i="7" s="1"/>
  <c r="Q617" i="7" s="1"/>
  <c r="D603" i="7"/>
  <c r="D613" i="7" s="1"/>
  <c r="D585" i="7" s="1"/>
  <c r="C603" i="7"/>
  <c r="E603" i="7"/>
  <c r="E613" i="7" s="1"/>
  <c r="E585" i="7" s="1"/>
  <c r="F603" i="7"/>
  <c r="F613" i="7" s="1"/>
  <c r="F585" i="7" s="1"/>
  <c r="G603" i="7"/>
  <c r="G613" i="7" s="1"/>
  <c r="G585" i="7" s="1"/>
  <c r="H603" i="7"/>
  <c r="H613" i="7" s="1"/>
  <c r="H585" i="7" s="1"/>
  <c r="I603" i="7"/>
  <c r="I613" i="7" s="1"/>
  <c r="I585" i="7" s="1"/>
  <c r="J603" i="7"/>
  <c r="J613" i="7" s="1"/>
  <c r="J585" i="7" s="1"/>
  <c r="K603" i="7"/>
  <c r="K613" i="7" s="1"/>
  <c r="K585" i="7" s="1"/>
  <c r="L603" i="7"/>
  <c r="L613" i="7" s="1"/>
  <c r="L585" i="7" s="1"/>
  <c r="M603" i="7"/>
  <c r="M613" i="7" s="1"/>
  <c r="M585" i="7" s="1"/>
  <c r="N603" i="7"/>
  <c r="N613" i="7" s="1"/>
  <c r="N585" i="7" s="1"/>
  <c r="B339" i="7"/>
  <c r="B368" i="7"/>
  <c r="B340" i="7"/>
  <c r="B312" i="7"/>
  <c r="B310" i="7"/>
  <c r="D319" i="7" l="1"/>
  <c r="B309" i="7"/>
  <c r="AP476" i="7"/>
  <c r="B476" i="7" s="1"/>
  <c r="AP477" i="7"/>
  <c r="B477" i="7" s="1"/>
  <c r="AP449" i="7"/>
  <c r="B449" i="7" s="1"/>
  <c r="AP505" i="7"/>
  <c r="B505" i="7" s="1"/>
  <c r="AP500" i="7"/>
  <c r="B500" i="7" s="1"/>
  <c r="AP473" i="7"/>
  <c r="B473" i="7" s="1"/>
  <c r="AP447" i="7"/>
  <c r="B447" i="7" s="1"/>
  <c r="AP345" i="7"/>
  <c r="AP371" i="7"/>
  <c r="B341" i="7"/>
  <c r="AP319" i="7"/>
  <c r="B315" i="7"/>
  <c r="N72" i="7"/>
  <c r="M72" i="7"/>
  <c r="P73" i="7"/>
  <c r="N73" i="7"/>
  <c r="Q73" i="7"/>
  <c r="O73" i="7"/>
  <c r="M73" i="7"/>
  <c r="K72" i="7"/>
  <c r="I72" i="7"/>
  <c r="G72" i="7"/>
  <c r="E72" i="7"/>
  <c r="D72" i="7"/>
  <c r="L72" i="7"/>
  <c r="J72" i="7"/>
  <c r="H72" i="7"/>
  <c r="F72" i="7"/>
  <c r="B603" i="7"/>
  <c r="C613" i="7"/>
  <c r="C585" i="7" s="1"/>
  <c r="B472" i="7"/>
  <c r="C482" i="7"/>
  <c r="B635" i="7"/>
  <c r="C645" i="7"/>
  <c r="C617" i="7" s="1"/>
  <c r="C677" i="7"/>
  <c r="C649" i="7" s="1"/>
  <c r="B667" i="7"/>
  <c r="C319" i="7"/>
  <c r="B446" i="7"/>
  <c r="C345" i="7"/>
  <c r="B335" i="7"/>
  <c r="C371" i="7"/>
  <c r="B361" i="7"/>
  <c r="B498" i="7"/>
  <c r="C508" i="7"/>
  <c r="AP482" i="7" l="1"/>
  <c r="AP456" i="7"/>
  <c r="AP508" i="7"/>
  <c r="C74" i="7"/>
  <c r="C651" i="7"/>
  <c r="D648" i="7" s="1"/>
  <c r="D651" i="7" s="1"/>
  <c r="E648" i="7" s="1"/>
  <c r="E651" i="7" s="1"/>
  <c r="F648" i="7" s="1"/>
  <c r="F651" i="7" s="1"/>
  <c r="G648" i="7" s="1"/>
  <c r="G651" i="7" s="1"/>
  <c r="H648" i="7" s="1"/>
  <c r="H651" i="7" s="1"/>
  <c r="I648" i="7" s="1"/>
  <c r="I651" i="7" s="1"/>
  <c r="J648" i="7" s="1"/>
  <c r="J651" i="7" s="1"/>
  <c r="K648" i="7" s="1"/>
  <c r="K651" i="7" s="1"/>
  <c r="L648" i="7" s="1"/>
  <c r="L651" i="7" s="1"/>
  <c r="M648" i="7" s="1"/>
  <c r="M651" i="7" s="1"/>
  <c r="N648" i="7" s="1"/>
  <c r="N651" i="7" s="1"/>
  <c r="O648" i="7" s="1"/>
  <c r="O651" i="7" s="1"/>
  <c r="P648" i="7" s="1"/>
  <c r="P651" i="7" s="1"/>
  <c r="Q648" i="7" s="1"/>
  <c r="Q651" i="7" s="1"/>
  <c r="R648" i="7" s="1"/>
  <c r="R651" i="7" s="1"/>
  <c r="S648" i="7" s="1"/>
  <c r="S651" i="7" s="1"/>
  <c r="T648" i="7" s="1"/>
  <c r="T651" i="7" s="1"/>
  <c r="U648" i="7" s="1"/>
  <c r="U651" i="7" s="1"/>
  <c r="V648" i="7" s="1"/>
  <c r="V651" i="7" s="1"/>
  <c r="W648" i="7" s="1"/>
  <c r="W651" i="7" s="1"/>
  <c r="X648" i="7" s="1"/>
  <c r="X651" i="7" s="1"/>
  <c r="Y648" i="7" s="1"/>
  <c r="Y651" i="7" s="1"/>
  <c r="Z648" i="7" s="1"/>
  <c r="Z651" i="7" s="1"/>
  <c r="AA648" i="7" s="1"/>
  <c r="AA651" i="7" s="1"/>
  <c r="AB648" i="7" s="1"/>
  <c r="AB651" i="7" s="1"/>
  <c r="AC648" i="7" s="1"/>
  <c r="AC651" i="7" s="1"/>
  <c r="AD648" i="7" s="1"/>
  <c r="AD651" i="7" s="1"/>
  <c r="AE648" i="7" s="1"/>
  <c r="AE651" i="7" s="1"/>
  <c r="AF648" i="7" s="1"/>
  <c r="AF651" i="7" s="1"/>
  <c r="AG648" i="7" s="1"/>
  <c r="AG651" i="7" s="1"/>
  <c r="AH648" i="7" s="1"/>
  <c r="AH651" i="7" s="1"/>
  <c r="AI648" i="7" s="1"/>
  <c r="AI651" i="7" s="1"/>
  <c r="AJ648" i="7" s="1"/>
  <c r="AJ651" i="7" s="1"/>
  <c r="AK648" i="7" s="1"/>
  <c r="AK651" i="7" s="1"/>
  <c r="AL648" i="7" s="1"/>
  <c r="AL651" i="7" s="1"/>
  <c r="AM648" i="7" s="1"/>
  <c r="AM651" i="7" s="1"/>
  <c r="AN648" i="7" s="1"/>
  <c r="AN651" i="7" s="1"/>
  <c r="AO648" i="7" s="1"/>
  <c r="AO651" i="7" s="1"/>
  <c r="AP648" i="7" s="1"/>
  <c r="AP651" i="7" s="1"/>
  <c r="C73" i="7"/>
  <c r="C619" i="7"/>
  <c r="D616" i="7" s="1"/>
  <c r="D619" i="7" s="1"/>
  <c r="E616" i="7" s="1"/>
  <c r="E619" i="7" s="1"/>
  <c r="F616" i="7" s="1"/>
  <c r="F619" i="7" s="1"/>
  <c r="G616" i="7" s="1"/>
  <c r="G619" i="7" s="1"/>
  <c r="H616" i="7" s="1"/>
  <c r="H619" i="7" s="1"/>
  <c r="I616" i="7" s="1"/>
  <c r="I619" i="7" s="1"/>
  <c r="J616" i="7" s="1"/>
  <c r="J619" i="7" s="1"/>
  <c r="K616" i="7" s="1"/>
  <c r="K619" i="7" s="1"/>
  <c r="L616" i="7" s="1"/>
  <c r="L619" i="7" s="1"/>
  <c r="M616" i="7" s="1"/>
  <c r="M619" i="7" s="1"/>
  <c r="N616" i="7" s="1"/>
  <c r="N619" i="7" s="1"/>
  <c r="O616" i="7" s="1"/>
  <c r="O619" i="7" s="1"/>
  <c r="P616" i="7" s="1"/>
  <c r="P619" i="7" s="1"/>
  <c r="Q616" i="7" s="1"/>
  <c r="Q619" i="7" s="1"/>
  <c r="R616" i="7" s="1"/>
  <c r="R619" i="7" s="1"/>
  <c r="S616" i="7" s="1"/>
  <c r="S619" i="7" s="1"/>
  <c r="T616" i="7" s="1"/>
  <c r="T619" i="7" s="1"/>
  <c r="U616" i="7" s="1"/>
  <c r="U619" i="7" s="1"/>
  <c r="V616" i="7" s="1"/>
  <c r="V619" i="7" s="1"/>
  <c r="W616" i="7" s="1"/>
  <c r="W619" i="7" s="1"/>
  <c r="X616" i="7" s="1"/>
  <c r="X619" i="7" s="1"/>
  <c r="Y616" i="7" s="1"/>
  <c r="Y619" i="7" s="1"/>
  <c r="Z616" i="7" s="1"/>
  <c r="Z619" i="7" s="1"/>
  <c r="AA616" i="7" s="1"/>
  <c r="AA619" i="7" s="1"/>
  <c r="AB616" i="7" s="1"/>
  <c r="AB619" i="7" s="1"/>
  <c r="AC616" i="7" s="1"/>
  <c r="AC619" i="7" s="1"/>
  <c r="AD616" i="7" s="1"/>
  <c r="AD619" i="7" s="1"/>
  <c r="AE616" i="7" s="1"/>
  <c r="AE619" i="7" s="1"/>
  <c r="AF616" i="7" s="1"/>
  <c r="AF619" i="7" s="1"/>
  <c r="AG616" i="7" s="1"/>
  <c r="AG619" i="7" s="1"/>
  <c r="AH616" i="7" s="1"/>
  <c r="AH619" i="7" s="1"/>
  <c r="AI616" i="7" s="1"/>
  <c r="AI619" i="7" s="1"/>
  <c r="AJ616" i="7" s="1"/>
  <c r="AJ619" i="7" s="1"/>
  <c r="AK616" i="7" s="1"/>
  <c r="AK619" i="7" s="1"/>
  <c r="AL616" i="7" s="1"/>
  <c r="AL619" i="7" s="1"/>
  <c r="AM616" i="7" s="1"/>
  <c r="AM619" i="7" s="1"/>
  <c r="AN616" i="7" s="1"/>
  <c r="AN619" i="7" s="1"/>
  <c r="AO616" i="7" s="1"/>
  <c r="AO619" i="7" s="1"/>
  <c r="AP616" i="7" s="1"/>
  <c r="AP619" i="7" s="1"/>
  <c r="C72" i="7"/>
  <c r="C587" i="7"/>
  <c r="D584" i="7" s="1"/>
  <c r="D587" i="7" s="1"/>
  <c r="E584" i="7" s="1"/>
  <c r="E587" i="7" s="1"/>
  <c r="F584" i="7" s="1"/>
  <c r="F587" i="7" s="1"/>
  <c r="G584" i="7" s="1"/>
  <c r="G587" i="7" s="1"/>
  <c r="H584" i="7" s="1"/>
  <c r="H587" i="7" s="1"/>
  <c r="I584" i="7" s="1"/>
  <c r="I587" i="7" s="1"/>
  <c r="J584" i="7" s="1"/>
  <c r="J587" i="7" s="1"/>
  <c r="K584" i="7" s="1"/>
  <c r="K587" i="7" s="1"/>
  <c r="L584" i="7" s="1"/>
  <c r="L587" i="7" s="1"/>
  <c r="M584" i="7" l="1"/>
  <c r="M587" i="7" s="1"/>
  <c r="N584" i="7" l="1"/>
  <c r="N587" i="7" s="1"/>
  <c r="AO560" i="7" l="1"/>
  <c r="AO561" i="7" s="1"/>
  <c r="AO556" i="7"/>
  <c r="AO557" i="7" s="1"/>
  <c r="AO520" i="7"/>
  <c r="AO521" i="7" s="1"/>
  <c r="AO128" i="7" s="1"/>
  <c r="AO552" i="7"/>
  <c r="AO553" i="7" s="1"/>
  <c r="AO548" i="7"/>
  <c r="AO549" i="7" s="1"/>
  <c r="AO515" i="7"/>
  <c r="AO516" i="7" s="1"/>
  <c r="AO127" i="7" s="1"/>
  <c r="AO27" i="7"/>
  <c r="AO29" i="7" s="1"/>
  <c r="AN556" i="7"/>
  <c r="AN557" i="7" s="1"/>
  <c r="AN520" i="7"/>
  <c r="AN521" i="7" s="1"/>
  <c r="AN128" i="7" s="1"/>
  <c r="AN560" i="7"/>
  <c r="AN561" i="7" s="1"/>
  <c r="AN548" i="7"/>
  <c r="AN549" i="7" s="1"/>
  <c r="AN515" i="7"/>
  <c r="AN516" i="7" s="1"/>
  <c r="AN127" i="7" s="1"/>
  <c r="AN552" i="7"/>
  <c r="AN553" i="7" s="1"/>
  <c r="AN27" i="7"/>
  <c r="AN29" i="7" s="1"/>
  <c r="AM552" i="7"/>
  <c r="AM553" i="7" s="1"/>
  <c r="AM548" i="7"/>
  <c r="AM549" i="7" s="1"/>
  <c r="AM515" i="7"/>
  <c r="AM516" i="7" s="1"/>
  <c r="AM127" i="7" s="1"/>
  <c r="AM27" i="7"/>
  <c r="AM29" i="7" s="1"/>
  <c r="AM560" i="7"/>
  <c r="AM561" i="7" s="1"/>
  <c r="AM556" i="7"/>
  <c r="AM557" i="7" s="1"/>
  <c r="AM520" i="7"/>
  <c r="AM521" i="7" s="1"/>
  <c r="AM128" i="7" s="1"/>
  <c r="AL556" i="7"/>
  <c r="AL557" i="7" s="1"/>
  <c r="AL520" i="7"/>
  <c r="AL521" i="7" s="1"/>
  <c r="AL128" i="7" s="1"/>
  <c r="AL560" i="7"/>
  <c r="AL561" i="7" s="1"/>
  <c r="AL548" i="7"/>
  <c r="AL549" i="7" s="1"/>
  <c r="AL515" i="7"/>
  <c r="AL516" i="7" s="1"/>
  <c r="AL127" i="7" s="1"/>
  <c r="AL552" i="7"/>
  <c r="AL553" i="7" s="1"/>
  <c r="AL27" i="7"/>
  <c r="AL29" i="7" s="1"/>
  <c r="AK560" i="7"/>
  <c r="AK561" i="7" s="1"/>
  <c r="AK556" i="7"/>
  <c r="AK557" i="7" s="1"/>
  <c r="AK552" i="7"/>
  <c r="AK553" i="7" s="1"/>
  <c r="AK548" i="7"/>
  <c r="AK549" i="7" s="1"/>
  <c r="AK515" i="7"/>
  <c r="AK516" i="7" s="1"/>
  <c r="AK127" i="7" s="1"/>
  <c r="AK27" i="7"/>
  <c r="AK29" i="7" s="1"/>
  <c r="AK520" i="7"/>
  <c r="AK521" i="7" s="1"/>
  <c r="AK128" i="7" s="1"/>
  <c r="AJ548" i="7"/>
  <c r="AJ549" i="7" s="1"/>
  <c r="AJ515" i="7"/>
  <c r="AJ516" i="7" s="1"/>
  <c r="AJ127" i="7" s="1"/>
  <c r="AJ552" i="7"/>
  <c r="AJ553" i="7" s="1"/>
  <c r="AJ27" i="7"/>
  <c r="AJ29" i="7" s="1"/>
  <c r="AJ556" i="7"/>
  <c r="AJ557" i="7" s="1"/>
  <c r="AJ520" i="7"/>
  <c r="AJ521" i="7" s="1"/>
  <c r="AJ128" i="7" s="1"/>
  <c r="AJ560" i="7"/>
  <c r="AJ561" i="7" s="1"/>
  <c r="AH548" i="7"/>
  <c r="AH549" i="7" s="1"/>
  <c r="AH515" i="7"/>
  <c r="AH516" i="7" s="1"/>
  <c r="AH127" i="7" s="1"/>
  <c r="AH552" i="7"/>
  <c r="AH553" i="7" s="1"/>
  <c r="AH27" i="7"/>
  <c r="AH29" i="7" s="1"/>
  <c r="AH556" i="7"/>
  <c r="AH557" i="7" s="1"/>
  <c r="AH520" i="7"/>
  <c r="AH521" i="7" s="1"/>
  <c r="AH128" i="7" s="1"/>
  <c r="AH560" i="7"/>
  <c r="AH561" i="7" s="1"/>
  <c r="AG552" i="7"/>
  <c r="AG553" i="7" s="1"/>
  <c r="AG548" i="7"/>
  <c r="AG549" i="7" s="1"/>
  <c r="AG515" i="7"/>
  <c r="AG516" i="7" s="1"/>
  <c r="AG127" i="7" s="1"/>
  <c r="AG27" i="7"/>
  <c r="AG29" i="7" s="1"/>
  <c r="AG560" i="7"/>
  <c r="AG561" i="7" s="1"/>
  <c r="AG556" i="7"/>
  <c r="AG557" i="7" s="1"/>
  <c r="AG520" i="7"/>
  <c r="AG521" i="7" s="1"/>
  <c r="AG128" i="7" s="1"/>
  <c r="AP556" i="7"/>
  <c r="AP557" i="7" s="1"/>
  <c r="AP520" i="7"/>
  <c r="AP521" i="7" s="1"/>
  <c r="AP128" i="7" s="1"/>
  <c r="AP560" i="7"/>
  <c r="AP561" i="7" s="1"/>
  <c r="AP548" i="7"/>
  <c r="AP549" i="7" s="1"/>
  <c r="AP515" i="7"/>
  <c r="AP516" i="7" s="1"/>
  <c r="AP127" i="7" s="1"/>
  <c r="AP552" i="7"/>
  <c r="AP553" i="7" s="1"/>
  <c r="AP27" i="7"/>
  <c r="AP29" i="7" s="1"/>
  <c r="AI552" i="7"/>
  <c r="AI553" i="7" s="1"/>
  <c r="AI515" i="7"/>
  <c r="AI516" i="7" s="1"/>
  <c r="AI127" i="7" s="1"/>
  <c r="AI560" i="7"/>
  <c r="AI561" i="7" s="1"/>
  <c r="AI556" i="7"/>
  <c r="AI557" i="7" s="1"/>
  <c r="AI520" i="7"/>
  <c r="AI521" i="7" s="1"/>
  <c r="AI128" i="7" s="1"/>
  <c r="AI548" i="7"/>
  <c r="AI549" i="7" s="1"/>
  <c r="AI27" i="7"/>
  <c r="AI29" i="7" s="1"/>
  <c r="C548" i="7"/>
  <c r="C549" i="7" s="1"/>
  <c r="C27" i="7"/>
  <c r="C29" i="7" s="1"/>
  <c r="C556" i="7"/>
  <c r="C557" i="7" s="1"/>
  <c r="C173" i="7"/>
  <c r="C552" i="7"/>
  <c r="C553" i="7" s="1"/>
  <c r="C515" i="7"/>
  <c r="C516" i="7" s="1"/>
  <c r="C127" i="7" s="1"/>
  <c r="C560" i="7"/>
  <c r="C561" i="7" s="1"/>
  <c r="C520" i="7"/>
  <c r="C521" i="7" s="1"/>
  <c r="C128" i="7" s="1"/>
  <c r="G560" i="7"/>
  <c r="G561" i="7" s="1"/>
  <c r="G520" i="7"/>
  <c r="G521" i="7" s="1"/>
  <c r="G128" i="7" s="1"/>
  <c r="G548" i="7"/>
  <c r="G549" i="7" s="1"/>
  <c r="G27" i="7"/>
  <c r="G29" i="7" s="1"/>
  <c r="G556" i="7"/>
  <c r="G557" i="7" s="1"/>
  <c r="G173" i="7"/>
  <c r="G552" i="7"/>
  <c r="G553" i="7" s="1"/>
  <c r="G515" i="7"/>
  <c r="G516" i="7" s="1"/>
  <c r="G127" i="7" s="1"/>
  <c r="K560" i="7"/>
  <c r="K561" i="7" s="1"/>
  <c r="K520" i="7"/>
  <c r="K521" i="7" s="1"/>
  <c r="K128" i="7" s="1"/>
  <c r="K515" i="7"/>
  <c r="K516" i="7" s="1"/>
  <c r="K127" i="7" s="1"/>
  <c r="K548" i="7"/>
  <c r="K549" i="7" s="1"/>
  <c r="K556" i="7"/>
  <c r="K557" i="7" s="1"/>
  <c r="K173" i="7"/>
  <c r="K552" i="7"/>
  <c r="K553" i="7" s="1"/>
  <c r="K27" i="7"/>
  <c r="K29" i="7" s="1"/>
  <c r="O560" i="7"/>
  <c r="O561" i="7" s="1"/>
  <c r="O173" i="7"/>
  <c r="O548" i="7"/>
  <c r="O549" i="7" s="1"/>
  <c r="O27" i="7"/>
  <c r="O29" i="7" s="1"/>
  <c r="O556" i="7"/>
  <c r="O557" i="7" s="1"/>
  <c r="O552" i="7"/>
  <c r="O553" i="7" s="1"/>
  <c r="O515" i="7"/>
  <c r="O516" i="7" s="1"/>
  <c r="O127" i="7" s="1"/>
  <c r="O520" i="7"/>
  <c r="O521" i="7" s="1"/>
  <c r="O128" i="7" s="1"/>
  <c r="S552" i="7"/>
  <c r="S553" i="7" s="1"/>
  <c r="S515" i="7"/>
  <c r="S516" i="7" s="1"/>
  <c r="S127" i="7" s="1"/>
  <c r="S560" i="7"/>
  <c r="S561" i="7" s="1"/>
  <c r="S520" i="7"/>
  <c r="S521" i="7" s="1"/>
  <c r="S128" i="7" s="1"/>
  <c r="S548" i="7"/>
  <c r="S549" i="7" s="1"/>
  <c r="S27" i="7"/>
  <c r="S29" i="7" s="1"/>
  <c r="S556" i="7"/>
  <c r="S557" i="7" s="1"/>
  <c r="S173" i="7"/>
  <c r="W552" i="7"/>
  <c r="W553" i="7" s="1"/>
  <c r="W515" i="7"/>
  <c r="W516" i="7" s="1"/>
  <c r="W127" i="7" s="1"/>
  <c r="W560" i="7"/>
  <c r="W561" i="7" s="1"/>
  <c r="W520" i="7"/>
  <c r="W521" i="7" s="1"/>
  <c r="W128" i="7" s="1"/>
  <c r="W548" i="7"/>
  <c r="W549" i="7" s="1"/>
  <c r="W27" i="7"/>
  <c r="W29" i="7" s="1"/>
  <c r="W556" i="7"/>
  <c r="W557" i="7" s="1"/>
  <c r="W173" i="7"/>
  <c r="AA552" i="7"/>
  <c r="AA553" i="7" s="1"/>
  <c r="AA515" i="7"/>
  <c r="AA516" i="7" s="1"/>
  <c r="AA127" i="7" s="1"/>
  <c r="AA560" i="7"/>
  <c r="AA561" i="7" s="1"/>
  <c r="AA520" i="7"/>
  <c r="AA521" i="7" s="1"/>
  <c r="AA128" i="7" s="1"/>
  <c r="AA548" i="7"/>
  <c r="AA549" i="7" s="1"/>
  <c r="AA27" i="7"/>
  <c r="AA29" i="7" s="1"/>
  <c r="AA556" i="7"/>
  <c r="AA557" i="7" s="1"/>
  <c r="AA173" i="7"/>
  <c r="AE560" i="7"/>
  <c r="AE561" i="7" s="1"/>
  <c r="AE520" i="7"/>
  <c r="AE521" i="7" s="1"/>
  <c r="AE128" i="7" s="1"/>
  <c r="AE548" i="7"/>
  <c r="AE549" i="7" s="1"/>
  <c r="AE27" i="7"/>
  <c r="AE29" i="7" s="1"/>
  <c r="AE556" i="7"/>
  <c r="AE557" i="7" s="1"/>
  <c r="AE552" i="7"/>
  <c r="AE553" i="7" s="1"/>
  <c r="AE515" i="7"/>
  <c r="AE516" i="7" s="1"/>
  <c r="AE127" i="7" s="1"/>
  <c r="F556" i="7"/>
  <c r="F557" i="7" s="1"/>
  <c r="F560" i="7"/>
  <c r="F561" i="7" s="1"/>
  <c r="F515" i="7"/>
  <c r="F516" i="7" s="1"/>
  <c r="F127" i="7" s="1"/>
  <c r="F27" i="7"/>
  <c r="F29" i="7" s="1"/>
  <c r="F520" i="7"/>
  <c r="F521" i="7" s="1"/>
  <c r="F128" i="7" s="1"/>
  <c r="F173" i="7"/>
  <c r="F548" i="7"/>
  <c r="F549" i="7" s="1"/>
  <c r="F552" i="7"/>
  <c r="F553" i="7" s="1"/>
  <c r="J515" i="7"/>
  <c r="J516" i="7" s="1"/>
  <c r="J127" i="7" s="1"/>
  <c r="J27" i="7"/>
  <c r="J29" i="7" s="1"/>
  <c r="J520" i="7"/>
  <c r="J521" i="7" s="1"/>
  <c r="J128" i="7" s="1"/>
  <c r="J173" i="7"/>
  <c r="J548" i="7"/>
  <c r="J549" i="7" s="1"/>
  <c r="J552" i="7"/>
  <c r="J553" i="7" s="1"/>
  <c r="J556" i="7"/>
  <c r="J557" i="7" s="1"/>
  <c r="J560" i="7"/>
  <c r="J561" i="7" s="1"/>
  <c r="N515" i="7"/>
  <c r="N516" i="7" s="1"/>
  <c r="N127" i="7" s="1"/>
  <c r="N27" i="7"/>
  <c r="N29" i="7" s="1"/>
  <c r="N520" i="7"/>
  <c r="N521" i="7" s="1"/>
  <c r="N128" i="7" s="1"/>
  <c r="N173" i="7"/>
  <c r="N548" i="7"/>
  <c r="N549" i="7" s="1"/>
  <c r="N552" i="7"/>
  <c r="N553" i="7" s="1"/>
  <c r="N556" i="7"/>
  <c r="N557" i="7" s="1"/>
  <c r="N560" i="7"/>
  <c r="N561" i="7" s="1"/>
  <c r="R548" i="7"/>
  <c r="R549" i="7" s="1"/>
  <c r="R552" i="7"/>
  <c r="R553" i="7" s="1"/>
  <c r="R556" i="7"/>
  <c r="R557" i="7" s="1"/>
  <c r="R173" i="7"/>
  <c r="R560" i="7"/>
  <c r="R561" i="7" s="1"/>
  <c r="R515" i="7"/>
  <c r="R516" i="7" s="1"/>
  <c r="R127" i="7" s="1"/>
  <c r="R27" i="7"/>
  <c r="R29" i="7" s="1"/>
  <c r="R520" i="7"/>
  <c r="R521" i="7" s="1"/>
  <c r="R128" i="7" s="1"/>
  <c r="V520" i="7"/>
  <c r="V521" i="7" s="1"/>
  <c r="V128" i="7" s="1"/>
  <c r="V515" i="7"/>
  <c r="V516" i="7" s="1"/>
  <c r="V127" i="7" s="1"/>
  <c r="V27" i="7"/>
  <c r="V29" i="7" s="1"/>
  <c r="V556" i="7"/>
  <c r="V557" i="7" s="1"/>
  <c r="V560" i="7"/>
  <c r="V561" i="7" s="1"/>
  <c r="V548" i="7"/>
  <c r="V549" i="7" s="1"/>
  <c r="V552" i="7"/>
  <c r="V553" i="7" s="1"/>
  <c r="V173" i="7"/>
  <c r="Z520" i="7"/>
  <c r="Z521" i="7" s="1"/>
  <c r="Z128" i="7" s="1"/>
  <c r="Z548" i="7"/>
  <c r="Z549" i="7" s="1"/>
  <c r="Z552" i="7"/>
  <c r="Z553" i="7" s="1"/>
  <c r="Z560" i="7"/>
  <c r="Z561" i="7" s="1"/>
  <c r="Z556" i="7"/>
  <c r="Z557" i="7" s="1"/>
  <c r="Z515" i="7"/>
  <c r="Z516" i="7" s="1"/>
  <c r="Z127" i="7" s="1"/>
  <c r="Z27" i="7"/>
  <c r="Z29" i="7" s="1"/>
  <c r="Z173" i="7"/>
  <c r="AD515" i="7"/>
  <c r="AD516" i="7" s="1"/>
  <c r="AD127" i="7" s="1"/>
  <c r="AD27" i="7"/>
  <c r="AD29" i="7" s="1"/>
  <c r="AD520" i="7"/>
  <c r="AD521" i="7" s="1"/>
  <c r="AD128" i="7" s="1"/>
  <c r="AD548" i="7"/>
  <c r="AD549" i="7" s="1"/>
  <c r="AD552" i="7"/>
  <c r="AD553" i="7" s="1"/>
  <c r="AD556" i="7"/>
  <c r="AD557" i="7" s="1"/>
  <c r="AD560" i="7"/>
  <c r="AD561" i="7" s="1"/>
  <c r="E560" i="7"/>
  <c r="E561" i="7" s="1"/>
  <c r="E520" i="7"/>
  <c r="E521" i="7" s="1"/>
  <c r="E128" i="7" s="1"/>
  <c r="E548" i="7"/>
  <c r="E549" i="7" s="1"/>
  <c r="E27" i="7"/>
  <c r="E29" i="7" s="1"/>
  <c r="E556" i="7"/>
  <c r="E557" i="7" s="1"/>
  <c r="E173" i="7"/>
  <c r="E552" i="7"/>
  <c r="E553" i="7" s="1"/>
  <c r="E515" i="7"/>
  <c r="E516" i="7" s="1"/>
  <c r="E127" i="7" s="1"/>
  <c r="I552" i="7"/>
  <c r="I553" i="7" s="1"/>
  <c r="I515" i="7"/>
  <c r="I516" i="7" s="1"/>
  <c r="I127" i="7" s="1"/>
  <c r="I560" i="7"/>
  <c r="I561" i="7" s="1"/>
  <c r="I520" i="7"/>
  <c r="I521" i="7" s="1"/>
  <c r="I128" i="7" s="1"/>
  <c r="I548" i="7"/>
  <c r="I549" i="7" s="1"/>
  <c r="I27" i="7"/>
  <c r="I29" i="7" s="1"/>
  <c r="I556" i="7"/>
  <c r="I557" i="7" s="1"/>
  <c r="I173" i="7"/>
  <c r="M560" i="7"/>
  <c r="M561" i="7" s="1"/>
  <c r="M552" i="7"/>
  <c r="M553" i="7" s="1"/>
  <c r="M515" i="7"/>
  <c r="M516" i="7" s="1"/>
  <c r="M127" i="7" s="1"/>
  <c r="M556" i="7"/>
  <c r="M557" i="7" s="1"/>
  <c r="M520" i="7"/>
  <c r="M521" i="7" s="1"/>
  <c r="M128" i="7" s="1"/>
  <c r="M548" i="7"/>
  <c r="M549" i="7" s="1"/>
  <c r="M27" i="7"/>
  <c r="M29" i="7" s="1"/>
  <c r="M173" i="7"/>
  <c r="Q560" i="7"/>
  <c r="Q561" i="7" s="1"/>
  <c r="Q520" i="7"/>
  <c r="Q521" i="7" s="1"/>
  <c r="Q128" i="7" s="1"/>
  <c r="Q548" i="7"/>
  <c r="Q549" i="7" s="1"/>
  <c r="Q27" i="7"/>
  <c r="Q29" i="7" s="1"/>
  <c r="Q556" i="7"/>
  <c r="Q557" i="7" s="1"/>
  <c r="Q173" i="7"/>
  <c r="Q552" i="7"/>
  <c r="Q553" i="7" s="1"/>
  <c r="Q515" i="7"/>
  <c r="Q516" i="7" s="1"/>
  <c r="Q127" i="7" s="1"/>
  <c r="U560" i="7"/>
  <c r="U561" i="7" s="1"/>
  <c r="U520" i="7"/>
  <c r="U521" i="7" s="1"/>
  <c r="U128" i="7" s="1"/>
  <c r="U552" i="7"/>
  <c r="U553" i="7" s="1"/>
  <c r="U27" i="7"/>
  <c r="U29" i="7" s="1"/>
  <c r="U556" i="7"/>
  <c r="U557" i="7" s="1"/>
  <c r="U173" i="7"/>
  <c r="U515" i="7"/>
  <c r="U516" i="7" s="1"/>
  <c r="U127" i="7" s="1"/>
  <c r="U548" i="7"/>
  <c r="U549" i="7" s="1"/>
  <c r="Y560" i="7"/>
  <c r="Y561" i="7" s="1"/>
  <c r="Y520" i="7"/>
  <c r="Y521" i="7" s="1"/>
  <c r="Y128" i="7" s="1"/>
  <c r="Y548" i="7"/>
  <c r="Y549" i="7" s="1"/>
  <c r="Y27" i="7"/>
  <c r="Y29" i="7" s="1"/>
  <c r="Y556" i="7"/>
  <c r="Y557" i="7" s="1"/>
  <c r="Y173" i="7"/>
  <c r="Y552" i="7"/>
  <c r="Y553" i="7" s="1"/>
  <c r="Y515" i="7"/>
  <c r="Y516" i="7" s="1"/>
  <c r="Y127" i="7" s="1"/>
  <c r="AC560" i="7"/>
  <c r="AC561" i="7" s="1"/>
  <c r="AC520" i="7"/>
  <c r="AC521" i="7" s="1"/>
  <c r="AC128" i="7" s="1"/>
  <c r="AC548" i="7"/>
  <c r="AC549" i="7" s="1"/>
  <c r="AC27" i="7"/>
  <c r="AC29" i="7" s="1"/>
  <c r="AC556" i="7"/>
  <c r="AC557" i="7" s="1"/>
  <c r="AC552" i="7"/>
  <c r="AC553" i="7" s="1"/>
  <c r="AC515" i="7"/>
  <c r="AC516" i="7" s="1"/>
  <c r="AC127" i="7" s="1"/>
  <c r="D556" i="7"/>
  <c r="D557" i="7" s="1"/>
  <c r="D560" i="7"/>
  <c r="D561" i="7" s="1"/>
  <c r="D515" i="7"/>
  <c r="D516" i="7" s="1"/>
  <c r="D127" i="7" s="1"/>
  <c r="D27" i="7"/>
  <c r="D29" i="7" s="1"/>
  <c r="D520" i="7"/>
  <c r="D521" i="7" s="1"/>
  <c r="D128" i="7" s="1"/>
  <c r="D173" i="7"/>
  <c r="D548" i="7"/>
  <c r="D549" i="7" s="1"/>
  <c r="D552" i="7"/>
  <c r="D553" i="7" s="1"/>
  <c r="H515" i="7"/>
  <c r="H516" i="7" s="1"/>
  <c r="H127" i="7" s="1"/>
  <c r="H27" i="7"/>
  <c r="H29" i="7" s="1"/>
  <c r="H548" i="7"/>
  <c r="H549" i="7" s="1"/>
  <c r="H552" i="7"/>
  <c r="H553" i="7" s="1"/>
  <c r="H556" i="7"/>
  <c r="H557" i="7" s="1"/>
  <c r="H560" i="7"/>
  <c r="H561" i="7" s="1"/>
  <c r="H173" i="7"/>
  <c r="H520" i="7"/>
  <c r="H521" i="7" s="1"/>
  <c r="H128" i="7" s="1"/>
  <c r="L515" i="7"/>
  <c r="L516" i="7" s="1"/>
  <c r="L127" i="7" s="1"/>
  <c r="L27" i="7"/>
  <c r="L29" i="7" s="1"/>
  <c r="L520" i="7"/>
  <c r="L521" i="7" s="1"/>
  <c r="L128" i="7" s="1"/>
  <c r="L173" i="7"/>
  <c r="L548" i="7"/>
  <c r="L549" i="7" s="1"/>
  <c r="L552" i="7"/>
  <c r="L553" i="7" s="1"/>
  <c r="L556" i="7"/>
  <c r="L557" i="7" s="1"/>
  <c r="L560" i="7"/>
  <c r="L561" i="7" s="1"/>
  <c r="P515" i="7"/>
  <c r="P516" i="7" s="1"/>
  <c r="P127" i="7" s="1"/>
  <c r="P27" i="7"/>
  <c r="P29" i="7" s="1"/>
  <c r="P520" i="7"/>
  <c r="P521" i="7" s="1"/>
  <c r="P128" i="7" s="1"/>
  <c r="P173" i="7"/>
  <c r="P548" i="7"/>
  <c r="P549" i="7" s="1"/>
  <c r="P552" i="7"/>
  <c r="P553" i="7" s="1"/>
  <c r="P556" i="7"/>
  <c r="P557" i="7" s="1"/>
  <c r="P560" i="7"/>
  <c r="P561" i="7" s="1"/>
  <c r="T556" i="7"/>
  <c r="T557" i="7" s="1"/>
  <c r="T560" i="7"/>
  <c r="T561" i="7" s="1"/>
  <c r="T552" i="7"/>
  <c r="T553" i="7" s="1"/>
  <c r="T515" i="7"/>
  <c r="T516" i="7" s="1"/>
  <c r="T127" i="7" s="1"/>
  <c r="T520" i="7"/>
  <c r="T521" i="7" s="1"/>
  <c r="T128" i="7" s="1"/>
  <c r="T173" i="7"/>
  <c r="T548" i="7"/>
  <c r="T549" i="7" s="1"/>
  <c r="T27" i="7"/>
  <c r="T29" i="7" s="1"/>
  <c r="X515" i="7"/>
  <c r="X516" i="7" s="1"/>
  <c r="X127" i="7" s="1"/>
  <c r="X27" i="7"/>
  <c r="X29" i="7" s="1"/>
  <c r="X520" i="7"/>
  <c r="X521" i="7" s="1"/>
  <c r="X128" i="7" s="1"/>
  <c r="X173" i="7"/>
  <c r="X548" i="7"/>
  <c r="X549" i="7" s="1"/>
  <c r="X552" i="7"/>
  <c r="X553" i="7" s="1"/>
  <c r="X556" i="7"/>
  <c r="X557" i="7" s="1"/>
  <c r="X560" i="7"/>
  <c r="X561" i="7" s="1"/>
  <c r="AB556" i="7"/>
  <c r="AB557" i="7" s="1"/>
  <c r="AB560" i="7"/>
  <c r="AB561" i="7" s="1"/>
  <c r="AB552" i="7"/>
  <c r="AB553" i="7" s="1"/>
  <c r="AB548" i="7"/>
  <c r="AB549" i="7" s="1"/>
  <c r="AB520" i="7"/>
  <c r="AB521" i="7" s="1"/>
  <c r="AB128" i="7" s="1"/>
  <c r="AB515" i="7"/>
  <c r="AB516" i="7" s="1"/>
  <c r="AB127" i="7" s="1"/>
  <c r="AB27" i="7"/>
  <c r="AB29" i="7" s="1"/>
  <c r="AF515" i="7"/>
  <c r="AF516" i="7" s="1"/>
  <c r="AF127" i="7" s="1"/>
  <c r="AF27" i="7"/>
  <c r="AF29" i="7" s="1"/>
  <c r="AF520" i="7"/>
  <c r="AF521" i="7" s="1"/>
  <c r="AF128" i="7" s="1"/>
  <c r="AF548" i="7"/>
  <c r="AF549" i="7" s="1"/>
  <c r="AF552" i="7"/>
  <c r="AF553" i="7" s="1"/>
  <c r="AF556" i="7"/>
  <c r="AF557" i="7" s="1"/>
  <c r="AF560" i="7"/>
  <c r="AF561" i="7" s="1"/>
  <c r="O584" i="7"/>
  <c r="O587" i="7" s="1"/>
  <c r="C562" i="7" l="1"/>
  <c r="AB215" i="7"/>
  <c r="AB227" i="7"/>
  <c r="AF227" i="7"/>
  <c r="AF215" i="7"/>
  <c r="AC215" i="7"/>
  <c r="AC227" i="7"/>
  <c r="Y227" i="7"/>
  <c r="Y215" i="7"/>
  <c r="U215" i="7"/>
  <c r="U227" i="7"/>
  <c r="Q215" i="7"/>
  <c r="Q227" i="7"/>
  <c r="E227" i="7"/>
  <c r="E215" i="7"/>
  <c r="Z227" i="7"/>
  <c r="Z215" i="7"/>
  <c r="V215" i="7"/>
  <c r="V227" i="7"/>
  <c r="R215" i="7"/>
  <c r="R227" i="7"/>
  <c r="AA227" i="7"/>
  <c r="AA215" i="7"/>
  <c r="W227" i="7"/>
  <c r="W215" i="7"/>
  <c r="S215" i="7"/>
  <c r="S227" i="7"/>
  <c r="C38" i="7"/>
  <c r="B569" i="7" s="1"/>
  <c r="B680" i="7" s="1"/>
  <c r="C215" i="7"/>
  <c r="C227" i="7"/>
  <c r="AL227" i="7"/>
  <c r="AL215" i="7"/>
  <c r="T227" i="7"/>
  <c r="T215" i="7"/>
  <c r="M215" i="7"/>
  <c r="M227" i="7"/>
  <c r="AD227" i="7"/>
  <c r="AD215" i="7"/>
  <c r="N215" i="7"/>
  <c r="N227" i="7"/>
  <c r="J227" i="7"/>
  <c r="J215" i="7"/>
  <c r="AP227" i="7"/>
  <c r="AP215" i="7"/>
  <c r="AJ227" i="7"/>
  <c r="AJ215" i="7"/>
  <c r="AO227" i="7"/>
  <c r="AO215" i="7"/>
  <c r="D38" i="7"/>
  <c r="C569" i="7" s="1"/>
  <c r="C680" i="7" s="1"/>
  <c r="D227" i="7"/>
  <c r="D215" i="7"/>
  <c r="I227" i="7"/>
  <c r="I215" i="7"/>
  <c r="AE227" i="7"/>
  <c r="AE215" i="7"/>
  <c r="O215" i="7"/>
  <c r="O227" i="7"/>
  <c r="K215" i="7"/>
  <c r="K227" i="7"/>
  <c r="G215" i="7"/>
  <c r="G227" i="7"/>
  <c r="AI227" i="7"/>
  <c r="AI215" i="7"/>
  <c r="AH227" i="7"/>
  <c r="AH215" i="7"/>
  <c r="AK215" i="7"/>
  <c r="AK227" i="7"/>
  <c r="AM227" i="7"/>
  <c r="AM215" i="7"/>
  <c r="AN227" i="7"/>
  <c r="AN215" i="7"/>
  <c r="X215" i="7"/>
  <c r="X227" i="7"/>
  <c r="P215" i="7"/>
  <c r="P227" i="7"/>
  <c r="L227" i="7"/>
  <c r="L215" i="7"/>
  <c r="H215" i="7"/>
  <c r="H227" i="7"/>
  <c r="F227" i="7"/>
  <c r="F215" i="7"/>
  <c r="AG215" i="7"/>
  <c r="AG227" i="7"/>
  <c r="C40" i="7"/>
  <c r="AC578" i="7"/>
  <c r="AC38" i="7"/>
  <c r="AB569" i="7" s="1"/>
  <c r="AB680" i="7" s="1"/>
  <c r="Y578" i="7"/>
  <c r="Y38" i="7"/>
  <c r="X569" i="7" s="1"/>
  <c r="X680" i="7" s="1"/>
  <c r="U578" i="7"/>
  <c r="U38" i="7"/>
  <c r="T569" i="7" s="1"/>
  <c r="T680" i="7" s="1"/>
  <c r="Q578" i="7"/>
  <c r="Q38" i="7"/>
  <c r="P569" i="7" s="1"/>
  <c r="P680" i="7" s="1"/>
  <c r="E578" i="7"/>
  <c r="E38" i="7"/>
  <c r="D569" i="7" s="1"/>
  <c r="D680" i="7" s="1"/>
  <c r="Z578" i="7"/>
  <c r="Z38" i="7"/>
  <c r="Y569" i="7" s="1"/>
  <c r="Y680" i="7" s="1"/>
  <c r="V578" i="7"/>
  <c r="V38" i="7"/>
  <c r="U569" i="7" s="1"/>
  <c r="U680" i="7" s="1"/>
  <c r="R578" i="7"/>
  <c r="R38" i="7"/>
  <c r="Q569" i="7" s="1"/>
  <c r="Q680" i="7" s="1"/>
  <c r="AA578" i="7"/>
  <c r="AA38" i="7"/>
  <c r="Z569" i="7" s="1"/>
  <c r="Z680" i="7" s="1"/>
  <c r="W578" i="7"/>
  <c r="W38" i="7"/>
  <c r="V569" i="7" s="1"/>
  <c r="V680" i="7" s="1"/>
  <c r="S578" i="7"/>
  <c r="S38" i="7"/>
  <c r="R569" i="7" s="1"/>
  <c r="R680" i="7" s="1"/>
  <c r="AL578" i="7"/>
  <c r="AL38" i="7"/>
  <c r="AK569" i="7" s="1"/>
  <c r="AK680" i="7" s="1"/>
  <c r="X578" i="7"/>
  <c r="X38" i="7"/>
  <c r="W569" i="7" s="1"/>
  <c r="W680" i="7" s="1"/>
  <c r="AF578" i="7"/>
  <c r="AF38" i="7"/>
  <c r="AE569" i="7" s="1"/>
  <c r="AE680" i="7" s="1"/>
  <c r="T578" i="7"/>
  <c r="T38" i="7"/>
  <c r="S569" i="7" s="1"/>
  <c r="S680" i="7" s="1"/>
  <c r="D578" i="7"/>
  <c r="M578" i="7"/>
  <c r="M38" i="7"/>
  <c r="L569" i="7" s="1"/>
  <c r="L680" i="7" s="1"/>
  <c r="AD578" i="7"/>
  <c r="AD38" i="7"/>
  <c r="AC569" i="7" s="1"/>
  <c r="AC680" i="7" s="1"/>
  <c r="N578" i="7"/>
  <c r="N38" i="7"/>
  <c r="M569" i="7" s="1"/>
  <c r="M680" i="7" s="1"/>
  <c r="J578" i="7"/>
  <c r="J38" i="7"/>
  <c r="I569" i="7" s="1"/>
  <c r="I680" i="7" s="1"/>
  <c r="AP578" i="7"/>
  <c r="AP38" i="7"/>
  <c r="AO569" i="7" s="1"/>
  <c r="AO680" i="7" s="1"/>
  <c r="AJ578" i="7"/>
  <c r="AJ38" i="7"/>
  <c r="AI569" i="7" s="1"/>
  <c r="AI680" i="7" s="1"/>
  <c r="AO578" i="7"/>
  <c r="AO38" i="7"/>
  <c r="AN569" i="7" s="1"/>
  <c r="AN680" i="7" s="1"/>
  <c r="AB578" i="7"/>
  <c r="AB38" i="7"/>
  <c r="AA569" i="7" s="1"/>
  <c r="AA680" i="7" s="1"/>
  <c r="I578" i="7"/>
  <c r="I38" i="7"/>
  <c r="H569" i="7" s="1"/>
  <c r="H680" i="7" s="1"/>
  <c r="AE578" i="7"/>
  <c r="AE38" i="7"/>
  <c r="AD569" i="7" s="1"/>
  <c r="AD680" i="7" s="1"/>
  <c r="O578" i="7"/>
  <c r="O38" i="7"/>
  <c r="N569" i="7" s="1"/>
  <c r="N680" i="7" s="1"/>
  <c r="K578" i="7"/>
  <c r="K38" i="7"/>
  <c r="J569" i="7" s="1"/>
  <c r="J680" i="7" s="1"/>
  <c r="G578" i="7"/>
  <c r="G38" i="7"/>
  <c r="F569" i="7" s="1"/>
  <c r="F680" i="7" s="1"/>
  <c r="AI578" i="7"/>
  <c r="AI38" i="7"/>
  <c r="AH569" i="7" s="1"/>
  <c r="AH680" i="7" s="1"/>
  <c r="AH578" i="7"/>
  <c r="AH38" i="7"/>
  <c r="AG569" i="7" s="1"/>
  <c r="AG680" i="7" s="1"/>
  <c r="AK578" i="7"/>
  <c r="AK38" i="7"/>
  <c r="AJ569" i="7" s="1"/>
  <c r="AJ680" i="7" s="1"/>
  <c r="AM578" i="7"/>
  <c r="AM38" i="7"/>
  <c r="AL569" i="7" s="1"/>
  <c r="AL680" i="7" s="1"/>
  <c r="AN578" i="7"/>
  <c r="AN38" i="7"/>
  <c r="AM569" i="7" s="1"/>
  <c r="AM680" i="7" s="1"/>
  <c r="P578" i="7"/>
  <c r="P38" i="7"/>
  <c r="O569" i="7" s="1"/>
  <c r="O680" i="7" s="1"/>
  <c r="L578" i="7"/>
  <c r="L38" i="7"/>
  <c r="K569" i="7" s="1"/>
  <c r="K680" i="7" s="1"/>
  <c r="H578" i="7"/>
  <c r="H38" i="7"/>
  <c r="G569" i="7" s="1"/>
  <c r="G680" i="7" s="1"/>
  <c r="F578" i="7"/>
  <c r="F38" i="7"/>
  <c r="E569" i="7" s="1"/>
  <c r="E680" i="7" s="1"/>
  <c r="AG578" i="7"/>
  <c r="AG38" i="7"/>
  <c r="AF569" i="7" s="1"/>
  <c r="AF680" i="7" s="1"/>
  <c r="C578" i="7"/>
  <c r="B176" i="7"/>
  <c r="B177" i="7" s="1"/>
  <c r="AI562" i="7"/>
  <c r="AI13" i="7" s="1"/>
  <c r="AI201" i="7"/>
  <c r="AI129" i="7"/>
  <c r="AP201" i="7"/>
  <c r="AP129" i="7"/>
  <c r="AG562" i="7"/>
  <c r="AG13" i="7" s="1"/>
  <c r="AH562" i="7"/>
  <c r="AH13" i="7" s="1"/>
  <c r="AJ562" i="7"/>
  <c r="AJ13" i="7" s="1"/>
  <c r="AK201" i="7"/>
  <c r="AK129" i="7"/>
  <c r="AL201" i="7"/>
  <c r="AL129" i="7"/>
  <c r="AM562" i="7"/>
  <c r="AM13" i="7" s="1"/>
  <c r="AN201" i="7"/>
  <c r="AN129" i="7"/>
  <c r="AO201" i="7"/>
  <c r="AO129" i="7"/>
  <c r="AP562" i="7"/>
  <c r="AP13" i="7" s="1"/>
  <c r="AG201" i="7"/>
  <c r="AG129" i="7"/>
  <c r="AH201" i="7"/>
  <c r="AH129" i="7"/>
  <c r="AJ201" i="7"/>
  <c r="AJ129" i="7"/>
  <c r="AK562" i="7"/>
  <c r="AK13" i="7" s="1"/>
  <c r="AL562" i="7"/>
  <c r="AL13" i="7" s="1"/>
  <c r="AM201" i="7"/>
  <c r="AM129" i="7"/>
  <c r="AN562" i="7"/>
  <c r="AN13" i="7" s="1"/>
  <c r="AO562" i="7"/>
  <c r="AO13" i="7" s="1"/>
  <c r="AB562" i="7"/>
  <c r="AB13" i="7" s="1"/>
  <c r="T201" i="7"/>
  <c r="T129" i="7"/>
  <c r="L562" i="7"/>
  <c r="L13" i="7" s="1"/>
  <c r="L201" i="7"/>
  <c r="L129" i="7"/>
  <c r="AC562" i="7"/>
  <c r="AC13" i="7" s="1"/>
  <c r="Y201" i="7"/>
  <c r="Y129" i="7"/>
  <c r="U201" i="7"/>
  <c r="U129" i="7"/>
  <c r="Q201" i="7"/>
  <c r="Q129" i="7"/>
  <c r="E562" i="7"/>
  <c r="E13" i="7" s="1"/>
  <c r="Z201" i="7"/>
  <c r="Z129" i="7"/>
  <c r="R562" i="7"/>
  <c r="R13" i="7" s="1"/>
  <c r="J562" i="7"/>
  <c r="J13" i="7" s="1"/>
  <c r="J201" i="7"/>
  <c r="J129" i="7"/>
  <c r="F562" i="7"/>
  <c r="F13" i="7" s="1"/>
  <c r="F201" i="7"/>
  <c r="F129" i="7"/>
  <c r="AE562" i="7"/>
  <c r="AE13" i="7" s="1"/>
  <c r="W562" i="7"/>
  <c r="W13" i="7" s="1"/>
  <c r="W201" i="7"/>
  <c r="W129" i="7"/>
  <c r="O201" i="7"/>
  <c r="O129" i="7"/>
  <c r="K562" i="7"/>
  <c r="K13" i="7" s="1"/>
  <c r="G562" i="7"/>
  <c r="G13" i="7" s="1"/>
  <c r="AF562" i="7"/>
  <c r="AF13" i="7" s="1"/>
  <c r="AF201" i="7"/>
  <c r="AF129" i="7"/>
  <c r="AB201" i="7"/>
  <c r="AB129" i="7"/>
  <c r="X562" i="7"/>
  <c r="X13" i="7" s="1"/>
  <c r="X201" i="7"/>
  <c r="X129" i="7"/>
  <c r="T562" i="7"/>
  <c r="T13" i="7" s="1"/>
  <c r="P562" i="7"/>
  <c r="P13" i="7" s="1"/>
  <c r="P201" i="7"/>
  <c r="P129" i="7"/>
  <c r="H562" i="7"/>
  <c r="H13" i="7" s="1"/>
  <c r="H201" i="7"/>
  <c r="H129" i="7"/>
  <c r="D562" i="7"/>
  <c r="D13" i="7" s="1"/>
  <c r="D201" i="7"/>
  <c r="D129" i="7"/>
  <c r="AC201" i="7"/>
  <c r="AC129" i="7"/>
  <c r="Y562" i="7"/>
  <c r="Y13" i="7" s="1"/>
  <c r="U562" i="7"/>
  <c r="U13" i="7" s="1"/>
  <c r="Q562" i="7"/>
  <c r="Q13" i="7" s="1"/>
  <c r="M562" i="7"/>
  <c r="M13" i="7" s="1"/>
  <c r="M201" i="7"/>
  <c r="M129" i="7"/>
  <c r="I562" i="7"/>
  <c r="I13" i="7" s="1"/>
  <c r="I201" i="7"/>
  <c r="I129" i="7"/>
  <c r="E201" i="7"/>
  <c r="E129" i="7"/>
  <c r="AD562" i="7"/>
  <c r="AD13" i="7" s="1"/>
  <c r="AD201" i="7"/>
  <c r="AD129" i="7"/>
  <c r="Z562" i="7"/>
  <c r="Z13" i="7" s="1"/>
  <c r="V562" i="7"/>
  <c r="V13" i="7" s="1"/>
  <c r="V201" i="7"/>
  <c r="V129" i="7"/>
  <c r="R201" i="7"/>
  <c r="R129" i="7"/>
  <c r="N562" i="7"/>
  <c r="N13" i="7" s="1"/>
  <c r="N201" i="7"/>
  <c r="N129" i="7"/>
  <c r="AE201" i="7"/>
  <c r="AE129" i="7"/>
  <c r="AA562" i="7"/>
  <c r="AA13" i="7" s="1"/>
  <c r="AA201" i="7"/>
  <c r="AA129" i="7"/>
  <c r="S562" i="7"/>
  <c r="S13" i="7" s="1"/>
  <c r="S201" i="7"/>
  <c r="S129" i="7"/>
  <c r="O562" i="7"/>
  <c r="O13" i="7" s="1"/>
  <c r="K201" i="7"/>
  <c r="K129" i="7"/>
  <c r="G201" i="7"/>
  <c r="G129" i="7"/>
  <c r="C201" i="7"/>
  <c r="C129" i="7"/>
  <c r="P584" i="7"/>
  <c r="P587" i="7" s="1"/>
  <c r="C13" i="7" l="1"/>
  <c r="C204" i="7"/>
  <c r="C205" i="7" s="1"/>
  <c r="AN218" i="7"/>
  <c r="AN231" i="7"/>
  <c r="AI218" i="7"/>
  <c r="AI231" i="7"/>
  <c r="Q231" i="7"/>
  <c r="Q218" i="7"/>
  <c r="X231" i="7"/>
  <c r="X218" i="7"/>
  <c r="G231" i="7"/>
  <c r="G218" i="7"/>
  <c r="W231" i="7"/>
  <c r="W218" i="7"/>
  <c r="R231" i="7"/>
  <c r="R218" i="7"/>
  <c r="E231" i="7"/>
  <c r="E218" i="7"/>
  <c r="AC231" i="7"/>
  <c r="AC218" i="7"/>
  <c r="L231" i="7"/>
  <c r="L218" i="7"/>
  <c r="AB231" i="7"/>
  <c r="AB218" i="7"/>
  <c r="AJ231" i="7"/>
  <c r="AJ218" i="7"/>
  <c r="AM231" i="7"/>
  <c r="AM218" i="7"/>
  <c r="N231" i="7"/>
  <c r="N218" i="7"/>
  <c r="AD231" i="7"/>
  <c r="AD218" i="7"/>
  <c r="Y231" i="7"/>
  <c r="Y218" i="7"/>
  <c r="T231" i="7"/>
  <c r="T218" i="7"/>
  <c r="AH231" i="7"/>
  <c r="AH218" i="7"/>
  <c r="AK231" i="7"/>
  <c r="AK218" i="7"/>
  <c r="Z231" i="7"/>
  <c r="Z218" i="7"/>
  <c r="O231" i="7"/>
  <c r="O218" i="7"/>
  <c r="S231" i="7"/>
  <c r="S218" i="7"/>
  <c r="AA231" i="7"/>
  <c r="AA218" i="7"/>
  <c r="V231" i="7"/>
  <c r="V218" i="7"/>
  <c r="I231" i="7"/>
  <c r="I218" i="7"/>
  <c r="M231" i="7"/>
  <c r="M218" i="7"/>
  <c r="U231" i="7"/>
  <c r="U218" i="7"/>
  <c r="D231" i="7"/>
  <c r="D218" i="7"/>
  <c r="H231" i="7"/>
  <c r="H218" i="7"/>
  <c r="P231" i="7"/>
  <c r="P218" i="7"/>
  <c r="AF231" i="7"/>
  <c r="AF218" i="7"/>
  <c r="K231" i="7"/>
  <c r="K218" i="7"/>
  <c r="AE231" i="7"/>
  <c r="AE218" i="7"/>
  <c r="F231" i="7"/>
  <c r="F218" i="7"/>
  <c r="J231" i="7"/>
  <c r="J218" i="7"/>
  <c r="AO231" i="7"/>
  <c r="AO218" i="7"/>
  <c r="AL231" i="7"/>
  <c r="AL218" i="7"/>
  <c r="AP231" i="7"/>
  <c r="AP218" i="7"/>
  <c r="AG231" i="7"/>
  <c r="AG218" i="7"/>
  <c r="C231" i="7"/>
  <c r="C218" i="7"/>
  <c r="C59" i="7"/>
  <c r="B180" i="7"/>
  <c r="Q584" i="7"/>
  <c r="Q587" i="7" s="1"/>
  <c r="B181" i="7" l="1"/>
  <c r="F11" i="1" s="1"/>
  <c r="R584" i="7"/>
  <c r="R587" i="7" s="1"/>
  <c r="S584" i="7" l="1"/>
  <c r="S587" i="7" s="1"/>
  <c r="G566" i="7" l="1"/>
  <c r="I566" i="7"/>
  <c r="K566" i="7"/>
  <c r="S566" i="7"/>
  <c r="O566" i="7"/>
  <c r="Q566" i="7"/>
  <c r="E566" i="7"/>
  <c r="M566" i="7"/>
  <c r="U566" i="7"/>
  <c r="AA566" i="7"/>
  <c r="AC566" i="7"/>
  <c r="AG566" i="7"/>
  <c r="W566" i="7"/>
  <c r="AE566" i="7"/>
  <c r="AJ566" i="7"/>
  <c r="Y566" i="7"/>
  <c r="AG69" i="7"/>
  <c r="AH566" i="7"/>
  <c r="AI566" i="7"/>
  <c r="AO566" i="7"/>
  <c r="AK566" i="7"/>
  <c r="AJ69" i="7"/>
  <c r="AL566" i="7"/>
  <c r="AP566" i="7"/>
  <c r="AM566" i="7"/>
  <c r="AN566" i="7"/>
  <c r="D566" i="7"/>
  <c r="F566" i="7"/>
  <c r="E69" i="7"/>
  <c r="E75" i="7" s="1"/>
  <c r="E81" i="7" s="1"/>
  <c r="H566" i="7"/>
  <c r="G69" i="7"/>
  <c r="G75" i="7" s="1"/>
  <c r="G81" i="7" s="1"/>
  <c r="J566" i="7"/>
  <c r="I69" i="7"/>
  <c r="I75" i="7" s="1"/>
  <c r="I81" i="7" s="1"/>
  <c r="L566" i="7"/>
  <c r="K69" i="7"/>
  <c r="K75" i="7" s="1"/>
  <c r="K81" i="7" s="1"/>
  <c r="N566" i="7"/>
  <c r="M69" i="7"/>
  <c r="M75" i="7" s="1"/>
  <c r="M81" i="7" s="1"/>
  <c r="P566" i="7"/>
  <c r="O69" i="7"/>
  <c r="O75" i="7" s="1"/>
  <c r="O81" i="7" s="1"/>
  <c r="R566" i="7"/>
  <c r="Q69" i="7"/>
  <c r="Q75" i="7" s="1"/>
  <c r="Q81" i="7" s="1"/>
  <c r="T566" i="7"/>
  <c r="S69" i="7"/>
  <c r="S75" i="7" s="1"/>
  <c r="S81" i="7" s="1"/>
  <c r="V566" i="7"/>
  <c r="U69" i="7"/>
  <c r="U75" i="7" s="1"/>
  <c r="U81" i="7" s="1"/>
  <c r="X566" i="7"/>
  <c r="W69" i="7"/>
  <c r="Z566" i="7"/>
  <c r="Y69" i="7"/>
  <c r="AB566" i="7"/>
  <c r="AD566" i="7"/>
  <c r="AC69" i="7"/>
  <c r="AF566" i="7"/>
  <c r="AE69" i="7"/>
  <c r="T584" i="7"/>
  <c r="T587" i="7" s="1"/>
  <c r="R69" i="7" l="1"/>
  <c r="R75" i="7" s="1"/>
  <c r="R81" i="7" s="1"/>
  <c r="AO69" i="7"/>
  <c r="Z69" i="7"/>
  <c r="Z75" i="7" s="1"/>
  <c r="Z81" i="7" s="1"/>
  <c r="J69" i="7"/>
  <c r="J75" i="7" s="1"/>
  <c r="J81" i="7" s="1"/>
  <c r="AP568" i="7"/>
  <c r="AP147" i="7" s="1"/>
  <c r="AP151" i="7" s="1"/>
  <c r="AP154" i="7" s="1"/>
  <c r="D69" i="7"/>
  <c r="D75" i="7" s="1"/>
  <c r="D81" i="7" s="1"/>
  <c r="P69" i="7"/>
  <c r="P75" i="7" s="1"/>
  <c r="P81" i="7" s="1"/>
  <c r="V69" i="7"/>
  <c r="V75" i="7" s="1"/>
  <c r="V81" i="7" s="1"/>
  <c r="N69" i="7"/>
  <c r="N75" i="7" s="1"/>
  <c r="N81" i="7" s="1"/>
  <c r="F69" i="7"/>
  <c r="F75" i="7" s="1"/>
  <c r="F81" i="7" s="1"/>
  <c r="AD69" i="7"/>
  <c r="AD75" i="7" s="1"/>
  <c r="AD81" i="7" s="1"/>
  <c r="AL69" i="7"/>
  <c r="AL75" i="7" s="1"/>
  <c r="AL81" i="7" s="1"/>
  <c r="AI69" i="7"/>
  <c r="AI75" i="7" s="1"/>
  <c r="AI81" i="7" s="1"/>
  <c r="AB69" i="7"/>
  <c r="X69" i="7"/>
  <c r="X75" i="7" s="1"/>
  <c r="X81" i="7" s="1"/>
  <c r="T69" i="7"/>
  <c r="T75" i="7" s="1"/>
  <c r="T81" i="7" s="1"/>
  <c r="L69" i="7"/>
  <c r="L75" i="7" s="1"/>
  <c r="L81" i="7" s="1"/>
  <c r="H69" i="7"/>
  <c r="H75" i="7" s="1"/>
  <c r="H81" i="7" s="1"/>
  <c r="AN69" i="7"/>
  <c r="AN75" i="7" s="1"/>
  <c r="AN81" i="7" s="1"/>
  <c r="AH69" i="7"/>
  <c r="AH75" i="7" s="1"/>
  <c r="AH81" i="7" s="1"/>
  <c r="AA568" i="7"/>
  <c r="AA69" i="7" s="1"/>
  <c r="AA75" i="7" s="1"/>
  <c r="AA81" i="7" s="1"/>
  <c r="AM69" i="7"/>
  <c r="AM75" i="7" s="1"/>
  <c r="AM81" i="7" s="1"/>
  <c r="AK69" i="7"/>
  <c r="AK75" i="7" s="1"/>
  <c r="AK81" i="7" s="1"/>
  <c r="C566" i="7"/>
  <c r="AA90" i="7"/>
  <c r="C69" i="7"/>
  <c r="C75" i="7" s="1"/>
  <c r="C81" i="7" s="1"/>
  <c r="B567" i="7"/>
  <c r="AP69" i="7"/>
  <c r="AP75" i="7" s="1"/>
  <c r="AP81" i="7" s="1"/>
  <c r="AP90" i="7"/>
  <c r="AO75" i="7"/>
  <c r="AO81" i="7" s="1"/>
  <c r="AE75" i="7"/>
  <c r="AE81" i="7" s="1"/>
  <c r="AB75" i="7"/>
  <c r="AB81" i="7" s="1"/>
  <c r="AJ75" i="7"/>
  <c r="AJ81" i="7" s="1"/>
  <c r="W75" i="7"/>
  <c r="W81" i="7" s="1"/>
  <c r="AC75" i="7"/>
  <c r="AC81" i="7" s="1"/>
  <c r="Y75" i="7"/>
  <c r="Y81" i="7" s="1"/>
  <c r="AG75" i="7"/>
  <c r="AG81" i="7" s="1"/>
  <c r="AF568" i="7"/>
  <c r="U584" i="7"/>
  <c r="U587" i="7" s="1"/>
  <c r="AA147" i="7" l="1"/>
  <c r="AF90" i="7"/>
  <c r="AF147" i="7"/>
  <c r="B69" i="7"/>
  <c r="B85" i="7"/>
  <c r="AF69" i="7"/>
  <c r="V584" i="7"/>
  <c r="V587" i="7" s="1"/>
  <c r="AF75" i="7" l="1"/>
  <c r="AF81" i="7" s="1"/>
  <c r="W584" i="7"/>
  <c r="W587" i="7" s="1"/>
  <c r="W685" i="7"/>
  <c r="W149" i="7" s="1"/>
  <c r="W151" i="7" s="1"/>
  <c r="W154" i="7" s="1"/>
  <c r="W226" i="7" l="1"/>
  <c r="W214" i="7"/>
  <c r="X584" i="7"/>
  <c r="X587" i="7" s="1"/>
  <c r="X685" i="7"/>
  <c r="X149" i="7" s="1"/>
  <c r="X151" i="7" s="1"/>
  <c r="X154" i="7" s="1"/>
  <c r="X226" i="7" l="1"/>
  <c r="X214" i="7"/>
  <c r="W213" i="7"/>
  <c r="W225" i="7"/>
  <c r="Y584" i="7"/>
  <c r="Y587" i="7" s="1"/>
  <c r="Y685" i="7"/>
  <c r="Y149" i="7" s="1"/>
  <c r="Y151" i="7" s="1"/>
  <c r="Y154" i="7" s="1"/>
  <c r="X225" i="7" l="1"/>
  <c r="X213" i="7"/>
  <c r="Y226" i="7"/>
  <c r="Y214" i="7"/>
  <c r="Z584" i="7"/>
  <c r="Z587" i="7" s="1"/>
  <c r="Z685" i="7"/>
  <c r="Z149" i="7" s="1"/>
  <c r="Z151" i="7" s="1"/>
  <c r="Z154" i="7" s="1"/>
  <c r="Z226" i="7" l="1"/>
  <c r="Z214" i="7"/>
  <c r="Y225" i="7"/>
  <c r="Y213" i="7"/>
  <c r="AA584" i="7"/>
  <c r="AA587" i="7" s="1"/>
  <c r="AA685" i="7"/>
  <c r="AA149" i="7" s="1"/>
  <c r="AA151" i="7" s="1"/>
  <c r="AA154" i="7" s="1"/>
  <c r="Z225" i="7" l="1"/>
  <c r="Z213" i="7"/>
  <c r="AA226" i="7"/>
  <c r="AA214" i="7"/>
  <c r="AB584" i="7"/>
  <c r="AB587" i="7" s="1"/>
  <c r="AB685" i="7"/>
  <c r="AB149" i="7" s="1"/>
  <c r="AB151" i="7" s="1"/>
  <c r="AB154" i="7" s="1"/>
  <c r="AA213" i="7" l="1"/>
  <c r="AA225" i="7"/>
  <c r="AB226" i="7"/>
  <c r="AB214" i="7"/>
  <c r="AC584" i="7"/>
  <c r="AC587" i="7" s="1"/>
  <c r="AC685" i="7"/>
  <c r="AC149" i="7" s="1"/>
  <c r="AC151" i="7" s="1"/>
  <c r="AC154" i="7" s="1"/>
  <c r="AC214" i="7" l="1"/>
  <c r="AC226" i="7"/>
  <c r="AB225" i="7"/>
  <c r="AB213" i="7"/>
  <c r="AD584" i="7"/>
  <c r="AD587" i="7" s="1"/>
  <c r="AD685" i="7"/>
  <c r="AD149" i="7" s="1"/>
  <c r="AD151" i="7" s="1"/>
  <c r="AD154" i="7" s="1"/>
  <c r="AD226" i="7" l="1"/>
  <c r="AD214" i="7"/>
  <c r="AC225" i="7"/>
  <c r="AC213" i="7"/>
  <c r="AE584" i="7"/>
  <c r="AE587" i="7" s="1"/>
  <c r="AE685" i="7"/>
  <c r="AE149" i="7" s="1"/>
  <c r="AE151" i="7" s="1"/>
  <c r="AE154" i="7" s="1"/>
  <c r="AD225" i="7" l="1"/>
  <c r="AD213" i="7"/>
  <c r="AE226" i="7"/>
  <c r="AE214" i="7"/>
  <c r="AF584" i="7"/>
  <c r="AF587" i="7" s="1"/>
  <c r="AF685" i="7"/>
  <c r="AF149" i="7" s="1"/>
  <c r="AF151" i="7" s="1"/>
  <c r="AF154" i="7" s="1"/>
  <c r="AF226" i="7" l="1"/>
  <c r="AF214" i="7"/>
  <c r="AE225" i="7"/>
  <c r="AE213" i="7"/>
  <c r="AG584" i="7"/>
  <c r="AG587" i="7" s="1"/>
  <c r="AF225" i="7" l="1"/>
  <c r="AF213" i="7"/>
  <c r="M378" i="7"/>
  <c r="M380" i="7"/>
  <c r="AH584" i="7"/>
  <c r="AH587" i="7" s="1"/>
  <c r="AG225" i="7" l="1"/>
  <c r="AG213" i="7"/>
  <c r="M240" i="7"/>
  <c r="M243" i="7"/>
  <c r="M377" i="7"/>
  <c r="AI584" i="7"/>
  <c r="AI587" i="7" s="1"/>
  <c r="AH225" i="7" l="1"/>
  <c r="AH213" i="7"/>
  <c r="AJ584" i="7"/>
  <c r="AJ587" i="7" s="1"/>
  <c r="AI213" i="7" l="1"/>
  <c r="AI225" i="7"/>
  <c r="AK584" i="7"/>
  <c r="AK587" i="7" s="1"/>
  <c r="AJ213" i="7" l="1"/>
  <c r="AJ225" i="7"/>
  <c r="AL584" i="7"/>
  <c r="AL587" i="7" s="1"/>
  <c r="AK225" i="7" l="1"/>
  <c r="AK213" i="7"/>
  <c r="AM584" i="7"/>
  <c r="AM587" i="7" s="1"/>
  <c r="AL225" i="7" l="1"/>
  <c r="AL213" i="7"/>
  <c r="AN584" i="7"/>
  <c r="AN587" i="7" s="1"/>
  <c r="AM225" i="7" l="1"/>
  <c r="AM213" i="7"/>
  <c r="AO584" i="7"/>
  <c r="AO587" i="7" s="1"/>
  <c r="AN225" i="7" l="1"/>
  <c r="AN213" i="7"/>
  <c r="AP584" i="7"/>
  <c r="AP587" i="7" s="1"/>
  <c r="AO225" i="7" l="1"/>
  <c r="AO213" i="7"/>
  <c r="AP225" i="7" l="1"/>
  <c r="AP213" i="7"/>
  <c r="H40" i="7"/>
  <c r="AF40" i="7"/>
  <c r="AN40" i="7"/>
  <c r="AC40" i="7"/>
  <c r="AP40" i="7"/>
  <c r="AH40" i="7"/>
  <c r="AC59" i="7" l="1"/>
  <c r="AF59" i="7"/>
  <c r="AF61" i="7" s="1"/>
  <c r="AF89" i="7" s="1"/>
  <c r="AC61" i="7"/>
  <c r="AC89" i="7" s="1"/>
  <c r="Q40" i="7"/>
  <c r="H59" i="7"/>
  <c r="G40" i="7"/>
  <c r="L40" i="7"/>
  <c r="AO40" i="7"/>
  <c r="AM40" i="7"/>
  <c r="AI40" i="7"/>
  <c r="AN59" i="7"/>
  <c r="AP59" i="7"/>
  <c r="AB40" i="7"/>
  <c r="AD40" i="7"/>
  <c r="E40" i="7"/>
  <c r="AK40" i="7"/>
  <c r="U40" i="7"/>
  <c r="AJ40" i="7"/>
  <c r="J40" i="7"/>
  <c r="AG40" i="7"/>
  <c r="R40" i="7"/>
  <c r="AE40" i="7"/>
  <c r="AH59" i="7"/>
  <c r="N40" i="7"/>
  <c r="T40" i="7"/>
  <c r="AL40" i="7"/>
  <c r="AP61" i="7" l="1"/>
  <c r="AP89" i="7" s="1"/>
  <c r="AH61" i="7"/>
  <c r="AH89" i="7" s="1"/>
  <c r="AN61" i="7"/>
  <c r="AN89" i="7" s="1"/>
  <c r="AA40" i="7"/>
  <c r="M40" i="7"/>
  <c r="F40" i="7"/>
  <c r="D40" i="7"/>
  <c r="K40" i="7"/>
  <c r="T59" i="7"/>
  <c r="R59" i="7"/>
  <c r="P40" i="7"/>
  <c r="J59" i="7"/>
  <c r="O40" i="7"/>
  <c r="S40" i="7"/>
  <c r="AJ59" i="7"/>
  <c r="AK59" i="7"/>
  <c r="E59" i="7"/>
  <c r="G59" i="7"/>
  <c r="Z40" i="7"/>
  <c r="AI59" i="7"/>
  <c r="X40" i="7"/>
  <c r="Y40" i="7"/>
  <c r="AM59" i="7"/>
  <c r="AO59" i="7"/>
  <c r="L59" i="7"/>
  <c r="Q59" i="7"/>
  <c r="V40" i="7"/>
  <c r="AL59" i="7"/>
  <c r="N59" i="7"/>
  <c r="AE59" i="7"/>
  <c r="W40" i="7"/>
  <c r="AG59" i="7"/>
  <c r="U59" i="7"/>
  <c r="AD59" i="7"/>
  <c r="AB59" i="7"/>
  <c r="I40" i="7"/>
  <c r="AC91" i="7" l="1"/>
  <c r="AF91" i="7"/>
  <c r="AM61" i="7"/>
  <c r="AM89" i="7" s="1"/>
  <c r="AK61" i="7"/>
  <c r="AK89" i="7" s="1"/>
  <c r="AJ61" i="7"/>
  <c r="AJ89" i="7" s="1"/>
  <c r="AL61" i="7"/>
  <c r="AL89" i="7" s="1"/>
  <c r="AB61" i="7"/>
  <c r="AB89" i="7" s="1"/>
  <c r="AD61" i="7"/>
  <c r="AD89" i="7" s="1"/>
  <c r="AO61" i="7"/>
  <c r="AO89" i="7" s="1"/>
  <c r="AI61" i="7"/>
  <c r="AI89" i="7" s="1"/>
  <c r="AG61" i="7"/>
  <c r="AG89" i="7" s="1"/>
  <c r="AE61" i="7"/>
  <c r="AE89" i="7" s="1"/>
  <c r="U685" i="7"/>
  <c r="U149" i="7" s="1"/>
  <c r="U151" i="7" s="1"/>
  <c r="U154" i="7" s="1"/>
  <c r="AA59" i="7"/>
  <c r="AA61" i="7" s="1"/>
  <c r="AA89" i="7" s="1"/>
  <c r="M59" i="7"/>
  <c r="D59" i="7"/>
  <c r="F59" i="7"/>
  <c r="K59" i="7"/>
  <c r="W59" i="7"/>
  <c r="Y59" i="7"/>
  <c r="Z59" i="7"/>
  <c r="S59" i="7"/>
  <c r="O59" i="7"/>
  <c r="I59" i="7"/>
  <c r="V59" i="7"/>
  <c r="X59" i="7"/>
  <c r="P59" i="7"/>
  <c r="U214" i="7" l="1"/>
  <c r="U226" i="7"/>
  <c r="AF197" i="7"/>
  <c r="AF228" i="7"/>
  <c r="AF216" i="7"/>
  <c r="AF217" i="7" s="1"/>
  <c r="AC197" i="7"/>
  <c r="AC228" i="7"/>
  <c r="AC216" i="7"/>
  <c r="AC217" i="7" s="1"/>
  <c r="AC117" i="7"/>
  <c r="AC118" i="7" s="1"/>
  <c r="AC121" i="7" s="1"/>
  <c r="AC185" i="7"/>
  <c r="AF117" i="7"/>
  <c r="AF118" i="7" s="1"/>
  <c r="AF121" i="7" s="1"/>
  <c r="AF185" i="7"/>
  <c r="AC95" i="7"/>
  <c r="AC96" i="7" s="1"/>
  <c r="AC109" i="7" s="1"/>
  <c r="AF95" i="7"/>
  <c r="AF96" i="7" s="1"/>
  <c r="AF109" i="7" s="1"/>
  <c r="AN91" i="7"/>
  <c r="AP91" i="7"/>
  <c r="AH91" i="7"/>
  <c r="AA91" i="7"/>
  <c r="X61" i="7"/>
  <c r="X89" i="7" s="1"/>
  <c r="Z61" i="7"/>
  <c r="Z89" i="7" s="1"/>
  <c r="Y61" i="7"/>
  <c r="Y89" i="7" s="1"/>
  <c r="W61" i="7"/>
  <c r="W89" i="7" s="1"/>
  <c r="V685" i="7"/>
  <c r="V149" i="7" s="1"/>
  <c r="V151" i="7" s="1"/>
  <c r="V154" i="7" s="1"/>
  <c r="AC219" i="7" l="1"/>
  <c r="AC221" i="7" s="1"/>
  <c r="AF219" i="7"/>
  <c r="AF221" i="7" s="1"/>
  <c r="U61" i="7"/>
  <c r="U89" i="7" s="1"/>
  <c r="U225" i="7"/>
  <c r="U213" i="7"/>
  <c r="AA197" i="7"/>
  <c r="AA228" i="7"/>
  <c r="AA216" i="7"/>
  <c r="AA217" i="7" s="1"/>
  <c r="AH197" i="7"/>
  <c r="AH216" i="7"/>
  <c r="AH217" i="7" s="1"/>
  <c r="AH228" i="7"/>
  <c r="AP197" i="7"/>
  <c r="AP216" i="7"/>
  <c r="AP217" i="7" s="1"/>
  <c r="AP228" i="7"/>
  <c r="V226" i="7"/>
  <c r="V214" i="7"/>
  <c r="AN197" i="7"/>
  <c r="AN228" i="7"/>
  <c r="AN216" i="7"/>
  <c r="AN217" i="7" s="1"/>
  <c r="AA117" i="7"/>
  <c r="AA118" i="7" s="1"/>
  <c r="AA121" i="7" s="1"/>
  <c r="AA185" i="7"/>
  <c r="AH117" i="7"/>
  <c r="AH118" i="7" s="1"/>
  <c r="AH121" i="7" s="1"/>
  <c r="AH185" i="7"/>
  <c r="AP117" i="7"/>
  <c r="AP118" i="7" s="1"/>
  <c r="AP121" i="7" s="1"/>
  <c r="AP185" i="7"/>
  <c r="AN117" i="7"/>
  <c r="AN118" i="7" s="1"/>
  <c r="AN121" i="7" s="1"/>
  <c r="AN185" i="7"/>
  <c r="AA95" i="7"/>
  <c r="AA96" i="7" s="1"/>
  <c r="AA109" i="7" s="1"/>
  <c r="AH95" i="7"/>
  <c r="AH96" i="7" s="1"/>
  <c r="AH109" i="7" s="1"/>
  <c r="AN95" i="7"/>
  <c r="AN96" i="7" s="1"/>
  <c r="AN109" i="7" s="1"/>
  <c r="AP95" i="7"/>
  <c r="AP96" i="7" s="1"/>
  <c r="AP109" i="7" s="1"/>
  <c r="AD91" i="7"/>
  <c r="AL91" i="7"/>
  <c r="AM91" i="7"/>
  <c r="AE91" i="7"/>
  <c r="AO91" i="7"/>
  <c r="AI91" i="7"/>
  <c r="AG91" i="7"/>
  <c r="AJ91" i="7"/>
  <c r="AB91" i="7"/>
  <c r="AK91" i="7"/>
  <c r="AF229" i="7" l="1"/>
  <c r="AF230" i="7" s="1"/>
  <c r="AF156" i="7"/>
  <c r="AC156" i="7"/>
  <c r="AC229" i="7"/>
  <c r="AC230" i="7" s="1"/>
  <c r="AA219" i="7"/>
  <c r="AA221" i="7" s="1"/>
  <c r="AH219" i="7"/>
  <c r="AH221" i="7" s="1"/>
  <c r="AP219" i="7"/>
  <c r="AP221" i="7" s="1"/>
  <c r="AP229" i="7" s="1"/>
  <c r="AP230" i="7" s="1"/>
  <c r="AN219" i="7"/>
  <c r="AN221" i="7" s="1"/>
  <c r="AE197" i="7"/>
  <c r="AE228" i="7"/>
  <c r="AE216" i="7"/>
  <c r="AE217" i="7" s="1"/>
  <c r="AI197" i="7"/>
  <c r="AI228" i="7"/>
  <c r="AI216" i="7"/>
  <c r="AI217" i="7" s="1"/>
  <c r="AJ197" i="7"/>
  <c r="AJ228" i="7"/>
  <c r="AJ216" i="7"/>
  <c r="AJ217" i="7" s="1"/>
  <c r="AK197" i="7"/>
  <c r="AK228" i="7"/>
  <c r="AK216" i="7"/>
  <c r="AK217" i="7" s="1"/>
  <c r="AL197" i="7"/>
  <c r="AL228" i="7"/>
  <c r="AL216" i="7"/>
  <c r="AL217" i="7" s="1"/>
  <c r="AB197" i="7"/>
  <c r="AB228" i="7"/>
  <c r="AB216" i="7"/>
  <c r="AB217" i="7" s="1"/>
  <c r="AO197" i="7"/>
  <c r="AO228" i="7"/>
  <c r="AO216" i="7"/>
  <c r="AO217" i="7" s="1"/>
  <c r="AD197" i="7"/>
  <c r="AD216" i="7"/>
  <c r="AD217" i="7" s="1"/>
  <c r="AD228" i="7"/>
  <c r="V61" i="7"/>
  <c r="V89" i="7" s="1"/>
  <c r="V225" i="7"/>
  <c r="V213" i="7"/>
  <c r="AG197" i="7"/>
  <c r="AG228" i="7"/>
  <c r="AG216" i="7"/>
  <c r="AG217" i="7" s="1"/>
  <c r="AM197" i="7"/>
  <c r="AM216" i="7"/>
  <c r="AM217" i="7" s="1"/>
  <c r="AM228" i="7"/>
  <c r="AB117" i="7"/>
  <c r="AB118" i="7" s="1"/>
  <c r="AB121" i="7" s="1"/>
  <c r="AB185" i="7"/>
  <c r="AJ117" i="7"/>
  <c r="AJ118" i="7" s="1"/>
  <c r="AJ121" i="7" s="1"/>
  <c r="AJ185" i="7"/>
  <c r="AE117" i="7"/>
  <c r="AE118" i="7" s="1"/>
  <c r="AE121" i="7" s="1"/>
  <c r="AE185" i="7"/>
  <c r="AG117" i="7"/>
  <c r="AG118" i="7" s="1"/>
  <c r="AG121" i="7" s="1"/>
  <c r="AG185" i="7"/>
  <c r="AM117" i="7"/>
  <c r="AM118" i="7" s="1"/>
  <c r="AM121" i="7" s="1"/>
  <c r="AM185" i="7"/>
  <c r="AK117" i="7"/>
  <c r="AK118" i="7" s="1"/>
  <c r="AK121" i="7" s="1"/>
  <c r="AK185" i="7"/>
  <c r="AI117" i="7"/>
  <c r="AI118" i="7" s="1"/>
  <c r="AI121" i="7" s="1"/>
  <c r="AI185" i="7"/>
  <c r="AL117" i="7"/>
  <c r="AL118" i="7" s="1"/>
  <c r="AL121" i="7" s="1"/>
  <c r="AL185" i="7"/>
  <c r="AO117" i="7"/>
  <c r="AO118" i="7" s="1"/>
  <c r="AO121" i="7" s="1"/>
  <c r="AO185" i="7"/>
  <c r="AD117" i="7"/>
  <c r="AD118" i="7" s="1"/>
  <c r="AD121" i="7" s="1"/>
  <c r="AD185" i="7"/>
  <c r="AJ95" i="7"/>
  <c r="AJ96" i="7" s="1"/>
  <c r="AJ109" i="7" s="1"/>
  <c r="AO95" i="7"/>
  <c r="AO96" i="7" s="1"/>
  <c r="AO109" i="7" s="1"/>
  <c r="AD95" i="7"/>
  <c r="AD96" i="7" s="1"/>
  <c r="AD109" i="7" s="1"/>
  <c r="AB95" i="7"/>
  <c r="AB96" i="7" s="1"/>
  <c r="AB109" i="7" s="1"/>
  <c r="AI95" i="7"/>
  <c r="AI96" i="7" s="1"/>
  <c r="AI109" i="7" s="1"/>
  <c r="AE95" i="7"/>
  <c r="AE96" i="7" s="1"/>
  <c r="AE109" i="7" s="1"/>
  <c r="AL95" i="7"/>
  <c r="AL96" i="7" s="1"/>
  <c r="AL109" i="7" s="1"/>
  <c r="AK95" i="7"/>
  <c r="AK96" i="7" s="1"/>
  <c r="AK109" i="7" s="1"/>
  <c r="AG95" i="7"/>
  <c r="AG96" i="7" s="1"/>
  <c r="AG109" i="7" s="1"/>
  <c r="AM95" i="7"/>
  <c r="AM96" i="7" s="1"/>
  <c r="AM109" i="7" s="1"/>
  <c r="Y91" i="7"/>
  <c r="Z91" i="7"/>
  <c r="W91" i="7"/>
  <c r="X91" i="7"/>
  <c r="AA229" i="7" l="1"/>
  <c r="AA230" i="7" s="1"/>
  <c r="AA156" i="7"/>
  <c r="AP232" i="7"/>
  <c r="AP234" i="7" s="1"/>
  <c r="AP157" i="7" s="1"/>
  <c r="AC232" i="7"/>
  <c r="AC234" i="7" s="1"/>
  <c r="AC157" i="7" s="1"/>
  <c r="AC158" i="7" s="1"/>
  <c r="AC163" i="7" s="1"/>
  <c r="AF232" i="7"/>
  <c r="AF234" i="7" s="1"/>
  <c r="AF157" i="7" s="1"/>
  <c r="AF158" i="7" s="1"/>
  <c r="AF163" i="7" s="1"/>
  <c r="AH156" i="7"/>
  <c r="AH229" i="7"/>
  <c r="AH230" i="7" s="1"/>
  <c r="AN229" i="7"/>
  <c r="AN230" i="7" s="1"/>
  <c r="AN156" i="7"/>
  <c r="AI219" i="7"/>
  <c r="AI221" i="7" s="1"/>
  <c r="AO219" i="7"/>
  <c r="AO221" i="7" s="1"/>
  <c r="AJ219" i="7"/>
  <c r="AJ221" i="7" s="1"/>
  <c r="AP156" i="7"/>
  <c r="AG219" i="7"/>
  <c r="AG221" i="7" s="1"/>
  <c r="AB219" i="7"/>
  <c r="AB221" i="7" s="1"/>
  <c r="AM219" i="7"/>
  <c r="AM221" i="7" s="1"/>
  <c r="AM229" i="7" s="1"/>
  <c r="AM230" i="7" s="1"/>
  <c r="AK219" i="7"/>
  <c r="AK221" i="7" s="1"/>
  <c r="AD219" i="7"/>
  <c r="AD221" i="7" s="1"/>
  <c r="AD229" i="7" s="1"/>
  <c r="AD230" i="7" s="1"/>
  <c r="AL219" i="7"/>
  <c r="AL221" i="7" s="1"/>
  <c r="AE219" i="7"/>
  <c r="AE221" i="7" s="1"/>
  <c r="AE229" i="7" s="1"/>
  <c r="AE230" i="7" s="1"/>
  <c r="Z197" i="7"/>
  <c r="Z216" i="7"/>
  <c r="Z217" i="7" s="1"/>
  <c r="Z228" i="7"/>
  <c r="Y197" i="7"/>
  <c r="Y228" i="7"/>
  <c r="Y216" i="7"/>
  <c r="Y217" i="7" s="1"/>
  <c r="X197" i="7"/>
  <c r="X228" i="7"/>
  <c r="X216" i="7"/>
  <c r="X217" i="7" s="1"/>
  <c r="W197" i="7"/>
  <c r="W216" i="7"/>
  <c r="W217" i="7" s="1"/>
  <c r="W228" i="7"/>
  <c r="Y117" i="7"/>
  <c r="Y118" i="7" s="1"/>
  <c r="Y121" i="7" s="1"/>
  <c r="Y185" i="7"/>
  <c r="X117" i="7"/>
  <c r="X118" i="7" s="1"/>
  <c r="X121" i="7" s="1"/>
  <c r="X185" i="7"/>
  <c r="W117" i="7"/>
  <c r="W118" i="7" s="1"/>
  <c r="W121" i="7" s="1"/>
  <c r="W185" i="7"/>
  <c r="Z117" i="7"/>
  <c r="Z118" i="7" s="1"/>
  <c r="Z121" i="7" s="1"/>
  <c r="Z185" i="7"/>
  <c r="X95" i="7"/>
  <c r="X96" i="7" s="1"/>
  <c r="X109" i="7" s="1"/>
  <c r="Z95" i="7"/>
  <c r="Z96" i="7" s="1"/>
  <c r="Z109" i="7" s="1"/>
  <c r="W95" i="7"/>
  <c r="W96" i="7" s="1"/>
  <c r="W109" i="7" s="1"/>
  <c r="Y95" i="7"/>
  <c r="Y96" i="7" s="1"/>
  <c r="Y109" i="7" s="1"/>
  <c r="U91" i="7"/>
  <c r="AN187" i="7"/>
  <c r="AN188" i="7" s="1"/>
  <c r="AP187" i="7"/>
  <c r="AP188" i="7" s="1"/>
  <c r="AL187" i="7"/>
  <c r="AL188" i="7" s="1"/>
  <c r="AH187" i="7"/>
  <c r="AH188" i="7" s="1"/>
  <c r="AO187" i="7"/>
  <c r="AO188" i="7" s="1"/>
  <c r="AK187" i="7"/>
  <c r="AK188" i="7" s="1"/>
  <c r="AG187" i="7"/>
  <c r="AG188" i="7" s="1"/>
  <c r="AJ187" i="7"/>
  <c r="AJ188" i="7" s="1"/>
  <c r="AM187" i="7"/>
  <c r="AM188" i="7" s="1"/>
  <c r="AI187" i="7"/>
  <c r="AI188" i="7" s="1"/>
  <c r="AE232" i="7" l="1"/>
  <c r="AE234" i="7" s="1"/>
  <c r="AE157" i="7" s="1"/>
  <c r="AG229" i="7"/>
  <c r="AG230" i="7" s="1"/>
  <c r="AG156" i="7"/>
  <c r="AN232" i="7"/>
  <c r="AN234" i="7" s="1"/>
  <c r="AN157" i="7" s="1"/>
  <c r="AN158" i="7" s="1"/>
  <c r="AN163" i="7" s="1"/>
  <c r="AH232" i="7"/>
  <c r="AH234" i="7" s="1"/>
  <c r="AH157" i="7" s="1"/>
  <c r="AH158" i="7" s="1"/>
  <c r="AH163" i="7" s="1"/>
  <c r="AD232" i="7"/>
  <c r="AD234" i="7" s="1"/>
  <c r="AD157" i="7" s="1"/>
  <c r="AM232" i="7"/>
  <c r="AM234" i="7" s="1"/>
  <c r="AM157" i="7" s="1"/>
  <c r="AP158" i="7"/>
  <c r="AP163" i="7" s="1"/>
  <c r="AA232" i="7"/>
  <c r="AA234" i="7" s="1"/>
  <c r="AA157" i="7" s="1"/>
  <c r="AA158" i="7" s="1"/>
  <c r="AA163" i="7" s="1"/>
  <c r="AJ229" i="7"/>
  <c r="AJ230" i="7" s="1"/>
  <c r="AJ156" i="7"/>
  <c r="AK156" i="7"/>
  <c r="AK229" i="7"/>
  <c r="AK230" i="7" s="1"/>
  <c r="AO229" i="7"/>
  <c r="AO230" i="7" s="1"/>
  <c r="AO156" i="7"/>
  <c r="AB229" i="7"/>
  <c r="AB230" i="7" s="1"/>
  <c r="AB156" i="7"/>
  <c r="AL229" i="7"/>
  <c r="AL230" i="7" s="1"/>
  <c r="AL156" i="7"/>
  <c r="AI156" i="7"/>
  <c r="AI229" i="7"/>
  <c r="AI230" i="7" s="1"/>
  <c r="X219" i="7"/>
  <c r="X221" i="7" s="1"/>
  <c r="AM156" i="7"/>
  <c r="W219" i="7"/>
  <c r="W221" i="7" s="1"/>
  <c r="AE156" i="7"/>
  <c r="AD156" i="7"/>
  <c r="Y219" i="7"/>
  <c r="Y221" i="7" s="1"/>
  <c r="Y229" i="7" s="1"/>
  <c r="Y230" i="7" s="1"/>
  <c r="Z219" i="7"/>
  <c r="Z221" i="7" s="1"/>
  <c r="U197" i="7"/>
  <c r="U228" i="7"/>
  <c r="U216" i="7"/>
  <c r="U217" i="7" s="1"/>
  <c r="AP192" i="7"/>
  <c r="AP194" i="7" s="1"/>
  <c r="AG192" i="7"/>
  <c r="AG194" i="7" s="1"/>
  <c r="AK192" i="7"/>
  <c r="AK194" i="7" s="1"/>
  <c r="AM192" i="7"/>
  <c r="AM194" i="7" s="1"/>
  <c r="AO192" i="7"/>
  <c r="AO194" i="7" s="1"/>
  <c r="AN192" i="7"/>
  <c r="AN194" i="7" s="1"/>
  <c r="AL192" i="7"/>
  <c r="AL194" i="7" s="1"/>
  <c r="AI192" i="7"/>
  <c r="AI194" i="7" s="1"/>
  <c r="AJ192" i="7"/>
  <c r="AJ194" i="7" s="1"/>
  <c r="AH192" i="7"/>
  <c r="AH194" i="7" s="1"/>
  <c r="U117" i="7"/>
  <c r="U118" i="7" s="1"/>
  <c r="U121" i="7" s="1"/>
  <c r="U185" i="7"/>
  <c r="U95" i="7"/>
  <c r="U96" i="7" s="1"/>
  <c r="U109" i="7" s="1"/>
  <c r="AK198" i="7"/>
  <c r="AJ198" i="7"/>
  <c r="AG198" i="7"/>
  <c r="AI198" i="7"/>
  <c r="AL198" i="7"/>
  <c r="AO198" i="7"/>
  <c r="AH198" i="7"/>
  <c r="AN198" i="7"/>
  <c r="AP198" i="7"/>
  <c r="AM198" i="7"/>
  <c r="AO131" i="7" l="1"/>
  <c r="AD158" i="7"/>
  <c r="AD163" i="7" s="1"/>
  <c r="W229" i="7"/>
  <c r="W230" i="7" s="1"/>
  <c r="W232" i="7" s="1"/>
  <c r="W234" i="7" s="1"/>
  <c r="W157" i="7" s="1"/>
  <c r="W156" i="7"/>
  <c r="AE158" i="7"/>
  <c r="AE163" i="7" s="1"/>
  <c r="X156" i="7"/>
  <c r="X229" i="7"/>
  <c r="X230" i="7" s="1"/>
  <c r="X232" i="7" s="1"/>
  <c r="X234" i="7" s="1"/>
  <c r="X157" i="7" s="1"/>
  <c r="AM158" i="7"/>
  <c r="AM163" i="7" s="1"/>
  <c r="AI232" i="7"/>
  <c r="AI234" i="7" s="1"/>
  <c r="AI157" i="7" s="1"/>
  <c r="AI158" i="7" s="1"/>
  <c r="AI163" i="7" s="1"/>
  <c r="AB232" i="7"/>
  <c r="AB234" i="7" s="1"/>
  <c r="AB157" i="7" s="1"/>
  <c r="AB158" i="7" s="1"/>
  <c r="AB163" i="7" s="1"/>
  <c r="AG232" i="7"/>
  <c r="AG234" i="7" s="1"/>
  <c r="AG157" i="7" s="1"/>
  <c r="AG158" i="7" s="1"/>
  <c r="AG163" i="7" s="1"/>
  <c r="Y232" i="7"/>
  <c r="Y234" i="7" s="1"/>
  <c r="Y157" i="7" s="1"/>
  <c r="AK232" i="7"/>
  <c r="AK234" i="7" s="1"/>
  <c r="AK157" i="7" s="1"/>
  <c r="AK158" i="7" s="1"/>
  <c r="AK163" i="7" s="1"/>
  <c r="AL232" i="7"/>
  <c r="AL234" i="7" s="1"/>
  <c r="AL157" i="7" s="1"/>
  <c r="AL158" i="7" s="1"/>
  <c r="AL163" i="7" s="1"/>
  <c r="AO232" i="7"/>
  <c r="AO234" i="7" s="1"/>
  <c r="AO157" i="7" s="1"/>
  <c r="AO158" i="7" s="1"/>
  <c r="AO163" i="7" s="1"/>
  <c r="AJ232" i="7"/>
  <c r="AJ234" i="7" s="1"/>
  <c r="AJ157" i="7" s="1"/>
  <c r="AJ158" i="7" s="1"/>
  <c r="AJ163" i="7" s="1"/>
  <c r="Z229" i="7"/>
  <c r="Z230" i="7" s="1"/>
  <c r="Z156" i="7"/>
  <c r="Y156" i="7"/>
  <c r="U219" i="7"/>
  <c r="U221" i="7" s="1"/>
  <c r="U156" i="7" s="1"/>
  <c r="AJ131" i="7"/>
  <c r="AJ199" i="7"/>
  <c r="AJ202" i="7" s="1"/>
  <c r="AJ206" i="7" s="1"/>
  <c r="AL199" i="7"/>
  <c r="AL202" i="7" s="1"/>
  <c r="AL206" i="7" s="1"/>
  <c r="AL131" i="7"/>
  <c r="AK199" i="7"/>
  <c r="AK202" i="7" s="1"/>
  <c r="AK206" i="7" s="1"/>
  <c r="AK131" i="7"/>
  <c r="AO199" i="7"/>
  <c r="AO202" i="7" s="1"/>
  <c r="AO206" i="7" s="1"/>
  <c r="AN131" i="7"/>
  <c r="AN199" i="7"/>
  <c r="AN202" i="7" s="1"/>
  <c r="AN206" i="7" s="1"/>
  <c r="AI131" i="7"/>
  <c r="AI199" i="7"/>
  <c r="AI202" i="7" s="1"/>
  <c r="AI206" i="7" s="1"/>
  <c r="AH199" i="7"/>
  <c r="AH202" i="7" s="1"/>
  <c r="AH206" i="7" s="1"/>
  <c r="AH131" i="7"/>
  <c r="AG131" i="7"/>
  <c r="AG199" i="7"/>
  <c r="AG202" i="7" s="1"/>
  <c r="AG206" i="7" s="1"/>
  <c r="AM131" i="7"/>
  <c r="AM199" i="7"/>
  <c r="AM202" i="7" s="1"/>
  <c r="AM206" i="7" s="1"/>
  <c r="AP199" i="7"/>
  <c r="AP202" i="7" s="1"/>
  <c r="AP206" i="7" s="1"/>
  <c r="AP131" i="7"/>
  <c r="W158" i="7" l="1"/>
  <c r="W163" i="7" s="1"/>
  <c r="X158" i="7"/>
  <c r="X163" i="7" s="1"/>
  <c r="Z232" i="7"/>
  <c r="Z234" i="7" s="1"/>
  <c r="Z157" i="7" s="1"/>
  <c r="Z158" i="7" s="1"/>
  <c r="Z163" i="7" s="1"/>
  <c r="Y158" i="7"/>
  <c r="Y163" i="7" s="1"/>
  <c r="U229" i="7"/>
  <c r="U230" i="7" s="1"/>
  <c r="AK208" i="7"/>
  <c r="AK171" i="7" s="1"/>
  <c r="AP208" i="7"/>
  <c r="AP171" i="7" s="1"/>
  <c r="AG208" i="7"/>
  <c r="AG171" i="7" s="1"/>
  <c r="AI208" i="7"/>
  <c r="AI171" i="7" s="1"/>
  <c r="AM208" i="7"/>
  <c r="AM171" i="7" s="1"/>
  <c r="AO208" i="7"/>
  <c r="AO171" i="7" s="1"/>
  <c r="AL208" i="7"/>
  <c r="AL171" i="7" s="1"/>
  <c r="AH208" i="7"/>
  <c r="AH171" i="7" s="1"/>
  <c r="AJ208" i="7"/>
  <c r="AJ171" i="7" s="1"/>
  <c r="AN208" i="7"/>
  <c r="AN171" i="7" s="1"/>
  <c r="V91" i="7"/>
  <c r="U232" i="7" l="1"/>
  <c r="U234" i="7" s="1"/>
  <c r="U157" i="7" s="1"/>
  <c r="U158" i="7" s="1"/>
  <c r="U163" i="7" s="1"/>
  <c r="V197" i="7"/>
  <c r="V216" i="7"/>
  <c r="V217" i="7" s="1"/>
  <c r="V228" i="7"/>
  <c r="V117" i="7"/>
  <c r="V118" i="7" s="1"/>
  <c r="V121" i="7" s="1"/>
  <c r="V185" i="7"/>
  <c r="V95" i="7"/>
  <c r="V96" i="7" s="1"/>
  <c r="V109" i="7" s="1"/>
  <c r="AI132" i="7"/>
  <c r="AI133" i="7" s="1"/>
  <c r="AP132" i="7"/>
  <c r="AP133" i="7" s="1"/>
  <c r="AO132" i="7"/>
  <c r="AO133" i="7" s="1"/>
  <c r="AJ132" i="7"/>
  <c r="AJ133" i="7" s="1"/>
  <c r="AK132" i="7"/>
  <c r="AK133" i="7" s="1"/>
  <c r="AM132" i="7"/>
  <c r="AM133" i="7" s="1"/>
  <c r="AH132" i="7"/>
  <c r="AH133" i="7" s="1"/>
  <c r="AG132" i="7"/>
  <c r="AG133" i="7" s="1"/>
  <c r="AL132" i="7"/>
  <c r="AL133" i="7" s="1"/>
  <c r="AN132" i="7"/>
  <c r="AN133" i="7" s="1"/>
  <c r="V219" i="7" l="1"/>
  <c r="V221" i="7" s="1"/>
  <c r="AN134" i="7"/>
  <c r="AI134" i="7"/>
  <c r="AM134" i="7"/>
  <c r="AP134" i="7"/>
  <c r="AL134" i="7"/>
  <c r="AK134" i="7"/>
  <c r="AG134" i="7"/>
  <c r="AJ134" i="7"/>
  <c r="AH134" i="7"/>
  <c r="AO134" i="7"/>
  <c r="M379" i="7"/>
  <c r="M383" i="7" s="1"/>
  <c r="C288" i="7"/>
  <c r="B288" i="7" s="1"/>
  <c r="M241" i="7"/>
  <c r="M244" i="7"/>
  <c r="M242" i="7"/>
  <c r="V229" i="7" l="1"/>
  <c r="V230" i="7" s="1"/>
  <c r="V156" i="7"/>
  <c r="M247" i="7"/>
  <c r="AD187" i="7"/>
  <c r="AD188" i="7" s="1"/>
  <c r="AD198" i="7"/>
  <c r="AB187" i="7"/>
  <c r="AB188" i="7" s="1"/>
  <c r="AB198" i="7"/>
  <c r="AF187" i="7"/>
  <c r="AF188" i="7" s="1"/>
  <c r="AF198" i="7"/>
  <c r="AC187" i="7"/>
  <c r="AC188" i="7" s="1"/>
  <c r="AC198" i="7"/>
  <c r="AE187" i="7"/>
  <c r="AE188" i="7" s="1"/>
  <c r="AE198" i="7"/>
  <c r="V232" i="7" l="1"/>
  <c r="V234" i="7" s="1"/>
  <c r="V157" i="7" s="1"/>
  <c r="V158" i="7" s="1"/>
  <c r="V163" i="7" s="1"/>
  <c r="AB192" i="7"/>
  <c r="AB194" i="7" s="1"/>
  <c r="AE192" i="7"/>
  <c r="AE194" i="7" s="1"/>
  <c r="AF192" i="7"/>
  <c r="AF194" i="7" s="1"/>
  <c r="AD192" i="7"/>
  <c r="AD194" i="7" s="1"/>
  <c r="AC192" i="7"/>
  <c r="AC194" i="7" s="1"/>
  <c r="AD131" i="7" l="1"/>
  <c r="AD199" i="7"/>
  <c r="AD202" i="7" s="1"/>
  <c r="AD206" i="7" s="1"/>
  <c r="AD208" i="7" s="1"/>
  <c r="AD171" i="7" s="1"/>
  <c r="AF199" i="7"/>
  <c r="AF202" i="7" s="1"/>
  <c r="AF206" i="7" s="1"/>
  <c r="AF208" i="7" s="1"/>
  <c r="AF171" i="7" s="1"/>
  <c r="AF131" i="7"/>
  <c r="AE131" i="7"/>
  <c r="AE199" i="7"/>
  <c r="AE202" i="7" s="1"/>
  <c r="AE206" i="7" s="1"/>
  <c r="AE208" i="7" s="1"/>
  <c r="AE171" i="7" s="1"/>
  <c r="AC199" i="7"/>
  <c r="AC202" i="7" s="1"/>
  <c r="AC206" i="7" s="1"/>
  <c r="AC208" i="7" s="1"/>
  <c r="AC171" i="7" s="1"/>
  <c r="AC131" i="7"/>
  <c r="AB199" i="7"/>
  <c r="AB202" i="7" s="1"/>
  <c r="AB206" i="7" s="1"/>
  <c r="AB208" i="7" s="1"/>
  <c r="AB171" i="7" s="1"/>
  <c r="AB131" i="7"/>
  <c r="AD132" i="7" l="1"/>
  <c r="AD133" i="7" s="1"/>
  <c r="AC132" i="7"/>
  <c r="AC133" i="7" s="1"/>
  <c r="AE132" i="7"/>
  <c r="AE133" i="7" s="1"/>
  <c r="AB132" i="7"/>
  <c r="AB133" i="7" s="1"/>
  <c r="AF132" i="7"/>
  <c r="AF133" i="7" s="1"/>
  <c r="AB134" i="7" l="1"/>
  <c r="AE134" i="7"/>
  <c r="AC134" i="7"/>
  <c r="AF134" i="7"/>
  <c r="AD134" i="7"/>
  <c r="J685" i="7" l="1"/>
  <c r="J149" i="7" s="1"/>
  <c r="J151" i="7" s="1"/>
  <c r="J154" i="7" s="1"/>
  <c r="J226" i="7" l="1"/>
  <c r="J214" i="7"/>
  <c r="F685" i="7"/>
  <c r="F149" i="7" s="1"/>
  <c r="F151" i="7" s="1"/>
  <c r="F154" i="7" s="1"/>
  <c r="E685" i="7"/>
  <c r="E149" i="7" s="1"/>
  <c r="E151" i="7" s="1"/>
  <c r="E154" i="7" s="1"/>
  <c r="Q685" i="7"/>
  <c r="Q149" i="7" s="1"/>
  <c r="Q151" i="7" s="1"/>
  <c r="Q154" i="7" s="1"/>
  <c r="T685" i="7"/>
  <c r="T149" i="7" s="1"/>
  <c r="T151" i="7" s="1"/>
  <c r="T154" i="7" s="1"/>
  <c r="S685" i="7"/>
  <c r="S149" i="7" s="1"/>
  <c r="S151" i="7" s="1"/>
  <c r="S154" i="7" s="1"/>
  <c r="G685" i="7"/>
  <c r="G149" i="7" s="1"/>
  <c r="G151" i="7" s="1"/>
  <c r="G154" i="7" s="1"/>
  <c r="L685" i="7"/>
  <c r="L149" i="7" s="1"/>
  <c r="L151" i="7" s="1"/>
  <c r="L154" i="7" s="1"/>
  <c r="C149" i="7"/>
  <c r="C151" i="7" s="1"/>
  <c r="C154" i="7" s="1"/>
  <c r="N685" i="7"/>
  <c r="N149" i="7" s="1"/>
  <c r="N151" i="7" s="1"/>
  <c r="N154" i="7" s="1"/>
  <c r="I685" i="7"/>
  <c r="I149" i="7" s="1"/>
  <c r="I151" i="7" s="1"/>
  <c r="I154" i="7" s="1"/>
  <c r="K685" i="7"/>
  <c r="K149" i="7" s="1"/>
  <c r="K151" i="7" s="1"/>
  <c r="K154" i="7" s="1"/>
  <c r="H685" i="7"/>
  <c r="H149" i="7" s="1"/>
  <c r="H151" i="7" s="1"/>
  <c r="H154" i="7" s="1"/>
  <c r="O685" i="7"/>
  <c r="O149" i="7" s="1"/>
  <c r="O151" i="7" s="1"/>
  <c r="O154" i="7" s="1"/>
  <c r="R685" i="7"/>
  <c r="R149" i="7" s="1"/>
  <c r="R151" i="7" s="1"/>
  <c r="R154" i="7" s="1"/>
  <c r="D149" i="7"/>
  <c r="D151" i="7" s="1"/>
  <c r="D154" i="7" s="1"/>
  <c r="M685" i="7"/>
  <c r="M149" i="7" s="1"/>
  <c r="M151" i="7" s="1"/>
  <c r="M154" i="7" s="1"/>
  <c r="P685" i="7"/>
  <c r="P149" i="7" s="1"/>
  <c r="P151" i="7" s="1"/>
  <c r="P154" i="7" s="1"/>
  <c r="E214" i="7" l="1"/>
  <c r="E226" i="7"/>
  <c r="D226" i="7"/>
  <c r="D214" i="7"/>
  <c r="J61" i="7"/>
  <c r="J89" i="7" s="1"/>
  <c r="J225" i="7"/>
  <c r="J213" i="7"/>
  <c r="I226" i="7"/>
  <c r="I214" i="7"/>
  <c r="C226" i="7"/>
  <c r="C214" i="7"/>
  <c r="T214" i="7"/>
  <c r="T226" i="7"/>
  <c r="F226" i="7"/>
  <c r="F214" i="7"/>
  <c r="K226" i="7"/>
  <c r="K214" i="7"/>
  <c r="G226" i="7"/>
  <c r="G214" i="7"/>
  <c r="O226" i="7"/>
  <c r="O214" i="7"/>
  <c r="M214" i="7"/>
  <c r="M226" i="7"/>
  <c r="R226" i="7"/>
  <c r="R214" i="7"/>
  <c r="P214" i="7"/>
  <c r="P226" i="7"/>
  <c r="H226" i="7"/>
  <c r="H214" i="7"/>
  <c r="N226" i="7"/>
  <c r="N214" i="7"/>
  <c r="L214" i="7"/>
  <c r="L226" i="7"/>
  <c r="S226" i="7"/>
  <c r="S214" i="7"/>
  <c r="Q226" i="7"/>
  <c r="Q214" i="7"/>
  <c r="K61" i="7" l="1"/>
  <c r="K89" i="7" s="1"/>
  <c r="K225" i="7"/>
  <c r="K213" i="7"/>
  <c r="T61" i="7"/>
  <c r="T89" i="7" s="1"/>
  <c r="T225" i="7"/>
  <c r="T213" i="7"/>
  <c r="C61" i="7"/>
  <c r="C89" i="7" s="1"/>
  <c r="C91" i="7" s="1"/>
  <c r="B573" i="7" s="1"/>
  <c r="B575" i="7" s="1"/>
  <c r="B684" i="7" s="1"/>
  <c r="C225" i="7"/>
  <c r="C213" i="7"/>
  <c r="D61" i="7"/>
  <c r="D89" i="7" s="1"/>
  <c r="D213" i="7"/>
  <c r="D225" i="7"/>
  <c r="R61" i="7"/>
  <c r="R89" i="7" s="1"/>
  <c r="R225" i="7"/>
  <c r="R213" i="7"/>
  <c r="I61" i="7"/>
  <c r="I89" i="7" s="1"/>
  <c r="I225" i="7"/>
  <c r="I213" i="7"/>
  <c r="G61" i="7"/>
  <c r="G89" i="7" s="1"/>
  <c r="G225" i="7"/>
  <c r="G213" i="7"/>
  <c r="Q61" i="7"/>
  <c r="Q225" i="7"/>
  <c r="Q213" i="7"/>
  <c r="M61" i="7"/>
  <c r="M89" i="7" s="1"/>
  <c r="M225" i="7"/>
  <c r="M213" i="7"/>
  <c r="F61" i="7"/>
  <c r="F89" i="7" s="1"/>
  <c r="F225" i="7"/>
  <c r="F213" i="7"/>
  <c r="P61" i="7"/>
  <c r="P89" i="7" s="1"/>
  <c r="P225" i="7"/>
  <c r="P213" i="7"/>
  <c r="H61" i="7"/>
  <c r="H89" i="7" s="1"/>
  <c r="H225" i="7"/>
  <c r="H213" i="7"/>
  <c r="N61" i="7"/>
  <c r="N89" i="7" s="1"/>
  <c r="N225" i="7"/>
  <c r="N213" i="7"/>
  <c r="O61" i="7"/>
  <c r="O89" i="7" s="1"/>
  <c r="O213" i="7"/>
  <c r="O225" i="7"/>
  <c r="L61" i="7"/>
  <c r="L89" i="7" s="1"/>
  <c r="L213" i="7"/>
  <c r="L225" i="7"/>
  <c r="S61" i="7"/>
  <c r="S89" i="7" s="1"/>
  <c r="S225" i="7"/>
  <c r="S213" i="7"/>
  <c r="E61" i="7"/>
  <c r="E89" i="7" s="1"/>
  <c r="E225" i="7"/>
  <c r="E213" i="7"/>
  <c r="Q89" i="7"/>
  <c r="C572" i="7" l="1"/>
  <c r="C575" i="7" s="1"/>
  <c r="C684" i="7" s="1"/>
  <c r="C228" i="7"/>
  <c r="C216" i="7"/>
  <c r="C217" i="7" s="1"/>
  <c r="C185" i="7"/>
  <c r="C188" i="7" s="1"/>
  <c r="C197" i="7"/>
  <c r="C95" i="7"/>
  <c r="C96" i="7" s="1"/>
  <c r="C109" i="7" s="1"/>
  <c r="C117" i="7"/>
  <c r="C118" i="7" s="1"/>
  <c r="C121" i="7" s="1"/>
  <c r="B70" i="7" l="1"/>
  <c r="B75" i="7" s="1"/>
  <c r="B81" i="7" s="1"/>
  <c r="B89" i="7" s="1"/>
  <c r="B84" i="7"/>
  <c r="B86" i="7" s="1"/>
  <c r="B87" i="7" s="1"/>
  <c r="C219" i="7"/>
  <c r="C221" i="7" s="1"/>
  <c r="C192" i="7"/>
  <c r="C194" i="7" s="1"/>
  <c r="H382" i="7"/>
  <c r="K382" i="7" s="1"/>
  <c r="L382" i="7" s="1"/>
  <c r="I383" i="7"/>
  <c r="H246" i="7"/>
  <c r="K246" i="7" s="1"/>
  <c r="L246" i="7" s="1"/>
  <c r="I247" i="7"/>
  <c r="H242" i="7"/>
  <c r="K242" i="7" s="1"/>
  <c r="L242" i="7" s="1"/>
  <c r="H245" i="7"/>
  <c r="H241" i="7"/>
  <c r="K241" i="7" s="1"/>
  <c r="L241" i="7" s="1"/>
  <c r="H244" i="7"/>
  <c r="K244" i="7" s="1"/>
  <c r="L244" i="7" s="1"/>
  <c r="H243" i="7"/>
  <c r="K243" i="7" s="1"/>
  <c r="L243" i="7" s="1"/>
  <c r="H240" i="7"/>
  <c r="H377" i="7"/>
  <c r="K377" i="7" s="1"/>
  <c r="L377" i="7" s="1"/>
  <c r="H376" i="7"/>
  <c r="H379" i="7"/>
  <c r="K379" i="7" s="1"/>
  <c r="L379" i="7" s="1"/>
  <c r="H381" i="7"/>
  <c r="H378" i="7"/>
  <c r="K378" i="7" s="1"/>
  <c r="L378" i="7" s="1"/>
  <c r="H380" i="7"/>
  <c r="K380" i="7" s="1"/>
  <c r="L380" i="7" s="1"/>
  <c r="B91" i="7" l="1"/>
  <c r="B144" i="7"/>
  <c r="B151" i="7" s="1"/>
  <c r="B154" i="7" s="1"/>
  <c r="B163" i="7" s="1"/>
  <c r="B165" i="7" s="1"/>
  <c r="B166" i="7" s="1"/>
  <c r="C382" i="7"/>
  <c r="F382" i="7" s="1"/>
  <c r="C245" i="7"/>
  <c r="F245" i="7" s="1"/>
  <c r="C380" i="7"/>
  <c r="F380" i="7" s="1"/>
  <c r="C243" i="7"/>
  <c r="F243" i="7" s="1"/>
  <c r="C378" i="7"/>
  <c r="F378" i="7" s="1"/>
  <c r="C377" i="7"/>
  <c r="F377" i="7" s="1"/>
  <c r="C379" i="7"/>
  <c r="F379" i="7" s="1"/>
  <c r="C381" i="7"/>
  <c r="F381" i="7" s="1"/>
  <c r="C240" i="7"/>
  <c r="C244" i="7"/>
  <c r="F244" i="7" s="1"/>
  <c r="C376" i="7"/>
  <c r="C246" i="7"/>
  <c r="F246" i="7" s="1"/>
  <c r="C241" i="7"/>
  <c r="F241" i="7" s="1"/>
  <c r="C242" i="7"/>
  <c r="F242" i="7" s="1"/>
  <c r="C199" i="7"/>
  <c r="C156" i="7"/>
  <c r="C229" i="7"/>
  <c r="C230" i="7" s="1"/>
  <c r="I246" i="7"/>
  <c r="J246" i="7" s="1"/>
  <c r="I382" i="7"/>
  <c r="J382" i="7" s="1"/>
  <c r="N246" i="7" s="1"/>
  <c r="H383" i="7"/>
  <c r="K381" i="7"/>
  <c r="L381" i="7" s="1"/>
  <c r="K245" i="7"/>
  <c r="L245" i="7" s="1"/>
  <c r="H247" i="7"/>
  <c r="D91" i="7"/>
  <c r="K376" i="7"/>
  <c r="L376" i="7" s="1"/>
  <c r="C123" i="7"/>
  <c r="I241" i="7"/>
  <c r="J241" i="7" s="1"/>
  <c r="I242" i="7"/>
  <c r="J242" i="7" s="1"/>
  <c r="I245" i="7"/>
  <c r="J245" i="7" s="1"/>
  <c r="I244" i="7"/>
  <c r="J244" i="7" s="1"/>
  <c r="I240" i="7"/>
  <c r="J240" i="7" s="1"/>
  <c r="I243" i="7"/>
  <c r="J243" i="7" s="1"/>
  <c r="C124" i="7"/>
  <c r="I379" i="7"/>
  <c r="J379" i="7" s="1"/>
  <c r="N379" i="7" s="1"/>
  <c r="I381" i="7"/>
  <c r="J381" i="7" s="1"/>
  <c r="I377" i="7"/>
  <c r="J377" i="7" s="1"/>
  <c r="N377" i="7" s="1"/>
  <c r="I378" i="7"/>
  <c r="J378" i="7" s="1"/>
  <c r="N242" i="7" s="1"/>
  <c r="I376" i="7"/>
  <c r="J376" i="7" s="1"/>
  <c r="I380" i="7"/>
  <c r="J380" i="7" s="1"/>
  <c r="N244" i="7" s="1"/>
  <c r="K240" i="7"/>
  <c r="L240" i="7" s="1"/>
  <c r="O379" i="7" l="1"/>
  <c r="Q379" i="7" s="1"/>
  <c r="R420" i="7" s="1"/>
  <c r="O242" i="7"/>
  <c r="Q242" i="7" s="1"/>
  <c r="AL283" i="7" s="1"/>
  <c r="D572" i="7"/>
  <c r="O377" i="7"/>
  <c r="Q377" i="7" s="1"/>
  <c r="F240" i="7"/>
  <c r="F247" i="7" s="1"/>
  <c r="C247" i="7"/>
  <c r="O244" i="7"/>
  <c r="Q244" i="7" s="1"/>
  <c r="AD285" i="7" s="1"/>
  <c r="F376" i="7"/>
  <c r="F383" i="7" s="1"/>
  <c r="C383" i="7"/>
  <c r="B95" i="7"/>
  <c r="B96" i="7" s="1"/>
  <c r="B109" i="7" s="1"/>
  <c r="B117" i="7"/>
  <c r="B118" i="7" s="1"/>
  <c r="C232" i="7"/>
  <c r="C234" i="7" s="1"/>
  <c r="C157" i="7" s="1"/>
  <c r="C158" i="7" s="1"/>
  <c r="C163" i="7" s="1"/>
  <c r="C165" i="7" s="1"/>
  <c r="D197" i="7"/>
  <c r="D228" i="7"/>
  <c r="D216" i="7"/>
  <c r="D217" i="7" s="1"/>
  <c r="D117" i="7"/>
  <c r="D118" i="7" s="1"/>
  <c r="D121" i="7" s="1"/>
  <c r="D185" i="7"/>
  <c r="D95" i="7"/>
  <c r="D96" i="7" s="1"/>
  <c r="D109" i="7" s="1"/>
  <c r="N382" i="7"/>
  <c r="O382" i="7" s="1"/>
  <c r="Q382" i="7" s="1"/>
  <c r="L383" i="7"/>
  <c r="AH283" i="7"/>
  <c r="AD283" i="7"/>
  <c r="Z283" i="7"/>
  <c r="R283" i="7"/>
  <c r="N283" i="7"/>
  <c r="J283" i="7"/>
  <c r="P283" i="7"/>
  <c r="AO283" i="7"/>
  <c r="AK283" i="7"/>
  <c r="AC283" i="7"/>
  <c r="Y283" i="7"/>
  <c r="U283" i="7"/>
  <c r="M283" i="7"/>
  <c r="I283" i="7"/>
  <c r="E283" i="7"/>
  <c r="AJ283" i="7"/>
  <c r="AF283" i="7"/>
  <c r="AB283" i="7"/>
  <c r="T283" i="7"/>
  <c r="L283" i="7"/>
  <c r="H283" i="7"/>
  <c r="AM283" i="7"/>
  <c r="W283" i="7"/>
  <c r="G283" i="7"/>
  <c r="AI283" i="7"/>
  <c r="S283" i="7"/>
  <c r="C283" i="7"/>
  <c r="O283" i="7"/>
  <c r="K283" i="7"/>
  <c r="R285" i="7"/>
  <c r="N245" i="7"/>
  <c r="O245" i="7" s="1"/>
  <c r="Q245" i="7" s="1"/>
  <c r="J383" i="7"/>
  <c r="J247" i="7"/>
  <c r="L247" i="7"/>
  <c r="E91" i="7"/>
  <c r="N243" i="7"/>
  <c r="O243" i="7" s="1"/>
  <c r="Q243" i="7" s="1"/>
  <c r="C284" i="7" s="1"/>
  <c r="C125" i="7"/>
  <c r="C200" i="7"/>
  <c r="C202" i="7" s="1"/>
  <c r="N241" i="7"/>
  <c r="O241" i="7" s="1"/>
  <c r="Q241" i="7" s="1"/>
  <c r="N376" i="7"/>
  <c r="N240" i="7"/>
  <c r="N381" i="7"/>
  <c r="O381" i="7" s="1"/>
  <c r="Q381" i="7" s="1"/>
  <c r="N378" i="7"/>
  <c r="O378" i="7" s="1"/>
  <c r="Q378" i="7" s="1"/>
  <c r="N380" i="7"/>
  <c r="O380" i="7" s="1"/>
  <c r="Q380" i="7" s="1"/>
  <c r="P420" i="7"/>
  <c r="AK420" i="7"/>
  <c r="F420" i="7"/>
  <c r="L420" i="7"/>
  <c r="U420" i="7"/>
  <c r="D420" i="7"/>
  <c r="AA420" i="7"/>
  <c r="AC420" i="7"/>
  <c r="AH420" i="7"/>
  <c r="Q420" i="7"/>
  <c r="L285" i="7" l="1"/>
  <c r="AE283" i="7"/>
  <c r="AA283" i="7"/>
  <c r="D283" i="7"/>
  <c r="X283" i="7"/>
  <c r="AN283" i="7"/>
  <c r="Q283" i="7"/>
  <c r="AG283" i="7"/>
  <c r="F283" i="7"/>
  <c r="V283" i="7"/>
  <c r="AP283" i="7"/>
  <c r="AI285" i="7"/>
  <c r="Y420" i="7"/>
  <c r="X420" i="7"/>
  <c r="C420" i="7"/>
  <c r="E420" i="7"/>
  <c r="AI420" i="7"/>
  <c r="N420" i="7"/>
  <c r="AP420" i="7"/>
  <c r="G420" i="7"/>
  <c r="K420" i="7"/>
  <c r="O420" i="7"/>
  <c r="AO420" i="7"/>
  <c r="AF420" i="7"/>
  <c r="Z420" i="7"/>
  <c r="AL420" i="7"/>
  <c r="J420" i="7"/>
  <c r="W420" i="7"/>
  <c r="I420" i="7"/>
  <c r="AB420" i="7"/>
  <c r="AJ420" i="7"/>
  <c r="H420" i="7"/>
  <c r="S420" i="7"/>
  <c r="AD420" i="7"/>
  <c r="AN420" i="7"/>
  <c r="AG420" i="7"/>
  <c r="M420" i="7"/>
  <c r="AM420" i="7"/>
  <c r="AE420" i="7"/>
  <c r="T420" i="7"/>
  <c r="V420" i="7"/>
  <c r="S285" i="7"/>
  <c r="AN285" i="7"/>
  <c r="O285" i="7"/>
  <c r="Q285" i="7"/>
  <c r="D575" i="7"/>
  <c r="AG285" i="7"/>
  <c r="AJ285" i="7"/>
  <c r="AH285" i="7"/>
  <c r="K285" i="7"/>
  <c r="AA285" i="7"/>
  <c r="AE285" i="7"/>
  <c r="P285" i="7"/>
  <c r="E285" i="7"/>
  <c r="U285" i="7"/>
  <c r="AK285" i="7"/>
  <c r="F285" i="7"/>
  <c r="V285" i="7"/>
  <c r="AL285" i="7"/>
  <c r="W285" i="7"/>
  <c r="T285" i="7"/>
  <c r="D285" i="7"/>
  <c r="X285" i="7"/>
  <c r="I285" i="7"/>
  <c r="Y285" i="7"/>
  <c r="AO285" i="7"/>
  <c r="J285" i="7"/>
  <c r="Z285" i="7"/>
  <c r="AP285" i="7"/>
  <c r="B121" i="7"/>
  <c r="B134" i="7"/>
  <c r="B136" i="7" s="1"/>
  <c r="B137" i="7" s="1"/>
  <c r="G285" i="7"/>
  <c r="AM285" i="7"/>
  <c r="C285" i="7"/>
  <c r="H285" i="7"/>
  <c r="AF285" i="7"/>
  <c r="M285" i="7"/>
  <c r="AC285" i="7"/>
  <c r="AB285" i="7"/>
  <c r="N285" i="7"/>
  <c r="D219" i="7"/>
  <c r="D221" i="7" s="1"/>
  <c r="C166" i="7"/>
  <c r="E228" i="7"/>
  <c r="E216" i="7"/>
  <c r="E217" i="7" s="1"/>
  <c r="E185" i="7"/>
  <c r="E197" i="7"/>
  <c r="E95" i="7"/>
  <c r="E96" i="7" s="1"/>
  <c r="E109" i="7" s="1"/>
  <c r="E117" i="7"/>
  <c r="E118" i="7" s="1"/>
  <c r="E121" i="7" s="1"/>
  <c r="N247" i="7"/>
  <c r="AP282" i="7"/>
  <c r="AL282" i="7"/>
  <c r="AH282" i="7"/>
  <c r="AD282" i="7"/>
  <c r="Z282" i="7"/>
  <c r="V282" i="7"/>
  <c r="R282" i="7"/>
  <c r="N282" i="7"/>
  <c r="J282" i="7"/>
  <c r="F282" i="7"/>
  <c r="D282" i="7"/>
  <c r="AO282" i="7"/>
  <c r="AK282" i="7"/>
  <c r="AG282" i="7"/>
  <c r="AC282" i="7"/>
  <c r="Y282" i="7"/>
  <c r="U282" i="7"/>
  <c r="Q282" i="7"/>
  <c r="M282" i="7"/>
  <c r="I282" i="7"/>
  <c r="E282" i="7"/>
  <c r="AN282" i="7"/>
  <c r="AJ282" i="7"/>
  <c r="AF282" i="7"/>
  <c r="AB282" i="7"/>
  <c r="X282" i="7"/>
  <c r="T282" i="7"/>
  <c r="P282" i="7"/>
  <c r="L282" i="7"/>
  <c r="H282" i="7"/>
  <c r="AE282" i="7"/>
  <c r="O282" i="7"/>
  <c r="AI282" i="7"/>
  <c r="C282" i="7"/>
  <c r="AA282" i="7"/>
  <c r="K282" i="7"/>
  <c r="AM282" i="7"/>
  <c r="W282" i="7"/>
  <c r="G282" i="7"/>
  <c r="S282" i="7"/>
  <c r="AP286" i="7"/>
  <c r="AL286" i="7"/>
  <c r="AH286" i="7"/>
  <c r="AD286" i="7"/>
  <c r="Z286" i="7"/>
  <c r="V286" i="7"/>
  <c r="R286" i="7"/>
  <c r="N286" i="7"/>
  <c r="J286" i="7"/>
  <c r="F286" i="7"/>
  <c r="AO286" i="7"/>
  <c r="AK286" i="7"/>
  <c r="AG286" i="7"/>
  <c r="AC286" i="7"/>
  <c r="Y286" i="7"/>
  <c r="U286" i="7"/>
  <c r="Q286" i="7"/>
  <c r="M286" i="7"/>
  <c r="I286" i="7"/>
  <c r="E286" i="7"/>
  <c r="AN286" i="7"/>
  <c r="AF286" i="7"/>
  <c r="X286" i="7"/>
  <c r="P286" i="7"/>
  <c r="H286" i="7"/>
  <c r="AI286" i="7"/>
  <c r="AA286" i="7"/>
  <c r="K286" i="7"/>
  <c r="AM286" i="7"/>
  <c r="AE286" i="7"/>
  <c r="W286" i="7"/>
  <c r="O286" i="7"/>
  <c r="G286" i="7"/>
  <c r="AJ286" i="7"/>
  <c r="AB286" i="7"/>
  <c r="T286" i="7"/>
  <c r="L286" i="7"/>
  <c r="D286" i="7"/>
  <c r="S286" i="7"/>
  <c r="C286" i="7"/>
  <c r="N383" i="7"/>
  <c r="O246" i="7"/>
  <c r="Q246" i="7" s="1"/>
  <c r="P422" i="7"/>
  <c r="X422" i="7"/>
  <c r="AN422" i="7"/>
  <c r="K422" i="7"/>
  <c r="I422" i="7"/>
  <c r="T422" i="7"/>
  <c r="AC422" i="7"/>
  <c r="U422" i="7"/>
  <c r="AL422" i="7"/>
  <c r="AB422" i="7"/>
  <c r="M422" i="7"/>
  <c r="Z422" i="7"/>
  <c r="H422" i="7"/>
  <c r="AK422" i="7"/>
  <c r="V422" i="7"/>
  <c r="AM422" i="7"/>
  <c r="G422" i="7"/>
  <c r="E422" i="7"/>
  <c r="Q422" i="7"/>
  <c r="Y422" i="7"/>
  <c r="AO422" i="7"/>
  <c r="AH422" i="7"/>
  <c r="AE422" i="7"/>
  <c r="C422" i="7"/>
  <c r="AF422" i="7"/>
  <c r="AI422" i="7"/>
  <c r="D422" i="7"/>
  <c r="W422" i="7"/>
  <c r="AG422" i="7"/>
  <c r="R422" i="7"/>
  <c r="J422" i="7"/>
  <c r="AD422" i="7"/>
  <c r="N422" i="7"/>
  <c r="S422" i="7"/>
  <c r="O422" i="7"/>
  <c r="F422" i="7"/>
  <c r="L422" i="7"/>
  <c r="AA422" i="7"/>
  <c r="AJ422" i="7"/>
  <c r="AP422" i="7"/>
  <c r="O376" i="7"/>
  <c r="O383" i="7" s="1"/>
  <c r="O240" i="7"/>
  <c r="E418" i="7"/>
  <c r="U418" i="7"/>
  <c r="P418" i="7"/>
  <c r="AF418" i="7"/>
  <c r="AP418" i="7"/>
  <c r="D418" i="7"/>
  <c r="V418" i="7"/>
  <c r="L418" i="7"/>
  <c r="AG418" i="7"/>
  <c r="T418" i="7"/>
  <c r="AN418" i="7"/>
  <c r="F418" i="7"/>
  <c r="AB418" i="7"/>
  <c r="O418" i="7"/>
  <c r="Y418" i="7"/>
  <c r="R418" i="7"/>
  <c r="AO418" i="7"/>
  <c r="AD418" i="7"/>
  <c r="N418" i="7"/>
  <c r="Q418" i="7"/>
  <c r="AM418" i="7"/>
  <c r="K418" i="7"/>
  <c r="H418" i="7"/>
  <c r="C418" i="7"/>
  <c r="AJ418" i="7"/>
  <c r="M418" i="7"/>
  <c r="AA418" i="7"/>
  <c r="Z418" i="7"/>
  <c r="AK418" i="7"/>
  <c r="X418" i="7"/>
  <c r="I418" i="7"/>
  <c r="G418" i="7"/>
  <c r="W418" i="7"/>
  <c r="J418" i="7"/>
  <c r="AE418" i="7"/>
  <c r="AL418" i="7"/>
  <c r="AH418" i="7"/>
  <c r="S418" i="7"/>
  <c r="AI418" i="7"/>
  <c r="AC418" i="7"/>
  <c r="C421" i="7"/>
  <c r="AL421" i="7"/>
  <c r="AO421" i="7"/>
  <c r="AG421" i="7"/>
  <c r="AN421" i="7"/>
  <c r="AK421" i="7"/>
  <c r="D421" i="7"/>
  <c r="AC421" i="7"/>
  <c r="Z421" i="7"/>
  <c r="H421" i="7"/>
  <c r="T421" i="7"/>
  <c r="AM421" i="7"/>
  <c r="AD421" i="7"/>
  <c r="Q421" i="7"/>
  <c r="J421" i="7"/>
  <c r="Y421" i="7"/>
  <c r="M421" i="7"/>
  <c r="AB421" i="7"/>
  <c r="AA421" i="7"/>
  <c r="AH421" i="7"/>
  <c r="S421" i="7"/>
  <c r="V421" i="7"/>
  <c r="X421" i="7"/>
  <c r="AF421" i="7"/>
  <c r="W421" i="7"/>
  <c r="E421" i="7"/>
  <c r="K421" i="7"/>
  <c r="O421" i="7"/>
  <c r="L421" i="7"/>
  <c r="AE421" i="7"/>
  <c r="I421" i="7"/>
  <c r="AI421" i="7"/>
  <c r="N421" i="7"/>
  <c r="AJ421" i="7"/>
  <c r="P421" i="7"/>
  <c r="G421" i="7"/>
  <c r="F421" i="7"/>
  <c r="AP421" i="7"/>
  <c r="R421" i="7"/>
  <c r="U421" i="7"/>
  <c r="AD419" i="7"/>
  <c r="R419" i="7"/>
  <c r="S419" i="7"/>
  <c r="E419" i="7"/>
  <c r="AK419" i="7"/>
  <c r="U419" i="7"/>
  <c r="M419" i="7"/>
  <c r="L419" i="7"/>
  <c r="AL419" i="7"/>
  <c r="AO419" i="7"/>
  <c r="N419" i="7"/>
  <c r="AF419" i="7"/>
  <c r="Q419" i="7"/>
  <c r="AP419" i="7"/>
  <c r="AN419" i="7"/>
  <c r="C419" i="7"/>
  <c r="AC419" i="7"/>
  <c r="X419" i="7"/>
  <c r="T419" i="7"/>
  <c r="Y419" i="7"/>
  <c r="I419" i="7"/>
  <c r="AI419" i="7"/>
  <c r="H419" i="7"/>
  <c r="V419" i="7"/>
  <c r="AA419" i="7"/>
  <c r="O419" i="7"/>
  <c r="J419" i="7"/>
  <c r="F419" i="7"/>
  <c r="G419" i="7"/>
  <c r="AJ419" i="7"/>
  <c r="K419" i="7"/>
  <c r="AB419" i="7"/>
  <c r="P419" i="7"/>
  <c r="AH419" i="7"/>
  <c r="Z419" i="7"/>
  <c r="AE419" i="7"/>
  <c r="D419" i="7"/>
  <c r="AG419" i="7"/>
  <c r="AM419" i="7"/>
  <c r="W419" i="7"/>
  <c r="B283" i="7" l="1" a="1"/>
  <c r="B283" i="7" s="1"/>
  <c r="B420" i="7" a="1"/>
  <c r="B420" i="7" s="1"/>
  <c r="E572" i="7"/>
  <c r="D684" i="7"/>
  <c r="E575" i="7"/>
  <c r="E684" i="7" s="1"/>
  <c r="B285" i="7" a="1"/>
  <c r="B285" i="7" s="1"/>
  <c r="D156" i="7"/>
  <c r="D229" i="7"/>
  <c r="D230" i="7" s="1"/>
  <c r="E219" i="7"/>
  <c r="E221" i="7" s="1"/>
  <c r="O247" i="7"/>
  <c r="B284" i="7" a="1"/>
  <c r="B284" i="7" s="1"/>
  <c r="B282" i="7" a="1"/>
  <c r="B282" i="7" s="1"/>
  <c r="B419" i="7" a="1"/>
  <c r="B419" i="7" s="1"/>
  <c r="B418" i="7" a="1"/>
  <c r="B418" i="7" s="1"/>
  <c r="Q240" i="7"/>
  <c r="Q247" i="7" s="1"/>
  <c r="B421" i="7" a="1"/>
  <c r="B421" i="7" s="1"/>
  <c r="P376" i="7"/>
  <c r="D232" i="7" l="1"/>
  <c r="D234" i="7" s="1"/>
  <c r="D157" i="7" s="1"/>
  <c r="D158" i="7" s="1"/>
  <c r="D163" i="7" s="1"/>
  <c r="D165" i="7" s="1"/>
  <c r="E229" i="7"/>
  <c r="E230" i="7" s="1"/>
  <c r="E156" i="7"/>
  <c r="AP281" i="7"/>
  <c r="AP289" i="7" s="1"/>
  <c r="AL281" i="7"/>
  <c r="AL289" i="7" s="1"/>
  <c r="AH281" i="7"/>
  <c r="AH289" i="7" s="1"/>
  <c r="AD281" i="7"/>
  <c r="AD289" i="7" s="1"/>
  <c r="Z281" i="7"/>
  <c r="Z289" i="7" s="1"/>
  <c r="Z187" i="7" s="1"/>
  <c r="Z188" i="7" s="1"/>
  <c r="V281" i="7"/>
  <c r="V289" i="7" s="1"/>
  <c r="V187" i="7" s="1"/>
  <c r="V188" i="7" s="1"/>
  <c r="R281" i="7"/>
  <c r="R289" i="7" s="1"/>
  <c r="R187" i="7" s="1"/>
  <c r="N281" i="7"/>
  <c r="N289" i="7" s="1"/>
  <c r="N187" i="7" s="1"/>
  <c r="J281" i="7"/>
  <c r="J289" i="7" s="1"/>
  <c r="J187" i="7" s="1"/>
  <c r="F281" i="7"/>
  <c r="F289" i="7" s="1"/>
  <c r="F187" i="7" s="1"/>
  <c r="AJ281" i="7"/>
  <c r="AO281" i="7"/>
  <c r="AO289" i="7" s="1"/>
  <c r="AK281" i="7"/>
  <c r="AK289" i="7" s="1"/>
  <c r="AG281" i="7"/>
  <c r="AG289" i="7" s="1"/>
  <c r="AC281" i="7"/>
  <c r="AC289" i="7" s="1"/>
  <c r="Y281" i="7"/>
  <c r="Y289" i="7" s="1"/>
  <c r="Y187" i="7" s="1"/>
  <c r="Y188" i="7" s="1"/>
  <c r="U281" i="7"/>
  <c r="U289" i="7" s="1"/>
  <c r="U187" i="7" s="1"/>
  <c r="U188" i="7" s="1"/>
  <c r="Q281" i="7"/>
  <c r="Q289" i="7" s="1"/>
  <c r="Q187" i="7" s="1"/>
  <c r="M281" i="7"/>
  <c r="M289" i="7" s="1"/>
  <c r="M187" i="7" s="1"/>
  <c r="I281" i="7"/>
  <c r="I289" i="7" s="1"/>
  <c r="I187" i="7" s="1"/>
  <c r="E281" i="7"/>
  <c r="E289" i="7" s="1"/>
  <c r="E187" i="7" s="1"/>
  <c r="E188" i="7" s="1"/>
  <c r="AN281" i="7"/>
  <c r="AF281" i="7"/>
  <c r="AF289" i="7" s="1"/>
  <c r="AB281" i="7"/>
  <c r="AB289" i="7" s="1"/>
  <c r="X281" i="7"/>
  <c r="X289" i="7" s="1"/>
  <c r="X187" i="7" s="1"/>
  <c r="X188" i="7" s="1"/>
  <c r="T281" i="7"/>
  <c r="T289" i="7" s="1"/>
  <c r="T187" i="7" s="1"/>
  <c r="P281" i="7"/>
  <c r="P289" i="7" s="1"/>
  <c r="P187" i="7" s="1"/>
  <c r="L281" i="7"/>
  <c r="L289" i="7" s="1"/>
  <c r="L187" i="7" s="1"/>
  <c r="H281" i="7"/>
  <c r="H289" i="7" s="1"/>
  <c r="H187" i="7" s="1"/>
  <c r="D281" i="7"/>
  <c r="D289" i="7" s="1"/>
  <c r="AM281" i="7"/>
  <c r="AM289" i="7" s="1"/>
  <c r="W281" i="7"/>
  <c r="W289" i="7" s="1"/>
  <c r="W187" i="7" s="1"/>
  <c r="W188" i="7" s="1"/>
  <c r="G281" i="7"/>
  <c r="G289" i="7" s="1"/>
  <c r="G187" i="7" s="1"/>
  <c r="K281" i="7"/>
  <c r="K289" i="7" s="1"/>
  <c r="K187" i="7" s="1"/>
  <c r="AI281" i="7"/>
  <c r="AI289" i="7" s="1"/>
  <c r="S281" i="7"/>
  <c r="S289" i="7" s="1"/>
  <c r="S187" i="7" s="1"/>
  <c r="C281" i="7"/>
  <c r="C289" i="7" s="1"/>
  <c r="AE281" i="7"/>
  <c r="AE289" i="7" s="1"/>
  <c r="O281" i="7"/>
  <c r="O289" i="7" s="1"/>
  <c r="O187" i="7" s="1"/>
  <c r="AA281" i="7"/>
  <c r="AA289" i="7" s="1"/>
  <c r="AA187" i="7" s="1"/>
  <c r="AA188" i="7" s="1"/>
  <c r="P383" i="7"/>
  <c r="C424" i="7" s="1"/>
  <c r="B424" i="7" s="1" a="1"/>
  <c r="B424" i="7" s="1"/>
  <c r="AN289" i="7"/>
  <c r="AJ289" i="7"/>
  <c r="F91" i="7"/>
  <c r="Q376" i="7"/>
  <c r="Q383" i="7" s="1"/>
  <c r="F572" i="7" l="1"/>
  <c r="E232" i="7"/>
  <c r="E234" i="7" s="1"/>
  <c r="E157" i="7" s="1"/>
  <c r="E158" i="7" s="1"/>
  <c r="E163" i="7" s="1"/>
  <c r="E165" i="7" s="1"/>
  <c r="E166" i="7" s="1"/>
  <c r="D166" i="7"/>
  <c r="F197" i="7"/>
  <c r="F216" i="7"/>
  <c r="F217" i="7" s="1"/>
  <c r="F228" i="7"/>
  <c r="AA192" i="7"/>
  <c r="AA194" i="7" s="1"/>
  <c r="W192" i="7"/>
  <c r="W194" i="7" s="1"/>
  <c r="Y192" i="7"/>
  <c r="Y194" i="7" s="1"/>
  <c r="V192" i="7"/>
  <c r="V194" i="7" s="1"/>
  <c r="X192" i="7"/>
  <c r="X194" i="7" s="1"/>
  <c r="E192" i="7"/>
  <c r="E194" i="7" s="1"/>
  <c r="U192" i="7"/>
  <c r="U194" i="7" s="1"/>
  <c r="Z192" i="7"/>
  <c r="Z194" i="7" s="1"/>
  <c r="F117" i="7"/>
  <c r="F118" i="7" s="1"/>
  <c r="F121" i="7" s="1"/>
  <c r="F185" i="7"/>
  <c r="F188" i="7" s="1"/>
  <c r="F95" i="7"/>
  <c r="F96" i="7" s="1"/>
  <c r="F109" i="7" s="1"/>
  <c r="D187" i="7"/>
  <c r="D188" i="7" s="1"/>
  <c r="C417" i="7"/>
  <c r="C425" i="7" s="1"/>
  <c r="AI417" i="7"/>
  <c r="AI425" i="7" s="1"/>
  <c r="AP417" i="7"/>
  <c r="AP425" i="7" s="1"/>
  <c r="I417" i="7"/>
  <c r="I425" i="7" s="1"/>
  <c r="I198" i="7" s="1"/>
  <c r="AJ417" i="7"/>
  <c r="AJ425" i="7" s="1"/>
  <c r="AC417" i="7"/>
  <c r="AC425" i="7" s="1"/>
  <c r="AG417" i="7"/>
  <c r="AG425" i="7" s="1"/>
  <c r="AM417" i="7"/>
  <c r="AM425" i="7" s="1"/>
  <c r="AK417" i="7"/>
  <c r="AK425" i="7" s="1"/>
  <c r="T417" i="7"/>
  <c r="T425" i="7" s="1"/>
  <c r="T198" i="7" s="1"/>
  <c r="D417" i="7"/>
  <c r="D425" i="7" s="1"/>
  <c r="D198" i="7" s="1"/>
  <c r="K417" i="7"/>
  <c r="K425" i="7" s="1"/>
  <c r="K198" i="7" s="1"/>
  <c r="AO417" i="7"/>
  <c r="AO425" i="7" s="1"/>
  <c r="L417" i="7"/>
  <c r="L425" i="7" s="1"/>
  <c r="L198" i="7" s="1"/>
  <c r="G417" i="7"/>
  <c r="G425" i="7" s="1"/>
  <c r="G198" i="7" s="1"/>
  <c r="AB417" i="7"/>
  <c r="AB425" i="7" s="1"/>
  <c r="AN417" i="7"/>
  <c r="AN425" i="7" s="1"/>
  <c r="S417" i="7"/>
  <c r="S425" i="7" s="1"/>
  <c r="S198" i="7" s="1"/>
  <c r="E417" i="7"/>
  <c r="E425" i="7" s="1"/>
  <c r="E198" i="7" s="1"/>
  <c r="P417" i="7"/>
  <c r="P425" i="7" s="1"/>
  <c r="P198" i="7" s="1"/>
  <c r="AD417" i="7"/>
  <c r="AD425" i="7" s="1"/>
  <c r="AE417" i="7"/>
  <c r="AE425" i="7" s="1"/>
  <c r="AL417" i="7"/>
  <c r="AL425" i="7" s="1"/>
  <c r="J417" i="7"/>
  <c r="J425" i="7" s="1"/>
  <c r="J198" i="7" s="1"/>
  <c r="H417" i="7"/>
  <c r="H425" i="7" s="1"/>
  <c r="H198" i="7" s="1"/>
  <c r="AF417" i="7"/>
  <c r="AF425" i="7" s="1"/>
  <c r="M417" i="7"/>
  <c r="M425" i="7" s="1"/>
  <c r="M198" i="7" s="1"/>
  <c r="AH417" i="7"/>
  <c r="AH425" i="7" s="1"/>
  <c r="W417" i="7"/>
  <c r="W425" i="7" s="1"/>
  <c r="W198" i="7" s="1"/>
  <c r="U417" i="7"/>
  <c r="U425" i="7" s="1"/>
  <c r="U198" i="7" s="1"/>
  <c r="Z417" i="7"/>
  <c r="Z425" i="7" s="1"/>
  <c r="Z198" i="7" s="1"/>
  <c r="O417" i="7"/>
  <c r="O425" i="7" s="1"/>
  <c r="O198" i="7" s="1"/>
  <c r="R417" i="7"/>
  <c r="R425" i="7" s="1"/>
  <c r="R198" i="7" s="1"/>
  <c r="Q417" i="7"/>
  <c r="Q425" i="7" s="1"/>
  <c r="Q198" i="7" s="1"/>
  <c r="AA417" i="7"/>
  <c r="AA425" i="7" s="1"/>
  <c r="AA198" i="7" s="1"/>
  <c r="F417" i="7"/>
  <c r="F425" i="7" s="1"/>
  <c r="F198" i="7" s="1"/>
  <c r="X417" i="7"/>
  <c r="X425" i="7" s="1"/>
  <c r="X198" i="7" s="1"/>
  <c r="Y417" i="7"/>
  <c r="Y425" i="7" s="1"/>
  <c r="Y198" i="7" s="1"/>
  <c r="N417" i="7"/>
  <c r="N425" i="7" s="1"/>
  <c r="N198" i="7" s="1"/>
  <c r="V417" i="7"/>
  <c r="V425" i="7" s="1"/>
  <c r="V198" i="7" s="1"/>
  <c r="F575" i="7" l="1"/>
  <c r="F684" i="7" s="1"/>
  <c r="F219" i="7"/>
  <c r="F221" i="7" s="1"/>
  <c r="Y199" i="7"/>
  <c r="Y202" i="7" s="1"/>
  <c r="Y206" i="7" s="1"/>
  <c r="Y131" i="7"/>
  <c r="Z199" i="7"/>
  <c r="Z202" i="7" s="1"/>
  <c r="Z206" i="7" s="1"/>
  <c r="Z131" i="7"/>
  <c r="E131" i="7"/>
  <c r="E199" i="7"/>
  <c r="E202" i="7" s="1"/>
  <c r="E206" i="7" s="1"/>
  <c r="E208" i="7" s="1"/>
  <c r="E171" i="7" s="1"/>
  <c r="W199" i="7"/>
  <c r="W202" i="7" s="1"/>
  <c r="W206" i="7" s="1"/>
  <c r="W131" i="7"/>
  <c r="V131" i="7"/>
  <c r="V199" i="7"/>
  <c r="V202" i="7" s="1"/>
  <c r="V206" i="7" s="1"/>
  <c r="U199" i="7"/>
  <c r="U202" i="7" s="1"/>
  <c r="U206" i="7" s="1"/>
  <c r="U131" i="7"/>
  <c r="X131" i="7"/>
  <c r="X199" i="7"/>
  <c r="X202" i="7" s="1"/>
  <c r="X206" i="7" s="1"/>
  <c r="AA131" i="7"/>
  <c r="AA199" i="7"/>
  <c r="AA202" i="7" s="1"/>
  <c r="AA206" i="7" s="1"/>
  <c r="D192" i="7"/>
  <c r="D194" i="7" s="1"/>
  <c r="F192" i="7"/>
  <c r="F194" i="7" s="1"/>
  <c r="C131" i="7"/>
  <c r="B417" i="7" a="1"/>
  <c r="B417" i="7" s="1"/>
  <c r="F156" i="7" l="1"/>
  <c r="F229" i="7"/>
  <c r="F230" i="7" s="1"/>
  <c r="F131" i="7"/>
  <c r="F199" i="7"/>
  <c r="F202" i="7" s="1"/>
  <c r="F206" i="7" s="1"/>
  <c r="F208" i="7" s="1"/>
  <c r="F171" i="7" s="1"/>
  <c r="D131" i="7"/>
  <c r="D199" i="7"/>
  <c r="D202" i="7" s="1"/>
  <c r="AA208" i="7"/>
  <c r="AA171" i="7" s="1"/>
  <c r="W208" i="7"/>
  <c r="W171" i="7" s="1"/>
  <c r="V208" i="7"/>
  <c r="V171" i="7" s="1"/>
  <c r="X208" i="7"/>
  <c r="X171" i="7" s="1"/>
  <c r="U208" i="7"/>
  <c r="U171" i="7" s="1"/>
  <c r="Z208" i="7"/>
  <c r="Z171" i="7" s="1"/>
  <c r="Y208" i="7"/>
  <c r="Y171" i="7" s="1"/>
  <c r="E132" i="7"/>
  <c r="E133" i="7" s="1"/>
  <c r="B425" i="7" a="1"/>
  <c r="B425" i="7" s="1"/>
  <c r="C206" i="7"/>
  <c r="C208" i="7" s="1"/>
  <c r="C171" i="7" s="1"/>
  <c r="G91" i="7"/>
  <c r="G572" i="7" l="1"/>
  <c r="D206" i="7"/>
  <c r="D208" i="7" s="1"/>
  <c r="F232" i="7"/>
  <c r="F234" i="7" s="1"/>
  <c r="F157" i="7" s="1"/>
  <c r="F158" i="7" s="1"/>
  <c r="F163" i="7" s="1"/>
  <c r="F165" i="7" s="1"/>
  <c r="E134" i="7"/>
  <c r="G197" i="7"/>
  <c r="G228" i="7"/>
  <c r="G216" i="7"/>
  <c r="G217" i="7" s="1"/>
  <c r="F132" i="7"/>
  <c r="F133" i="7" s="1"/>
  <c r="G117" i="7"/>
  <c r="G118" i="7" s="1"/>
  <c r="G121" i="7" s="1"/>
  <c r="G185" i="7"/>
  <c r="G188" i="7" s="1"/>
  <c r="G95" i="7"/>
  <c r="G96" i="7" s="1"/>
  <c r="G109" i="7" s="1"/>
  <c r="V132" i="7"/>
  <c r="V133" i="7" s="1"/>
  <c r="W132" i="7"/>
  <c r="W133" i="7" s="1"/>
  <c r="X132" i="7"/>
  <c r="X133" i="7" s="1"/>
  <c r="AA132" i="7"/>
  <c r="AA133" i="7" s="1"/>
  <c r="Z132" i="7"/>
  <c r="Z133" i="7" s="1"/>
  <c r="Y132" i="7"/>
  <c r="Y133" i="7" s="1"/>
  <c r="U132" i="7"/>
  <c r="U133" i="7" s="1"/>
  <c r="G575" i="7" l="1"/>
  <c r="G684" i="7" s="1"/>
  <c r="D171" i="7"/>
  <c r="D132" i="7"/>
  <c r="D133" i="7" s="1"/>
  <c r="D134" i="7" s="1"/>
  <c r="G219" i="7"/>
  <c r="G221" i="7" s="1"/>
  <c r="F166" i="7"/>
  <c r="Y134" i="7"/>
  <c r="W134" i="7"/>
  <c r="F134" i="7"/>
  <c r="X134" i="7"/>
  <c r="Z134" i="7"/>
  <c r="AA134" i="7"/>
  <c r="V134" i="7"/>
  <c r="U134" i="7"/>
  <c r="G192" i="7"/>
  <c r="G194" i="7" s="1"/>
  <c r="C132" i="7"/>
  <c r="C133" i="7" s="1"/>
  <c r="G229" i="7" l="1"/>
  <c r="G230" i="7" s="1"/>
  <c r="G156" i="7"/>
  <c r="G199" i="7"/>
  <c r="G202" i="7" s="1"/>
  <c r="G206" i="7" s="1"/>
  <c r="G208" i="7" s="1"/>
  <c r="G171" i="7" s="1"/>
  <c r="G131" i="7"/>
  <c r="C134" i="7"/>
  <c r="H91" i="7"/>
  <c r="H572" i="7" l="1"/>
  <c r="G232" i="7"/>
  <c r="G234" i="7" s="1"/>
  <c r="G157" i="7" s="1"/>
  <c r="G158" i="7" s="1"/>
  <c r="G163" i="7" s="1"/>
  <c r="G165" i="7" s="1"/>
  <c r="E136" i="7"/>
  <c r="C136" i="7"/>
  <c r="D136" i="7"/>
  <c r="F136" i="7"/>
  <c r="H197" i="7"/>
  <c r="H228" i="7"/>
  <c r="H216" i="7"/>
  <c r="H217" i="7" s="1"/>
  <c r="G132" i="7"/>
  <c r="G133" i="7" s="1"/>
  <c r="H117" i="7"/>
  <c r="H118" i="7" s="1"/>
  <c r="H121" i="7" s="1"/>
  <c r="H185" i="7"/>
  <c r="H188" i="7" s="1"/>
  <c r="H95" i="7"/>
  <c r="H96" i="7" s="1"/>
  <c r="H109" i="7" s="1"/>
  <c r="H575" i="7" l="1"/>
  <c r="H684" i="7" s="1"/>
  <c r="H219" i="7"/>
  <c r="H221" i="7" s="1"/>
  <c r="F137" i="7"/>
  <c r="E137" i="7"/>
  <c r="D137" i="7"/>
  <c r="C137" i="7"/>
  <c r="C138" i="7" s="1"/>
  <c r="G166" i="7"/>
  <c r="G134" i="7"/>
  <c r="H192" i="7"/>
  <c r="H194" i="7" s="1"/>
  <c r="H229" i="7" l="1"/>
  <c r="H230" i="7" s="1"/>
  <c r="H156" i="7"/>
  <c r="G136" i="7"/>
  <c r="H199" i="7"/>
  <c r="H202" i="7" s="1"/>
  <c r="H206" i="7" s="1"/>
  <c r="H208" i="7" s="1"/>
  <c r="H171" i="7" s="1"/>
  <c r="H131" i="7"/>
  <c r="I91" i="7"/>
  <c r="I572" i="7" l="1"/>
  <c r="H232" i="7"/>
  <c r="H234" i="7" s="1"/>
  <c r="H157" i="7" s="1"/>
  <c r="H158" i="7" s="1"/>
  <c r="H163" i="7" s="1"/>
  <c r="H165" i="7" s="1"/>
  <c r="H166" i="7" s="1"/>
  <c r="G137" i="7"/>
  <c r="I197" i="7"/>
  <c r="I228" i="7"/>
  <c r="I216" i="7"/>
  <c r="I217" i="7" s="1"/>
  <c r="H132" i="7"/>
  <c r="H133" i="7" s="1"/>
  <c r="I117" i="7"/>
  <c r="I118" i="7" s="1"/>
  <c r="I121" i="7" s="1"/>
  <c r="I185" i="7"/>
  <c r="I188" i="7" s="1"/>
  <c r="I95" i="7"/>
  <c r="I96" i="7" s="1"/>
  <c r="I109" i="7" s="1"/>
  <c r="I575" i="7" l="1"/>
  <c r="I684" i="7" s="1"/>
  <c r="I219" i="7"/>
  <c r="I221" i="7" s="1"/>
  <c r="H134" i="7"/>
  <c r="I192" i="7"/>
  <c r="I194" i="7" s="1"/>
  <c r="I156" i="7" l="1"/>
  <c r="I229" i="7"/>
  <c r="I230" i="7" s="1"/>
  <c r="H136" i="7"/>
  <c r="I199" i="7"/>
  <c r="I202" i="7" s="1"/>
  <c r="I206" i="7" s="1"/>
  <c r="I208" i="7" s="1"/>
  <c r="I171" i="7" s="1"/>
  <c r="I131" i="7"/>
  <c r="J91" i="7"/>
  <c r="J572" i="7" l="1"/>
  <c r="I232" i="7"/>
  <c r="I234" i="7" s="1"/>
  <c r="I157" i="7" s="1"/>
  <c r="I158" i="7" s="1"/>
  <c r="I163" i="7" s="1"/>
  <c r="I165" i="7" s="1"/>
  <c r="I166" i="7" s="1"/>
  <c r="H137" i="7"/>
  <c r="J197" i="7"/>
  <c r="J216" i="7"/>
  <c r="J217" i="7" s="1"/>
  <c r="J228" i="7"/>
  <c r="I132" i="7"/>
  <c r="I133" i="7" s="1"/>
  <c r="J117" i="7"/>
  <c r="J118" i="7" s="1"/>
  <c r="J121" i="7" s="1"/>
  <c r="J185" i="7"/>
  <c r="J188" i="7" s="1"/>
  <c r="J95" i="7"/>
  <c r="J96" i="7" s="1"/>
  <c r="J109" i="7" s="1"/>
  <c r="J575" i="7" l="1"/>
  <c r="J684" i="7" s="1"/>
  <c r="J219" i="7"/>
  <c r="J221" i="7" s="1"/>
  <c r="I134" i="7"/>
  <c r="J192" i="7"/>
  <c r="J194" i="7" s="1"/>
  <c r="J156" i="7" l="1"/>
  <c r="J229" i="7"/>
  <c r="J230" i="7" s="1"/>
  <c r="I136" i="7"/>
  <c r="J131" i="7"/>
  <c r="J199" i="7"/>
  <c r="J202" i="7" s="1"/>
  <c r="J206" i="7" s="1"/>
  <c r="J208" i="7" s="1"/>
  <c r="J171" i="7" s="1"/>
  <c r="K91" i="7"/>
  <c r="K572" i="7" l="1"/>
  <c r="J232" i="7"/>
  <c r="J234" i="7" s="1"/>
  <c r="J157" i="7" s="1"/>
  <c r="J158" i="7" s="1"/>
  <c r="J163" i="7" s="1"/>
  <c r="J165" i="7" s="1"/>
  <c r="J166" i="7" s="1"/>
  <c r="I137" i="7"/>
  <c r="K197" i="7"/>
  <c r="K228" i="7"/>
  <c r="K216" i="7"/>
  <c r="K217" i="7" s="1"/>
  <c r="J132" i="7"/>
  <c r="J133" i="7" s="1"/>
  <c r="K117" i="7"/>
  <c r="K118" i="7" s="1"/>
  <c r="K121" i="7" s="1"/>
  <c r="K185" i="7"/>
  <c r="K188" i="7" s="1"/>
  <c r="K95" i="7"/>
  <c r="K96" i="7" s="1"/>
  <c r="K109" i="7" s="1"/>
  <c r="K575" i="7" l="1"/>
  <c r="K684" i="7" s="1"/>
  <c r="K219" i="7"/>
  <c r="K221" i="7" s="1"/>
  <c r="J134" i="7"/>
  <c r="J136" i="7" s="1"/>
  <c r="J137" i="7" s="1"/>
  <c r="K192" i="7"/>
  <c r="K194" i="7" s="1"/>
  <c r="K156" i="7" l="1"/>
  <c r="K229" i="7"/>
  <c r="K230" i="7" s="1"/>
  <c r="K199" i="7"/>
  <c r="K202" i="7" s="1"/>
  <c r="K206" i="7" s="1"/>
  <c r="K208" i="7" s="1"/>
  <c r="K171" i="7" s="1"/>
  <c r="K131" i="7"/>
  <c r="L91" i="7"/>
  <c r="L572" i="7" l="1"/>
  <c r="K232" i="7"/>
  <c r="K234" i="7" s="1"/>
  <c r="K157" i="7" s="1"/>
  <c r="K158" i="7" s="1"/>
  <c r="K163" i="7" s="1"/>
  <c r="K165" i="7" s="1"/>
  <c r="K166" i="7" s="1"/>
  <c r="L197" i="7"/>
  <c r="L228" i="7"/>
  <c r="L216" i="7"/>
  <c r="L217" i="7" s="1"/>
  <c r="K132" i="7"/>
  <c r="K133" i="7" s="1"/>
  <c r="L117" i="7"/>
  <c r="L118" i="7" s="1"/>
  <c r="L121" i="7" s="1"/>
  <c r="L185" i="7"/>
  <c r="L188" i="7" s="1"/>
  <c r="L95" i="7"/>
  <c r="L96" i="7" s="1"/>
  <c r="L109" i="7" s="1"/>
  <c r="L575" i="7" l="1"/>
  <c r="L684" i="7" s="1"/>
  <c r="L219" i="7"/>
  <c r="L221" i="7" s="1"/>
  <c r="K134" i="7"/>
  <c r="K136" i="7" s="1"/>
  <c r="K137" i="7" s="1"/>
  <c r="L192" i="7"/>
  <c r="L194" i="7" s="1"/>
  <c r="L156" i="7" l="1"/>
  <c r="L229" i="7"/>
  <c r="L230" i="7" s="1"/>
  <c r="L199" i="7"/>
  <c r="L202" i="7" s="1"/>
  <c r="L206" i="7" s="1"/>
  <c r="L208" i="7" s="1"/>
  <c r="L171" i="7" s="1"/>
  <c r="L131" i="7"/>
  <c r="M91" i="7"/>
  <c r="M572" i="7" l="1"/>
  <c r="L232" i="7"/>
  <c r="L234" i="7" s="1"/>
  <c r="L157" i="7" s="1"/>
  <c r="L158" i="7" s="1"/>
  <c r="L163" i="7" s="1"/>
  <c r="L165" i="7" s="1"/>
  <c r="L166" i="7" s="1"/>
  <c r="M197" i="7"/>
  <c r="M228" i="7"/>
  <c r="M216" i="7"/>
  <c r="M217" i="7" s="1"/>
  <c r="L132" i="7"/>
  <c r="L133" i="7" s="1"/>
  <c r="M117" i="7"/>
  <c r="M118" i="7" s="1"/>
  <c r="M121" i="7" s="1"/>
  <c r="M185" i="7"/>
  <c r="M188" i="7" s="1"/>
  <c r="M95" i="7"/>
  <c r="M96" i="7" s="1"/>
  <c r="M109" i="7" s="1"/>
  <c r="M575" i="7" l="1"/>
  <c r="M684" i="7" s="1"/>
  <c r="M219" i="7"/>
  <c r="M221" i="7" s="1"/>
  <c r="L134" i="7"/>
  <c r="L136" i="7" s="1"/>
  <c r="L137" i="7" s="1"/>
  <c r="M192" i="7"/>
  <c r="M194" i="7" s="1"/>
  <c r="M156" i="7" l="1"/>
  <c r="M229" i="7"/>
  <c r="M230" i="7" s="1"/>
  <c r="M199" i="7"/>
  <c r="M202" i="7" s="1"/>
  <c r="M206" i="7" s="1"/>
  <c r="M208" i="7" s="1"/>
  <c r="M171" i="7" s="1"/>
  <c r="M131" i="7"/>
  <c r="N91" i="7"/>
  <c r="N572" i="7" l="1"/>
  <c r="M232" i="7"/>
  <c r="M234" i="7" s="1"/>
  <c r="M157" i="7" s="1"/>
  <c r="M158" i="7" s="1"/>
  <c r="M163" i="7" s="1"/>
  <c r="M165" i="7" s="1"/>
  <c r="M166" i="7" s="1"/>
  <c r="N197" i="7"/>
  <c r="N216" i="7"/>
  <c r="N217" i="7" s="1"/>
  <c r="N228" i="7"/>
  <c r="M132" i="7"/>
  <c r="M133" i="7" s="1"/>
  <c r="N117" i="7"/>
  <c r="N118" i="7" s="1"/>
  <c r="N121" i="7" s="1"/>
  <c r="N185" i="7"/>
  <c r="N188" i="7" s="1"/>
  <c r="N95" i="7"/>
  <c r="N96" i="7" s="1"/>
  <c r="N109" i="7" s="1"/>
  <c r="N575" i="7" l="1"/>
  <c r="N684" i="7" s="1"/>
  <c r="N219" i="7"/>
  <c r="N221" i="7" s="1"/>
  <c r="M134" i="7"/>
  <c r="M136" i="7" s="1"/>
  <c r="M137" i="7" s="1"/>
  <c r="N192" i="7"/>
  <c r="N194" i="7" s="1"/>
  <c r="N156" i="7" l="1"/>
  <c r="N229" i="7"/>
  <c r="N230" i="7" s="1"/>
  <c r="N199" i="7"/>
  <c r="N202" i="7" s="1"/>
  <c r="N206" i="7" s="1"/>
  <c r="N208" i="7" s="1"/>
  <c r="N171" i="7" s="1"/>
  <c r="N131" i="7"/>
  <c r="O91" i="7"/>
  <c r="O572" i="7" l="1"/>
  <c r="N232" i="7"/>
  <c r="N234" i="7" s="1"/>
  <c r="N157" i="7" s="1"/>
  <c r="N158" i="7" s="1"/>
  <c r="N163" i="7" s="1"/>
  <c r="N165" i="7" s="1"/>
  <c r="N166" i="7" s="1"/>
  <c r="O197" i="7"/>
  <c r="O216" i="7"/>
  <c r="O217" i="7" s="1"/>
  <c r="O228" i="7"/>
  <c r="N132" i="7"/>
  <c r="N133" i="7" s="1"/>
  <c r="O117" i="7"/>
  <c r="O118" i="7" s="1"/>
  <c r="O121" i="7" s="1"/>
  <c r="O185" i="7"/>
  <c r="O188" i="7" s="1"/>
  <c r="O95" i="7"/>
  <c r="O96" i="7" s="1"/>
  <c r="O109" i="7" s="1"/>
  <c r="O575" i="7" l="1"/>
  <c r="O684" i="7" s="1"/>
  <c r="O219" i="7"/>
  <c r="O221" i="7" s="1"/>
  <c r="N134" i="7"/>
  <c r="N136" i="7" s="1"/>
  <c r="N137" i="7" s="1"/>
  <c r="O192" i="7"/>
  <c r="O194" i="7" s="1"/>
  <c r="O156" i="7" l="1"/>
  <c r="O229" i="7"/>
  <c r="O230" i="7" s="1"/>
  <c r="O199" i="7"/>
  <c r="O202" i="7" s="1"/>
  <c r="O206" i="7" s="1"/>
  <c r="O208" i="7" s="1"/>
  <c r="O171" i="7" s="1"/>
  <c r="O131" i="7"/>
  <c r="P91" i="7"/>
  <c r="P572" i="7" l="1"/>
  <c r="O232" i="7"/>
  <c r="O234" i="7" s="1"/>
  <c r="O157" i="7" s="1"/>
  <c r="O158" i="7" s="1"/>
  <c r="O163" i="7" s="1"/>
  <c r="O165" i="7" s="1"/>
  <c r="O166" i="7" s="1"/>
  <c r="P197" i="7"/>
  <c r="P228" i="7"/>
  <c r="P216" i="7"/>
  <c r="P217" i="7" s="1"/>
  <c r="O132" i="7"/>
  <c r="O133" i="7" s="1"/>
  <c r="P117" i="7"/>
  <c r="P118" i="7" s="1"/>
  <c r="P121" i="7" s="1"/>
  <c r="P185" i="7"/>
  <c r="P188" i="7" s="1"/>
  <c r="P95" i="7"/>
  <c r="P96" i="7" s="1"/>
  <c r="P109" i="7" s="1"/>
  <c r="P575" i="7" l="1"/>
  <c r="P684" i="7" s="1"/>
  <c r="P219" i="7"/>
  <c r="P221" i="7" s="1"/>
  <c r="O134" i="7"/>
  <c r="O136" i="7" s="1"/>
  <c r="O137" i="7" s="1"/>
  <c r="P192" i="7"/>
  <c r="P194" i="7" s="1"/>
  <c r="P156" i="7" l="1"/>
  <c r="P229" i="7"/>
  <c r="P230" i="7" s="1"/>
  <c r="P199" i="7"/>
  <c r="P202" i="7" s="1"/>
  <c r="P206" i="7" s="1"/>
  <c r="P208" i="7" s="1"/>
  <c r="P171" i="7" s="1"/>
  <c r="P131" i="7"/>
  <c r="Q91" i="7"/>
  <c r="Q572" i="7" l="1"/>
  <c r="P232" i="7"/>
  <c r="P234" i="7" s="1"/>
  <c r="P157" i="7" s="1"/>
  <c r="P158" i="7" s="1"/>
  <c r="P163" i="7" s="1"/>
  <c r="P165" i="7" s="1"/>
  <c r="P166" i="7" s="1"/>
  <c r="Q197" i="7"/>
  <c r="Q228" i="7"/>
  <c r="Q216" i="7"/>
  <c r="Q217" i="7" s="1"/>
  <c r="P132" i="7"/>
  <c r="P133" i="7" s="1"/>
  <c r="Q117" i="7"/>
  <c r="Q118" i="7" s="1"/>
  <c r="Q121" i="7" s="1"/>
  <c r="Q185" i="7"/>
  <c r="Q188" i="7" s="1"/>
  <c r="Q95" i="7"/>
  <c r="Q96" i="7" s="1"/>
  <c r="Q109" i="7" s="1"/>
  <c r="Q575" i="7" l="1"/>
  <c r="Q684" i="7" s="1"/>
  <c r="Q219" i="7"/>
  <c r="Q221" i="7" s="1"/>
  <c r="P134" i="7"/>
  <c r="P136" i="7" s="1"/>
  <c r="P137" i="7" s="1"/>
  <c r="Q192" i="7"/>
  <c r="Q194" i="7" s="1"/>
  <c r="Q199" i="7" l="1"/>
  <c r="Q202" i="7" s="1"/>
  <c r="Q206" i="7" s="1"/>
  <c r="Q208" i="7" s="1"/>
  <c r="Q171" i="7" s="1"/>
  <c r="Q156" i="7"/>
  <c r="Q229" i="7"/>
  <c r="Q230" i="7" s="1"/>
  <c r="Q131" i="7"/>
  <c r="R91" i="7"/>
  <c r="Q132" i="7" l="1"/>
  <c r="Q133" i="7" s="1"/>
  <c r="R572" i="7"/>
  <c r="Q232" i="7"/>
  <c r="Q234" i="7" s="1"/>
  <c r="Q157" i="7" s="1"/>
  <c r="Q158" i="7" s="1"/>
  <c r="Q163" i="7" s="1"/>
  <c r="Q165" i="7" s="1"/>
  <c r="Q166" i="7" s="1"/>
  <c r="R197" i="7"/>
  <c r="R216" i="7"/>
  <c r="R217" i="7" s="1"/>
  <c r="R228" i="7"/>
  <c r="R117" i="7"/>
  <c r="R118" i="7" s="1"/>
  <c r="R121" i="7" s="1"/>
  <c r="R185" i="7"/>
  <c r="R188" i="7" s="1"/>
  <c r="R95" i="7"/>
  <c r="R96" i="7" s="1"/>
  <c r="R109" i="7" s="1"/>
  <c r="R575" i="7" l="1"/>
  <c r="R684" i="7" s="1"/>
  <c r="R219" i="7"/>
  <c r="R221" i="7" s="1"/>
  <c r="Q134" i="7"/>
  <c r="Q136" i="7" s="1"/>
  <c r="Q137" i="7" s="1"/>
  <c r="R192" i="7"/>
  <c r="R194" i="7" s="1"/>
  <c r="R156" i="7" l="1"/>
  <c r="R229" i="7"/>
  <c r="R230" i="7" s="1"/>
  <c r="R232" i="7" s="1"/>
  <c r="R234" i="7" s="1"/>
  <c r="R157" i="7" s="1"/>
  <c r="R131" i="7"/>
  <c r="R199" i="7"/>
  <c r="R202" i="7" s="1"/>
  <c r="R206" i="7" s="1"/>
  <c r="R208" i="7" s="1"/>
  <c r="R171" i="7" s="1"/>
  <c r="S91" i="7"/>
  <c r="S572" i="7" l="1"/>
  <c r="R158" i="7"/>
  <c r="R163" i="7" s="1"/>
  <c r="R165" i="7" s="1"/>
  <c r="R166" i="7" s="1"/>
  <c r="S197" i="7"/>
  <c r="S228" i="7"/>
  <c r="S216" i="7"/>
  <c r="S217" i="7" s="1"/>
  <c r="R132" i="7"/>
  <c r="R133" i="7" s="1"/>
  <c r="S117" i="7"/>
  <c r="S118" i="7" s="1"/>
  <c r="S121" i="7" s="1"/>
  <c r="S185" i="7"/>
  <c r="S188" i="7" s="1"/>
  <c r="S95" i="7"/>
  <c r="S96" i="7" s="1"/>
  <c r="S109" i="7" s="1"/>
  <c r="S575" i="7" l="1"/>
  <c r="S684" i="7" s="1"/>
  <c r="S219" i="7"/>
  <c r="S221" i="7" s="1"/>
  <c r="R134" i="7"/>
  <c r="R136" i="7" s="1"/>
  <c r="R137" i="7" s="1"/>
  <c r="S192" i="7"/>
  <c r="S194" i="7" s="1"/>
  <c r="S229" i="7" l="1"/>
  <c r="S230" i="7" s="1"/>
  <c r="S156" i="7"/>
  <c r="S199" i="7"/>
  <c r="S202" i="7" s="1"/>
  <c r="S206" i="7" s="1"/>
  <c r="S208" i="7" s="1"/>
  <c r="S171" i="7" s="1"/>
  <c r="S131" i="7"/>
  <c r="T91" i="7"/>
  <c r="T572" i="7" l="1"/>
  <c r="S232" i="7"/>
  <c r="S234" i="7" s="1"/>
  <c r="S157" i="7" s="1"/>
  <c r="S158" i="7" s="1"/>
  <c r="S163" i="7" s="1"/>
  <c r="S165" i="7" s="1"/>
  <c r="S166" i="7" s="1"/>
  <c r="T197" i="7"/>
  <c r="T228" i="7"/>
  <c r="T216" i="7"/>
  <c r="T217" i="7" s="1"/>
  <c r="S132" i="7"/>
  <c r="S133" i="7" s="1"/>
  <c r="T117" i="7"/>
  <c r="T118" i="7" s="1"/>
  <c r="T121" i="7" s="1"/>
  <c r="T185" i="7"/>
  <c r="T188" i="7" s="1"/>
  <c r="T95" i="7"/>
  <c r="T96" i="7" s="1"/>
  <c r="T109" i="7" s="1"/>
  <c r="T575" i="7" l="1"/>
  <c r="T219" i="7"/>
  <c r="T221" i="7" s="1"/>
  <c r="T229" i="7" s="1"/>
  <c r="T230" i="7" s="1"/>
  <c r="S134" i="7"/>
  <c r="S136" i="7" s="1"/>
  <c r="S137" i="7" s="1"/>
  <c r="T192" i="7"/>
  <c r="T194" i="7" s="1"/>
  <c r="U572" i="7" l="1"/>
  <c r="U575" i="7" s="1"/>
  <c r="T684" i="7"/>
  <c r="T232" i="7"/>
  <c r="T234" i="7" s="1"/>
  <c r="T157" i="7" s="1"/>
  <c r="T156" i="7"/>
  <c r="T199" i="7"/>
  <c r="T202" i="7" s="1"/>
  <c r="T206" i="7" s="1"/>
  <c r="T208" i="7" s="1"/>
  <c r="T171" i="7" s="1"/>
  <c r="T131" i="7"/>
  <c r="F12" i="1"/>
  <c r="U684" i="7" l="1"/>
  <c r="V572" i="7"/>
  <c r="V575" i="7" s="1"/>
  <c r="T158" i="7"/>
  <c r="T163" i="7" s="1"/>
  <c r="AL165" i="7" s="1"/>
  <c r="T132" i="7"/>
  <c r="T133" i="7" s="1"/>
  <c r="W572" i="7" l="1"/>
  <c r="V684" i="7"/>
  <c r="W575" i="7"/>
  <c r="W684" i="7" s="1"/>
  <c r="T165" i="7"/>
  <c r="T166" i="7" s="1"/>
  <c r="B168" i="7"/>
  <c r="F17" i="1" s="1"/>
  <c r="AJ165" i="7"/>
  <c r="AF165" i="7"/>
  <c r="AB165" i="7"/>
  <c r="AK165" i="7"/>
  <c r="AC165" i="7"/>
  <c r="Y165" i="7"/>
  <c r="AN165" i="7"/>
  <c r="V165" i="7"/>
  <c r="U165" i="7"/>
  <c r="Z165" i="7"/>
  <c r="X165" i="7"/>
  <c r="AG165" i="7"/>
  <c r="AI165" i="7"/>
  <c r="AA165" i="7"/>
  <c r="AD165" i="7"/>
  <c r="W165" i="7"/>
  <c r="AH165" i="7"/>
  <c r="AP165" i="7"/>
  <c r="AM165" i="7"/>
  <c r="AO165" i="7"/>
  <c r="AE165" i="7"/>
  <c r="T134" i="7"/>
  <c r="B175" i="7"/>
  <c r="X572" i="7" l="1"/>
  <c r="U166" i="7"/>
  <c r="X575" i="7"/>
  <c r="X684" i="7" s="1"/>
  <c r="AD166" i="7"/>
  <c r="AC166" i="7"/>
  <c r="V166" i="7"/>
  <c r="Y166" i="7"/>
  <c r="W166" i="7"/>
  <c r="X166" i="7"/>
  <c r="AB166" i="7"/>
  <c r="AA166" i="7"/>
  <c r="Z166" i="7"/>
  <c r="AF166" i="7"/>
  <c r="AJ166" i="7"/>
  <c r="AP166" i="7"/>
  <c r="AG166" i="7"/>
  <c r="AH166" i="7"/>
  <c r="AL166" i="7"/>
  <c r="AO166" i="7"/>
  <c r="AK166" i="7"/>
  <c r="AI166" i="7"/>
  <c r="AN166" i="7"/>
  <c r="AM166" i="7"/>
  <c r="AE166" i="7"/>
  <c r="AO136" i="7"/>
  <c r="V136" i="7"/>
  <c r="T136" i="7"/>
  <c r="T137" i="7" s="1"/>
  <c r="AF136" i="7"/>
  <c r="U136" i="7"/>
  <c r="Y136" i="7"/>
  <c r="AM136" i="7"/>
  <c r="AC136" i="7"/>
  <c r="AI136" i="7"/>
  <c r="AP136" i="7"/>
  <c r="AD136" i="7"/>
  <c r="AG136" i="7"/>
  <c r="AA136" i="7"/>
  <c r="AL136" i="7"/>
  <c r="W136" i="7"/>
  <c r="AN136" i="7"/>
  <c r="X136" i="7"/>
  <c r="AK136" i="7"/>
  <c r="AB136" i="7"/>
  <c r="Z136" i="7"/>
  <c r="AE136" i="7"/>
  <c r="AH136" i="7"/>
  <c r="AJ136" i="7"/>
  <c r="Y572" i="7" l="1"/>
  <c r="Y575" i="7"/>
  <c r="Z137" i="7"/>
  <c r="W137" i="7"/>
  <c r="F14" i="1"/>
  <c r="AN137" i="7"/>
  <c r="AG137" i="7"/>
  <c r="AF137" i="7"/>
  <c r="AB137" i="7"/>
  <c r="AD137" i="7"/>
  <c r="AH137" i="7"/>
  <c r="AK137" i="7"/>
  <c r="AL137" i="7"/>
  <c r="AP137" i="7"/>
  <c r="Y137" i="7"/>
  <c r="Z138" i="7" s="1"/>
  <c r="V137" i="7"/>
  <c r="W138" i="7" s="1"/>
  <c r="AC137" i="7"/>
  <c r="AJ137" i="7"/>
  <c r="AM137" i="7"/>
  <c r="AE137" i="7"/>
  <c r="AF138" i="7" s="1"/>
  <c r="X137" i="7"/>
  <c r="AA137" i="7"/>
  <c r="AI137" i="7"/>
  <c r="U137" i="7"/>
  <c r="AO137" i="7"/>
  <c r="D138" i="7"/>
  <c r="K138" i="7"/>
  <c r="T138" i="7"/>
  <c r="J138" i="7"/>
  <c r="F138" i="7"/>
  <c r="P138" i="7"/>
  <c r="L138" i="7"/>
  <c r="O138" i="7"/>
  <c r="I138" i="7"/>
  <c r="G138" i="7"/>
  <c r="H138" i="7"/>
  <c r="M138" i="7"/>
  <c r="E138" i="7"/>
  <c r="S138" i="7"/>
  <c r="N138" i="7"/>
  <c r="R138" i="7"/>
  <c r="Q138" i="7"/>
  <c r="V138" i="7" l="1"/>
  <c r="Z572" i="7"/>
  <c r="Z575" i="7" s="1"/>
  <c r="Z684" i="7" s="1"/>
  <c r="Y684" i="7"/>
  <c r="AI138" i="7"/>
  <c r="AA138" i="7"/>
  <c r="AK138" i="7"/>
  <c r="AN138" i="7"/>
  <c r="AG138" i="7"/>
  <c r="AD138" i="7"/>
  <c r="AL138" i="7"/>
  <c r="AH138" i="7"/>
  <c r="AO138" i="7"/>
  <c r="Y138" i="7"/>
  <c r="U138" i="7"/>
  <c r="AP138" i="7"/>
  <c r="X138" i="7"/>
  <c r="AM138" i="7"/>
  <c r="AB138" i="7"/>
  <c r="AJ138" i="7"/>
  <c r="AC138" i="7"/>
  <c r="AE138" i="7"/>
  <c r="AA572" i="7" l="1"/>
  <c r="AA575" i="7" s="1"/>
  <c r="B138" i="7"/>
  <c r="F15" i="1" s="1"/>
  <c r="AA684" i="7" l="1"/>
  <c r="AB572" i="7"/>
  <c r="AB575" i="7" s="1"/>
  <c r="AC572" i="7" l="1"/>
  <c r="AC575" i="7" s="1"/>
  <c r="AB684" i="7"/>
  <c r="AD572" i="7" l="1"/>
  <c r="AD575" i="7" s="1"/>
  <c r="AC684" i="7"/>
  <c r="AE572" i="7" l="1"/>
  <c r="AE575" i="7" s="1"/>
  <c r="AD684" i="7"/>
  <c r="AF572" i="7" l="1"/>
  <c r="AF575" i="7" s="1"/>
  <c r="AE684" i="7"/>
  <c r="AG572" i="7" l="1"/>
  <c r="AF684" i="7"/>
  <c r="AG575" i="7"/>
  <c r="AH572" i="7" l="1"/>
  <c r="AG684" i="7"/>
  <c r="AH575" i="7"/>
  <c r="AI572" i="7" l="1"/>
  <c r="AI575" i="7" s="1"/>
  <c r="AH684" i="7"/>
  <c r="AJ572" i="7" l="1"/>
  <c r="AJ575" i="7" s="1"/>
  <c r="AJ684" i="7" s="1"/>
  <c r="AI684" i="7"/>
  <c r="AK572" i="7" l="1"/>
  <c r="AK575" i="7"/>
  <c r="AK684" i="7" s="1"/>
  <c r="AL572" i="7" l="1"/>
  <c r="AL575" i="7"/>
  <c r="AM572" i="7" l="1"/>
  <c r="AM575" i="7" s="1"/>
  <c r="AM684" i="7" s="1"/>
  <c r="AL684" i="7"/>
  <c r="AN572" i="7" l="1"/>
  <c r="AN575" i="7" s="1"/>
  <c r="AO572" i="7" l="1"/>
  <c r="AO575" i="7" s="1"/>
  <c r="AN684" i="7"/>
  <c r="AP572" i="7" l="1"/>
  <c r="AP575" i="7" s="1"/>
  <c r="AP684" i="7" s="1"/>
  <c r="AO684" i="7"/>
</calcChain>
</file>

<file path=xl/sharedStrings.xml><?xml version="1.0" encoding="utf-8"?>
<sst xmlns="http://schemas.openxmlformats.org/spreadsheetml/2006/main" count="723" uniqueCount="402">
  <si>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</si>
  <si>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</si>
  <si>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</si>
  <si>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</si>
  <si>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</si>
  <si>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</si>
  <si>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</si>
  <si>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</si>
  <si>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</si>
  <si>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</si>
  <si>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</si>
  <si>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</si>
  <si>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</si>
  <si>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</si>
  <si>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</si>
  <si>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</si>
  <si>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</si>
  <si>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</si>
  <si>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</si>
  <si>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</si>
  <si>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</si>
  <si>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</si>
  <si>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Total PBI</t>
  </si>
  <si>
    <t>Summary</t>
  </si>
  <si>
    <t>Funding</t>
  </si>
  <si>
    <t>Principal</t>
  </si>
  <si>
    <t>Interest</t>
  </si>
  <si>
    <t>Production Based Incentive (PBI)</t>
  </si>
  <si>
    <t>Incentive ($/kWh)</t>
  </si>
  <si>
    <t>Generation (kWh)</t>
  </si>
  <si>
    <t>Capacity Based Incentive (CBI)</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</si>
  <si>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</si>
  <si>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</si>
  <si>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</si>
  <si>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</si>
  <si>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</si>
  <si>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</si>
  <si>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</si>
  <si>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</si>
  <si>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</si>
  <si>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</si>
  <si>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</si>
  <si>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</si>
  <si>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</si>
  <si>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</si>
  <si>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</si>
  <si>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</si>
  <si>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</si>
  <si>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</si>
  <si>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</si>
  <si>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</si>
  <si>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</si>
  <si>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</si>
  <si>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</si>
  <si>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</si>
  <si>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</si>
  <si>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</si>
  <si>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</si>
  <si>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</si>
  <si>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</si>
  <si>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</si>
  <si>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</si>
  <si>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</si>
  <si>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</si>
  <si>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</si>
  <si>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</si>
  <si>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</si>
  <si>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</si>
  <si>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</si>
  <si>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</si>
  <si>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State Depreciation Amounts</t>
  </si>
  <si>
    <t>Federal Depreciation Amounts</t>
  </si>
  <si>
    <t>Total Revenue</t>
  </si>
  <si>
    <t>Partial Income Statement: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</si>
  <si>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</si>
  <si>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</si>
  <si>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</si>
  <si>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</si>
  <si>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</si>
  <si>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</si>
  <si>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</si>
  <si>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</si>
  <si>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</si>
  <si>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</si>
  <si>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</si>
  <si>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</si>
  <si>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</si>
  <si>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</si>
  <si>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</si>
  <si>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</si>
  <si>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</si>
  <si>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</si>
  <si>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</si>
  <si>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</si>
  <si>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</si>
  <si>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</si>
  <si>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</si>
  <si>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</si>
  <si>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</si>
  <si>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</si>
  <si>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</si>
  <si>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</si>
  <si>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</si>
  <si>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</si>
  <si>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</si>
  <si>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</si>
  <si>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</si>
  <si>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</si>
  <si>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</si>
  <si>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</si>
  <si>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</si>
  <si>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</si>
  <si>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</si>
  <si>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</si>
  <si>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</si>
  <si>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</si>
  <si>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</si>
  <si>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</si>
  <si>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</si>
  <si>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</si>
  <si>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</si>
  <si>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</si>
  <si>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</si>
  <si>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</si>
  <si>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</si>
  <si>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</si>
  <si>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</si>
  <si>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</si>
  <si>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</si>
  <si>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</si>
  <si>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</si>
  <si>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</si>
  <si>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</si>
  <si>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</si>
  <si>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</si>
  <si>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</si>
  <si>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</si>
  <si>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</si>
  <si>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</si>
  <si>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</si>
  <si>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</si>
  <si>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</si>
  <si>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</si>
  <si>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</si>
  <si>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</si>
  <si>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</si>
  <si>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</si>
  <si>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</si>
  <si>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</si>
  <si>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</si>
  <si>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</si>
  <si>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</si>
  <si>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</si>
  <si>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</si>
  <si>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</si>
  <si>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</si>
  <si>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</si>
  <si>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</si>
  <si>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</si>
  <si>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</si>
  <si>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</si>
  <si>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</si>
  <si>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</si>
  <si>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</si>
  <si>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</si>
  <si>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</si>
  <si>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</si>
  <si>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</si>
  <si>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For additional information on depreciation schedules, see IRS publication 946.</t>
  </si>
  <si>
    <t>Depreciation Percent (%)</t>
  </si>
  <si>
    <t>Replacement cost ($/W)</t>
  </si>
  <si>
    <t>Nameplate capacity (kW)</t>
  </si>
  <si>
    <t>Non-depreciable</t>
  </si>
  <si>
    <t>Total installed cost</t>
  </si>
  <si>
    <t>Construction financing</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</si>
  <si>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</si>
  <si>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</si>
  <si>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</si>
  <si>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</si>
  <si>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</si>
  <si>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</si>
  <si>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Annual generation (kWh)</t>
  </si>
  <si>
    <t>PPA price</t>
  </si>
  <si>
    <t>Year target IRR reached</t>
  </si>
  <si>
    <t>Incentive Amounts</t>
  </si>
  <si>
    <t>Levelized COE and PPA Price</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</si>
  <si>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</si>
  <si>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</si>
  <si>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</si>
  <si>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</si>
  <si>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</si>
  <si>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</si>
  <si>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</si>
  <si>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</si>
  <si>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</si>
  <si>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Issuance of equity</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</si>
  <si>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</si>
  <si>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</si>
  <si>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</si>
  <si>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</si>
  <si>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</si>
  <si>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</si>
  <si>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</si>
  <si>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</si>
  <si>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</si>
  <si>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</si>
  <si>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</si>
  <si>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</si>
  <si>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</si>
  <si>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</si>
  <si>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</si>
  <si>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</si>
  <si>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</si>
  <si>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</si>
  <si>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</si>
  <si>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</si>
  <si>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</si>
  <si>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</si>
  <si>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</si>
  <si>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</si>
  <si>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</si>
  <si>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</si>
  <si>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</si>
  <si>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</si>
  <si>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</si>
  <si>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</si>
  <si>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</si>
  <si>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</si>
  <si>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</si>
  <si>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</si>
  <si>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</si>
  <si>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</si>
  <si>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</si>
  <si>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Value depends on option in SAM</t>
  </si>
  <si>
    <t>Ending balance</t>
  </si>
  <si>
    <t>Energy (AC kWh)</t>
  </si>
  <si>
    <t>Plus: Interest earned on reserve accounts</t>
  </si>
  <si>
    <t>Total capital cost ($)</t>
  </si>
  <si>
    <t>ANNUAL VALUES</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</si>
  <si>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</si>
  <si>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</si>
  <si>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</si>
  <si>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</si>
  <si>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</si>
  <si>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</si>
  <si>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Working capital reserve</t>
  </si>
  <si>
    <t>Debt service reserve</t>
  </si>
  <si>
    <t>Beginning balance</t>
  </si>
  <si>
    <t>Release of funds</t>
  </si>
  <si>
    <t>Major equipment replacement reserve 1</t>
  </si>
  <si>
    <t>Timing of funding</t>
  </si>
  <si>
    <t>Cost of each occurrence</t>
  </si>
  <si>
    <t>Funding of each occurence</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</si>
  <si>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</si>
  <si>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</si>
  <si>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</si>
  <si>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</si>
  <si>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</si>
  <si>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</si>
  <si>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</si>
  <si>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</si>
  <si>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</si>
  <si>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</si>
  <si>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</si>
  <si>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</si>
  <si>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</si>
  <si>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</si>
  <si>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</si>
  <si>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</si>
  <si>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</si>
  <si>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See Row 164</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</si>
  <si>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</si>
  <si>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</si>
  <si>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</si>
  <si>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</si>
  <si>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</si>
  <si>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</si>
  <si>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</si>
  <si>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</si>
  <si>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</si>
  <si>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</si>
  <si>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</si>
  <si>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</si>
  <si>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</si>
  <si>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</si>
  <si>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</si>
  <si>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</si>
  <si>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Total PPA revenue (TOD price multipliers may apply)</t>
  </si>
  <si>
    <t>Sale Leaseback</t>
  </si>
  <si>
    <t>Developer (lessee) operating margin ($/kW)</t>
  </si>
  <si>
    <t>Developer (lessee) margin escalation (%/year)</t>
  </si>
  <si>
    <t>Tax investor (lessor) required lease payment reserve (months)</t>
  </si>
  <si>
    <t>Equity closing cost ($)</t>
  </si>
  <si>
    <t>Other financing cost ($)</t>
  </si>
  <si>
    <t>Development fee (% of installed cost)</t>
  </si>
  <si>
    <t>Tax on development fee in Year 1</t>
  </si>
  <si>
    <t>Development fee ($)</t>
  </si>
  <si>
    <t>Federal income tax rate in Year 1 (%/year)</t>
  </si>
  <si>
    <t>State income tax rate in Year 1 (%/year)</t>
  </si>
  <si>
    <t>Sale Leaseback Inputs</t>
  </si>
  <si>
    <t>Sale Leaseback Cash Flow</t>
  </si>
  <si>
    <t>Annual developer (lessee) margin</t>
  </si>
  <si>
    <t>Operating Margin Not Including Lease Payment</t>
  </si>
  <si>
    <t>Cash Flow: Developer (Lessee)</t>
  </si>
  <si>
    <t>Operating margin not including lease payment</t>
  </si>
  <si>
    <t>Total sale of property</t>
  </si>
  <si>
    <t>Equity closing cost</t>
  </si>
  <si>
    <t>Other financing cost</t>
  </si>
  <si>
    <t>Lease payment reserve</t>
  </si>
  <si>
    <t>Developer (lessee) equity in Lessee LLC (funding of reserve accounts)</t>
  </si>
  <si>
    <t>Lease payment reserve funding</t>
  </si>
  <si>
    <t>Working capital reserve funding</t>
  </si>
  <si>
    <t>Pre-tax cashflow including release of reserves</t>
  </si>
  <si>
    <t>Adjustment for release of reserves</t>
  </si>
  <si>
    <t>Pre-tax operating cash flow (effective lease payment)</t>
  </si>
  <si>
    <t>Cash Flow from Operating Activities</t>
  </si>
  <si>
    <t>Cash Flow: Investor (Lessor)</t>
  </si>
  <si>
    <t>Lease payment</t>
  </si>
  <si>
    <t>Pre-tax salvage value</t>
  </si>
  <si>
    <t>Pre-tax cash flow</t>
  </si>
  <si>
    <t>Lease payments</t>
  </si>
  <si>
    <t>Pre-tax returns</t>
  </si>
  <si>
    <t>Taxes: Investor (Lessor)</t>
  </si>
  <si>
    <t>Plus: Pre-tax salvage value</t>
  </si>
  <si>
    <t>Taxes: Developer (Lessee)</t>
  </si>
  <si>
    <t>Total taxable income</t>
  </si>
  <si>
    <t>Taxable income prior to incentives</t>
  </si>
  <si>
    <t>Total taxable incentives</t>
  </si>
  <si>
    <t>Federal tax rate(%/year)</t>
  </si>
  <si>
    <t>Less: Tax depreciation</t>
  </si>
  <si>
    <t>State Tax benefit/(liability)</t>
  </si>
  <si>
    <t>Federal tax benefit/(liability)</t>
  </si>
  <si>
    <t>State Income Taxes, Investor</t>
  </si>
  <si>
    <t>Federal Income Taxes, Investor</t>
  </si>
  <si>
    <t>Party Returns: Investor (Lessor)</t>
  </si>
  <si>
    <t>Pre-tax Returns, Investor</t>
  </si>
  <si>
    <t>After-tax Returns, Investor</t>
  </si>
  <si>
    <t>Pre-tax Returns, Developer</t>
  </si>
  <si>
    <t>After-tax Returns, Developer</t>
  </si>
  <si>
    <t>State Income Taxes, Developer</t>
  </si>
  <si>
    <t>Federal Income Taxes, Developer</t>
  </si>
  <si>
    <t>PPA revenue</t>
  </si>
  <si>
    <t>Plus: Interest on reserves (non-lease payment)</t>
  </si>
  <si>
    <t>Plus: Interest on lease payment reserve</t>
  </si>
  <si>
    <t>Less: Operating expenses</t>
  </si>
  <si>
    <t>Less: Lease payment</t>
  </si>
  <si>
    <t>State tax rate</t>
  </si>
  <si>
    <t>State tax benefit/(liability)</t>
  </si>
  <si>
    <t>Federal tax rate</t>
  </si>
  <si>
    <t>Party Returns: Developer (Lessee)</t>
  </si>
  <si>
    <t>Development fee</t>
  </si>
  <si>
    <t>Release of major equipment replacement reserves</t>
  </si>
  <si>
    <t>Release of working capital reserve</t>
  </si>
  <si>
    <t>Interest earned on lease payment reserve</t>
  </si>
  <si>
    <t>Release of lease payment reserve</t>
  </si>
  <si>
    <t>Developer operating margin</t>
  </si>
  <si>
    <t>Developer Fee Tax Liability</t>
  </si>
  <si>
    <t>Developer state tax benefit/(liability)</t>
  </si>
  <si>
    <t>State tax rate (%/year)</t>
  </si>
  <si>
    <t>Taxable income before incentives</t>
  </si>
  <si>
    <t>Cumulative developer after-tax IRR (%)</t>
  </si>
  <si>
    <t>Cumulative investor after-tax IRR (%)</t>
  </si>
  <si>
    <t>NPV of investor after-tax returns</t>
  </si>
  <si>
    <t>NPV of developer after-tax returns</t>
  </si>
  <si>
    <t>Investor IRR target year</t>
  </si>
  <si>
    <t>Investor IRR at end of project (%)</t>
  </si>
  <si>
    <t>Developer IRR at end of project</t>
  </si>
  <si>
    <t>Investor NPV ($)</t>
  </si>
  <si>
    <t>Developer NPV ($)</t>
  </si>
  <si>
    <t>Investor IRR in target year (%)</t>
  </si>
  <si>
    <t>Year investor IRR target achieved</t>
  </si>
  <si>
    <t>Investor IRR Target</t>
  </si>
  <si>
    <t>Total reserve account (increase)/decrease</t>
  </si>
  <si>
    <t xml:space="preserve">Reserve Accounts (increase)/decrease </t>
  </si>
  <si>
    <t>Total reserve capital spending</t>
  </si>
  <si>
    <t>Total ITC</t>
  </si>
  <si>
    <t>Total PTC</t>
  </si>
  <si>
    <t>Total tax benefit/(liability)</t>
  </si>
  <si>
    <t>Investment Tax Credit (ITC)</t>
  </si>
  <si>
    <t>Investment-based incentive (IBI)</t>
  </si>
  <si>
    <t>Capacity-based incentive (CBI)</t>
  </si>
  <si>
    <t>Total developer pre-tax returns</t>
  </si>
  <si>
    <t>Total developer after-tax returns</t>
  </si>
  <si>
    <t>Total CBI</t>
  </si>
  <si>
    <t>Purchase of Plant and Sale of Property</t>
  </si>
  <si>
    <t>Purchase of Plant</t>
  </si>
  <si>
    <t>Total purchase of plant</t>
  </si>
  <si>
    <t>Sale of Property</t>
  </si>
  <si>
    <t>Purchase of plant</t>
  </si>
  <si>
    <t>Sale of property</t>
  </si>
  <si>
    <t>Production-based incentive (PBI)</t>
  </si>
  <si>
    <t>Total IBI</t>
  </si>
  <si>
    <t>Investment-based incentives (IBI)</t>
  </si>
  <si>
    <t>** check reserve disbursement items in SAM cashflow, why are they all zero?</t>
  </si>
  <si>
    <t>Interest on reserves except lease payment</t>
  </si>
  <si>
    <t>Total reserves except lease payment</t>
  </si>
  <si>
    <t>Interest on Lease Payment Reserve</t>
  </si>
  <si>
    <t>Interest on Reserves Except Lease Payment</t>
  </si>
  <si>
    <t>Total lease payment reserves</t>
  </si>
  <si>
    <t>Interest on lease payment reserve</t>
  </si>
  <si>
    <t>Equipment Reserve Capital Spending</t>
  </si>
  <si>
    <t>Developer (lessee) equity in Lessee LLC (funding of reserves)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</si>
</sst>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7">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34">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6" xfId="0" applyFont="1" applyFill="1" applyBorder="1"/>
    <xf numFmtId="0" fontId="4" fillId="2" borderId="17" xfId="0" applyFont="1" applyFill="1" applyBorder="1"/>
    <xf numFmtId="0" fontId="4" fillId="0" borderId="0" xfId="0" applyFont="1" applyBorder="1"/>
    <xf numFmtId="0" fontId="4" fillId="2" borderId="18" xfId="0" applyFont="1" applyFill="1" applyBorder="1"/>
    <xf numFmtId="0" fontId="4" fillId="0" borderId="0" xfId="0" applyFont="1" applyFill="1" applyBorder="1"/>
    <xf numFmtId="0" fontId="4" fillId="0" borderId="8" xfId="0" applyFont="1" applyBorder="1" applyAlignment="1">
      <alignment horizontal="center"/>
    </xf>
    <xf numFmtId="0" fontId="4" fillId="0" borderId="22" xfId="0" applyFont="1" applyBorder="1"/>
    <xf numFmtId="0" fontId="3" fillId="0" borderId="15"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6" xfId="0" applyFont="1" applyBorder="1"/>
    <xf numFmtId="0" fontId="4" fillId="0" borderId="18" xfId="0" applyFont="1" applyBorder="1"/>
    <xf numFmtId="0" fontId="4" fillId="0" borderId="17"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5" xfId="0" applyFont="1" applyFill="1" applyBorder="1"/>
    <xf numFmtId="0" fontId="4" fillId="0" borderId="15" xfId="0" applyFont="1" applyBorder="1"/>
    <xf numFmtId="0" fontId="4" fillId="0" borderId="15" xfId="0" applyFont="1" applyBorder="1" applyAlignment="1">
      <alignment horizontal="left" indent="1"/>
    </xf>
    <xf numFmtId="0" fontId="4" fillId="0" borderId="15" xfId="0" applyFont="1" applyBorder="1" applyAlignment="1">
      <alignment horizontal="left" indent="3"/>
    </xf>
    <xf numFmtId="0" fontId="4" fillId="0" borderId="16" xfId="0" applyFont="1" applyFill="1" applyBorder="1" applyAlignment="1">
      <alignment horizontal="left" indent="1"/>
    </xf>
    <xf numFmtId="0" fontId="4" fillId="0" borderId="16" xfId="0" applyFont="1" applyBorder="1" applyAlignment="1">
      <alignment horizontal="left" indent="1"/>
    </xf>
    <xf numFmtId="0" fontId="4" fillId="0" borderId="16" xfId="0" applyFont="1" applyBorder="1" applyAlignment="1">
      <alignment horizontal="right"/>
    </xf>
    <xf numFmtId="9" fontId="3" fillId="0" borderId="16" xfId="0" applyNumberFormat="1" applyFont="1" applyFill="1" applyBorder="1"/>
    <xf numFmtId="9" fontId="4" fillId="0" borderId="17" xfId="1" applyFont="1" applyBorder="1"/>
    <xf numFmtId="43" fontId="4" fillId="3" borderId="17" xfId="3" applyFont="1" applyFill="1" applyBorder="1"/>
    <xf numFmtId="43" fontId="4" fillId="3" borderId="15" xfId="0" applyNumberFormat="1" applyFont="1" applyFill="1" applyBorder="1"/>
    <xf numFmtId="43" fontId="5" fillId="3" borderId="15" xfId="0" applyNumberFormat="1" applyFont="1" applyFill="1" applyBorder="1"/>
    <xf numFmtId="11" fontId="3" fillId="0" borderId="15" xfId="0" applyNumberFormat="1" applyFont="1" applyBorder="1"/>
    <xf numFmtId="0" fontId="4" fillId="0" borderId="15" xfId="0" applyFont="1" applyBorder="1" applyAlignment="1">
      <alignment horizontal="left" indent="2"/>
    </xf>
    <xf numFmtId="0" fontId="4" fillId="0" borderId="15" xfId="0" applyFont="1" applyBorder="1" applyAlignment="1">
      <alignment horizontal="left" indent="4"/>
    </xf>
    <xf numFmtId="0" fontId="4" fillId="0" borderId="14" xfId="0" applyFont="1" applyBorder="1" applyAlignment="1">
      <alignment horizontal="left" indent="1"/>
    </xf>
    <xf numFmtId="0" fontId="4" fillId="0" borderId="21" xfId="0" applyFont="1" applyBorder="1"/>
    <xf numFmtId="0" fontId="4" fillId="0" borderId="22"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7" xfId="0" applyFont="1" applyBorder="1"/>
    <xf numFmtId="0" fontId="3" fillId="0" borderId="22" xfId="0" applyFont="1" applyFill="1" applyBorder="1" applyAlignment="1">
      <alignment horizontal="center"/>
    </xf>
    <xf numFmtId="0" fontId="3" fillId="0" borderId="16" xfId="0" applyFont="1" applyFill="1" applyBorder="1"/>
    <xf numFmtId="0" fontId="3" fillId="0" borderId="17" xfId="0" applyFont="1" applyFill="1" applyBorder="1"/>
    <xf numFmtId="0" fontId="3" fillId="0" borderId="7" xfId="0" applyFont="1" applyFill="1" applyBorder="1" applyAlignment="1">
      <alignment horizontal="center"/>
    </xf>
    <xf numFmtId="0" fontId="3" fillId="0" borderId="21" xfId="0" applyFont="1" applyFill="1" applyBorder="1" applyAlignment="1">
      <alignment horizontal="center"/>
    </xf>
    <xf numFmtId="0" fontId="4" fillId="0" borderId="19" xfId="0" applyFont="1" applyFill="1" applyBorder="1"/>
    <xf numFmtId="43" fontId="3" fillId="0" borderId="0" xfId="0" applyNumberFormat="1" applyFont="1" applyFill="1" applyBorder="1"/>
    <xf numFmtId="0" fontId="4" fillId="0" borderId="22"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5" xfId="0" applyFont="1" applyFill="1" applyBorder="1" applyAlignment="1">
      <alignment horizontal="left" indent="4"/>
    </xf>
    <xf numFmtId="0" fontId="3" fillId="0" borderId="15" xfId="0" applyFont="1" applyFill="1" applyBorder="1"/>
    <xf numFmtId="0" fontId="4" fillId="0" borderId="15" xfId="0" applyFont="1" applyFill="1" applyBorder="1" applyAlignment="1">
      <alignment horizontal="left" indent="2"/>
    </xf>
    <xf numFmtId="0" fontId="3" fillId="0" borderId="15" xfId="0" applyFont="1" applyFill="1" applyBorder="1" applyAlignment="1">
      <alignment horizontal="center"/>
    </xf>
    <xf numFmtId="0" fontId="3" fillId="0" borderId="23" xfId="0" applyFont="1" applyFill="1" applyBorder="1" applyAlignment="1">
      <alignment horizontal="center"/>
    </xf>
    <xf numFmtId="0" fontId="3" fillId="0" borderId="17" xfId="0" applyFont="1" applyBorder="1" applyAlignment="1">
      <alignment horizontal="center"/>
    </xf>
    <xf numFmtId="0" fontId="4" fillId="0" borderId="8" xfId="0" applyFont="1" applyFill="1" applyBorder="1" applyAlignment="1">
      <alignment horizontal="center"/>
    </xf>
    <xf numFmtId="0" fontId="4" fillId="0" borderId="15" xfId="0" applyFont="1" applyFill="1" applyBorder="1" applyAlignment="1">
      <alignment horizontal="center"/>
    </xf>
    <xf numFmtId="0" fontId="3" fillId="0" borderId="16" xfId="0" applyFont="1" applyFill="1" applyBorder="1" applyAlignment="1">
      <alignment horizontal="center"/>
    </xf>
    <xf numFmtId="0" fontId="6" fillId="0" borderId="0" xfId="0" applyFont="1" applyFill="1" applyBorder="1" applyAlignment="1">
      <alignment horizontal="center"/>
    </xf>
    <xf numFmtId="0" fontId="3" fillId="0" borderId="18" xfId="0" applyFont="1" applyFill="1" applyBorder="1"/>
    <xf numFmtId="0" fontId="5" fillId="0" borderId="16" xfId="0" applyFont="1" applyFill="1" applyBorder="1"/>
    <xf numFmtId="0" fontId="3" fillId="0" borderId="18" xfId="0" applyFont="1" applyFill="1" applyBorder="1" applyAlignment="1">
      <alignment horizontal="center"/>
    </xf>
    <xf numFmtId="0" fontId="3" fillId="0" borderId="17"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2" xfId="0" applyFont="1" applyFill="1" applyBorder="1" applyAlignment="1">
      <alignment horizontal="left" indent="4"/>
    </xf>
    <xf numFmtId="0" fontId="5" fillId="0" borderId="5" xfId="0" applyFont="1" applyFill="1" applyBorder="1"/>
    <xf numFmtId="0" fontId="4" fillId="0" borderId="23"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3" xfId="0" applyFont="1" applyFill="1" applyBorder="1" applyAlignment="1">
      <alignment horizontal="left" indent="2"/>
    </xf>
    <xf numFmtId="0" fontId="4" fillId="0" borderId="15" xfId="0" applyFont="1" applyBorder="1" applyAlignment="1">
      <alignment horizontal="center"/>
    </xf>
    <xf numFmtId="0" fontId="2" fillId="0" borderId="0" xfId="0" applyFont="1" applyFill="1" applyBorder="1"/>
    <xf numFmtId="0" fontId="5" fillId="2" borderId="15" xfId="0" applyFont="1" applyFill="1" applyBorder="1"/>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5" xfId="0" applyNumberFormat="1" applyFont="1" applyFill="1" applyBorder="1" applyAlignment="1">
      <alignment horizontal="center"/>
    </xf>
    <xf numFmtId="2" fontId="3" fillId="0" borderId="15" xfId="1" applyNumberFormat="1" applyFont="1" applyFill="1" applyBorder="1"/>
    <xf numFmtId="2" fontId="4" fillId="0" borderId="0" xfId="0" applyNumberFormat="1" applyFont="1"/>
    <xf numFmtId="4" fontId="3" fillId="0" borderId="0" xfId="3" applyNumberFormat="1" applyFont="1" applyFill="1" applyBorder="1"/>
    <xf numFmtId="4" fontId="4" fillId="2" borderId="17" xfId="3" applyNumberFormat="1" applyFont="1" applyFill="1" applyBorder="1"/>
    <xf numFmtId="4" fontId="3" fillId="0" borderId="15"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7" xfId="0" applyNumberFormat="1" applyFont="1" applyFill="1" applyBorder="1"/>
    <xf numFmtId="4" fontId="3" fillId="0" borderId="15" xfId="0" applyNumberFormat="1" applyFont="1" applyBorder="1"/>
    <xf numFmtId="4" fontId="4" fillId="0" borderId="15" xfId="0" applyNumberFormat="1" applyFont="1" applyBorder="1"/>
    <xf numFmtId="4" fontId="4" fillId="2" borderId="17" xfId="0" applyNumberFormat="1" applyFont="1" applyFill="1" applyBorder="1"/>
    <xf numFmtId="4" fontId="3" fillId="0" borderId="15"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5" xfId="1" applyNumberFormat="1" applyFont="1" applyBorder="1"/>
    <xf numFmtId="4" fontId="4" fillId="0" borderId="17" xfId="0" applyNumberFormat="1" applyFont="1" applyBorder="1"/>
    <xf numFmtId="4" fontId="3" fillId="0" borderId="17" xfId="0" applyNumberFormat="1" applyFont="1" applyFill="1" applyBorder="1"/>
    <xf numFmtId="4" fontId="4" fillId="0" borderId="15" xfId="1" applyNumberFormat="1" applyFont="1" applyFill="1" applyBorder="1"/>
    <xf numFmtId="4" fontId="3" fillId="3" borderId="15" xfId="1" applyNumberFormat="1" applyFont="1" applyFill="1" applyBorder="1"/>
    <xf numFmtId="4" fontId="3" fillId="0" borderId="15" xfId="1" applyNumberFormat="1" applyFont="1" applyFill="1" applyBorder="1"/>
    <xf numFmtId="4" fontId="4" fillId="0" borderId="15"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19"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0"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6" xfId="0" applyNumberFormat="1" applyFont="1" applyFill="1" applyBorder="1"/>
    <xf numFmtId="1" fontId="4" fillId="0" borderId="20" xfId="1" applyNumberFormat="1" applyFont="1" applyFill="1" applyBorder="1"/>
    <xf numFmtId="1" fontId="4" fillId="0" borderId="0" xfId="1" applyNumberFormat="1" applyFont="1" applyFill="1" applyBorder="1"/>
    <xf numFmtId="1" fontId="4" fillId="0" borderId="18" xfId="1" applyNumberFormat="1" applyFont="1" applyFill="1" applyBorder="1"/>
    <xf numFmtId="170" fontId="4" fillId="0" borderId="20"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6" xfId="0" applyNumberFormat="1" applyFont="1" applyFill="1" applyBorder="1"/>
    <xf numFmtId="170" fontId="4" fillId="0" borderId="18" xfId="1" applyNumberFormat="1" applyFont="1" applyFill="1" applyBorder="1"/>
    <xf numFmtId="3" fontId="4" fillId="0" borderId="18" xfId="0" applyNumberFormat="1" applyFont="1" applyFill="1" applyBorder="1"/>
    <xf numFmtId="3" fontId="4" fillId="0" borderId="17" xfId="0" applyNumberFormat="1" applyFont="1" applyFill="1" applyBorder="1"/>
    <xf numFmtId="0" fontId="8" fillId="0" borderId="18" xfId="0" applyFont="1" applyBorder="1" applyAlignment="1">
      <alignment horizontal="center" wrapText="1"/>
    </xf>
    <xf numFmtId="0" fontId="8" fillId="0" borderId="3" xfId="0" applyFont="1" applyBorder="1" applyAlignment="1">
      <alignment horizontal="center" wrapText="1"/>
    </xf>
    <xf numFmtId="4" fontId="3" fillId="0" borderId="16" xfId="0" applyNumberFormat="1" applyFont="1" applyBorder="1"/>
    <xf numFmtId="1" fontId="3" fillId="0" borderId="16" xfId="0" applyNumberFormat="1" applyFont="1" applyBorder="1"/>
    <xf numFmtId="37" fontId="3" fillId="0" borderId="16" xfId="0" applyNumberFormat="1" applyFont="1" applyFill="1" applyBorder="1"/>
    <xf numFmtId="37" fontId="3" fillId="0" borderId="19" xfId="0" applyNumberFormat="1" applyFont="1" applyFill="1" applyBorder="1"/>
    <xf numFmtId="3" fontId="4" fillId="0" borderId="0" xfId="0" applyNumberFormat="1" applyFont="1" applyFill="1"/>
    <xf numFmtId="3" fontId="4" fillId="0" borderId="0" xfId="0" applyNumberFormat="1" applyFont="1" applyBorder="1"/>
    <xf numFmtId="2" fontId="3" fillId="0" borderId="23" xfId="1" applyNumberFormat="1" applyFont="1" applyFill="1" applyBorder="1"/>
    <xf numFmtId="4" fontId="3" fillId="0" borderId="23" xfId="0" applyNumberFormat="1" applyFont="1" applyFill="1" applyBorder="1"/>
    <xf numFmtId="1" fontId="3" fillId="0" borderId="15"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6"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8"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5"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5" xfId="0" applyNumberFormat="1" applyFont="1" applyBorder="1"/>
    <xf numFmtId="3" fontId="4" fillId="0" borderId="10" xfId="3" applyNumberFormat="1" applyFont="1" applyBorder="1"/>
    <xf numFmtId="3" fontId="4" fillId="0" borderId="13" xfId="3" applyNumberFormat="1" applyFont="1" applyBorder="1"/>
    <xf numFmtId="3" fontId="4" fillId="0" borderId="20"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5" xfId="0" applyNumberFormat="1" applyFont="1" applyBorder="1"/>
    <xf numFmtId="37" fontId="4" fillId="0" borderId="15" xfId="0" applyNumberFormat="1" applyFont="1" applyBorder="1"/>
    <xf numFmtId="3" fontId="3" fillId="0" borderId="15" xfId="0" applyNumberFormat="1" applyFont="1" applyFill="1" applyBorder="1"/>
    <xf numFmtId="3" fontId="3" fillId="0" borderId="15"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5" xfId="0" applyFont="1" applyFill="1" applyBorder="1" applyAlignment="1">
      <alignment horizontal="left" indent="1"/>
    </xf>
    <xf numFmtId="2" fontId="3" fillId="0" borderId="15" xfId="0" applyNumberFormat="1" applyFont="1" applyFill="1" applyBorder="1"/>
    <xf numFmtId="2" fontId="3" fillId="0" borderId="22" xfId="0" applyNumberFormat="1" applyFont="1" applyFill="1" applyBorder="1"/>
    <xf numFmtId="2" fontId="4" fillId="0" borderId="15" xfId="0" applyNumberFormat="1" applyFont="1" applyBorder="1"/>
    <xf numFmtId="2" fontId="4" fillId="0" borderId="22" xfId="0" applyNumberFormat="1" applyFont="1" applyBorder="1"/>
    <xf numFmtId="1" fontId="4" fillId="0" borderId="22" xfId="0" applyNumberFormat="1" applyFont="1" applyBorder="1"/>
    <xf numFmtId="2" fontId="4" fillId="0" borderId="15" xfId="1" applyNumberFormat="1" applyFont="1" applyBorder="1"/>
    <xf numFmtId="2" fontId="4" fillId="0" borderId="22" xfId="1" applyNumberFormat="1" applyFont="1" applyBorder="1"/>
    <xf numFmtId="0" fontId="4" fillId="0" borderId="0" xfId="0" applyNumberFormat="1" applyFont="1" applyFill="1" applyBorder="1" applyAlignment="1">
      <alignment horizontal="center"/>
    </xf>
    <xf numFmtId="0" fontId="4" fillId="0" borderId="20"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5"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5" xfId="0" applyNumberFormat="1" applyFont="1" applyFill="1" applyBorder="1" applyAlignment="1">
      <alignment horizontal="left"/>
    </xf>
    <xf numFmtId="3" fontId="5" fillId="2" borderId="15" xfId="0" quotePrefix="1" applyNumberFormat="1" applyFont="1" applyFill="1" applyBorder="1" applyAlignment="1">
      <alignment horizontal="center"/>
    </xf>
    <xf numFmtId="3" fontId="4" fillId="0" borderId="15" xfId="0" applyNumberFormat="1" applyFont="1" applyFill="1" applyBorder="1" applyAlignment="1">
      <alignment horizontal="left"/>
    </xf>
    <xf numFmtId="3" fontId="4" fillId="0" borderId="15"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5" xfId="0" applyNumberFormat="1" applyFont="1" applyFill="1" applyBorder="1"/>
    <xf numFmtId="4" fontId="4" fillId="0" borderId="15" xfId="0" applyNumberFormat="1" applyFont="1" applyFill="1" applyBorder="1"/>
    <xf numFmtId="4" fontId="3" fillId="5" borderId="15" xfId="0" applyNumberFormat="1" applyFont="1" applyFill="1" applyBorder="1"/>
    <xf numFmtId="3" fontId="8" fillId="0" borderId="0" xfId="3" applyNumberFormat="1" applyFont="1"/>
    <xf numFmtId="173" fontId="4" fillId="5" borderId="15" xfId="0" applyNumberFormat="1" applyFont="1" applyFill="1" applyBorder="1"/>
    <xf numFmtId="3" fontId="4" fillId="0" borderId="20" xfId="0" applyNumberFormat="1" applyFont="1" applyBorder="1"/>
    <xf numFmtId="0" fontId="4" fillId="0" borderId="18" xfId="0" applyFont="1" applyBorder="1" applyAlignment="1">
      <alignment horizontal="left"/>
    </xf>
    <xf numFmtId="0" fontId="5" fillId="0" borderId="18" xfId="0" applyFont="1" applyBorder="1"/>
    <xf numFmtId="0" fontId="4" fillId="0" borderId="18"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8" xfId="1" applyNumberFormat="1" applyFont="1" applyFill="1" applyBorder="1"/>
    <xf numFmtId="41" fontId="4" fillId="2" borderId="18" xfId="0" applyNumberFormat="1" applyFont="1" applyFill="1" applyBorder="1"/>
    <xf numFmtId="0" fontId="4" fillId="2" borderId="18" xfId="0" applyNumberFormat="1" applyFont="1" applyFill="1" applyBorder="1"/>
    <xf numFmtId="0" fontId="5" fillId="2" borderId="22" xfId="0" applyFont="1" applyFill="1" applyBorder="1"/>
    <xf numFmtId="41" fontId="4" fillId="2" borderId="20" xfId="0" applyNumberFormat="1" applyFont="1" applyFill="1" applyBorder="1"/>
    <xf numFmtId="0" fontId="5" fillId="0" borderId="20" xfId="0" applyFont="1" applyFill="1" applyBorder="1"/>
    <xf numFmtId="41" fontId="4" fillId="0" borderId="20" xfId="0" applyNumberFormat="1" applyFont="1" applyFill="1" applyBorder="1"/>
    <xf numFmtId="0" fontId="4" fillId="0" borderId="15" xfId="0" applyFont="1" applyBorder="1" applyAlignment="1">
      <alignment horizontal="center" wrapText="1"/>
    </xf>
    <xf numFmtId="41" fontId="3" fillId="0" borderId="15" xfId="0" applyNumberFormat="1" applyFont="1" applyFill="1" applyBorder="1" applyAlignment="1">
      <alignment horizontal="center" wrapText="1"/>
    </xf>
    <xf numFmtId="0" fontId="4" fillId="0" borderId="15" xfId="0" applyFont="1" applyFill="1" applyBorder="1" applyAlignment="1">
      <alignment horizontal="center" wrapText="1"/>
    </xf>
    <xf numFmtId="0" fontId="13" fillId="6" borderId="26" xfId="4" applyFont="1" applyFill="1" applyBorder="1" applyAlignment="1">
      <alignment horizontal="center"/>
    </xf>
    <xf numFmtId="4" fontId="3" fillId="0" borderId="3" xfId="0" applyNumberFormat="1" applyFont="1" applyFill="1" applyBorder="1"/>
    <xf numFmtId="4" fontId="3" fillId="0" borderId="22"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19" xfId="0" applyFont="1" applyFill="1" applyBorder="1"/>
    <xf numFmtId="4" fontId="4" fillId="2" borderId="21" xfId="0" applyNumberFormat="1" applyFont="1" applyFill="1" applyBorder="1"/>
    <xf numFmtId="4" fontId="3" fillId="0" borderId="14" xfId="0" applyNumberFormat="1" applyFont="1" applyFill="1" applyBorder="1"/>
    <xf numFmtId="0" fontId="4" fillId="0" borderId="16" xfId="0" applyFont="1" applyBorder="1" applyAlignment="1">
      <alignment horizontal="left"/>
    </xf>
    <xf numFmtId="0" fontId="4" fillId="0" borderId="22"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7" xfId="1" applyNumberFormat="1" applyFont="1" applyFill="1" applyBorder="1"/>
    <xf numFmtId="4" fontId="3" fillId="0" borderId="14" xfId="1" applyNumberFormat="1" applyFont="1" applyFill="1" applyBorder="1"/>
    <xf numFmtId="0" fontId="3" fillId="4" borderId="22" xfId="0" applyFont="1" applyFill="1" applyBorder="1"/>
    <xf numFmtId="0" fontId="13" fillId="6" borderId="26"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8" xfId="0" applyFont="1" applyFill="1" applyBorder="1"/>
    <xf numFmtId="0" fontId="3" fillId="0" borderId="16" xfId="0" applyFont="1" applyBorder="1" applyAlignment="1">
      <alignment horizontal="right"/>
    </xf>
    <xf numFmtId="0" fontId="4" fillId="0" borderId="20" xfId="0" applyFont="1" applyBorder="1"/>
    <xf numFmtId="0" fontId="4" fillId="0" borderId="16" xfId="0" applyFont="1" applyBorder="1" applyAlignment="1">
      <alignment horizontal="center" wrapText="1"/>
    </xf>
    <xf numFmtId="41" fontId="3" fillId="0" borderId="16"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0" xfId="0" applyFont="1" applyFill="1" applyBorder="1"/>
    <xf numFmtId="0" fontId="4" fillId="2" borderId="21"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3" xfId="0" applyFont="1" applyBorder="1" applyAlignment="1">
      <alignment horizontal="center"/>
    </xf>
    <xf numFmtId="0" fontId="3" fillId="0" borderId="29" xfId="0" applyFont="1" applyBorder="1" applyAlignment="1">
      <alignment horizontal="center"/>
    </xf>
    <xf numFmtId="11" fontId="3" fillId="0" borderId="15" xfId="0" applyNumberFormat="1" applyFont="1" applyFill="1" applyBorder="1"/>
    <xf numFmtId="11" fontId="3" fillId="0" borderId="23" xfId="0" applyNumberFormat="1" applyFont="1" applyFill="1" applyBorder="1"/>
    <xf numFmtId="4" fontId="3" fillId="7" borderId="15" xfId="0" applyNumberFormat="1" applyFont="1" applyFill="1" applyBorder="1"/>
    <xf numFmtId="0" fontId="4" fillId="7" borderId="27" xfId="0" applyFont="1" applyFill="1" applyBorder="1" applyAlignment="1">
      <alignment horizontal="left" indent="1"/>
    </xf>
    <xf numFmtId="4" fontId="3" fillId="7" borderId="28" xfId="0" applyNumberFormat="1" applyFont="1" applyFill="1" applyBorder="1"/>
    <xf numFmtId="3" fontId="3" fillId="7" borderId="28" xfId="1" applyNumberFormat="1" applyFont="1" applyFill="1" applyBorder="1"/>
    <xf numFmtId="0" fontId="4" fillId="7" borderId="24" xfId="0" applyFont="1" applyFill="1" applyBorder="1" applyAlignment="1">
      <alignment horizontal="left" indent="1"/>
    </xf>
    <xf numFmtId="4" fontId="3" fillId="3" borderId="15"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5" xfId="0" applyNumberFormat="1" applyFont="1" applyFill="1" applyBorder="1" applyAlignment="1">
      <alignment horizontal="center"/>
    </xf>
    <xf numFmtId="0" fontId="13" fillId="0" borderId="0" xfId="4" applyFont="1" applyFill="1" applyBorder="1" applyAlignment="1">
      <alignment horizontal="center"/>
    </xf>
    <xf numFmtId="0" fontId="13" fillId="6" borderId="30" xfId="4" applyFont="1" applyFill="1" applyBorder="1" applyAlignment="1">
      <alignment horizontal="center"/>
    </xf>
    <xf numFmtId="0" fontId="5" fillId="2" borderId="18" xfId="0" applyFont="1" applyFill="1" applyBorder="1" applyAlignment="1">
      <alignment horizontal="center" vertical="center"/>
    </xf>
    <xf numFmtId="0" fontId="4" fillId="4" borderId="15" xfId="0" applyNumberFormat="1" applyFont="1" applyFill="1" applyBorder="1"/>
    <xf numFmtId="0" fontId="4" fillId="5" borderId="15" xfId="0" applyNumberFormat="1" applyFont="1" applyFill="1" applyBorder="1"/>
    <xf numFmtId="3" fontId="5" fillId="0" borderId="16" xfId="0" applyNumberFormat="1" applyFont="1" applyBorder="1"/>
    <xf numFmtId="3" fontId="4" fillId="5" borderId="22" xfId="0" applyNumberFormat="1" applyFont="1" applyFill="1" applyBorder="1"/>
    <xf numFmtId="0" fontId="4" fillId="4" borderId="14" xfId="0" applyNumberFormat="1" applyFont="1" applyFill="1" applyBorder="1"/>
    <xf numFmtId="0" fontId="4" fillId="5" borderId="14" xfId="0" applyNumberFormat="1" applyFont="1" applyFill="1" applyBorder="1"/>
    <xf numFmtId="3" fontId="4" fillId="0" borderId="22" xfId="0" applyNumberFormat="1" applyFont="1" applyBorder="1"/>
    <xf numFmtId="0" fontId="4" fillId="4" borderId="18" xfId="0" applyNumberFormat="1" applyFont="1" applyFill="1" applyBorder="1"/>
    <xf numFmtId="0" fontId="4" fillId="4" borderId="17" xfId="0" applyNumberFormat="1" applyFont="1" applyFill="1" applyBorder="1"/>
    <xf numFmtId="0" fontId="4" fillId="0" borderId="22" xfId="0" applyFont="1" applyFill="1" applyBorder="1" applyAlignment="1">
      <alignment horizontal="left" indent="2"/>
    </xf>
    <xf numFmtId="0" fontId="4" fillId="4" borderId="22" xfId="0" applyNumberFormat="1" applyFont="1" applyFill="1" applyBorder="1"/>
    <xf numFmtId="0" fontId="4" fillId="5" borderId="22" xfId="0" applyNumberFormat="1" applyFont="1" applyFill="1" applyBorder="1"/>
    <xf numFmtId="0" fontId="3" fillId="0" borderId="8" xfId="0" applyFont="1" applyFill="1" applyBorder="1" applyAlignment="1">
      <alignment horizontal="center"/>
    </xf>
    <xf numFmtId="2" fontId="3" fillId="0" borderId="16"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3" xfId="0" applyFont="1" applyBorder="1" applyAlignment="1">
      <alignment horizontal="left" indent="4"/>
    </xf>
    <xf numFmtId="2" fontId="3" fillId="0" borderId="23" xfId="1" applyNumberFormat="1" applyFont="1" applyBorder="1"/>
    <xf numFmtId="11" fontId="3" fillId="0" borderId="23" xfId="0" applyNumberFormat="1" applyFont="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6" xfId="0" applyFont="1" applyBorder="1" applyAlignment="1">
      <alignment horizontal="left"/>
    </xf>
    <xf numFmtId="0" fontId="3" fillId="0" borderId="15" xfId="0" applyFont="1" applyBorder="1" applyAlignment="1">
      <alignment horizontal="left" indent="1"/>
    </xf>
    <xf numFmtId="1" fontId="3" fillId="0" borderId="15" xfId="0" applyNumberFormat="1" applyFont="1" applyBorder="1"/>
    <xf numFmtId="0" fontId="3" fillId="4" borderId="8" xfId="4" applyNumberFormat="1" applyFont="1" applyFill="1" applyBorder="1" applyAlignment="1">
      <alignment horizontal="right"/>
    </xf>
    <xf numFmtId="0" fontId="3" fillId="4" borderId="16" xfId="4" applyNumberFormat="1" applyFont="1" applyFill="1" applyBorder="1" applyAlignment="1">
      <alignment horizontal="right"/>
    </xf>
    <xf numFmtId="4" fontId="3" fillId="0" borderId="20" xfId="0" applyNumberFormat="1" applyFont="1" applyBorder="1"/>
    <xf numFmtId="4" fontId="3" fillId="3" borderId="14" xfId="0" applyNumberFormat="1" applyFont="1" applyFill="1" applyBorder="1"/>
    <xf numFmtId="4" fontId="3" fillId="0" borderId="19"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6" xfId="0" applyFont="1" applyBorder="1" applyAlignment="1">
      <alignment horizontal="left" indent="1"/>
    </xf>
    <xf numFmtId="1" fontId="3" fillId="0" borderId="17" xfId="0" applyNumberFormat="1" applyFont="1" applyBorder="1"/>
    <xf numFmtId="4" fontId="3" fillId="3" borderId="17" xfId="0" applyNumberFormat="1" applyFont="1" applyFill="1" applyBorder="1"/>
    <xf numFmtId="0" fontId="3" fillId="4" borderId="22" xfId="4" applyNumberFormat="1" applyFont="1" applyFill="1" applyBorder="1" applyAlignment="1">
      <alignment horizontal="right"/>
    </xf>
    <xf numFmtId="1" fontId="3" fillId="0" borderId="22" xfId="0" applyNumberFormat="1" applyFont="1" applyFill="1" applyBorder="1"/>
    <xf numFmtId="4" fontId="3" fillId="0" borderId="21" xfId="0" applyNumberFormat="1" applyFont="1" applyBorder="1"/>
    <xf numFmtId="0" fontId="3" fillId="0" borderId="15" xfId="4" applyFont="1" applyFill="1" applyBorder="1" applyAlignment="1">
      <alignment horizontal="left" indent="1"/>
    </xf>
    <xf numFmtId="0" fontId="3" fillId="4" borderId="15" xfId="4" applyNumberFormat="1" applyFont="1" applyFill="1" applyBorder="1" applyAlignment="1">
      <alignment horizontal="right"/>
    </xf>
    <xf numFmtId="0" fontId="4" fillId="0" borderId="7" xfId="0" applyFont="1" applyBorder="1"/>
    <xf numFmtId="0" fontId="4" fillId="5" borderId="15" xfId="0" applyFont="1" applyFill="1" applyBorder="1"/>
    <xf numFmtId="0" fontId="3" fillId="5" borderId="15" xfId="4" applyNumberFormat="1" applyFont="1" applyFill="1" applyBorder="1" applyAlignment="1">
      <alignment horizontal="right"/>
    </xf>
    <xf numFmtId="2" fontId="4" fillId="0" borderId="0" xfId="1" applyNumberFormat="1" applyFont="1" applyFill="1" applyBorder="1"/>
    <xf numFmtId="3" fontId="4" fillId="0" borderId="7" xfId="0" applyNumberFormat="1" applyFont="1" applyFill="1" applyBorder="1"/>
    <xf numFmtId="3" fontId="4" fillId="0" borderId="15" xfId="3" applyNumberFormat="1" applyFont="1" applyBorder="1"/>
    <xf numFmtId="0" fontId="14" fillId="0" borderId="0" xfId="0" applyFont="1"/>
    <xf numFmtId="4" fontId="3" fillId="7" borderId="28" xfId="0" applyNumberFormat="1" applyFont="1" applyFill="1" applyBorder="1" applyAlignment="1">
      <alignment horizontal="left"/>
    </xf>
    <xf numFmtId="0" fontId="4" fillId="7" borderId="25" xfId="0" applyFont="1" applyFill="1" applyBorder="1" applyAlignment="1">
      <alignment horizontal="left"/>
    </xf>
    <xf numFmtId="0" fontId="3" fillId="8" borderId="15" xfId="5" applyNumberFormat="1" applyFont="1" applyFill="1" applyBorder="1" applyAlignment="1">
      <alignment horizontal="left"/>
    </xf>
    <xf numFmtId="0" fontId="5" fillId="0" borderId="31" xfId="0" applyFont="1" applyBorder="1"/>
    <xf numFmtId="4" fontId="4" fillId="0" borderId="32" xfId="0" applyNumberFormat="1" applyFont="1" applyBorder="1"/>
    <xf numFmtId="0" fontId="5" fillId="0" borderId="33" xfId="0" applyFont="1" applyBorder="1"/>
    <xf numFmtId="4" fontId="4" fillId="0" borderId="34" xfId="0" applyNumberFormat="1" applyFont="1" applyBorder="1"/>
    <xf numFmtId="4" fontId="3" fillId="5" borderId="15" xfId="1" applyNumberFormat="1" applyFont="1" applyFill="1" applyBorder="1"/>
    <xf numFmtId="0" fontId="5" fillId="0" borderId="0" xfId="0" applyFont="1" applyBorder="1" applyAlignment="1">
      <alignment horizontal="left"/>
    </xf>
    <xf numFmtId="0" fontId="4" fillId="0" borderId="0" xfId="0" applyFont="1" applyBorder="1" applyAlignment="1">
      <alignment horizontal="left"/>
    </xf>
    <xf numFmtId="0" fontId="5" fillId="0" borderId="1" xfId="0" applyFont="1" applyBorder="1" applyAlignment="1">
      <alignment horizontal="left"/>
    </xf>
    <xf numFmtId="0" fontId="4" fillId="0" borderId="1" xfId="0" applyFont="1" applyBorder="1" applyAlignment="1">
      <alignment horizontal="left"/>
    </xf>
    <xf numFmtId="0" fontId="4" fillId="0" borderId="18" xfId="0" applyFont="1" applyFill="1" applyBorder="1" applyAlignment="1">
      <alignment horizontal="left"/>
    </xf>
    <xf numFmtId="0" fontId="4" fillId="0" borderId="18" xfId="0" applyNumberFormat="1" applyFont="1" applyBorder="1"/>
    <xf numFmtId="0" fontId="4" fillId="0" borderId="18" xfId="0" applyFont="1" applyFill="1" applyBorder="1" applyAlignment="1">
      <alignment horizontal="left" indent="1"/>
    </xf>
    <xf numFmtId="37" fontId="4" fillId="0" borderId="8" xfId="0" applyNumberFormat="1" applyFont="1" applyFill="1" applyBorder="1"/>
    <xf numFmtId="0" fontId="4" fillId="0" borderId="3" xfId="0" applyFont="1" applyBorder="1"/>
    <xf numFmtId="3" fontId="4" fillId="0" borderId="20" xfId="0" applyNumberFormat="1" applyFont="1" applyFill="1" applyBorder="1" applyAlignment="1">
      <alignment horizontal="left"/>
    </xf>
    <xf numFmtId="0" fontId="5" fillId="0" borderId="0" xfId="0" applyFont="1" applyBorder="1"/>
    <xf numFmtId="0" fontId="4" fillId="0" borderId="0" xfId="0" applyFont="1" applyBorder="1"/>
    <xf numFmtId="0" fontId="4" fillId="2" borderId="36" xfId="0" applyFont="1" applyFill="1" applyBorder="1"/>
    <xf numFmtId="0" fontId="4" fillId="0" borderId="0" xfId="0" applyFont="1" applyAlignment="1">
      <alignment horizontal="left"/>
    </xf>
    <xf numFmtId="0" fontId="5" fillId="2" borderId="35" xfId="0" applyFont="1" applyFill="1" applyBorder="1"/>
    <xf numFmtId="0" fontId="4" fillId="0" borderId="0" xfId="0" applyFont="1" applyAlignment="1">
      <alignment horizontal="left" indent="1"/>
    </xf>
    <xf numFmtId="3" fontId="4" fillId="0" borderId="0" xfId="0" applyNumberFormat="1" applyFont="1" applyBorder="1"/>
    <xf numFmtId="3" fontId="4" fillId="0" borderId="0" xfId="0" applyNumberFormat="1" applyFont="1"/>
    <xf numFmtId="3" fontId="4" fillId="0" borderId="1" xfId="0" applyNumberFormat="1" applyFont="1" applyBorder="1"/>
    <xf numFmtId="0" fontId="5" fillId="0" borderId="0" xfId="0" applyFont="1" applyBorder="1"/>
    <xf numFmtId="0" fontId="4" fillId="0" borderId="36" xfId="0" applyFont="1" applyFill="1" applyBorder="1" applyAlignment="1">
      <alignment horizontal="left"/>
    </xf>
    <xf numFmtId="0" fontId="4" fillId="0" borderId="36" xfId="0" applyFont="1" applyBorder="1"/>
    <xf numFmtId="3" fontId="4" fillId="0" borderId="36" xfId="0" applyNumberFormat="1" applyFont="1" applyFill="1" applyBorder="1"/>
    <xf numFmtId="0" fontId="4" fillId="0" borderId="36" xfId="0" applyFont="1" applyBorder="1" applyAlignment="1">
      <alignment horizontal="left"/>
    </xf>
    <xf numFmtId="0" fontId="4" fillId="0" borderId="16" xfId="0" applyFont="1" applyBorder="1" applyAlignment="1">
      <alignment horizontal="center"/>
    </xf>
    <xf numFmtId="0" fontId="4"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7" xfId="0" applyFont="1" applyBorder="1" applyAlignment="1">
      <alignment horizontal="center"/>
    </xf>
    <xf numFmtId="41" fontId="5" fillId="0" borderId="16" xfId="0" applyNumberFormat="1" applyFont="1" applyFill="1" applyBorder="1" applyAlignment="1">
      <alignment horizontal="center"/>
    </xf>
    <xf numFmtId="41" fontId="5" fillId="0" borderId="17"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102</xdr:row>
      <xdr:rowOff>42334</xdr:rowOff>
    </xdr:from>
    <xdr:to>
      <xdr:col>7</xdr:col>
      <xdr:colOff>444497</xdr:colOff>
      <xdr:row>105</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49</xdr:row>
      <xdr:rowOff>4232</xdr:rowOff>
    </xdr:from>
    <xdr:to>
      <xdr:col>5</xdr:col>
      <xdr:colOff>10583</xdr:colOff>
      <xdr:row>59</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a:t>
          </a:r>
          <a:r>
            <a:rPr lang="en-US" sz="1100" baseline="0">
              <a:solidFill>
                <a:schemeClr val="dk1"/>
              </a:solidFill>
              <a:effectLst/>
              <a:latin typeface="+mn-lt"/>
              <a:ea typeface="+mn-ea"/>
              <a:cs typeface="+mn-cs"/>
            </a:rPr>
            <a:t>Year 1 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170</xdr:row>
      <xdr:rowOff>10585</xdr:rowOff>
    </xdr:from>
    <xdr:to>
      <xdr:col>3</xdr:col>
      <xdr:colOff>105833</xdr:colOff>
      <xdr:row>174</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52917</xdr:colOff>
      <xdr:row>33</xdr:row>
      <xdr:rowOff>0</xdr:rowOff>
    </xdr:from>
    <xdr:to>
      <xdr:col>5</xdr:col>
      <xdr:colOff>6353</xdr:colOff>
      <xdr:row>40</xdr:row>
      <xdr:rowOff>137583</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789084" y="5355167"/>
          <a:ext cx="3424769" cy="125941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18"/>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39"/>
      <c r="B1" s="340" t="s">
        <v>299</v>
      </c>
      <c r="C1" s="339"/>
      <c r="D1" s="339"/>
      <c r="E1" s="339"/>
      <c r="F1" s="339"/>
      <c r="G1" s="339"/>
      <c r="H1" s="339"/>
      <c r="I1" s="339"/>
      <c r="J1" s="107"/>
      <c r="K1" s="107"/>
      <c r="L1" s="107"/>
      <c r="M1" s="107"/>
      <c r="N1" s="107"/>
    </row>
    <row r="2" spans="1:48" s="7" customFormat="1" ht="12.75" customHeight="1" x14ac:dyDescent="0.2">
      <c r="B2" s="5" t="s">
        <v>88</v>
      </c>
      <c r="C2" s="141"/>
      <c r="D2" s="107"/>
      <c r="E2" s="108" t="s">
        <v>74</v>
      </c>
      <c r="F2" s="9"/>
      <c r="G2" s="107"/>
      <c r="H2" s="259"/>
      <c r="I2" s="9"/>
      <c r="J2" s="107"/>
      <c r="K2" s="107"/>
      <c r="L2" s="107"/>
      <c r="M2" s="107"/>
      <c r="N2" s="107"/>
    </row>
    <row r="3" spans="1:48" s="7" customFormat="1" ht="12.75" customHeight="1" x14ac:dyDescent="0.2">
      <c r="B3" s="83" t="s">
        <v>171</v>
      </c>
      <c r="C3" s="142">
        <v>0</v>
      </c>
      <c r="D3" s="107"/>
      <c r="E3" s="50" t="s">
        <v>160</v>
      </c>
      <c r="F3" s="9"/>
      <c r="G3" s="107"/>
      <c r="H3" s="259"/>
      <c r="I3" s="159"/>
      <c r="J3" s="107"/>
      <c r="K3" s="107"/>
      <c r="L3" s="107"/>
      <c r="M3" s="107"/>
      <c r="N3" s="107"/>
    </row>
    <row r="4" spans="1:48" s="7" customFormat="1" ht="12.75" customHeight="1" x14ac:dyDescent="0.2">
      <c r="B4" s="15"/>
      <c r="C4" s="148"/>
      <c r="D4" s="107"/>
      <c r="E4" s="304" t="s">
        <v>161</v>
      </c>
      <c r="F4" s="9"/>
      <c r="G4" s="107"/>
      <c r="H4" s="255"/>
      <c r="I4" s="157"/>
      <c r="J4" s="107"/>
      <c r="K4" s="107"/>
      <c r="L4" s="107"/>
      <c r="M4" s="107"/>
      <c r="N4" s="107"/>
    </row>
    <row r="5" spans="1:48" s="7" customFormat="1" ht="12.75" customHeight="1" x14ac:dyDescent="0.2">
      <c r="B5" s="5" t="s">
        <v>87</v>
      </c>
      <c r="C5" s="144"/>
      <c r="D5" s="107"/>
      <c r="E5" s="268" t="s">
        <v>274</v>
      </c>
      <c r="F5" s="9"/>
      <c r="H5" s="9"/>
      <c r="I5" s="159"/>
      <c r="J5" s="9"/>
      <c r="K5" s="107"/>
      <c r="L5" s="107"/>
      <c r="M5" s="107"/>
      <c r="N5" s="107"/>
    </row>
    <row r="6" spans="1:48" x14ac:dyDescent="0.2">
      <c r="B6" s="51" t="s">
        <v>139</v>
      </c>
      <c r="C6" s="235">
        <v>0</v>
      </c>
      <c r="D6" s="7"/>
      <c r="E6" s="330" t="s">
        <v>233</v>
      </c>
      <c r="F6" s="9"/>
      <c r="G6" s="107"/>
      <c r="H6" s="107"/>
      <c r="I6" s="107"/>
      <c r="J6" s="107"/>
      <c r="K6" s="15"/>
      <c r="L6" s="7"/>
      <c r="M6" s="29"/>
      <c r="N6" s="9"/>
      <c r="P6" s="9"/>
    </row>
    <row r="7" spans="1:48" x14ac:dyDescent="0.2">
      <c r="B7" s="9"/>
      <c r="C7" s="146"/>
      <c r="D7" s="7"/>
      <c r="E7" s="9"/>
      <c r="F7" s="9"/>
      <c r="G7" s="49"/>
      <c r="H7" s="49"/>
      <c r="I7" s="49"/>
      <c r="J7" s="49"/>
      <c r="M7" s="24"/>
      <c r="N7" s="119"/>
    </row>
    <row r="8" spans="1:48" x14ac:dyDescent="0.2">
      <c r="B8" s="5" t="s">
        <v>140</v>
      </c>
      <c r="C8" s="144"/>
      <c r="D8" s="7"/>
      <c r="E8" s="260" t="s">
        <v>175</v>
      </c>
      <c r="F8" s="261"/>
      <c r="G8" s="206"/>
      <c r="H8" s="159"/>
      <c r="I8" s="159"/>
      <c r="J8" s="159"/>
      <c r="K8" s="9"/>
      <c r="M8" s="125"/>
      <c r="N8" s="121"/>
      <c r="P8" s="9"/>
    </row>
    <row r="9" spans="1:48" x14ac:dyDescent="0.2">
      <c r="B9" s="112" t="s">
        <v>141</v>
      </c>
      <c r="C9" s="138">
        <v>0</v>
      </c>
      <c r="D9" s="7"/>
      <c r="E9" s="262" t="s">
        <v>177</v>
      </c>
      <c r="F9" s="145">
        <f>'Cash Flow'!C11</f>
        <v>0</v>
      </c>
      <c r="G9" s="206"/>
      <c r="H9" s="206"/>
      <c r="I9" s="241"/>
      <c r="J9" s="206"/>
      <c r="K9" s="109"/>
      <c r="M9" s="126"/>
      <c r="N9" s="120"/>
      <c r="O9" s="110"/>
      <c r="P9" s="111"/>
      <c r="Q9" s="109"/>
      <c r="R9" s="111"/>
      <c r="S9" s="111"/>
      <c r="T9" s="111"/>
      <c r="U9" s="111"/>
      <c r="V9" s="111"/>
      <c r="W9" s="111"/>
      <c r="X9" s="111"/>
      <c r="Y9" s="111"/>
      <c r="Z9" s="111"/>
      <c r="AA9" s="111"/>
      <c r="AB9" s="111"/>
      <c r="AC9" s="111"/>
      <c r="AD9" s="111"/>
      <c r="AE9" s="111"/>
      <c r="AF9" s="111"/>
      <c r="AG9" s="111"/>
      <c r="AH9" s="111"/>
      <c r="AI9" s="111"/>
      <c r="AJ9" s="111"/>
      <c r="AK9" s="111"/>
      <c r="AL9" s="111"/>
      <c r="AM9" s="111"/>
      <c r="AN9" s="111"/>
      <c r="AO9" s="111"/>
      <c r="AP9" s="111"/>
      <c r="AQ9" s="111"/>
      <c r="AR9" s="111"/>
      <c r="AS9" s="111"/>
      <c r="AT9" s="111"/>
      <c r="AU9" s="111"/>
      <c r="AV9" s="111"/>
    </row>
    <row r="10" spans="1:48" x14ac:dyDescent="0.2">
      <c r="B10" s="113" t="s">
        <v>165</v>
      </c>
      <c r="C10" s="139">
        <v>0</v>
      </c>
      <c r="D10" s="7"/>
      <c r="E10" s="262" t="s">
        <v>176</v>
      </c>
      <c r="F10" s="267">
        <f>ppa_escalation</f>
        <v>0</v>
      </c>
      <c r="G10" s="159"/>
      <c r="H10" s="159"/>
      <c r="I10" s="240"/>
      <c r="J10" s="159"/>
      <c r="K10" s="9"/>
      <c r="M10" s="125"/>
      <c r="N10" s="121"/>
      <c r="P10" s="9"/>
    </row>
    <row r="11" spans="1:48" x14ac:dyDescent="0.2">
      <c r="B11" s="112" t="s">
        <v>142</v>
      </c>
      <c r="C11" s="138">
        <v>0</v>
      </c>
      <c r="D11" s="7"/>
      <c r="E11" s="262" t="s">
        <v>232</v>
      </c>
      <c r="F11" s="267">
        <f>'Cash Flow'!B181</f>
        <v>0</v>
      </c>
      <c r="G11" s="159"/>
      <c r="H11" s="159"/>
      <c r="I11" s="240"/>
      <c r="J11" s="159"/>
      <c r="K11" s="9"/>
      <c r="M11" s="125"/>
      <c r="N11" s="121"/>
      <c r="P11" s="9"/>
    </row>
    <row r="12" spans="1:48" x14ac:dyDescent="0.2">
      <c r="B12" s="113" t="s">
        <v>165</v>
      </c>
      <c r="C12" s="139">
        <v>0</v>
      </c>
      <c r="D12" s="7"/>
      <c r="E12" s="262" t="s">
        <v>227</v>
      </c>
      <c r="F12" s="267">
        <f>'Cash Flow'!B177</f>
        <v>0</v>
      </c>
      <c r="G12" s="159"/>
      <c r="H12" s="159"/>
      <c r="I12" s="240"/>
      <c r="J12" s="159"/>
      <c r="K12" s="9"/>
      <c r="M12" s="125"/>
      <c r="N12" s="121"/>
      <c r="P12" s="9"/>
    </row>
    <row r="13" spans="1:48" x14ac:dyDescent="0.2">
      <c r="B13" s="114" t="s">
        <v>143</v>
      </c>
      <c r="C13" s="138">
        <v>0</v>
      </c>
      <c r="D13" s="9"/>
      <c r="E13" s="262" t="s">
        <v>367</v>
      </c>
      <c r="F13" s="263">
        <f>'Cash Flow'!B140</f>
        <v>0</v>
      </c>
      <c r="G13" s="159"/>
      <c r="H13" s="159"/>
      <c r="I13" s="240"/>
      <c r="J13" s="159"/>
      <c r="K13" s="9"/>
      <c r="M13" s="125"/>
      <c r="N13" s="121"/>
      <c r="P13" s="9"/>
    </row>
    <row r="14" spans="1:48" x14ac:dyDescent="0.2">
      <c r="B14" s="113" t="s">
        <v>165</v>
      </c>
      <c r="C14" s="139">
        <v>0</v>
      </c>
      <c r="D14" s="9"/>
      <c r="E14" s="262" t="s">
        <v>369</v>
      </c>
      <c r="F14" s="143">
        <f>HLOOKUP(IRRTargetYear,'Cash Flow'!B136:AP136,1)</f>
        <v>0</v>
      </c>
      <c r="G14" s="159"/>
      <c r="H14" s="159"/>
      <c r="I14" s="240"/>
      <c r="J14" s="159"/>
      <c r="K14" s="9"/>
      <c r="M14" s="125"/>
      <c r="N14" s="121"/>
      <c r="P14" s="9"/>
    </row>
    <row r="15" spans="1:48" x14ac:dyDescent="0.2">
      <c r="B15" s="386" t="s">
        <v>262</v>
      </c>
      <c r="C15" s="397" t="str">
        <f>IF(batt_replacement_option=0,"No",IF(batt_replacement_option=1,"Calculated","User-specified"))</f>
        <v>No</v>
      </c>
      <c r="D15" s="15" t="s">
        <v>270</v>
      </c>
      <c r="E15" s="262" t="s">
        <v>370</v>
      </c>
      <c r="F15" s="263">
        <f>IF(PPAPriceInput="Calculated",'Cash Flow'!B138,IRRTargetYear)</f>
        <v>0</v>
      </c>
      <c r="G15" s="159"/>
      <c r="H15" s="159"/>
      <c r="I15" s="240"/>
      <c r="J15" s="159"/>
      <c r="K15" s="9"/>
      <c r="M15" s="125"/>
      <c r="N15" s="121"/>
      <c r="P15" s="9"/>
    </row>
    <row r="16" spans="1:48" x14ac:dyDescent="0.2">
      <c r="B16" s="9"/>
      <c r="C16" s="9"/>
      <c r="D16" s="9"/>
      <c r="E16" s="262" t="s">
        <v>365</v>
      </c>
      <c r="F16" s="267" t="e">
        <f>HLOOKUP(analysis_period,'Cash Flow'!C2:C136,127)</f>
        <v>#N/A</v>
      </c>
      <c r="G16" s="159"/>
      <c r="H16" s="159"/>
      <c r="I16" s="240"/>
      <c r="J16" s="159"/>
      <c r="K16" s="9"/>
      <c r="M16" s="125"/>
      <c r="N16" s="121"/>
      <c r="P16" s="9"/>
    </row>
    <row r="17" spans="2:16" x14ac:dyDescent="0.2">
      <c r="B17" s="295" t="s">
        <v>198</v>
      </c>
      <c r="C17" s="296"/>
      <c r="D17" s="9"/>
      <c r="E17" s="411" t="s">
        <v>368</v>
      </c>
      <c r="F17" s="193">
        <f>'Cash Flow'!B168</f>
        <v>0</v>
      </c>
      <c r="G17" s="159"/>
      <c r="H17" s="159"/>
      <c r="I17" s="240"/>
      <c r="J17" s="159"/>
      <c r="K17" s="9"/>
      <c r="M17" s="125"/>
      <c r="N17" s="121"/>
      <c r="P17" s="9"/>
    </row>
    <row r="18" spans="2:16" x14ac:dyDescent="0.2">
      <c r="B18" s="298" t="s">
        <v>204</v>
      </c>
      <c r="C18" s="152"/>
      <c r="D18" s="9"/>
      <c r="E18" s="411" t="s">
        <v>366</v>
      </c>
      <c r="F18" s="411" t="e">
        <f>HLOOKUP(analysis_period,'Cash Flow'!C2:C165,156)</f>
        <v>#N/A</v>
      </c>
      <c r="G18" s="159"/>
      <c r="H18" s="159"/>
      <c r="I18" s="240"/>
      <c r="J18" s="159"/>
      <c r="K18" s="9"/>
      <c r="M18" s="125"/>
      <c r="N18" s="121"/>
      <c r="P18" s="9"/>
    </row>
    <row r="19" spans="2:16" x14ac:dyDescent="0.2">
      <c r="B19" s="65" t="s">
        <v>199</v>
      </c>
      <c r="C19" s="297">
        <v>0</v>
      </c>
      <c r="D19" s="9"/>
      <c r="E19" s="262" t="s">
        <v>237</v>
      </c>
      <c r="F19" s="263">
        <f>-'Cash Flow'!B64</f>
        <v>0</v>
      </c>
      <c r="G19" s="159"/>
      <c r="H19" s="159"/>
      <c r="I19" s="240"/>
      <c r="J19" s="159"/>
      <c r="K19" s="9"/>
      <c r="M19" s="125"/>
      <c r="N19" s="121"/>
      <c r="P19" s="9"/>
    </row>
    <row r="20" spans="2:16" x14ac:dyDescent="0.2">
      <c r="B20" s="52" t="s">
        <v>226</v>
      </c>
      <c r="C20" s="143">
        <v>0</v>
      </c>
      <c r="D20" s="9"/>
      <c r="E20" s="412"/>
      <c r="F20" s="165"/>
      <c r="G20" s="159"/>
      <c r="H20" s="159"/>
      <c r="I20" s="240"/>
      <c r="J20" s="159"/>
      <c r="K20" s="9"/>
      <c r="M20" s="125"/>
      <c r="N20" s="121"/>
      <c r="P20" s="9"/>
    </row>
    <row r="21" spans="2:16" x14ac:dyDescent="0.2">
      <c r="B21" s="294" t="s">
        <v>200</v>
      </c>
      <c r="C21" s="291">
        <v>0</v>
      </c>
      <c r="D21" s="9"/>
      <c r="E21" s="258"/>
      <c r="F21" s="159"/>
      <c r="G21" s="242"/>
      <c r="H21" s="242"/>
      <c r="I21" s="243"/>
      <c r="J21" s="242"/>
      <c r="K21" s="9"/>
      <c r="M21" s="125"/>
      <c r="N21" s="121"/>
      <c r="P21" s="9"/>
    </row>
    <row r="22" spans="2:16" x14ac:dyDescent="0.2">
      <c r="B22" s="299" t="s">
        <v>201</v>
      </c>
      <c r="C22" s="292">
        <v>0</v>
      </c>
      <c r="D22" s="9"/>
      <c r="E22" s="7"/>
      <c r="F22" s="148"/>
      <c r="G22" s="159"/>
      <c r="H22" s="159"/>
      <c r="I22" s="240"/>
      <c r="J22" s="159"/>
      <c r="K22" s="9"/>
      <c r="M22" s="125"/>
      <c r="N22" s="121"/>
      <c r="P22" s="9"/>
    </row>
    <row r="23" spans="2:16" x14ac:dyDescent="0.2">
      <c r="B23" s="298" t="s">
        <v>196</v>
      </c>
      <c r="C23" s="302"/>
      <c r="D23" s="9"/>
      <c r="G23" s="159"/>
      <c r="H23" s="159"/>
      <c r="I23" s="240"/>
      <c r="J23" s="159"/>
      <c r="K23" s="9"/>
      <c r="M23" s="125"/>
      <c r="N23" s="121"/>
      <c r="P23" s="9"/>
    </row>
    <row r="24" spans="2:16" x14ac:dyDescent="0.2">
      <c r="B24" s="300" t="s">
        <v>203</v>
      </c>
      <c r="C24" s="301">
        <v>0</v>
      </c>
      <c r="D24" s="9"/>
      <c r="G24" s="159"/>
      <c r="H24" s="159"/>
      <c r="I24" s="240"/>
      <c r="J24" s="159"/>
      <c r="K24" s="9"/>
      <c r="M24" s="125"/>
      <c r="N24" s="121"/>
      <c r="P24" s="9"/>
    </row>
    <row r="25" spans="2:16" x14ac:dyDescent="0.2">
      <c r="B25" s="113" t="s">
        <v>202</v>
      </c>
      <c r="C25" s="145">
        <v>0</v>
      </c>
      <c r="D25" s="9"/>
      <c r="G25" s="159"/>
      <c r="H25" s="159"/>
      <c r="I25" s="240"/>
      <c r="J25" s="159"/>
      <c r="K25" s="9"/>
      <c r="M25" s="125"/>
      <c r="N25" s="121"/>
      <c r="P25" s="9"/>
    </row>
    <row r="26" spans="2:16" x14ac:dyDescent="0.2">
      <c r="B26" s="299" t="s">
        <v>201</v>
      </c>
      <c r="C26" s="292">
        <v>0</v>
      </c>
      <c r="D26" s="9"/>
      <c r="G26" s="159"/>
      <c r="H26" s="159"/>
      <c r="I26" s="240"/>
      <c r="J26" s="159"/>
      <c r="K26" s="9"/>
      <c r="M26" s="125"/>
      <c r="N26" s="121"/>
      <c r="P26" s="9"/>
    </row>
    <row r="27" spans="2:16" x14ac:dyDescent="0.2">
      <c r="B27" s="298" t="s">
        <v>197</v>
      </c>
      <c r="C27" s="44"/>
      <c r="D27" s="9"/>
      <c r="G27" s="159"/>
      <c r="H27" s="159"/>
      <c r="I27" s="240"/>
      <c r="J27" s="159"/>
      <c r="K27" s="9"/>
      <c r="M27" s="125"/>
      <c r="N27" s="121"/>
      <c r="P27" s="9"/>
    </row>
    <row r="28" spans="2:16" x14ac:dyDescent="0.2">
      <c r="B28" s="300" t="s">
        <v>203</v>
      </c>
      <c r="C28" s="303">
        <v>0</v>
      </c>
      <c r="D28" s="9"/>
      <c r="G28" s="159"/>
      <c r="H28" s="159"/>
      <c r="I28" s="240"/>
      <c r="J28" s="159"/>
      <c r="K28" s="9"/>
      <c r="M28" s="125"/>
      <c r="N28" s="121"/>
      <c r="P28" s="9"/>
    </row>
    <row r="29" spans="2:16" x14ac:dyDescent="0.2">
      <c r="B29" s="113" t="s">
        <v>202</v>
      </c>
      <c r="C29" s="267">
        <v>0</v>
      </c>
      <c r="D29" s="9"/>
      <c r="G29" s="159"/>
      <c r="H29" s="159"/>
      <c r="I29" s="240"/>
      <c r="J29" s="159"/>
      <c r="K29" s="9"/>
      <c r="M29" s="125"/>
      <c r="N29" s="121"/>
      <c r="P29" s="9"/>
    </row>
    <row r="30" spans="2:16" x14ac:dyDescent="0.2">
      <c r="B30" s="245" t="s">
        <v>165</v>
      </c>
      <c r="C30" s="267">
        <v>0</v>
      </c>
      <c r="D30" s="15"/>
      <c r="G30" s="159"/>
      <c r="H30" s="159"/>
      <c r="I30" s="240"/>
      <c r="J30" s="159"/>
      <c r="K30" s="9"/>
      <c r="M30" s="125"/>
      <c r="N30" s="121"/>
      <c r="P30" s="9"/>
    </row>
    <row r="31" spans="2:16" x14ac:dyDescent="0.2">
      <c r="B31" s="116"/>
      <c r="C31" s="147"/>
      <c r="D31" s="7"/>
      <c r="G31" s="159"/>
      <c r="H31" s="159"/>
      <c r="I31" s="240"/>
      <c r="J31" s="159"/>
      <c r="K31" s="9"/>
      <c r="M31" s="125"/>
      <c r="N31" s="120"/>
      <c r="P31" s="9"/>
    </row>
    <row r="32" spans="2:16" ht="13.5" thickBot="1" x14ac:dyDescent="0.25">
      <c r="B32" s="295" t="s">
        <v>89</v>
      </c>
      <c r="C32" s="296"/>
      <c r="D32" s="7"/>
      <c r="G32" s="159"/>
      <c r="H32" s="159"/>
      <c r="I32" s="240"/>
      <c r="J32" s="159"/>
      <c r="K32" s="9"/>
      <c r="M32" s="125"/>
      <c r="N32" s="122"/>
      <c r="P32" s="9"/>
    </row>
    <row r="33" spans="2:16" x14ac:dyDescent="0.2">
      <c r="B33" s="398" t="s">
        <v>284</v>
      </c>
      <c r="C33" s="399"/>
      <c r="D33" s="7"/>
      <c r="G33" s="159"/>
      <c r="H33" s="159"/>
      <c r="I33" s="240"/>
      <c r="J33" s="159"/>
      <c r="K33" s="9"/>
      <c r="M33" s="125"/>
      <c r="N33" s="123"/>
      <c r="O33" s="16"/>
      <c r="P33" s="7"/>
    </row>
    <row r="34" spans="2:16" x14ac:dyDescent="0.2">
      <c r="B34" s="331" t="s">
        <v>371</v>
      </c>
      <c r="C34" s="332">
        <v>0</v>
      </c>
      <c r="D34" s="7"/>
      <c r="G34" s="159"/>
      <c r="H34" s="159"/>
      <c r="I34" s="240"/>
      <c r="J34" s="159"/>
      <c r="K34" s="9"/>
      <c r="M34" s="125"/>
      <c r="N34" s="123"/>
      <c r="O34" s="7"/>
      <c r="P34" s="7"/>
    </row>
    <row r="35" spans="2:16" x14ac:dyDescent="0.2">
      <c r="B35" s="331" t="s">
        <v>364</v>
      </c>
      <c r="C35" s="333">
        <v>0</v>
      </c>
      <c r="D35" s="7"/>
      <c r="G35" s="159"/>
      <c r="H35" s="159"/>
      <c r="I35" s="240"/>
      <c r="J35" s="159"/>
      <c r="K35" s="9"/>
      <c r="M35" s="125"/>
      <c r="N35" s="123"/>
    </row>
    <row r="36" spans="2:16" x14ac:dyDescent="0.2">
      <c r="B36" s="331" t="s">
        <v>214</v>
      </c>
      <c r="C36" s="395" t="s">
        <v>160</v>
      </c>
      <c r="D36" s="9"/>
      <c r="G36" s="159"/>
      <c r="H36" s="159"/>
      <c r="I36" s="240"/>
      <c r="J36" s="159"/>
      <c r="K36" s="9"/>
      <c r="M36" s="125"/>
      <c r="N36" s="123"/>
    </row>
    <row r="37" spans="2:16" x14ac:dyDescent="0.2">
      <c r="B37" s="331" t="s">
        <v>95</v>
      </c>
      <c r="C37" s="332">
        <v>0</v>
      </c>
      <c r="D37" s="9"/>
      <c r="G37" s="159"/>
      <c r="H37" s="159"/>
      <c r="I37" s="240"/>
      <c r="J37" s="159"/>
      <c r="K37" s="9"/>
      <c r="M37" s="125"/>
      <c r="N37" s="123"/>
    </row>
    <row r="38" spans="2:16" ht="13.5" thickBot="1" x14ac:dyDescent="0.25">
      <c r="B38" s="334" t="s">
        <v>283</v>
      </c>
      <c r="C38" s="396" t="s">
        <v>18</v>
      </c>
      <c r="D38" s="7"/>
      <c r="G38" s="159"/>
      <c r="H38" s="159"/>
      <c r="I38" s="240"/>
      <c r="J38" s="159"/>
      <c r="K38" s="7"/>
      <c r="M38" s="125"/>
      <c r="N38" s="123"/>
    </row>
    <row r="39" spans="2:16" x14ac:dyDescent="0.2">
      <c r="B39" s="400" t="s">
        <v>288</v>
      </c>
      <c r="C39" s="401"/>
      <c r="D39" s="7"/>
      <c r="G39" s="159"/>
      <c r="H39" s="159"/>
      <c r="I39" s="240"/>
      <c r="J39" s="159"/>
      <c r="K39" s="7"/>
      <c r="M39" s="125"/>
      <c r="N39" s="123"/>
    </row>
    <row r="40" spans="2:16" x14ac:dyDescent="0.2">
      <c r="B40" s="52" t="s">
        <v>289</v>
      </c>
      <c r="C40" s="150">
        <v>0</v>
      </c>
      <c r="D40" s="7"/>
      <c r="G40" s="159"/>
      <c r="H40" s="159"/>
      <c r="I40" s="240"/>
      <c r="J40" s="159"/>
      <c r="K40" s="7"/>
      <c r="M40" s="125"/>
      <c r="N40" s="123"/>
    </row>
    <row r="41" spans="2:16" x14ac:dyDescent="0.2">
      <c r="B41" s="52" t="s">
        <v>189</v>
      </c>
      <c r="C41" s="154">
        <f>sponsor_operating_margin*system_capacity</f>
        <v>0</v>
      </c>
      <c r="D41" s="7"/>
      <c r="G41" s="159"/>
      <c r="H41" s="159"/>
      <c r="I41" s="240"/>
      <c r="J41" s="159"/>
      <c r="K41" s="7"/>
      <c r="M41" s="125"/>
      <c r="N41" s="123"/>
    </row>
    <row r="42" spans="2:16" x14ac:dyDescent="0.2">
      <c r="B42" s="52" t="s">
        <v>290</v>
      </c>
      <c r="C42" s="150">
        <v>0</v>
      </c>
      <c r="D42" s="7"/>
      <c r="G42" s="159"/>
      <c r="H42" s="159"/>
      <c r="I42" s="240"/>
      <c r="J42" s="159"/>
      <c r="K42" s="7"/>
      <c r="M42" s="125"/>
      <c r="N42" s="123"/>
    </row>
    <row r="43" spans="2:16" x14ac:dyDescent="0.2">
      <c r="B43" s="52" t="s">
        <v>291</v>
      </c>
      <c r="C43" s="150">
        <v>0</v>
      </c>
      <c r="D43" s="7"/>
      <c r="G43" s="159"/>
      <c r="H43" s="159"/>
      <c r="I43" s="240"/>
      <c r="J43" s="159"/>
      <c r="K43" s="7"/>
      <c r="M43" s="125"/>
      <c r="N43" s="123"/>
    </row>
    <row r="44" spans="2:16" x14ac:dyDescent="0.2">
      <c r="B44" s="310" t="s">
        <v>90</v>
      </c>
      <c r="C44" s="311"/>
      <c r="D44" s="7"/>
      <c r="G44" s="159"/>
      <c r="H44" s="159"/>
      <c r="I44" s="240"/>
      <c r="J44" s="159"/>
      <c r="K44" s="9"/>
      <c r="M44" s="125"/>
      <c r="N44" s="123"/>
    </row>
    <row r="45" spans="2:16" x14ac:dyDescent="0.2">
      <c r="B45" s="52" t="s">
        <v>96</v>
      </c>
      <c r="C45" s="236">
        <v>0</v>
      </c>
      <c r="D45" s="7"/>
      <c r="G45" s="159"/>
      <c r="H45" s="159"/>
      <c r="I45" s="240"/>
      <c r="J45" s="159"/>
      <c r="K45" s="9"/>
      <c r="M45" s="125"/>
      <c r="N45" s="123"/>
    </row>
    <row r="46" spans="2:16" x14ac:dyDescent="0.2">
      <c r="B46" s="52" t="s">
        <v>97</v>
      </c>
      <c r="C46" s="150">
        <v>0</v>
      </c>
      <c r="D46" s="7"/>
      <c r="G46" s="159"/>
      <c r="H46" s="159"/>
      <c r="I46" s="240"/>
      <c r="J46" s="159"/>
      <c r="K46" s="77"/>
      <c r="M46" s="125"/>
      <c r="N46" s="123"/>
    </row>
    <row r="47" spans="2:16" x14ac:dyDescent="0.2">
      <c r="B47" s="52" t="s">
        <v>99</v>
      </c>
      <c r="C47" s="153">
        <v>0</v>
      </c>
      <c r="D47" s="7"/>
      <c r="G47" s="244"/>
      <c r="H47" s="159"/>
      <c r="I47" s="240"/>
      <c r="J47" s="159"/>
      <c r="K47" s="45"/>
      <c r="M47" s="125"/>
      <c r="N47" s="123"/>
    </row>
    <row r="48" spans="2:16" x14ac:dyDescent="0.2">
      <c r="B48" s="52" t="s">
        <v>98</v>
      </c>
      <c r="C48" s="154">
        <f>((inflation_rate/100+1)*(real_discount_rate/100+1)-1)*100</f>
        <v>0</v>
      </c>
      <c r="D48" s="7"/>
      <c r="G48" s="159"/>
      <c r="H48" s="159"/>
      <c r="I48" s="240"/>
      <c r="J48" s="159"/>
      <c r="K48" s="45"/>
      <c r="M48" s="125"/>
      <c r="N48" s="123"/>
    </row>
    <row r="49" spans="2:16" x14ac:dyDescent="0.2">
      <c r="B49" s="42" t="s">
        <v>91</v>
      </c>
      <c r="C49" s="152"/>
      <c r="D49" s="7"/>
      <c r="G49" s="159"/>
      <c r="H49" s="159"/>
      <c r="I49" s="240"/>
      <c r="J49" s="159"/>
      <c r="K49" s="9"/>
      <c r="M49" s="125"/>
      <c r="N49" s="123"/>
    </row>
    <row r="50" spans="2:16" x14ac:dyDescent="0.2">
      <c r="B50" s="52" t="s">
        <v>297</v>
      </c>
      <c r="C50" s="402">
        <f>AnnualTaxFederal</f>
        <v>0</v>
      </c>
      <c r="D50" s="7"/>
      <c r="E50" s="258"/>
      <c r="F50" s="240"/>
      <c r="G50" s="159"/>
      <c r="H50" s="159"/>
      <c r="I50" s="240"/>
      <c r="J50" s="159"/>
      <c r="K50" s="77"/>
      <c r="M50" s="125"/>
      <c r="N50" s="123"/>
    </row>
    <row r="51" spans="2:16" x14ac:dyDescent="0.2">
      <c r="B51" s="52" t="s">
        <v>298</v>
      </c>
      <c r="C51" s="402">
        <f>AnnualTaxState</f>
        <v>0</v>
      </c>
      <c r="D51" s="7"/>
      <c r="E51" s="258"/>
      <c r="F51" s="240"/>
      <c r="G51" s="159"/>
      <c r="H51" s="159"/>
      <c r="I51" s="240"/>
      <c r="J51" s="159"/>
      <c r="K51" s="45"/>
      <c r="M51" s="125"/>
      <c r="N51" s="123"/>
    </row>
    <row r="52" spans="2:16" x14ac:dyDescent="0.2">
      <c r="B52" s="52" t="s">
        <v>138</v>
      </c>
      <c r="C52" s="155">
        <v>0</v>
      </c>
      <c r="D52" s="7"/>
      <c r="E52" s="258"/>
      <c r="F52" s="240"/>
      <c r="G52" s="159"/>
      <c r="H52" s="159"/>
      <c r="I52" s="240"/>
      <c r="J52" s="159"/>
      <c r="K52" s="45"/>
      <c r="M52" s="125"/>
      <c r="N52" s="123"/>
      <c r="O52" s="7"/>
      <c r="P52" s="7"/>
    </row>
    <row r="53" spans="2:16" x14ac:dyDescent="0.2">
      <c r="B53" s="52" t="s">
        <v>94</v>
      </c>
      <c r="C53" s="155">
        <v>0</v>
      </c>
      <c r="D53" s="7"/>
      <c r="E53" s="239"/>
      <c r="F53" s="240"/>
      <c r="G53" s="159"/>
      <c r="H53" s="159"/>
      <c r="I53" s="240"/>
      <c r="J53" s="159"/>
      <c r="K53" s="9"/>
      <c r="M53" s="125"/>
      <c r="N53" s="123"/>
      <c r="P53" s="7"/>
    </row>
    <row r="54" spans="2:16" x14ac:dyDescent="0.2">
      <c r="B54" s="54" t="s">
        <v>0</v>
      </c>
      <c r="C54" s="151"/>
      <c r="E54" s="239"/>
      <c r="F54" s="240"/>
      <c r="G54" s="159"/>
      <c r="H54" s="159"/>
      <c r="I54" s="240"/>
      <c r="J54" s="159"/>
      <c r="K54" s="77"/>
      <c r="M54" s="125"/>
      <c r="N54" s="123"/>
      <c r="P54" s="7"/>
    </row>
    <row r="55" spans="2:16" x14ac:dyDescent="0.2">
      <c r="B55" s="53" t="s">
        <v>100</v>
      </c>
      <c r="C55" s="156">
        <v>0</v>
      </c>
      <c r="E55" s="239"/>
      <c r="F55" s="240"/>
      <c r="G55" s="159"/>
      <c r="H55" s="159"/>
      <c r="I55" s="240"/>
      <c r="J55" s="159"/>
      <c r="K55" s="45"/>
      <c r="M55" s="125"/>
      <c r="N55" s="123"/>
      <c r="P55" s="7"/>
    </row>
    <row r="56" spans="2:16" x14ac:dyDescent="0.2">
      <c r="B56" s="53" t="s">
        <v>102</v>
      </c>
      <c r="C56" s="335">
        <f>total_installed_cost*prop_tax_cost_assessed_percent/100</f>
        <v>0</v>
      </c>
      <c r="E56" s="239"/>
      <c r="F56" s="240"/>
      <c r="G56" s="159"/>
      <c r="H56" s="159"/>
      <c r="I56" s="240"/>
      <c r="J56" s="159"/>
      <c r="K56" s="9"/>
      <c r="M56" s="125"/>
      <c r="N56" s="123"/>
      <c r="P56" s="9"/>
    </row>
    <row r="57" spans="2:16" x14ac:dyDescent="0.2">
      <c r="B57" s="53" t="s">
        <v>101</v>
      </c>
      <c r="C57" s="155">
        <v>0</v>
      </c>
      <c r="E57" s="239"/>
      <c r="F57" s="240"/>
      <c r="G57" s="159"/>
      <c r="H57" s="159"/>
      <c r="I57" s="240"/>
      <c r="J57" s="159"/>
      <c r="K57" s="15"/>
      <c r="M57" s="125"/>
      <c r="N57" s="123"/>
      <c r="P57" s="7"/>
    </row>
    <row r="58" spans="2:16" x14ac:dyDescent="0.2">
      <c r="B58" s="53" t="s">
        <v>103</v>
      </c>
      <c r="C58" s="155">
        <v>0</v>
      </c>
      <c r="E58" s="239"/>
      <c r="F58" s="240"/>
      <c r="G58" s="159"/>
      <c r="H58" s="159"/>
      <c r="I58" s="240"/>
      <c r="J58" s="159"/>
      <c r="K58" s="9"/>
      <c r="M58" s="125"/>
      <c r="N58" s="123"/>
      <c r="P58" s="7"/>
    </row>
    <row r="59" spans="2:16" x14ac:dyDescent="0.2">
      <c r="B59" s="42" t="s">
        <v>38</v>
      </c>
      <c r="C59" s="151"/>
      <c r="E59" s="239"/>
      <c r="F59" s="240"/>
      <c r="G59" s="159"/>
      <c r="H59" s="159"/>
      <c r="I59" s="240"/>
      <c r="J59" s="159"/>
      <c r="K59" s="9"/>
      <c r="M59" s="125"/>
      <c r="N59" s="123"/>
      <c r="P59" s="7"/>
    </row>
    <row r="60" spans="2:16" x14ac:dyDescent="0.2">
      <c r="B60" s="51" t="s">
        <v>163</v>
      </c>
      <c r="C60" s="150">
        <v>0</v>
      </c>
      <c r="E60" s="239"/>
      <c r="F60" s="240"/>
      <c r="G60" s="159"/>
      <c r="H60" s="159"/>
      <c r="I60" s="240"/>
      <c r="J60" s="159"/>
      <c r="K60" s="7"/>
      <c r="M60" s="125"/>
      <c r="N60" s="123"/>
      <c r="P60" s="7"/>
    </row>
    <row r="61" spans="2:16" x14ac:dyDescent="0.2">
      <c r="B61" s="51" t="s">
        <v>162</v>
      </c>
      <c r="C61" s="335">
        <f>total_installed_cost*salvage_percentage/100</f>
        <v>0</v>
      </c>
      <c r="G61" s="159"/>
      <c r="H61" s="159"/>
      <c r="I61" s="240"/>
      <c r="J61" s="159"/>
      <c r="K61" s="9"/>
      <c r="M61" s="125"/>
      <c r="N61" s="123"/>
      <c r="P61" s="7"/>
    </row>
    <row r="62" spans="2:16" x14ac:dyDescent="0.2">
      <c r="B62" s="7"/>
      <c r="C62" s="157"/>
      <c r="E62" s="9"/>
      <c r="G62" s="7"/>
      <c r="H62" s="7"/>
      <c r="I62" s="29"/>
      <c r="J62" s="9"/>
      <c r="K62" s="9"/>
      <c r="M62" s="125"/>
      <c r="N62" s="123"/>
      <c r="P62" s="7"/>
    </row>
    <row r="63" spans="2:16" x14ac:dyDescent="0.2">
      <c r="B63" s="5" t="s">
        <v>107</v>
      </c>
      <c r="C63" s="135"/>
      <c r="G63" s="7"/>
      <c r="H63" s="7"/>
      <c r="I63" s="29"/>
      <c r="J63" s="9"/>
      <c r="K63" s="9"/>
      <c r="M63" s="125"/>
      <c r="N63" s="123"/>
      <c r="P63" s="7"/>
    </row>
    <row r="64" spans="2:16" x14ac:dyDescent="0.2">
      <c r="B64" s="51" t="s">
        <v>292</v>
      </c>
      <c r="C64" s="155">
        <v>0</v>
      </c>
      <c r="G64" s="7"/>
      <c r="H64" s="7"/>
      <c r="I64" s="29"/>
      <c r="J64" s="9"/>
      <c r="K64" s="9"/>
      <c r="M64" s="125"/>
      <c r="N64" s="123"/>
      <c r="P64" s="7"/>
    </row>
    <row r="65" spans="2:16" x14ac:dyDescent="0.2">
      <c r="B65" s="51" t="s">
        <v>293</v>
      </c>
      <c r="C65" s="155">
        <v>0</v>
      </c>
      <c r="G65" s="7"/>
      <c r="H65" s="7"/>
      <c r="I65" s="29"/>
      <c r="J65" s="9"/>
      <c r="K65" s="9"/>
      <c r="M65" s="125"/>
      <c r="N65" s="123"/>
      <c r="P65" s="7"/>
    </row>
    <row r="66" spans="2:16" x14ac:dyDescent="0.2">
      <c r="B66" s="51" t="s">
        <v>294</v>
      </c>
      <c r="C66" s="155">
        <v>0</v>
      </c>
      <c r="G66" s="7"/>
      <c r="H66" s="7"/>
      <c r="I66" s="29"/>
      <c r="J66" s="9"/>
      <c r="K66" s="9"/>
      <c r="M66" s="125"/>
      <c r="N66" s="123"/>
      <c r="P66" s="7"/>
    </row>
    <row r="67" spans="2:16" x14ac:dyDescent="0.2">
      <c r="B67" s="51" t="s">
        <v>296</v>
      </c>
      <c r="C67" s="335">
        <f>cost_dev_fee_percent/100*total_installed_cost</f>
        <v>0</v>
      </c>
      <c r="G67" s="7"/>
      <c r="H67" s="7"/>
      <c r="I67" s="29"/>
      <c r="J67" s="9"/>
      <c r="K67" s="9"/>
      <c r="M67" s="125"/>
      <c r="N67" s="123"/>
      <c r="P67" s="7"/>
    </row>
    <row r="68" spans="2:16" x14ac:dyDescent="0.2">
      <c r="B68" s="51" t="s">
        <v>295</v>
      </c>
      <c r="C68" s="335">
        <f>C67*(federal_tax_rate/100*(1-state_tax_rate/100)+state_tax_rate/100)</f>
        <v>0</v>
      </c>
      <c r="G68" s="7"/>
      <c r="H68" s="7"/>
      <c r="I68" s="29"/>
      <c r="J68" s="9"/>
      <c r="K68" s="9"/>
      <c r="M68" s="125"/>
      <c r="N68" s="123"/>
      <c r="P68" s="7"/>
    </row>
    <row r="69" spans="2:16" x14ac:dyDescent="0.2">
      <c r="B69" s="7"/>
      <c r="C69" s="134"/>
      <c r="G69" s="7"/>
      <c r="H69" s="7"/>
      <c r="I69" s="29"/>
      <c r="J69" s="9"/>
      <c r="K69" s="9"/>
      <c r="M69" s="125"/>
      <c r="N69" s="123"/>
      <c r="P69" s="7"/>
    </row>
    <row r="70" spans="2:16" x14ac:dyDescent="0.2">
      <c r="B70" s="5" t="s">
        <v>119</v>
      </c>
      <c r="C70" s="135"/>
      <c r="H70" s="7"/>
      <c r="J70" s="9"/>
      <c r="K70" s="9"/>
      <c r="M70" s="125"/>
      <c r="N70" s="123"/>
      <c r="P70" s="7"/>
    </row>
    <row r="71" spans="2:16" x14ac:dyDescent="0.2">
      <c r="B71" s="51" t="s">
        <v>164</v>
      </c>
      <c r="C71" s="136">
        <v>0</v>
      </c>
      <c r="H71" s="7"/>
      <c r="J71" s="9"/>
      <c r="K71" s="9"/>
      <c r="M71" s="125"/>
      <c r="N71" s="123"/>
      <c r="P71" s="7"/>
    </row>
    <row r="72" spans="2:16" x14ac:dyDescent="0.2">
      <c r="C72" s="137"/>
      <c r="H72" s="7"/>
      <c r="J72" s="9"/>
      <c r="K72" s="9"/>
      <c r="M72" s="125"/>
      <c r="N72" s="123"/>
      <c r="P72" s="7"/>
    </row>
    <row r="73" spans="2:16" x14ac:dyDescent="0.2">
      <c r="B73" s="5" t="s">
        <v>194</v>
      </c>
      <c r="C73" s="8"/>
      <c r="D73" s="8"/>
      <c r="E73" s="8"/>
      <c r="F73" s="8"/>
      <c r="G73" s="8"/>
      <c r="H73" s="8"/>
      <c r="I73" s="6"/>
      <c r="J73" s="9"/>
      <c r="K73" s="9"/>
      <c r="M73" s="125"/>
      <c r="N73" s="123"/>
      <c r="P73" s="7"/>
    </row>
    <row r="74" spans="2:16" ht="25.5" x14ac:dyDescent="0.2">
      <c r="B74" s="51"/>
      <c r="C74" s="288" t="s">
        <v>113</v>
      </c>
      <c r="D74" s="287" t="s">
        <v>114</v>
      </c>
      <c r="E74" s="287" t="s">
        <v>115</v>
      </c>
      <c r="F74" s="287" t="s">
        <v>116</v>
      </c>
      <c r="G74" s="287" t="s">
        <v>25</v>
      </c>
      <c r="H74" s="287" t="s">
        <v>26</v>
      </c>
      <c r="I74" s="289" t="s">
        <v>117</v>
      </c>
      <c r="J74" s="9"/>
      <c r="K74" s="9"/>
      <c r="M74" s="125"/>
      <c r="N74" s="123"/>
      <c r="P74" s="7"/>
    </row>
    <row r="75" spans="2:16" x14ac:dyDescent="0.2">
      <c r="B75" s="51" t="s">
        <v>108</v>
      </c>
      <c r="C75" s="246">
        <v>0</v>
      </c>
      <c r="D75" s="248">
        <v>0</v>
      </c>
      <c r="E75" s="203">
        <v>0</v>
      </c>
      <c r="F75" s="251">
        <v>0</v>
      </c>
      <c r="G75" s="246">
        <f>C75/100*total_installed_cost</f>
        <v>0</v>
      </c>
      <c r="H75" s="246">
        <f>G75*F75/100*E75/12*0.5</f>
        <v>0</v>
      </c>
      <c r="I75" s="246">
        <f>H75+D75/100*G75</f>
        <v>0</v>
      </c>
      <c r="J75" s="9"/>
      <c r="K75" s="9"/>
      <c r="M75" s="125"/>
      <c r="N75" s="123"/>
      <c r="P75" s="7"/>
    </row>
    <row r="76" spans="2:16" x14ac:dyDescent="0.2">
      <c r="B76" s="51" t="s">
        <v>109</v>
      </c>
      <c r="C76" s="246">
        <v>0</v>
      </c>
      <c r="D76" s="248">
        <v>0</v>
      </c>
      <c r="E76" s="203">
        <v>0</v>
      </c>
      <c r="F76" s="251">
        <v>0</v>
      </c>
      <c r="G76" s="246">
        <f>C76/100*total_installed_cost</f>
        <v>0</v>
      </c>
      <c r="H76" s="246">
        <f>G76*F76/100*E76/12*0.5</f>
        <v>0</v>
      </c>
      <c r="I76" s="246">
        <f t="shared" ref="I76:I79" si="0">H76+D76/100*G76</f>
        <v>0</v>
      </c>
      <c r="J76" s="9"/>
      <c r="K76" s="9"/>
      <c r="M76" s="125"/>
      <c r="N76" s="123"/>
      <c r="P76" s="7"/>
    </row>
    <row r="77" spans="2:16" x14ac:dyDescent="0.2">
      <c r="B77" s="51" t="s">
        <v>110</v>
      </c>
      <c r="C77" s="246">
        <v>0</v>
      </c>
      <c r="D77" s="248">
        <v>0</v>
      </c>
      <c r="E77" s="203">
        <v>0</v>
      </c>
      <c r="F77" s="251">
        <v>0</v>
      </c>
      <c r="G77" s="246">
        <f>C77/100*total_installed_cost</f>
        <v>0</v>
      </c>
      <c r="H77" s="246">
        <f>G77*F77/100*E77/12*0.5</f>
        <v>0</v>
      </c>
      <c r="I77" s="246">
        <f t="shared" si="0"/>
        <v>0</v>
      </c>
      <c r="J77" s="9"/>
      <c r="K77" s="9"/>
      <c r="M77" s="125"/>
      <c r="N77" s="123"/>
      <c r="P77" s="7"/>
    </row>
    <row r="78" spans="2:16" x14ac:dyDescent="0.2">
      <c r="B78" s="51" t="s">
        <v>111</v>
      </c>
      <c r="C78" s="246">
        <v>0</v>
      </c>
      <c r="D78" s="248">
        <v>0</v>
      </c>
      <c r="E78" s="203">
        <v>0</v>
      </c>
      <c r="F78" s="251">
        <v>0</v>
      </c>
      <c r="G78" s="246">
        <f>C78/100*total_installed_cost</f>
        <v>0</v>
      </c>
      <c r="H78" s="246">
        <f>G78*F78/100*E78/12*0.5</f>
        <v>0</v>
      </c>
      <c r="I78" s="246">
        <f t="shared" si="0"/>
        <v>0</v>
      </c>
      <c r="J78" s="9"/>
      <c r="K78" s="9"/>
      <c r="M78" s="125"/>
      <c r="N78" s="123"/>
      <c r="P78" s="7"/>
    </row>
    <row r="79" spans="2:16" x14ac:dyDescent="0.2">
      <c r="B79" s="51" t="s">
        <v>112</v>
      </c>
      <c r="C79" s="247">
        <v>0</v>
      </c>
      <c r="D79" s="249">
        <v>0</v>
      </c>
      <c r="E79" s="250">
        <v>0</v>
      </c>
      <c r="F79" s="252">
        <v>0</v>
      </c>
      <c r="G79" s="246">
        <f>C79/100*total_installed_cost</f>
        <v>0</v>
      </c>
      <c r="H79" s="246">
        <f>G79*F79/100*E79/12*0.5</f>
        <v>0</v>
      </c>
      <c r="I79" s="246">
        <f t="shared" si="0"/>
        <v>0</v>
      </c>
      <c r="J79" s="9"/>
      <c r="K79" s="9"/>
      <c r="M79" s="125"/>
      <c r="N79" s="123"/>
      <c r="P79" s="7"/>
    </row>
    <row r="80" spans="2:16" x14ac:dyDescent="0.2">
      <c r="B80" s="56" t="s">
        <v>118</v>
      </c>
      <c r="C80" s="57"/>
      <c r="D80" s="43"/>
      <c r="E80" s="43"/>
      <c r="F80" s="58"/>
      <c r="G80" s="59">
        <f>SUM(G75:G79)</f>
        <v>0</v>
      </c>
      <c r="H80" s="60">
        <f>SUM(H75:H79)</f>
        <v>0</v>
      </c>
      <c r="I80" s="61">
        <f>SUM(I75:I79)</f>
        <v>0</v>
      </c>
      <c r="J80" s="9"/>
      <c r="K80" s="9"/>
      <c r="M80" s="125"/>
      <c r="N80" s="123"/>
      <c r="P80" s="7"/>
    </row>
    <row r="81" spans="2:16" x14ac:dyDescent="0.2">
      <c r="C81" s="137"/>
      <c r="H81" s="7"/>
      <c r="J81" s="9"/>
      <c r="K81" s="9"/>
      <c r="M81" s="125"/>
      <c r="N81" s="123"/>
      <c r="P81" s="7"/>
    </row>
    <row r="82" spans="2:16" x14ac:dyDescent="0.2">
      <c r="B82" s="5" t="s">
        <v>120</v>
      </c>
      <c r="C82" s="8"/>
      <c r="D82" s="8"/>
      <c r="E82" s="8"/>
      <c r="F82" s="256"/>
      <c r="G82" s="7"/>
      <c r="H82" s="7"/>
      <c r="I82" s="9"/>
      <c r="J82" s="9"/>
      <c r="K82" s="9"/>
      <c r="M82" s="125"/>
      <c r="N82" s="123"/>
      <c r="P82" s="7"/>
    </row>
    <row r="83" spans="2:16" x14ac:dyDescent="0.2">
      <c r="B83" s="51" t="s">
        <v>121</v>
      </c>
      <c r="C83" s="158">
        <v>0</v>
      </c>
      <c r="D83" s="9"/>
      <c r="E83" s="9"/>
      <c r="F83" s="256"/>
      <c r="G83" s="7"/>
      <c r="H83" s="7"/>
      <c r="I83" s="9"/>
      <c r="J83" s="9"/>
      <c r="K83" s="9"/>
      <c r="M83" s="125"/>
      <c r="N83" s="123"/>
      <c r="P83" s="7"/>
    </row>
    <row r="84" spans="2:16" x14ac:dyDescent="0.2">
      <c r="B84" s="51" t="s">
        <v>129</v>
      </c>
      <c r="C84" s="158">
        <v>0</v>
      </c>
      <c r="D84" s="9"/>
      <c r="E84" s="9"/>
      <c r="F84" s="256"/>
      <c r="G84" s="7"/>
      <c r="H84" s="7"/>
      <c r="I84" s="9"/>
      <c r="J84" s="9"/>
      <c r="K84" s="9"/>
      <c r="M84" s="125"/>
      <c r="N84" s="123"/>
      <c r="P84" s="7"/>
    </row>
    <row r="85" spans="2:16" x14ac:dyDescent="0.2">
      <c r="B85" s="11" t="s">
        <v>308</v>
      </c>
      <c r="C85" s="158">
        <f>tax_investor_required_lease_reserve</f>
        <v>0</v>
      </c>
      <c r="D85" s="9"/>
      <c r="E85" s="9"/>
      <c r="F85" s="256"/>
      <c r="G85" s="7"/>
      <c r="H85" s="7"/>
      <c r="I85" s="9"/>
      <c r="J85" s="9"/>
      <c r="K85" s="9"/>
      <c r="M85" s="125"/>
      <c r="N85" s="123"/>
      <c r="P85" s="7"/>
    </row>
    <row r="86" spans="2:16" x14ac:dyDescent="0.2">
      <c r="B86" s="11" t="s">
        <v>255</v>
      </c>
      <c r="C86" s="158">
        <v>0</v>
      </c>
      <c r="D86" s="9"/>
      <c r="E86" s="9"/>
      <c r="F86" s="256"/>
      <c r="G86" s="7"/>
      <c r="H86" s="7"/>
      <c r="I86" s="9"/>
      <c r="J86" s="9"/>
      <c r="K86" s="9"/>
      <c r="M86" s="125"/>
      <c r="N86" s="123"/>
      <c r="P86" s="7"/>
    </row>
    <row r="87" spans="2:16" x14ac:dyDescent="0.2">
      <c r="B87" s="51" t="s">
        <v>122</v>
      </c>
      <c r="C87" s="132" t="s">
        <v>170</v>
      </c>
      <c r="D87" s="287" t="s">
        <v>126</v>
      </c>
      <c r="E87" s="315" t="s">
        <v>127</v>
      </c>
      <c r="F87" s="256"/>
      <c r="G87" s="7"/>
      <c r="H87" s="7"/>
      <c r="I87" s="9"/>
      <c r="J87" s="9"/>
      <c r="K87" s="9"/>
      <c r="M87" s="125"/>
      <c r="N87" s="123"/>
      <c r="P87" s="7"/>
    </row>
    <row r="88" spans="2:16" x14ac:dyDescent="0.2">
      <c r="B88" s="65" t="s">
        <v>123</v>
      </c>
      <c r="C88" s="158">
        <v>0</v>
      </c>
      <c r="D88" s="335">
        <f>C88*system_capacity</f>
        <v>0</v>
      </c>
      <c r="E88" s="316">
        <v>0</v>
      </c>
      <c r="F88" s="256"/>
      <c r="G88" s="7"/>
      <c r="H88" s="7"/>
      <c r="I88" s="9"/>
      <c r="J88" s="9"/>
      <c r="K88" s="9"/>
      <c r="M88" s="125"/>
      <c r="N88" s="123"/>
      <c r="P88" s="7"/>
    </row>
    <row r="89" spans="2:16" x14ac:dyDescent="0.2">
      <c r="B89" s="52" t="s">
        <v>125</v>
      </c>
      <c r="C89" s="158">
        <v>0</v>
      </c>
      <c r="D89" s="335">
        <f>C89*system_capacity</f>
        <v>0</v>
      </c>
      <c r="E89" s="316">
        <v>0</v>
      </c>
      <c r="F89" s="256"/>
      <c r="G89" s="7"/>
      <c r="H89" s="7"/>
      <c r="I89" s="9"/>
      <c r="J89" s="9"/>
      <c r="K89" s="9"/>
      <c r="M89" s="125"/>
      <c r="N89" s="123"/>
      <c r="P89" s="7"/>
    </row>
    <row r="90" spans="2:16" x14ac:dyDescent="0.2">
      <c r="B90" s="78" t="s">
        <v>124</v>
      </c>
      <c r="C90" s="158">
        <v>0</v>
      </c>
      <c r="D90" s="335">
        <f>C90*system_capacity</f>
        <v>0</v>
      </c>
      <c r="E90" s="316">
        <v>0</v>
      </c>
      <c r="F90" s="256"/>
      <c r="G90" s="7"/>
      <c r="H90" s="7"/>
      <c r="I90" s="9"/>
      <c r="J90" s="9"/>
      <c r="K90" s="9"/>
      <c r="M90" s="125"/>
      <c r="N90" s="123"/>
      <c r="P90" s="7"/>
    </row>
    <row r="91" spans="2:16" x14ac:dyDescent="0.2">
      <c r="B91" s="55" t="s">
        <v>128</v>
      </c>
      <c r="C91" s="44"/>
      <c r="D91" s="314"/>
      <c r="E91" s="314"/>
      <c r="F91" s="256"/>
      <c r="G91" s="7"/>
      <c r="H91" s="7"/>
      <c r="I91" s="9"/>
      <c r="J91" s="9"/>
      <c r="K91" s="9"/>
      <c r="M91" s="125"/>
      <c r="N91" s="123"/>
      <c r="P91" s="7"/>
    </row>
    <row r="92" spans="2:16" x14ac:dyDescent="0.2">
      <c r="B92" s="63" t="s">
        <v>4</v>
      </c>
      <c r="C92" s="313" t="s">
        <v>32</v>
      </c>
      <c r="D92" s="256"/>
      <c r="E92" s="9"/>
      <c r="F92" s="256"/>
      <c r="G92" s="7"/>
      <c r="H92" s="7"/>
      <c r="I92" s="9"/>
      <c r="J92" s="9"/>
      <c r="K92" s="9"/>
      <c r="M92" s="125"/>
      <c r="N92" s="123"/>
      <c r="P92" s="7"/>
    </row>
    <row r="93" spans="2:16" x14ac:dyDescent="0.2">
      <c r="B93" s="63" t="s">
        <v>5</v>
      </c>
      <c r="C93" s="313" t="s">
        <v>32</v>
      </c>
      <c r="D93" s="317"/>
      <c r="E93" s="318"/>
      <c r="F93" s="256"/>
      <c r="G93" s="7"/>
      <c r="H93" s="7"/>
      <c r="I93" s="9"/>
      <c r="J93" s="9"/>
      <c r="K93" s="9"/>
      <c r="M93" s="125"/>
      <c r="N93" s="123"/>
      <c r="P93" s="7"/>
    </row>
    <row r="94" spans="2:16" x14ac:dyDescent="0.2">
      <c r="G94" s="7"/>
      <c r="H94" s="7"/>
      <c r="I94" s="9"/>
      <c r="J94" s="9"/>
      <c r="K94" s="9"/>
      <c r="M94" s="125"/>
      <c r="N94" s="123"/>
      <c r="P94" s="7"/>
    </row>
    <row r="95" spans="2:16" x14ac:dyDescent="0.2">
      <c r="B95" s="5" t="s">
        <v>130</v>
      </c>
      <c r="C95" s="8"/>
      <c r="D95" s="8"/>
      <c r="E95" s="8"/>
      <c r="F95" s="6"/>
      <c r="G95" s="7"/>
      <c r="H95" s="7"/>
      <c r="I95" s="9"/>
      <c r="J95" s="9"/>
      <c r="K95" s="9"/>
      <c r="M95" s="125"/>
      <c r="N95" s="123"/>
      <c r="P95" s="7"/>
    </row>
    <row r="96" spans="2:16" x14ac:dyDescent="0.2">
      <c r="B96" s="42" t="s">
        <v>2</v>
      </c>
      <c r="C96" s="43"/>
      <c r="D96" s="66"/>
      <c r="E96" s="427" t="s">
        <v>224</v>
      </c>
      <c r="F96" s="428"/>
      <c r="G96" s="7"/>
      <c r="H96" s="7"/>
      <c r="I96" s="7"/>
      <c r="J96" s="7"/>
      <c r="K96" s="7"/>
      <c r="M96" s="125"/>
      <c r="N96" s="123"/>
    </row>
    <row r="97" spans="2:17" x14ac:dyDescent="0.2">
      <c r="B97" s="65" t="s">
        <v>132</v>
      </c>
      <c r="C97" s="10" t="s">
        <v>189</v>
      </c>
      <c r="D97" s="76"/>
      <c r="E97" s="287" t="s">
        <v>4</v>
      </c>
      <c r="F97" s="287" t="s">
        <v>5</v>
      </c>
      <c r="G97" s="7"/>
      <c r="H97" s="7"/>
      <c r="I97" s="9"/>
      <c r="J97" s="9"/>
      <c r="K97" s="9"/>
      <c r="M97" s="125"/>
      <c r="N97" s="123"/>
    </row>
    <row r="98" spans="2:17" x14ac:dyDescent="0.2">
      <c r="B98" s="64" t="s">
        <v>133</v>
      </c>
      <c r="C98" s="181">
        <v>0</v>
      </c>
      <c r="D98" s="46"/>
      <c r="E98" s="85" t="s">
        <v>17</v>
      </c>
      <c r="F98" s="85" t="s">
        <v>17</v>
      </c>
      <c r="G98" s="7"/>
      <c r="H98" s="7"/>
      <c r="I98" s="9"/>
      <c r="J98" s="9"/>
      <c r="K98" s="9"/>
      <c r="M98" s="125"/>
      <c r="N98" s="123"/>
    </row>
    <row r="99" spans="2:17" x14ac:dyDescent="0.2">
      <c r="B99" s="64" t="s">
        <v>134</v>
      </c>
      <c r="C99" s="181">
        <v>0</v>
      </c>
      <c r="D99" s="68"/>
      <c r="E99" s="75" t="s">
        <v>18</v>
      </c>
      <c r="F99" s="71" t="s">
        <v>18</v>
      </c>
      <c r="G99" s="7"/>
      <c r="I99" s="9"/>
      <c r="J99" s="9"/>
      <c r="K99" s="9"/>
      <c r="M99" s="125"/>
      <c r="N99" s="123"/>
    </row>
    <row r="100" spans="2:17" x14ac:dyDescent="0.2">
      <c r="B100" s="63" t="s">
        <v>137</v>
      </c>
      <c r="C100" s="12" t="s">
        <v>7</v>
      </c>
      <c r="D100" s="17" t="s">
        <v>157</v>
      </c>
      <c r="E100" s="72"/>
      <c r="F100" s="73"/>
      <c r="G100" s="7"/>
      <c r="H100" s="7"/>
      <c r="I100" s="9"/>
      <c r="J100" s="9"/>
      <c r="K100" s="9"/>
      <c r="M100" s="125"/>
      <c r="N100" s="123"/>
    </row>
    <row r="101" spans="2:17" x14ac:dyDescent="0.2">
      <c r="B101" s="64" t="s">
        <v>135</v>
      </c>
      <c r="C101" s="132">
        <v>0</v>
      </c>
      <c r="D101" s="62">
        <v>9.9999999999999998E+37</v>
      </c>
      <c r="E101" s="69" t="s">
        <v>17</v>
      </c>
      <c r="F101" s="69" t="s">
        <v>17</v>
      </c>
      <c r="G101" s="7"/>
      <c r="I101" s="9"/>
      <c r="J101" s="9"/>
      <c r="K101" s="9"/>
      <c r="M101" s="125"/>
      <c r="N101" s="123"/>
    </row>
    <row r="102" spans="2:17" ht="13.5" thickBot="1" x14ac:dyDescent="0.25">
      <c r="B102" s="359" t="s">
        <v>136</v>
      </c>
      <c r="C102" s="360">
        <v>0</v>
      </c>
      <c r="D102" s="361">
        <v>9.9999999999999998E+37</v>
      </c>
      <c r="E102" s="86" t="s">
        <v>18</v>
      </c>
      <c r="F102" s="86" t="s">
        <v>18</v>
      </c>
      <c r="G102" s="7"/>
      <c r="I102" s="9"/>
      <c r="J102" s="9"/>
      <c r="K102" s="9"/>
      <c r="M102" s="125"/>
      <c r="N102" s="123"/>
    </row>
    <row r="103" spans="2:17" x14ac:dyDescent="0.2">
      <c r="B103" s="356" t="s">
        <v>6</v>
      </c>
      <c r="C103" s="357" t="s">
        <v>9</v>
      </c>
      <c r="D103" s="358" t="s">
        <v>190</v>
      </c>
      <c r="E103" s="354" t="s">
        <v>188</v>
      </c>
      <c r="F103" s="256"/>
      <c r="G103" s="7"/>
      <c r="I103" s="9"/>
      <c r="J103" s="9"/>
      <c r="K103" s="9"/>
      <c r="M103" s="125"/>
      <c r="N103" s="123"/>
      <c r="Q103" s="7"/>
    </row>
    <row r="104" spans="2:17" x14ac:dyDescent="0.2">
      <c r="B104" s="63" t="s">
        <v>4</v>
      </c>
      <c r="C104" s="142">
        <v>0</v>
      </c>
      <c r="D104" s="182">
        <v>0</v>
      </c>
      <c r="E104" s="355">
        <v>0</v>
      </c>
      <c r="F104" s="256"/>
      <c r="G104" s="7"/>
      <c r="I104" s="9"/>
      <c r="J104" s="9"/>
      <c r="K104" s="9"/>
      <c r="M104" s="125"/>
      <c r="N104" s="123"/>
      <c r="Q104" s="7"/>
    </row>
    <row r="105" spans="2:17" x14ac:dyDescent="0.2">
      <c r="B105" s="63" t="s">
        <v>5</v>
      </c>
      <c r="C105" s="142">
        <v>0</v>
      </c>
      <c r="D105" s="182">
        <v>0</v>
      </c>
      <c r="E105" s="355">
        <v>0</v>
      </c>
      <c r="F105" s="256"/>
      <c r="G105" s="7"/>
      <c r="I105" s="9"/>
      <c r="J105" s="9"/>
      <c r="K105" s="9"/>
      <c r="M105" s="125"/>
      <c r="N105" s="123"/>
      <c r="Q105" s="7"/>
    </row>
    <row r="106" spans="2:17" x14ac:dyDescent="0.2">
      <c r="B106" s="48"/>
      <c r="C106" s="13"/>
      <c r="D106" s="14"/>
      <c r="E106" s="9"/>
      <c r="F106" s="9"/>
      <c r="G106" s="7"/>
      <c r="H106" s="7"/>
      <c r="I106" s="9"/>
      <c r="J106" s="9"/>
      <c r="K106" s="9"/>
      <c r="M106" s="125"/>
      <c r="N106" s="123"/>
      <c r="Q106" s="7"/>
    </row>
    <row r="107" spans="2:17" x14ac:dyDescent="0.2">
      <c r="B107" s="295" t="s">
        <v>131</v>
      </c>
      <c r="C107" s="321"/>
      <c r="D107" s="321"/>
      <c r="E107" s="321"/>
      <c r="F107" s="321"/>
      <c r="G107" s="321"/>
      <c r="H107" s="322"/>
      <c r="I107" s="49"/>
      <c r="K107" s="9"/>
      <c r="M107" s="125"/>
      <c r="N107" s="120"/>
      <c r="Q107" s="7"/>
    </row>
    <row r="108" spans="2:17" x14ac:dyDescent="0.2">
      <c r="B108" s="93" t="s">
        <v>16</v>
      </c>
      <c r="C108" s="312"/>
      <c r="D108" s="43"/>
      <c r="E108" s="92"/>
      <c r="F108" s="92"/>
      <c r="G108" s="92"/>
      <c r="H108" s="70"/>
      <c r="I108" s="9"/>
      <c r="K108" s="9"/>
      <c r="M108" s="125"/>
      <c r="N108" s="120"/>
    </row>
    <row r="109" spans="2:17" x14ac:dyDescent="0.2">
      <c r="B109" s="99" t="s">
        <v>132</v>
      </c>
      <c r="C109" s="88" t="s">
        <v>189</v>
      </c>
      <c r="D109" s="319"/>
      <c r="E109" s="74" t="s">
        <v>216</v>
      </c>
      <c r="F109" s="69" t="s">
        <v>217</v>
      </c>
      <c r="G109" s="69" t="s">
        <v>218</v>
      </c>
      <c r="H109" s="69" t="s">
        <v>219</v>
      </c>
      <c r="I109" s="7"/>
      <c r="K109" s="91"/>
      <c r="M109" s="125"/>
      <c r="N109" s="124"/>
    </row>
    <row r="110" spans="2:17" x14ac:dyDescent="0.2">
      <c r="B110" s="82" t="s">
        <v>133</v>
      </c>
      <c r="C110" s="183">
        <v>0</v>
      </c>
      <c r="D110" s="320"/>
      <c r="E110" s="87" t="s">
        <v>17</v>
      </c>
      <c r="F110" s="87" t="s">
        <v>17</v>
      </c>
      <c r="G110" s="85" t="s">
        <v>18</v>
      </c>
      <c r="H110" s="85" t="s">
        <v>18</v>
      </c>
      <c r="I110" s="7"/>
      <c r="K110" s="9"/>
      <c r="M110" s="125"/>
      <c r="N110" s="120"/>
    </row>
    <row r="111" spans="2:17" x14ac:dyDescent="0.2">
      <c r="B111" s="82" t="s">
        <v>134</v>
      </c>
      <c r="C111" s="183">
        <v>0</v>
      </c>
      <c r="D111" s="320"/>
      <c r="E111" s="87" t="s">
        <v>17</v>
      </c>
      <c r="F111" s="87" t="s">
        <v>17</v>
      </c>
      <c r="G111" s="85" t="s">
        <v>18</v>
      </c>
      <c r="H111" s="85" t="s">
        <v>18</v>
      </c>
      <c r="I111" s="7"/>
      <c r="K111" s="9"/>
      <c r="M111" s="125"/>
      <c r="N111" s="120"/>
    </row>
    <row r="112" spans="2:17" x14ac:dyDescent="0.2">
      <c r="B112" s="82" t="s">
        <v>144</v>
      </c>
      <c r="C112" s="183">
        <v>0</v>
      </c>
      <c r="D112" s="320"/>
      <c r="E112" s="87" t="s">
        <v>17</v>
      </c>
      <c r="F112" s="87" t="s">
        <v>17</v>
      </c>
      <c r="G112" s="87" t="s">
        <v>18</v>
      </c>
      <c r="H112" s="85" t="s">
        <v>18</v>
      </c>
      <c r="I112" s="7"/>
      <c r="K112" s="9"/>
      <c r="M112" s="125"/>
      <c r="N112" s="120"/>
    </row>
    <row r="113" spans="2:17" x14ac:dyDescent="0.2">
      <c r="B113" s="100" t="s">
        <v>145</v>
      </c>
      <c r="C113" s="184">
        <v>0</v>
      </c>
      <c r="D113" s="320"/>
      <c r="E113" s="87" t="s">
        <v>17</v>
      </c>
      <c r="F113" s="87" t="s">
        <v>17</v>
      </c>
      <c r="G113" s="71" t="s">
        <v>18</v>
      </c>
      <c r="H113" s="71" t="s">
        <v>18</v>
      </c>
      <c r="I113" s="7"/>
      <c r="K113" s="9"/>
      <c r="M113" s="125"/>
      <c r="N113" s="120"/>
    </row>
    <row r="114" spans="2:17" x14ac:dyDescent="0.2">
      <c r="B114" s="84" t="s">
        <v>137</v>
      </c>
      <c r="C114" s="89" t="s">
        <v>7</v>
      </c>
      <c r="D114" s="85" t="s">
        <v>157</v>
      </c>
      <c r="E114" s="90"/>
      <c r="F114" s="94"/>
      <c r="G114" s="94"/>
      <c r="H114" s="95"/>
      <c r="I114" s="118"/>
      <c r="K114" s="15"/>
      <c r="M114" s="125"/>
      <c r="N114" s="123"/>
    </row>
    <row r="115" spans="2:17" x14ac:dyDescent="0.2">
      <c r="B115" s="82" t="s">
        <v>135</v>
      </c>
      <c r="C115" s="132">
        <v>0</v>
      </c>
      <c r="D115" s="328">
        <v>9.9999999999999998E+37</v>
      </c>
      <c r="E115" s="87" t="s">
        <v>17</v>
      </c>
      <c r="F115" s="87" t="s">
        <v>17</v>
      </c>
      <c r="G115" s="85" t="s">
        <v>18</v>
      </c>
      <c r="H115" s="87" t="s">
        <v>18</v>
      </c>
      <c r="I115" s="7"/>
      <c r="K115" s="9"/>
      <c r="L115" s="9"/>
      <c r="M115" s="15"/>
      <c r="N115" s="9"/>
    </row>
    <row r="116" spans="2:17" x14ac:dyDescent="0.2">
      <c r="B116" s="82" t="s">
        <v>136</v>
      </c>
      <c r="C116" s="132">
        <v>0</v>
      </c>
      <c r="D116" s="328">
        <v>9.9999999999999998E+37</v>
      </c>
      <c r="E116" s="87" t="s">
        <v>17</v>
      </c>
      <c r="F116" s="87" t="s">
        <v>17</v>
      </c>
      <c r="G116" s="85" t="s">
        <v>18</v>
      </c>
      <c r="H116" s="85" t="s">
        <v>18</v>
      </c>
      <c r="I116" s="7"/>
      <c r="K116" s="9"/>
      <c r="L116" s="9"/>
      <c r="M116" s="15"/>
      <c r="N116" s="9"/>
    </row>
    <row r="117" spans="2:17" x14ac:dyDescent="0.2">
      <c r="B117" s="82" t="s">
        <v>146</v>
      </c>
      <c r="C117" s="132">
        <v>0</v>
      </c>
      <c r="D117" s="328">
        <v>9.9999999999999998E+37</v>
      </c>
      <c r="E117" s="87" t="s">
        <v>17</v>
      </c>
      <c r="F117" s="87" t="s">
        <v>17</v>
      </c>
      <c r="G117" s="85" t="s">
        <v>18</v>
      </c>
      <c r="H117" s="85" t="s">
        <v>18</v>
      </c>
      <c r="I117" s="7"/>
      <c r="K117" s="9"/>
      <c r="L117" s="9"/>
      <c r="M117" s="15"/>
      <c r="N117" s="9"/>
    </row>
    <row r="118" spans="2:17" ht="13.5" thickBot="1" x14ac:dyDescent="0.25">
      <c r="B118" s="102" t="s">
        <v>147</v>
      </c>
      <c r="C118" s="187">
        <v>0</v>
      </c>
      <c r="D118" s="329">
        <v>9.9999999999999998E+37</v>
      </c>
      <c r="E118" s="326" t="s">
        <v>17</v>
      </c>
      <c r="F118" s="327" t="s">
        <v>17</v>
      </c>
      <c r="G118" s="86" t="s">
        <v>18</v>
      </c>
      <c r="H118" s="86" t="s">
        <v>18</v>
      </c>
      <c r="I118" s="7"/>
      <c r="K118" s="9"/>
      <c r="L118" s="9"/>
      <c r="M118" s="15"/>
      <c r="N118" s="9"/>
    </row>
    <row r="119" spans="2:17" x14ac:dyDescent="0.2">
      <c r="B119" s="101" t="s">
        <v>30</v>
      </c>
      <c r="C119" s="98" t="s">
        <v>152</v>
      </c>
      <c r="D119" s="69" t="s">
        <v>157</v>
      </c>
      <c r="E119" s="323"/>
      <c r="F119" s="324"/>
      <c r="G119" s="324"/>
      <c r="H119" s="325"/>
      <c r="I119" s="7"/>
      <c r="K119" s="80"/>
      <c r="L119" s="80"/>
      <c r="M119" s="15"/>
      <c r="N119" s="80"/>
      <c r="O119" s="16"/>
    </row>
    <row r="120" spans="2:17" x14ac:dyDescent="0.2">
      <c r="B120" s="84" t="s">
        <v>148</v>
      </c>
      <c r="C120" s="145">
        <v>0</v>
      </c>
      <c r="D120" s="328">
        <v>9.9999999999999998E+37</v>
      </c>
      <c r="E120" s="87" t="s">
        <v>17</v>
      </c>
      <c r="F120" s="87" t="s">
        <v>17</v>
      </c>
      <c r="G120" s="85" t="s">
        <v>18</v>
      </c>
      <c r="H120" s="90" t="s">
        <v>18</v>
      </c>
      <c r="I120" s="207"/>
      <c r="K120" s="9"/>
      <c r="L120" s="9"/>
      <c r="M120" s="15"/>
      <c r="N120" s="9"/>
    </row>
    <row r="121" spans="2:17" x14ac:dyDescent="0.2">
      <c r="B121" s="84" t="s">
        <v>149</v>
      </c>
      <c r="C121" s="145">
        <v>0</v>
      </c>
      <c r="D121" s="328">
        <v>9.9999999999999998E+37</v>
      </c>
      <c r="E121" s="87" t="s">
        <v>17</v>
      </c>
      <c r="F121" s="87" t="s">
        <v>17</v>
      </c>
      <c r="G121" s="87" t="s">
        <v>18</v>
      </c>
      <c r="H121" s="87" t="s">
        <v>18</v>
      </c>
      <c r="K121" s="9"/>
      <c r="L121" s="9"/>
      <c r="M121" s="15"/>
      <c r="N121" s="9"/>
    </row>
    <row r="122" spans="2:17" x14ac:dyDescent="0.2">
      <c r="B122" s="84" t="s">
        <v>150</v>
      </c>
      <c r="C122" s="145">
        <v>0</v>
      </c>
      <c r="D122" s="328">
        <v>9.9999999999999998E+37</v>
      </c>
      <c r="E122" s="87" t="s">
        <v>17</v>
      </c>
      <c r="F122" s="87" t="s">
        <v>17</v>
      </c>
      <c r="G122" s="85" t="s">
        <v>18</v>
      </c>
      <c r="H122" s="85" t="s">
        <v>18</v>
      </c>
      <c r="K122" s="9"/>
      <c r="L122" s="9"/>
      <c r="M122" s="15"/>
      <c r="N122" s="9"/>
    </row>
    <row r="123" spans="2:17" ht="13.5" thickBot="1" x14ac:dyDescent="0.25">
      <c r="B123" s="105" t="s">
        <v>151</v>
      </c>
      <c r="C123" s="188">
        <v>0</v>
      </c>
      <c r="D123" s="329">
        <v>9.9999999999999998E+37</v>
      </c>
      <c r="E123" s="326" t="s">
        <v>17</v>
      </c>
      <c r="F123" s="327" t="s">
        <v>17</v>
      </c>
      <c r="G123" s="86" t="s">
        <v>18</v>
      </c>
      <c r="H123" s="86" t="s">
        <v>18</v>
      </c>
      <c r="K123" s="9"/>
      <c r="L123" s="9"/>
      <c r="M123" s="15"/>
      <c r="N123" s="9"/>
    </row>
    <row r="124" spans="2:17" x14ac:dyDescent="0.2">
      <c r="B124" s="103" t="s">
        <v>27</v>
      </c>
      <c r="C124" s="98" t="s">
        <v>9</v>
      </c>
      <c r="D124" s="69" t="s">
        <v>190</v>
      </c>
      <c r="E124" s="69" t="s">
        <v>188</v>
      </c>
      <c r="F124" s="69" t="s">
        <v>216</v>
      </c>
      <c r="G124" s="69" t="s">
        <v>217</v>
      </c>
      <c r="H124" s="104" t="s">
        <v>215</v>
      </c>
      <c r="I124" s="15"/>
      <c r="J124" s="15"/>
      <c r="K124" s="15"/>
      <c r="L124" s="80"/>
      <c r="M124" s="15"/>
      <c r="N124" s="15"/>
      <c r="O124" s="16"/>
      <c r="P124" s="16"/>
      <c r="Q124" s="16"/>
    </row>
    <row r="125" spans="2:17" x14ac:dyDescent="0.2">
      <c r="B125" s="84" t="s">
        <v>153</v>
      </c>
      <c r="C125" s="145">
        <v>0</v>
      </c>
      <c r="D125" s="189">
        <v>0</v>
      </c>
      <c r="E125" s="132">
        <v>0</v>
      </c>
      <c r="F125" s="87" t="s">
        <v>17</v>
      </c>
      <c r="G125" s="87" t="s">
        <v>17</v>
      </c>
      <c r="H125" s="131" t="s">
        <v>18</v>
      </c>
      <c r="I125" s="15"/>
      <c r="J125" s="15"/>
      <c r="K125" s="15"/>
      <c r="L125" s="9"/>
      <c r="M125" s="15"/>
      <c r="N125" s="15"/>
      <c r="O125" s="16"/>
      <c r="P125" s="16"/>
      <c r="Q125" s="16"/>
    </row>
    <row r="126" spans="2:17" x14ac:dyDescent="0.2">
      <c r="B126" s="84" t="s">
        <v>154</v>
      </c>
      <c r="C126" s="145">
        <v>0</v>
      </c>
      <c r="D126" s="189">
        <v>0</v>
      </c>
      <c r="E126" s="132">
        <v>0</v>
      </c>
      <c r="F126" s="85" t="s">
        <v>17</v>
      </c>
      <c r="G126" s="87" t="s">
        <v>17</v>
      </c>
      <c r="H126" s="131" t="s">
        <v>18</v>
      </c>
      <c r="I126" s="15"/>
      <c r="J126" s="15"/>
      <c r="K126" s="15"/>
      <c r="L126" s="9"/>
      <c r="M126" s="15"/>
      <c r="N126" s="15"/>
      <c r="O126" s="16"/>
      <c r="P126" s="16"/>
      <c r="Q126" s="16"/>
    </row>
    <row r="127" spans="2:17" x14ac:dyDescent="0.2">
      <c r="B127" s="84" t="s">
        <v>155</v>
      </c>
      <c r="C127" s="145">
        <v>0</v>
      </c>
      <c r="D127" s="189">
        <v>0</v>
      </c>
      <c r="E127" s="132">
        <v>0</v>
      </c>
      <c r="F127" s="87" t="s">
        <v>17</v>
      </c>
      <c r="G127" s="87" t="s">
        <v>17</v>
      </c>
      <c r="H127" s="131" t="s">
        <v>18</v>
      </c>
      <c r="I127" s="15"/>
      <c r="J127" s="15"/>
      <c r="K127" s="15"/>
      <c r="L127" s="15"/>
      <c r="M127" s="15"/>
      <c r="N127" s="15"/>
      <c r="O127" s="16"/>
      <c r="P127" s="16"/>
      <c r="Q127" s="16"/>
    </row>
    <row r="128" spans="2:17" x14ac:dyDescent="0.2">
      <c r="B128" s="84" t="s">
        <v>156</v>
      </c>
      <c r="C128" s="145">
        <v>0</v>
      </c>
      <c r="D128" s="189">
        <v>0</v>
      </c>
      <c r="E128" s="132">
        <v>0</v>
      </c>
      <c r="F128" s="87" t="s">
        <v>17</v>
      </c>
      <c r="G128" s="87" t="s">
        <v>17</v>
      </c>
      <c r="H128" s="87" t="s">
        <v>18</v>
      </c>
      <c r="I128" s="9"/>
      <c r="J128" s="9"/>
      <c r="K128" s="9"/>
      <c r="L128" s="15"/>
      <c r="M128" s="9"/>
      <c r="N128" s="9"/>
      <c r="O128" s="16"/>
      <c r="P128" s="16"/>
      <c r="Q128" s="16"/>
    </row>
    <row r="129" spans="2:43" x14ac:dyDescent="0.2">
      <c r="B129" s="32"/>
      <c r="C129" s="81"/>
      <c r="D129" s="45"/>
      <c r="E129" s="47"/>
      <c r="F129" s="80"/>
      <c r="G129" s="80"/>
      <c r="H129" s="80"/>
      <c r="I129" s="9"/>
      <c r="J129" s="9"/>
      <c r="K129" s="9"/>
      <c r="L129" s="15"/>
      <c r="M129" s="9"/>
      <c r="N129" s="9"/>
      <c r="O129" s="16"/>
      <c r="P129" s="16"/>
      <c r="Q129" s="16"/>
    </row>
    <row r="130" spans="2:43" x14ac:dyDescent="0.2">
      <c r="B130" s="5" t="s">
        <v>159</v>
      </c>
      <c r="C130" s="8"/>
      <c r="D130" s="8"/>
      <c r="E130" s="8"/>
      <c r="F130" s="8"/>
      <c r="G130" s="6"/>
      <c r="H130" s="253"/>
      <c r="I130" s="9"/>
      <c r="J130" s="9"/>
      <c r="K130" s="9"/>
      <c r="L130" s="9"/>
      <c r="M130" s="9"/>
      <c r="N130" s="9"/>
      <c r="O130" s="16"/>
      <c r="P130" s="16"/>
      <c r="Q130" s="16"/>
    </row>
    <row r="131" spans="2:43" ht="12.75" customHeight="1" x14ac:dyDescent="0.2">
      <c r="B131" s="51" t="s">
        <v>158</v>
      </c>
      <c r="C131" s="106" t="s">
        <v>191</v>
      </c>
      <c r="D131" s="89" t="s">
        <v>222</v>
      </c>
      <c r="E131" s="89" t="s">
        <v>223</v>
      </c>
      <c r="F131" s="89" t="s">
        <v>220</v>
      </c>
      <c r="G131" s="89" t="s">
        <v>221</v>
      </c>
      <c r="H131" s="253"/>
      <c r="I131" s="96"/>
      <c r="J131" s="79"/>
      <c r="K131" s="79"/>
      <c r="L131" s="79"/>
      <c r="M131" s="9"/>
      <c r="N131" s="16"/>
    </row>
    <row r="132" spans="2:43" x14ac:dyDescent="0.2">
      <c r="B132" s="84" t="s">
        <v>32</v>
      </c>
      <c r="C132" s="132">
        <v>0</v>
      </c>
      <c r="D132" s="87" t="s">
        <v>18</v>
      </c>
      <c r="E132" s="87" t="s">
        <v>18</v>
      </c>
      <c r="F132" s="87" t="s">
        <v>18</v>
      </c>
      <c r="G132" s="87" t="s">
        <v>18</v>
      </c>
      <c r="H132" s="123"/>
      <c r="I132" s="79"/>
      <c r="J132" s="79"/>
      <c r="K132" s="79"/>
      <c r="L132" s="79"/>
      <c r="M132" s="9"/>
    </row>
    <row r="133" spans="2:43" ht="12.75" customHeight="1" x14ac:dyDescent="0.2">
      <c r="B133" s="84" t="s">
        <v>33</v>
      </c>
      <c r="C133" s="132">
        <v>0</v>
      </c>
      <c r="D133" s="87" t="s">
        <v>18</v>
      </c>
      <c r="E133" s="85" t="s">
        <v>18</v>
      </c>
      <c r="F133" s="85" t="s">
        <v>18</v>
      </c>
      <c r="G133" s="85" t="s">
        <v>18</v>
      </c>
      <c r="H133" s="123"/>
      <c r="I133" s="79"/>
      <c r="J133" s="79"/>
      <c r="K133" s="79"/>
      <c r="L133" s="79"/>
      <c r="M133" s="9"/>
    </row>
    <row r="134" spans="2:43" x14ac:dyDescent="0.2">
      <c r="B134" s="84" t="s">
        <v>34</v>
      </c>
      <c r="C134" s="132">
        <v>0</v>
      </c>
      <c r="D134" s="87" t="s">
        <v>18</v>
      </c>
      <c r="E134" s="85" t="s">
        <v>18</v>
      </c>
      <c r="F134" s="85" t="s">
        <v>18</v>
      </c>
      <c r="G134" s="85" t="s">
        <v>18</v>
      </c>
      <c r="H134" s="123"/>
      <c r="I134" s="79"/>
      <c r="J134" s="79"/>
      <c r="K134" s="79"/>
      <c r="L134" s="79"/>
      <c r="M134" s="9"/>
    </row>
    <row r="135" spans="2:43" x14ac:dyDescent="0.2">
      <c r="B135" s="84" t="s">
        <v>35</v>
      </c>
      <c r="C135" s="132">
        <v>0</v>
      </c>
      <c r="D135" s="85" t="s">
        <v>18</v>
      </c>
      <c r="E135" s="85" t="s">
        <v>18</v>
      </c>
      <c r="F135" s="85" t="s">
        <v>18</v>
      </c>
      <c r="G135" s="85" t="s">
        <v>18</v>
      </c>
      <c r="H135" s="123"/>
      <c r="I135" s="79"/>
      <c r="J135" s="79"/>
      <c r="K135" s="79"/>
      <c r="L135" s="79"/>
      <c r="M135" s="9"/>
    </row>
    <row r="136" spans="2:43" x14ac:dyDescent="0.2">
      <c r="B136" s="84" t="s">
        <v>36</v>
      </c>
      <c r="C136" s="132">
        <v>0</v>
      </c>
      <c r="D136" s="85" t="s">
        <v>18</v>
      </c>
      <c r="E136" s="85" t="s">
        <v>18</v>
      </c>
      <c r="F136" s="85" t="s">
        <v>18</v>
      </c>
      <c r="G136" s="85" t="s">
        <v>18</v>
      </c>
      <c r="H136" s="123"/>
      <c r="I136" s="79"/>
      <c r="J136" s="79"/>
      <c r="K136" s="79"/>
      <c r="L136" s="79"/>
      <c r="M136" s="9"/>
    </row>
    <row r="137" spans="2:43" x14ac:dyDescent="0.2">
      <c r="B137" s="84" t="s">
        <v>37</v>
      </c>
      <c r="C137" s="132">
        <v>0</v>
      </c>
      <c r="D137" s="71" t="s">
        <v>18</v>
      </c>
      <c r="E137" s="71" t="s">
        <v>18</v>
      </c>
      <c r="F137" s="71" t="s">
        <v>18</v>
      </c>
      <c r="G137" s="71" t="s">
        <v>18</v>
      </c>
      <c r="H137" s="123"/>
      <c r="I137" s="79"/>
      <c r="J137" s="79"/>
      <c r="K137" s="79"/>
      <c r="L137" s="79"/>
      <c r="M137" s="9"/>
    </row>
    <row r="138" spans="2:43" x14ac:dyDescent="0.2">
      <c r="B138" s="84" t="s">
        <v>279</v>
      </c>
      <c r="C138" s="355">
        <v>0</v>
      </c>
      <c r="D138" s="71" t="s">
        <v>18</v>
      </c>
      <c r="E138" s="71" t="s">
        <v>18</v>
      </c>
      <c r="F138" s="85" t="s">
        <v>18</v>
      </c>
      <c r="G138" s="85" t="s">
        <v>18</v>
      </c>
      <c r="H138" s="123"/>
      <c r="I138" s="79"/>
      <c r="J138" s="79"/>
      <c r="K138" s="79"/>
      <c r="L138" s="79"/>
      <c r="M138" s="9"/>
    </row>
    <row r="139" spans="2:43" ht="12" customHeight="1" x14ac:dyDescent="0.2">
      <c r="B139" s="84" t="s">
        <v>172</v>
      </c>
      <c r="C139" s="194">
        <f>100-C140</f>
        <v>100</v>
      </c>
      <c r="D139" s="257">
        <v>0</v>
      </c>
      <c r="E139" s="257">
        <v>0</v>
      </c>
      <c r="F139" s="254"/>
      <c r="G139" s="254"/>
      <c r="H139" s="123"/>
      <c r="I139" s="79"/>
      <c r="J139" s="79"/>
      <c r="K139" s="79"/>
      <c r="L139" s="79"/>
      <c r="M139" s="9"/>
    </row>
    <row r="140" spans="2:43" x14ac:dyDescent="0.2">
      <c r="B140" s="84" t="s">
        <v>13</v>
      </c>
      <c r="C140" s="194">
        <f>SUM(C132:C138)</f>
        <v>0</v>
      </c>
      <c r="D140" s="256"/>
      <c r="E140" s="9"/>
      <c r="F140" s="9"/>
      <c r="G140" s="255"/>
      <c r="H140" s="123"/>
      <c r="I140" s="79"/>
      <c r="J140" s="79"/>
      <c r="K140" s="79"/>
      <c r="L140" s="79"/>
      <c r="M140" s="9"/>
    </row>
    <row r="141" spans="2:43" x14ac:dyDescent="0.2">
      <c r="D141" s="79"/>
      <c r="E141" s="97"/>
      <c r="F141" s="79"/>
      <c r="G141" s="79"/>
      <c r="H141" s="79"/>
      <c r="I141" s="79"/>
      <c r="J141" s="79"/>
      <c r="K141" s="79"/>
      <c r="L141" s="79"/>
      <c r="M141" s="9"/>
    </row>
    <row r="142" spans="2:43" x14ac:dyDescent="0.2">
      <c r="B142" s="5" t="s">
        <v>238</v>
      </c>
      <c r="C142" s="341">
        <v>0</v>
      </c>
      <c r="D142" s="341">
        <f>C142+1</f>
        <v>1</v>
      </c>
      <c r="E142" s="341">
        <f>D142+1</f>
        <v>2</v>
      </c>
      <c r="F142" s="341">
        <f t="shared" ref="F142:AQ142" si="1">E142+1</f>
        <v>3</v>
      </c>
      <c r="G142" s="341">
        <f>F142+1</f>
        <v>4</v>
      </c>
      <c r="H142" s="341">
        <f t="shared" si="1"/>
        <v>5</v>
      </c>
      <c r="I142" s="341">
        <f t="shared" si="1"/>
        <v>6</v>
      </c>
      <c r="J142" s="341">
        <f t="shared" si="1"/>
        <v>7</v>
      </c>
      <c r="K142" s="341">
        <f t="shared" si="1"/>
        <v>8</v>
      </c>
      <c r="L142" s="341">
        <f t="shared" si="1"/>
        <v>9</v>
      </c>
      <c r="M142" s="341">
        <f t="shared" si="1"/>
        <v>10</v>
      </c>
      <c r="N142" s="341">
        <f t="shared" si="1"/>
        <v>11</v>
      </c>
      <c r="O142" s="341">
        <f t="shared" si="1"/>
        <v>12</v>
      </c>
      <c r="P142" s="341">
        <f t="shared" si="1"/>
        <v>13</v>
      </c>
      <c r="Q142" s="341">
        <f t="shared" si="1"/>
        <v>14</v>
      </c>
      <c r="R142" s="341">
        <f t="shared" si="1"/>
        <v>15</v>
      </c>
      <c r="S142" s="341">
        <f t="shared" si="1"/>
        <v>16</v>
      </c>
      <c r="T142" s="341">
        <f t="shared" si="1"/>
        <v>17</v>
      </c>
      <c r="U142" s="341">
        <f t="shared" si="1"/>
        <v>18</v>
      </c>
      <c r="V142" s="341">
        <f t="shared" si="1"/>
        <v>19</v>
      </c>
      <c r="W142" s="341">
        <f t="shared" si="1"/>
        <v>20</v>
      </c>
      <c r="X142" s="341">
        <f t="shared" si="1"/>
        <v>21</v>
      </c>
      <c r="Y142" s="341">
        <f t="shared" si="1"/>
        <v>22</v>
      </c>
      <c r="Z142" s="341">
        <f t="shared" si="1"/>
        <v>23</v>
      </c>
      <c r="AA142" s="341">
        <f t="shared" si="1"/>
        <v>24</v>
      </c>
      <c r="AB142" s="341">
        <f t="shared" si="1"/>
        <v>25</v>
      </c>
      <c r="AC142" s="341">
        <f t="shared" si="1"/>
        <v>26</v>
      </c>
      <c r="AD142" s="341">
        <f t="shared" si="1"/>
        <v>27</v>
      </c>
      <c r="AE142" s="341">
        <f t="shared" si="1"/>
        <v>28</v>
      </c>
      <c r="AF142" s="341">
        <f t="shared" si="1"/>
        <v>29</v>
      </c>
      <c r="AG142" s="341">
        <f t="shared" si="1"/>
        <v>30</v>
      </c>
      <c r="AH142" s="341">
        <f t="shared" si="1"/>
        <v>31</v>
      </c>
      <c r="AI142" s="341">
        <f t="shared" si="1"/>
        <v>32</v>
      </c>
      <c r="AJ142" s="341">
        <f t="shared" si="1"/>
        <v>33</v>
      </c>
      <c r="AK142" s="341">
        <f t="shared" si="1"/>
        <v>34</v>
      </c>
      <c r="AL142" s="341">
        <f t="shared" si="1"/>
        <v>35</v>
      </c>
      <c r="AM142" s="341">
        <f t="shared" si="1"/>
        <v>36</v>
      </c>
      <c r="AN142" s="341">
        <f t="shared" si="1"/>
        <v>37</v>
      </c>
      <c r="AO142" s="341">
        <f t="shared" si="1"/>
        <v>38</v>
      </c>
      <c r="AP142" s="341">
        <f t="shared" si="1"/>
        <v>39</v>
      </c>
      <c r="AQ142" s="341">
        <f t="shared" si="1"/>
        <v>40</v>
      </c>
    </row>
    <row r="143" spans="2:43" x14ac:dyDescent="0.2">
      <c r="B143" s="233" t="s">
        <v>193</v>
      </c>
      <c r="C143" s="266"/>
      <c r="D143" s="266"/>
      <c r="E143" s="266"/>
      <c r="F143" s="266"/>
      <c r="G143" s="266"/>
      <c r="H143" s="266"/>
      <c r="I143" s="266"/>
      <c r="J143" s="266"/>
      <c r="K143" s="266"/>
      <c r="L143" s="266"/>
      <c r="M143" s="266"/>
      <c r="N143" s="266"/>
      <c r="O143" s="266"/>
      <c r="P143" s="266"/>
      <c r="Q143" s="266"/>
      <c r="R143" s="266"/>
      <c r="S143" s="266"/>
      <c r="T143" s="266"/>
      <c r="U143" s="266"/>
      <c r="V143" s="266"/>
      <c r="W143" s="266"/>
      <c r="X143" s="266"/>
      <c r="Y143" s="266"/>
      <c r="Z143" s="266"/>
      <c r="AA143" s="266"/>
      <c r="AB143" s="266"/>
      <c r="AC143" s="266"/>
      <c r="AD143" s="266"/>
      <c r="AE143" s="266"/>
      <c r="AF143" s="266"/>
      <c r="AG143" s="266"/>
      <c r="AH143" s="266"/>
      <c r="AI143" s="266"/>
      <c r="AJ143" s="266"/>
      <c r="AK143" s="266"/>
      <c r="AL143" s="266"/>
      <c r="AM143" s="266"/>
      <c r="AN143" s="266"/>
      <c r="AO143" s="266"/>
      <c r="AP143" s="266"/>
      <c r="AQ143" s="266"/>
    </row>
    <row r="144" spans="2:43" x14ac:dyDescent="0.2">
      <c r="B144" s="233" t="s">
        <v>182</v>
      </c>
      <c r="C144" s="270"/>
      <c r="D144" s="266"/>
      <c r="E144" s="270"/>
      <c r="F144" s="270"/>
      <c r="G144" s="270"/>
      <c r="H144" s="270"/>
      <c r="I144" s="270"/>
      <c r="J144" s="270"/>
      <c r="K144" s="270"/>
      <c r="L144" s="270"/>
      <c r="M144" s="270"/>
      <c r="N144" s="270"/>
      <c r="O144" s="270"/>
      <c r="P144" s="270"/>
      <c r="Q144" s="270"/>
      <c r="R144" s="270"/>
      <c r="S144" s="270"/>
      <c r="T144" s="270"/>
      <c r="U144" s="270"/>
      <c r="V144" s="270"/>
      <c r="W144" s="270"/>
      <c r="X144" s="270"/>
      <c r="Y144" s="270"/>
      <c r="Z144" s="270"/>
      <c r="AA144" s="270"/>
      <c r="AB144" s="270"/>
      <c r="AC144" s="270"/>
      <c r="AD144" s="270"/>
      <c r="AE144" s="270"/>
      <c r="AF144" s="270"/>
      <c r="AG144" s="270"/>
      <c r="AH144" s="270"/>
      <c r="AI144" s="270"/>
      <c r="AJ144" s="270"/>
      <c r="AK144" s="270"/>
      <c r="AL144" s="270"/>
      <c r="AM144" s="270"/>
      <c r="AN144" s="270"/>
      <c r="AO144" s="270"/>
      <c r="AP144" s="270"/>
      <c r="AQ144" s="270"/>
    </row>
    <row r="145" spans="2:43" ht="13.5" customHeight="1" x14ac:dyDescent="0.2">
      <c r="B145" s="348" t="s">
        <v>225</v>
      </c>
      <c r="C145" s="345"/>
      <c r="D145" s="345"/>
      <c r="E145" s="345"/>
      <c r="F145" s="345"/>
      <c r="G145" s="345"/>
      <c r="H145" s="345"/>
      <c r="I145" s="345"/>
      <c r="J145" s="345"/>
      <c r="K145" s="345"/>
      <c r="L145" s="345"/>
      <c r="M145" s="345"/>
      <c r="N145" s="345"/>
      <c r="O145" s="345"/>
      <c r="P145" s="345"/>
      <c r="Q145" s="345"/>
      <c r="R145" s="345"/>
      <c r="S145" s="345"/>
      <c r="T145" s="345"/>
      <c r="U145" s="345"/>
      <c r="V145" s="345"/>
      <c r="W145" s="345"/>
      <c r="X145" s="345"/>
      <c r="Y145" s="345"/>
      <c r="Z145" s="345"/>
      <c r="AA145" s="345"/>
      <c r="AB145" s="345"/>
      <c r="AC145" s="345"/>
      <c r="AD145" s="345"/>
      <c r="AE145" s="345"/>
      <c r="AF145" s="345"/>
      <c r="AG145" s="345"/>
      <c r="AH145" s="345"/>
      <c r="AI145" s="345"/>
      <c r="AJ145" s="345"/>
      <c r="AK145" s="345"/>
      <c r="AL145" s="345"/>
      <c r="AM145" s="345"/>
      <c r="AN145" s="345"/>
      <c r="AO145" s="345"/>
      <c r="AP145" s="345"/>
      <c r="AQ145" s="345"/>
    </row>
    <row r="146" spans="2:43" ht="13.5" customHeight="1" x14ac:dyDescent="0.2">
      <c r="B146" s="344" t="s">
        <v>239</v>
      </c>
      <c r="C146" s="349"/>
      <c r="D146" s="349"/>
      <c r="E146" s="349"/>
      <c r="F146" s="349"/>
      <c r="G146" s="349"/>
      <c r="H146" s="349"/>
      <c r="I146" s="349"/>
      <c r="J146" s="349"/>
      <c r="K146" s="349"/>
      <c r="L146" s="349"/>
      <c r="M146" s="349"/>
      <c r="N146" s="349"/>
      <c r="O146" s="349"/>
      <c r="P146" s="349"/>
      <c r="Q146" s="349"/>
      <c r="R146" s="349"/>
      <c r="S146" s="349"/>
      <c r="T146" s="349"/>
      <c r="U146" s="349"/>
      <c r="V146" s="349"/>
      <c r="W146" s="349"/>
      <c r="X146" s="349"/>
      <c r="Y146" s="349"/>
      <c r="Z146" s="349"/>
      <c r="AA146" s="349"/>
      <c r="AB146" s="349"/>
      <c r="AC146" s="349"/>
      <c r="AD146" s="349"/>
      <c r="AE146" s="349"/>
      <c r="AF146" s="349"/>
      <c r="AG146" s="349"/>
      <c r="AH146" s="349"/>
      <c r="AI146" s="349"/>
      <c r="AJ146" s="349"/>
      <c r="AK146" s="349"/>
      <c r="AL146" s="349"/>
      <c r="AM146" s="349"/>
      <c r="AN146" s="349"/>
      <c r="AO146" s="349"/>
      <c r="AP146" s="349"/>
      <c r="AQ146" s="350"/>
    </row>
    <row r="147" spans="2:43" ht="13.5" customHeight="1" x14ac:dyDescent="0.2">
      <c r="B147" s="99" t="s">
        <v>207</v>
      </c>
      <c r="C147" s="346"/>
      <c r="D147" s="347"/>
      <c r="E147" s="347"/>
      <c r="F147" s="347"/>
      <c r="G147" s="347"/>
      <c r="H147" s="347"/>
      <c r="I147" s="347"/>
      <c r="J147" s="347"/>
      <c r="K147" s="347"/>
      <c r="L147" s="347"/>
      <c r="M147" s="347"/>
      <c r="N147" s="347"/>
      <c r="O147" s="347"/>
      <c r="P147" s="347"/>
      <c r="Q147" s="347"/>
      <c r="R147" s="347"/>
      <c r="S147" s="347"/>
      <c r="T147" s="347"/>
      <c r="U147" s="347"/>
      <c r="V147" s="347"/>
      <c r="W147" s="347"/>
      <c r="X147" s="347"/>
      <c r="Y147" s="347"/>
      <c r="Z147" s="347"/>
      <c r="AA147" s="347"/>
      <c r="AB147" s="347"/>
      <c r="AC147" s="347"/>
      <c r="AD147" s="347"/>
      <c r="AE147" s="347"/>
      <c r="AF147" s="347"/>
      <c r="AG147" s="347"/>
      <c r="AH147" s="347"/>
      <c r="AI147" s="347"/>
      <c r="AJ147" s="347"/>
      <c r="AK147" s="347"/>
      <c r="AL147" s="347"/>
      <c r="AM147" s="347"/>
      <c r="AN147" s="347"/>
      <c r="AO147" s="347"/>
      <c r="AP147" s="347"/>
      <c r="AQ147" s="347"/>
    </row>
    <row r="148" spans="2:43" x14ac:dyDescent="0.2">
      <c r="B148" s="84" t="s">
        <v>12</v>
      </c>
      <c r="C148" s="342"/>
      <c r="D148" s="343"/>
      <c r="E148" s="343"/>
      <c r="F148" s="343"/>
      <c r="G148" s="343"/>
      <c r="H148" s="343"/>
      <c r="I148" s="343"/>
      <c r="J148" s="343"/>
      <c r="K148" s="343"/>
      <c r="L148" s="343"/>
      <c r="M148" s="343"/>
      <c r="N148" s="343"/>
      <c r="O148" s="343"/>
      <c r="P148" s="343"/>
      <c r="Q148" s="343"/>
      <c r="R148" s="343"/>
      <c r="S148" s="343"/>
      <c r="T148" s="343"/>
      <c r="U148" s="343"/>
      <c r="V148" s="343"/>
      <c r="W148" s="343"/>
      <c r="X148" s="343"/>
      <c r="Y148" s="343"/>
      <c r="Z148" s="343"/>
      <c r="AA148" s="343"/>
      <c r="AB148" s="343"/>
      <c r="AC148" s="343"/>
      <c r="AD148" s="343"/>
      <c r="AE148" s="343"/>
      <c r="AF148" s="343"/>
      <c r="AG148" s="343"/>
      <c r="AH148" s="343"/>
      <c r="AI148" s="343"/>
      <c r="AJ148" s="343"/>
      <c r="AK148" s="343"/>
      <c r="AL148" s="343"/>
      <c r="AM148" s="343"/>
      <c r="AN148" s="343"/>
      <c r="AO148" s="343"/>
      <c r="AP148" s="343"/>
      <c r="AQ148" s="343"/>
    </row>
    <row r="149" spans="2:43" ht="12" customHeight="1" x14ac:dyDescent="0.2">
      <c r="B149" s="351" t="s">
        <v>15</v>
      </c>
      <c r="C149" s="352"/>
      <c r="D149" s="353"/>
      <c r="E149" s="353"/>
      <c r="F149" s="353"/>
      <c r="G149" s="353"/>
      <c r="H149" s="353"/>
      <c r="I149" s="353"/>
      <c r="J149" s="353"/>
      <c r="K149" s="353"/>
      <c r="L149" s="353"/>
      <c r="M149" s="353"/>
      <c r="N149" s="353"/>
      <c r="O149" s="353"/>
      <c r="P149" s="353"/>
      <c r="Q149" s="353"/>
      <c r="R149" s="353"/>
      <c r="S149" s="353"/>
      <c r="T149" s="353"/>
      <c r="U149" s="353"/>
      <c r="V149" s="353"/>
      <c r="W149" s="353"/>
      <c r="X149" s="353"/>
      <c r="Y149" s="353"/>
      <c r="Z149" s="353"/>
      <c r="AA149" s="353"/>
      <c r="AB149" s="353"/>
      <c r="AC149" s="353"/>
      <c r="AD149" s="353"/>
      <c r="AE149" s="353"/>
      <c r="AF149" s="353"/>
      <c r="AG149" s="353"/>
      <c r="AH149" s="353"/>
      <c r="AI149" s="353"/>
      <c r="AJ149" s="353"/>
      <c r="AK149" s="353"/>
      <c r="AL149" s="353"/>
      <c r="AM149" s="353"/>
      <c r="AN149" s="353"/>
      <c r="AO149" s="353"/>
      <c r="AP149" s="353"/>
      <c r="AQ149" s="353"/>
    </row>
    <row r="150" spans="2:43" ht="12" customHeight="1" x14ac:dyDescent="0.2">
      <c r="B150" s="344" t="s">
        <v>244</v>
      </c>
      <c r="C150" s="349"/>
      <c r="D150" s="349"/>
      <c r="E150" s="349"/>
      <c r="F150" s="349"/>
      <c r="G150" s="349"/>
      <c r="H150" s="349"/>
      <c r="I150" s="349"/>
      <c r="J150" s="349"/>
      <c r="K150" s="349"/>
      <c r="L150" s="349"/>
      <c r="M150" s="349"/>
      <c r="N150" s="349"/>
      <c r="O150" s="349"/>
      <c r="P150" s="349"/>
      <c r="Q150" s="349"/>
      <c r="R150" s="349"/>
      <c r="S150" s="349"/>
      <c r="T150" s="349"/>
      <c r="U150" s="349"/>
      <c r="V150" s="349"/>
      <c r="W150" s="349"/>
      <c r="X150" s="349"/>
      <c r="Y150" s="349"/>
      <c r="Z150" s="349"/>
      <c r="AA150" s="349"/>
      <c r="AB150" s="349"/>
      <c r="AC150" s="349"/>
      <c r="AD150" s="349"/>
      <c r="AE150" s="349"/>
      <c r="AF150" s="349"/>
      <c r="AG150" s="349"/>
      <c r="AH150" s="349"/>
      <c r="AI150" s="349"/>
      <c r="AJ150" s="349"/>
      <c r="AK150" s="349"/>
      <c r="AL150" s="349"/>
      <c r="AM150" s="349"/>
      <c r="AN150" s="349"/>
      <c r="AO150" s="349"/>
      <c r="AP150" s="349"/>
      <c r="AQ150" s="350"/>
    </row>
    <row r="151" spans="2:43" ht="12" customHeight="1" x14ac:dyDescent="0.2">
      <c r="B151" s="99" t="s">
        <v>93</v>
      </c>
      <c r="C151" s="346"/>
      <c r="D151" s="353"/>
      <c r="E151" s="347"/>
      <c r="F151" s="347"/>
      <c r="G151" s="347"/>
      <c r="H151" s="347"/>
      <c r="I151" s="347"/>
      <c r="J151" s="347"/>
      <c r="K151" s="347"/>
      <c r="L151" s="347"/>
      <c r="M151" s="347"/>
      <c r="N151" s="347"/>
      <c r="O151" s="347"/>
      <c r="P151" s="347"/>
      <c r="Q151" s="347"/>
      <c r="R151" s="347"/>
      <c r="S151" s="347"/>
      <c r="T151" s="347"/>
      <c r="U151" s="347"/>
      <c r="V151" s="347"/>
      <c r="W151" s="347"/>
      <c r="X151" s="347"/>
      <c r="Y151" s="347"/>
      <c r="Z151" s="347"/>
      <c r="AA151" s="347"/>
      <c r="AB151" s="347"/>
      <c r="AC151" s="347"/>
      <c r="AD151" s="347"/>
      <c r="AE151" s="347"/>
      <c r="AF151" s="347"/>
      <c r="AG151" s="347"/>
      <c r="AH151" s="347"/>
      <c r="AI151" s="347"/>
      <c r="AJ151" s="347"/>
      <c r="AK151" s="347"/>
      <c r="AL151" s="347"/>
      <c r="AM151" s="347"/>
      <c r="AN151" s="347"/>
      <c r="AO151" s="347"/>
      <c r="AP151" s="347"/>
      <c r="AQ151" s="347"/>
    </row>
    <row r="152" spans="2:43" ht="12" customHeight="1" x14ac:dyDescent="0.2">
      <c r="B152" s="351" t="s">
        <v>92</v>
      </c>
      <c r="C152" s="346"/>
      <c r="D152" s="353"/>
      <c r="E152" s="353"/>
      <c r="F152" s="353"/>
      <c r="G152" s="353"/>
      <c r="H152" s="353"/>
      <c r="I152" s="353"/>
      <c r="J152" s="353"/>
      <c r="K152" s="353"/>
      <c r="L152" s="353"/>
      <c r="M152" s="353"/>
      <c r="N152" s="353"/>
      <c r="O152" s="353"/>
      <c r="P152" s="353"/>
      <c r="Q152" s="353"/>
      <c r="R152" s="353"/>
      <c r="S152" s="353"/>
      <c r="T152" s="353"/>
      <c r="U152" s="353"/>
      <c r="V152" s="353"/>
      <c r="W152" s="353"/>
      <c r="X152" s="353"/>
      <c r="Y152" s="353"/>
      <c r="Z152" s="353"/>
      <c r="AA152" s="353"/>
      <c r="AB152" s="353"/>
      <c r="AC152" s="353"/>
      <c r="AD152" s="353"/>
      <c r="AE152" s="353"/>
      <c r="AF152" s="353"/>
      <c r="AG152" s="353"/>
      <c r="AH152" s="353"/>
      <c r="AI152" s="353"/>
      <c r="AJ152" s="353"/>
      <c r="AK152" s="353"/>
      <c r="AL152" s="353"/>
      <c r="AM152" s="353"/>
      <c r="AN152" s="353"/>
      <c r="AO152" s="353"/>
      <c r="AP152" s="353"/>
      <c r="AQ152" s="353"/>
    </row>
    <row r="153" spans="2:43" x14ac:dyDescent="0.2">
      <c r="B153" s="344" t="s">
        <v>240</v>
      </c>
      <c r="C153" s="349"/>
      <c r="D153" s="349"/>
      <c r="E153" s="349"/>
      <c r="F153" s="349"/>
      <c r="G153" s="349"/>
      <c r="H153" s="349"/>
      <c r="I153" s="349"/>
      <c r="J153" s="349"/>
      <c r="K153" s="349"/>
      <c r="L153" s="349"/>
      <c r="M153" s="349"/>
      <c r="N153" s="349"/>
      <c r="O153" s="349"/>
      <c r="P153" s="349"/>
      <c r="Q153" s="349"/>
      <c r="R153" s="349"/>
      <c r="S153" s="349"/>
      <c r="T153" s="349"/>
      <c r="U153" s="349"/>
      <c r="V153" s="349"/>
      <c r="W153" s="349"/>
      <c r="X153" s="349"/>
      <c r="Y153" s="349"/>
      <c r="Z153" s="349"/>
      <c r="AA153" s="349"/>
      <c r="AB153" s="349"/>
      <c r="AC153" s="349"/>
      <c r="AD153" s="349"/>
      <c r="AE153" s="349"/>
      <c r="AF153" s="349"/>
      <c r="AG153" s="349"/>
      <c r="AH153" s="349"/>
      <c r="AI153" s="349"/>
      <c r="AJ153" s="349"/>
      <c r="AK153" s="349"/>
      <c r="AL153" s="349"/>
      <c r="AM153" s="349"/>
      <c r="AN153" s="349"/>
      <c r="AO153" s="349"/>
      <c r="AP153" s="349"/>
      <c r="AQ153" s="350"/>
    </row>
    <row r="154" spans="2:43" x14ac:dyDescent="0.2">
      <c r="B154" s="99" t="s">
        <v>4</v>
      </c>
      <c r="C154" s="346"/>
      <c r="D154" s="347"/>
      <c r="E154" s="347"/>
      <c r="F154" s="347"/>
      <c r="G154" s="347"/>
      <c r="H154" s="347"/>
      <c r="I154" s="347"/>
      <c r="J154" s="347"/>
      <c r="K154" s="347"/>
      <c r="L154" s="347"/>
      <c r="M154" s="347"/>
      <c r="N154" s="347"/>
      <c r="O154" s="347"/>
      <c r="P154" s="347"/>
      <c r="Q154" s="347"/>
      <c r="R154" s="347"/>
      <c r="S154" s="347"/>
      <c r="T154" s="347"/>
      <c r="U154" s="347"/>
      <c r="V154" s="347"/>
      <c r="W154" s="347"/>
      <c r="X154" s="347"/>
      <c r="Y154" s="347"/>
      <c r="Z154" s="347"/>
      <c r="AA154" s="347"/>
      <c r="AB154" s="347"/>
      <c r="AC154" s="347"/>
      <c r="AD154" s="347"/>
      <c r="AE154" s="347"/>
      <c r="AF154" s="347"/>
      <c r="AG154" s="347"/>
      <c r="AH154" s="347"/>
      <c r="AI154" s="347"/>
      <c r="AJ154" s="347"/>
      <c r="AK154" s="347"/>
      <c r="AL154" s="347"/>
      <c r="AM154" s="347"/>
      <c r="AN154" s="347"/>
      <c r="AO154" s="347"/>
      <c r="AP154" s="347"/>
      <c r="AQ154" s="347"/>
    </row>
    <row r="155" spans="2:43" x14ac:dyDescent="0.2">
      <c r="B155" s="84" t="s">
        <v>5</v>
      </c>
      <c r="C155" s="342"/>
      <c r="D155" s="343"/>
      <c r="E155" s="343"/>
      <c r="F155" s="343"/>
      <c r="G155" s="343"/>
      <c r="H155" s="343"/>
      <c r="I155" s="343"/>
      <c r="J155" s="343"/>
      <c r="K155" s="343"/>
      <c r="L155" s="343"/>
      <c r="M155" s="343"/>
      <c r="N155" s="343"/>
      <c r="O155" s="343"/>
      <c r="P155" s="343"/>
      <c r="Q155" s="343"/>
      <c r="R155" s="343"/>
      <c r="S155" s="343"/>
      <c r="T155" s="343"/>
      <c r="U155" s="343"/>
      <c r="V155" s="343"/>
      <c r="W155" s="343"/>
      <c r="X155" s="343"/>
      <c r="Y155" s="343"/>
      <c r="Z155" s="343"/>
      <c r="AA155" s="343"/>
      <c r="AB155" s="343"/>
      <c r="AC155" s="343"/>
      <c r="AD155" s="343"/>
      <c r="AE155" s="343"/>
      <c r="AF155" s="343"/>
      <c r="AG155" s="343"/>
      <c r="AH155" s="343"/>
      <c r="AI155" s="343"/>
      <c r="AJ155" s="343"/>
      <c r="AK155" s="343"/>
      <c r="AL155" s="343"/>
      <c r="AM155" s="343"/>
      <c r="AN155" s="343"/>
      <c r="AO155" s="343"/>
      <c r="AP155" s="343"/>
      <c r="AQ155" s="343"/>
    </row>
    <row r="156" spans="2:43" x14ac:dyDescent="0.2">
      <c r="B156" s="84" t="s">
        <v>166</v>
      </c>
      <c r="C156" s="342"/>
      <c r="D156" s="343"/>
      <c r="E156" s="343"/>
      <c r="F156" s="343"/>
      <c r="G156" s="343"/>
      <c r="H156" s="343"/>
      <c r="I156" s="343"/>
      <c r="J156" s="343"/>
      <c r="K156" s="343"/>
      <c r="L156" s="343"/>
      <c r="M156" s="343"/>
      <c r="N156" s="343"/>
      <c r="O156" s="343"/>
      <c r="P156" s="343"/>
      <c r="Q156" s="343"/>
      <c r="R156" s="343"/>
      <c r="S156" s="343"/>
      <c r="T156" s="343"/>
      <c r="U156" s="343"/>
      <c r="V156" s="343"/>
      <c r="W156" s="343"/>
      <c r="X156" s="343"/>
      <c r="Y156" s="343"/>
      <c r="Z156" s="343"/>
      <c r="AA156" s="343"/>
      <c r="AB156" s="343"/>
      <c r="AC156" s="343"/>
      <c r="AD156" s="343"/>
      <c r="AE156" s="343"/>
      <c r="AF156" s="343"/>
      <c r="AG156" s="343"/>
      <c r="AH156" s="343"/>
      <c r="AI156" s="343"/>
      <c r="AJ156" s="343"/>
      <c r="AK156" s="343"/>
      <c r="AL156" s="343"/>
      <c r="AM156" s="343"/>
      <c r="AN156" s="343"/>
      <c r="AO156" s="343"/>
      <c r="AP156" s="343"/>
      <c r="AQ156" s="343"/>
    </row>
    <row r="157" spans="2:43" x14ac:dyDescent="0.2">
      <c r="B157" s="351" t="s">
        <v>167</v>
      </c>
      <c r="C157" s="352"/>
      <c r="D157" s="353"/>
      <c r="E157" s="353"/>
      <c r="F157" s="353"/>
      <c r="G157" s="353"/>
      <c r="H157" s="353"/>
      <c r="I157" s="353"/>
      <c r="J157" s="353"/>
      <c r="K157" s="353"/>
      <c r="L157" s="353"/>
      <c r="M157" s="353"/>
      <c r="N157" s="353"/>
      <c r="O157" s="353"/>
      <c r="P157" s="353"/>
      <c r="Q157" s="353"/>
      <c r="R157" s="353"/>
      <c r="S157" s="353"/>
      <c r="T157" s="353"/>
      <c r="U157" s="353"/>
      <c r="V157" s="353"/>
      <c r="W157" s="353"/>
      <c r="X157" s="353"/>
      <c r="Y157" s="353"/>
      <c r="Z157" s="353"/>
      <c r="AA157" s="353"/>
      <c r="AB157" s="353"/>
      <c r="AC157" s="353"/>
      <c r="AD157" s="353"/>
      <c r="AE157" s="353"/>
      <c r="AF157" s="353"/>
      <c r="AG157" s="353"/>
      <c r="AH157" s="353"/>
      <c r="AI157" s="353"/>
      <c r="AJ157" s="353"/>
      <c r="AK157" s="353"/>
      <c r="AL157" s="353"/>
      <c r="AM157" s="353"/>
      <c r="AN157" s="353"/>
      <c r="AO157" s="353"/>
      <c r="AP157" s="353"/>
      <c r="AQ157" s="353"/>
    </row>
    <row r="158" spans="2:43" x14ac:dyDescent="0.2">
      <c r="B158" s="344" t="s">
        <v>241</v>
      </c>
      <c r="C158" s="349"/>
      <c r="D158" s="349"/>
      <c r="E158" s="349"/>
      <c r="F158" s="349"/>
      <c r="G158" s="349"/>
      <c r="H158" s="349"/>
      <c r="I158" s="349"/>
      <c r="J158" s="349"/>
      <c r="K158" s="349"/>
      <c r="L158" s="349"/>
      <c r="M158" s="349"/>
      <c r="N158" s="349"/>
      <c r="O158" s="349"/>
      <c r="P158" s="349"/>
      <c r="Q158" s="349"/>
      <c r="R158" s="349"/>
      <c r="S158" s="349"/>
      <c r="T158" s="349"/>
      <c r="U158" s="349"/>
      <c r="V158" s="349"/>
      <c r="W158" s="349"/>
      <c r="X158" s="349"/>
      <c r="Y158" s="349"/>
      <c r="Z158" s="349"/>
      <c r="AA158" s="349"/>
      <c r="AB158" s="349"/>
      <c r="AC158" s="349"/>
      <c r="AD158" s="349"/>
      <c r="AE158" s="349"/>
      <c r="AF158" s="349"/>
      <c r="AG158" s="349"/>
      <c r="AH158" s="349"/>
      <c r="AI158" s="349"/>
      <c r="AJ158" s="349"/>
      <c r="AK158" s="349"/>
      <c r="AL158" s="349"/>
      <c r="AM158" s="349"/>
      <c r="AN158" s="349"/>
      <c r="AO158" s="349"/>
      <c r="AP158" s="349"/>
      <c r="AQ158" s="350"/>
    </row>
    <row r="159" spans="2:43" x14ac:dyDescent="0.2">
      <c r="B159" s="99" t="s">
        <v>4</v>
      </c>
      <c r="C159" s="346"/>
      <c r="D159" s="347"/>
      <c r="E159" s="347"/>
      <c r="F159" s="347"/>
      <c r="G159" s="347"/>
      <c r="H159" s="347"/>
      <c r="I159" s="347"/>
      <c r="J159" s="347"/>
      <c r="K159" s="347"/>
      <c r="L159" s="347"/>
      <c r="M159" s="347"/>
      <c r="N159" s="347"/>
      <c r="O159" s="347"/>
      <c r="P159" s="347"/>
      <c r="Q159" s="347"/>
      <c r="R159" s="347"/>
      <c r="S159" s="347"/>
      <c r="T159" s="347"/>
      <c r="U159" s="347"/>
      <c r="V159" s="347"/>
      <c r="W159" s="347"/>
      <c r="X159" s="347"/>
      <c r="Y159" s="347"/>
      <c r="Z159" s="347"/>
      <c r="AA159" s="347"/>
      <c r="AB159" s="347"/>
      <c r="AC159" s="347"/>
      <c r="AD159" s="347"/>
      <c r="AE159" s="347"/>
      <c r="AF159" s="347"/>
      <c r="AG159" s="347"/>
      <c r="AH159" s="347"/>
      <c r="AI159" s="347"/>
      <c r="AJ159" s="347"/>
      <c r="AK159" s="347"/>
      <c r="AL159" s="347"/>
      <c r="AM159" s="347"/>
      <c r="AN159" s="347"/>
      <c r="AO159" s="347"/>
      <c r="AP159" s="347"/>
      <c r="AQ159" s="347"/>
    </row>
    <row r="160" spans="2:43" x14ac:dyDescent="0.2">
      <c r="B160" s="84" t="s">
        <v>5</v>
      </c>
      <c r="C160" s="342"/>
      <c r="D160" s="343"/>
      <c r="E160" s="343"/>
      <c r="F160" s="343"/>
      <c r="G160" s="343"/>
      <c r="H160" s="343"/>
      <c r="I160" s="343"/>
      <c r="J160" s="343"/>
      <c r="K160" s="343"/>
      <c r="L160" s="343"/>
      <c r="M160" s="343"/>
      <c r="N160" s="343"/>
      <c r="O160" s="343"/>
      <c r="P160" s="343"/>
      <c r="Q160" s="343"/>
      <c r="R160" s="343"/>
      <c r="S160" s="343"/>
      <c r="T160" s="343"/>
      <c r="U160" s="343"/>
      <c r="V160" s="343"/>
      <c r="W160" s="343"/>
      <c r="X160" s="343"/>
      <c r="Y160" s="343"/>
      <c r="Z160" s="343"/>
      <c r="AA160" s="343"/>
      <c r="AB160" s="343"/>
      <c r="AC160" s="343"/>
      <c r="AD160" s="343"/>
      <c r="AE160" s="343"/>
      <c r="AF160" s="343"/>
      <c r="AG160" s="343"/>
      <c r="AH160" s="343"/>
      <c r="AI160" s="343"/>
      <c r="AJ160" s="343"/>
      <c r="AK160" s="343"/>
      <c r="AL160" s="343"/>
      <c r="AM160" s="343"/>
      <c r="AN160" s="343"/>
      <c r="AO160" s="343"/>
      <c r="AP160" s="343"/>
      <c r="AQ160" s="343"/>
    </row>
    <row r="161" spans="1:103" s="120" customFormat="1" x14ac:dyDescent="0.2">
      <c r="A161" s="4"/>
      <c r="B161" s="366" t="s">
        <v>262</v>
      </c>
      <c r="C161" s="181"/>
      <c r="D161" s="371"/>
      <c r="E161" s="371"/>
      <c r="F161" s="371"/>
      <c r="G161" s="371"/>
      <c r="H161" s="371"/>
      <c r="I161" s="371"/>
      <c r="J161" s="371"/>
      <c r="K161" s="371"/>
      <c r="L161" s="371"/>
      <c r="M161" s="371"/>
      <c r="N161" s="371"/>
      <c r="O161" s="371"/>
      <c r="P161" s="371"/>
      <c r="Q161" s="371"/>
      <c r="R161" s="371"/>
      <c r="S161" s="371"/>
      <c r="T161" s="371"/>
      <c r="U161" s="371"/>
      <c r="V161" s="371"/>
      <c r="W161" s="371"/>
      <c r="X161" s="371"/>
      <c r="Y161" s="371"/>
      <c r="Z161" s="371"/>
      <c r="AA161" s="371"/>
      <c r="AB161" s="371"/>
      <c r="AC161" s="371"/>
      <c r="AD161" s="371"/>
      <c r="AE161" s="371"/>
      <c r="AF161" s="371"/>
      <c r="AG161" s="371"/>
      <c r="AH161" s="371"/>
      <c r="AI161" s="371"/>
      <c r="AJ161" s="371"/>
      <c r="AK161" s="371"/>
      <c r="AL161" s="371"/>
      <c r="AM161" s="371"/>
      <c r="AN161" s="371"/>
      <c r="AO161" s="371"/>
      <c r="AP161" s="371"/>
      <c r="AQ161" s="385"/>
      <c r="AR161" s="123"/>
      <c r="AS161" s="123"/>
      <c r="AT161" s="123"/>
      <c r="AU161" s="123"/>
      <c r="AV161" s="123"/>
      <c r="AW161" s="123"/>
      <c r="AX161" s="123"/>
      <c r="AY161" s="123"/>
      <c r="AZ161" s="123"/>
      <c r="BA161" s="123"/>
      <c r="BB161" s="123"/>
      <c r="BC161" s="123"/>
      <c r="BD161" s="123"/>
      <c r="BE161" s="123"/>
      <c r="BF161" s="123"/>
      <c r="BG161" s="123"/>
      <c r="BH161" s="123"/>
      <c r="BI161" s="123"/>
      <c r="BJ161" s="123"/>
      <c r="BK161" s="123"/>
      <c r="BL161" s="123"/>
      <c r="BM161" s="123"/>
      <c r="BN161" s="123"/>
      <c r="BO161" s="123"/>
      <c r="BP161" s="123"/>
      <c r="BQ161" s="123"/>
      <c r="BR161" s="123"/>
      <c r="BS161" s="123"/>
      <c r="BT161" s="123"/>
      <c r="BU161" s="123"/>
      <c r="BV161" s="123"/>
      <c r="BW161" s="123"/>
      <c r="BX161" s="123"/>
      <c r="BY161" s="123"/>
      <c r="BZ161" s="123"/>
      <c r="CA161" s="123"/>
      <c r="CB161" s="123"/>
      <c r="CC161" s="123"/>
      <c r="CD161" s="123"/>
      <c r="CE161" s="123"/>
      <c r="CF161" s="123"/>
      <c r="CG161" s="123"/>
      <c r="CH161" s="123"/>
      <c r="CI161" s="123"/>
      <c r="CJ161" s="123"/>
      <c r="CK161" s="123"/>
      <c r="CL161" s="123"/>
      <c r="CM161" s="123"/>
      <c r="CN161" s="123"/>
      <c r="CO161" s="123"/>
      <c r="CP161" s="123"/>
      <c r="CQ161" s="123"/>
      <c r="CR161" s="123"/>
      <c r="CS161" s="123"/>
      <c r="CT161" s="123"/>
      <c r="CU161" s="123"/>
      <c r="CV161" s="123"/>
      <c r="CW161" s="123"/>
      <c r="CX161" s="123"/>
      <c r="CY161" s="123"/>
    </row>
    <row r="162" spans="1:103" s="120" customFormat="1" x14ac:dyDescent="0.2">
      <c r="A162" s="4"/>
      <c r="B162" s="367" t="s">
        <v>263</v>
      </c>
      <c r="C162" s="369"/>
      <c r="D162" s="373"/>
      <c r="E162" s="374"/>
      <c r="F162" s="374"/>
      <c r="G162" s="374"/>
      <c r="H162" s="374"/>
      <c r="I162" s="374"/>
      <c r="J162" s="374"/>
      <c r="K162" s="374"/>
      <c r="L162" s="374"/>
      <c r="M162" s="374"/>
      <c r="N162" s="374"/>
      <c r="O162" s="374"/>
      <c r="P162" s="374"/>
      <c r="Q162" s="374"/>
      <c r="R162" s="374"/>
      <c r="S162" s="374"/>
      <c r="T162" s="374"/>
      <c r="U162" s="374"/>
      <c r="V162" s="374"/>
      <c r="W162" s="374"/>
      <c r="X162" s="374"/>
      <c r="Y162" s="374"/>
      <c r="Z162" s="374"/>
      <c r="AA162" s="374"/>
      <c r="AB162" s="374"/>
      <c r="AC162" s="374"/>
      <c r="AD162" s="374"/>
      <c r="AE162" s="374"/>
      <c r="AF162" s="374"/>
      <c r="AG162" s="374"/>
      <c r="AH162" s="374"/>
      <c r="AI162" s="374"/>
      <c r="AJ162" s="374"/>
      <c r="AK162" s="374"/>
      <c r="AL162" s="374"/>
      <c r="AM162" s="374"/>
      <c r="AN162" s="374"/>
      <c r="AO162" s="374"/>
      <c r="AP162" s="374"/>
      <c r="AQ162" s="375"/>
      <c r="AR162" s="123"/>
      <c r="AS162" s="123"/>
      <c r="AT162" s="123"/>
      <c r="AU162" s="123"/>
      <c r="AV162" s="123"/>
      <c r="AW162" s="123"/>
      <c r="AX162" s="123"/>
      <c r="AY162" s="123"/>
      <c r="AZ162" s="123"/>
      <c r="BA162" s="123"/>
      <c r="BB162" s="123"/>
      <c r="BC162" s="123"/>
      <c r="BD162" s="123"/>
      <c r="BE162" s="123"/>
      <c r="BF162" s="123"/>
      <c r="BG162" s="123"/>
      <c r="BH162" s="123"/>
      <c r="BI162" s="123"/>
      <c r="BJ162" s="123"/>
      <c r="BK162" s="123"/>
      <c r="BL162" s="123"/>
      <c r="BM162" s="123"/>
      <c r="BN162" s="123"/>
      <c r="BO162" s="123"/>
      <c r="BP162" s="123"/>
      <c r="BQ162" s="123"/>
      <c r="BR162" s="123"/>
      <c r="BS162" s="123"/>
      <c r="BT162" s="123"/>
      <c r="BU162" s="123"/>
      <c r="BV162" s="123"/>
      <c r="BW162" s="123"/>
      <c r="BX162" s="123"/>
      <c r="BY162" s="123"/>
      <c r="BZ162" s="123"/>
      <c r="CA162" s="123"/>
      <c r="CB162" s="123"/>
      <c r="CC162" s="123"/>
      <c r="CD162" s="123"/>
      <c r="CE162" s="123"/>
      <c r="CF162" s="123"/>
      <c r="CG162" s="123"/>
      <c r="CH162" s="123"/>
      <c r="CI162" s="123"/>
      <c r="CJ162" s="123"/>
      <c r="CK162" s="123"/>
      <c r="CL162" s="123"/>
      <c r="CM162" s="123"/>
      <c r="CN162" s="123"/>
      <c r="CO162" s="123"/>
      <c r="CP162" s="123"/>
      <c r="CQ162" s="123"/>
      <c r="CR162" s="123"/>
      <c r="CS162" s="123"/>
      <c r="CT162" s="123"/>
      <c r="CU162" s="123"/>
      <c r="CV162" s="123"/>
      <c r="CW162" s="123"/>
      <c r="CX162" s="123"/>
      <c r="CY162" s="123"/>
    </row>
    <row r="163" spans="1:103" s="120" customFormat="1" x14ac:dyDescent="0.2">
      <c r="A163" s="4"/>
      <c r="B163" s="367" t="s">
        <v>264</v>
      </c>
      <c r="C163" s="370"/>
      <c r="D163" s="376"/>
      <c r="E163" s="157"/>
      <c r="F163" s="157"/>
      <c r="G163" s="157"/>
      <c r="H163" s="157"/>
      <c r="I163" s="157"/>
      <c r="J163" s="157"/>
      <c r="K163" s="157"/>
      <c r="L163" s="157"/>
      <c r="M163" s="157"/>
      <c r="N163" s="157"/>
      <c r="O163" s="157"/>
      <c r="P163" s="157"/>
      <c r="Q163" s="157"/>
      <c r="R163" s="157"/>
      <c r="S163" s="157"/>
      <c r="T163" s="157"/>
      <c r="U163" s="157"/>
      <c r="V163" s="157"/>
      <c r="W163" s="157"/>
      <c r="X163" s="157"/>
      <c r="Y163" s="157"/>
      <c r="Z163" s="157"/>
      <c r="AA163" s="157"/>
      <c r="AB163" s="157"/>
      <c r="AC163" s="157"/>
      <c r="AD163" s="157"/>
      <c r="AE163" s="157"/>
      <c r="AF163" s="157"/>
      <c r="AG163" s="157"/>
      <c r="AH163" s="157"/>
      <c r="AI163" s="157"/>
      <c r="AJ163" s="157"/>
      <c r="AK163" s="157"/>
      <c r="AL163" s="157"/>
      <c r="AM163" s="157"/>
      <c r="AN163" s="157"/>
      <c r="AO163" s="157"/>
      <c r="AP163" s="157"/>
      <c r="AQ163" s="377"/>
      <c r="AR163" s="123"/>
      <c r="AS163" s="123"/>
      <c r="AT163" s="123"/>
      <c r="AU163" s="123"/>
      <c r="AV163" s="123"/>
      <c r="AW163" s="123"/>
      <c r="AX163" s="123"/>
      <c r="AY163" s="123"/>
      <c r="AZ163" s="123"/>
      <c r="BA163" s="123"/>
      <c r="BB163" s="123"/>
      <c r="BC163" s="123"/>
      <c r="BD163" s="123"/>
      <c r="BE163" s="123"/>
      <c r="BF163" s="123"/>
      <c r="BG163" s="123"/>
      <c r="BH163" s="123"/>
      <c r="BI163" s="123"/>
      <c r="BJ163" s="123"/>
      <c r="BK163" s="123"/>
      <c r="BL163" s="123"/>
      <c r="BM163" s="123"/>
      <c r="BN163" s="123"/>
      <c r="BO163" s="123"/>
      <c r="BP163" s="123"/>
      <c r="BQ163" s="123"/>
      <c r="BR163" s="123"/>
      <c r="BS163" s="123"/>
      <c r="BT163" s="123"/>
      <c r="BU163" s="123"/>
      <c r="BV163" s="123"/>
      <c r="BW163" s="123"/>
      <c r="BX163" s="123"/>
      <c r="BY163" s="123"/>
      <c r="BZ163" s="123"/>
      <c r="CA163" s="123"/>
      <c r="CB163" s="123"/>
      <c r="CC163" s="123"/>
      <c r="CD163" s="123"/>
      <c r="CE163" s="123"/>
      <c r="CF163" s="123"/>
      <c r="CG163" s="123"/>
      <c r="CH163" s="123"/>
      <c r="CI163" s="123"/>
      <c r="CJ163" s="123"/>
      <c r="CK163" s="123"/>
      <c r="CL163" s="123"/>
      <c r="CM163" s="123"/>
      <c r="CN163" s="123"/>
      <c r="CO163" s="123"/>
      <c r="CP163" s="123"/>
      <c r="CQ163" s="123"/>
      <c r="CR163" s="123"/>
      <c r="CS163" s="123"/>
      <c r="CT163" s="123"/>
      <c r="CU163" s="123"/>
      <c r="CV163" s="123"/>
      <c r="CW163" s="123"/>
      <c r="CX163" s="123"/>
      <c r="CY163" s="123"/>
    </row>
    <row r="164" spans="1:103" s="120" customFormat="1" x14ac:dyDescent="0.2">
      <c r="A164" s="4"/>
      <c r="B164" s="367" t="s">
        <v>265</v>
      </c>
      <c r="C164" s="370"/>
      <c r="D164" s="376"/>
      <c r="E164" s="157"/>
      <c r="F164" s="157"/>
      <c r="G164" s="157"/>
      <c r="H164" s="157"/>
      <c r="I164" s="157"/>
      <c r="J164" s="157"/>
      <c r="K164" s="157"/>
      <c r="L164" s="157"/>
      <c r="M164" s="157"/>
      <c r="N164" s="157"/>
      <c r="O164" s="157"/>
      <c r="P164" s="157"/>
      <c r="Q164" s="157"/>
      <c r="R164" s="157"/>
      <c r="S164" s="157"/>
      <c r="T164" s="157"/>
      <c r="U164" s="157"/>
      <c r="V164" s="157"/>
      <c r="W164" s="157"/>
      <c r="X164" s="157"/>
      <c r="Y164" s="157"/>
      <c r="Z164" s="157"/>
      <c r="AA164" s="157"/>
      <c r="AB164" s="157"/>
      <c r="AC164" s="157"/>
      <c r="AD164" s="157"/>
      <c r="AE164" s="157"/>
      <c r="AF164" s="157"/>
      <c r="AG164" s="157"/>
      <c r="AH164" s="157"/>
      <c r="AI164" s="157"/>
      <c r="AJ164" s="157"/>
      <c r="AK164" s="157"/>
      <c r="AL164" s="157"/>
      <c r="AM164" s="157"/>
      <c r="AN164" s="157"/>
      <c r="AO164" s="157"/>
      <c r="AP164" s="157"/>
      <c r="AQ164" s="377"/>
      <c r="AR164" s="123"/>
      <c r="AS164" s="123"/>
      <c r="AT164" s="123"/>
      <c r="AU164" s="123"/>
      <c r="AV164" s="123"/>
      <c r="AW164" s="123"/>
      <c r="AX164" s="123"/>
      <c r="AY164" s="123"/>
      <c r="AZ164" s="123"/>
      <c r="BA164" s="123"/>
      <c r="BB164" s="123"/>
      <c r="BC164" s="123"/>
      <c r="BD164" s="123"/>
      <c r="BE164" s="123"/>
      <c r="BF164" s="123"/>
      <c r="BG164" s="123"/>
      <c r="BH164" s="123"/>
      <c r="BI164" s="123"/>
      <c r="BJ164" s="123"/>
      <c r="BK164" s="123"/>
      <c r="BL164" s="123"/>
      <c r="BM164" s="123"/>
      <c r="BN164" s="123"/>
      <c r="BO164" s="123"/>
      <c r="BP164" s="123"/>
      <c r="BQ164" s="123"/>
      <c r="BR164" s="123"/>
      <c r="BS164" s="123"/>
      <c r="BT164" s="123"/>
      <c r="BU164" s="123"/>
      <c r="BV164" s="123"/>
      <c r="BW164" s="123"/>
      <c r="BX164" s="123"/>
      <c r="BY164" s="123"/>
      <c r="BZ164" s="123"/>
      <c r="CA164" s="123"/>
      <c r="CB164" s="123"/>
      <c r="CC164" s="123"/>
      <c r="CD164" s="123"/>
      <c r="CE164" s="123"/>
      <c r="CF164" s="123"/>
      <c r="CG164" s="123"/>
      <c r="CH164" s="123"/>
      <c r="CI164" s="123"/>
      <c r="CJ164" s="123"/>
      <c r="CK164" s="123"/>
      <c r="CL164" s="123"/>
      <c r="CM164" s="123"/>
      <c r="CN164" s="123"/>
      <c r="CO164" s="123"/>
      <c r="CP164" s="123"/>
      <c r="CQ164" s="123"/>
      <c r="CR164" s="123"/>
      <c r="CS164" s="123"/>
      <c r="CT164" s="123"/>
      <c r="CU164" s="123"/>
      <c r="CV164" s="123"/>
      <c r="CW164" s="123"/>
      <c r="CX164" s="123"/>
      <c r="CY164" s="123"/>
    </row>
    <row r="165" spans="1:103" s="120" customFormat="1" x14ac:dyDescent="0.2">
      <c r="A165" s="4"/>
      <c r="B165" s="367" t="s">
        <v>266</v>
      </c>
      <c r="C165" s="370"/>
      <c r="D165" s="378"/>
      <c r="E165" s="379"/>
      <c r="F165" s="379"/>
      <c r="G165" s="379"/>
      <c r="H165" s="379"/>
      <c r="I165" s="379"/>
      <c r="J165" s="379"/>
      <c r="K165" s="379"/>
      <c r="L165" s="379"/>
      <c r="M165" s="379"/>
      <c r="N165" s="379"/>
      <c r="O165" s="379"/>
      <c r="P165" s="379"/>
      <c r="Q165" s="379"/>
      <c r="R165" s="379"/>
      <c r="S165" s="379"/>
      <c r="T165" s="379"/>
      <c r="U165" s="379"/>
      <c r="V165" s="379"/>
      <c r="W165" s="379"/>
      <c r="X165" s="379"/>
      <c r="Y165" s="379"/>
      <c r="Z165" s="379"/>
      <c r="AA165" s="379"/>
      <c r="AB165" s="379"/>
      <c r="AC165" s="379"/>
      <c r="AD165" s="379"/>
      <c r="AE165" s="379"/>
      <c r="AF165" s="379"/>
      <c r="AG165" s="379"/>
      <c r="AH165" s="379"/>
      <c r="AI165" s="379"/>
      <c r="AJ165" s="379"/>
      <c r="AK165" s="379"/>
      <c r="AL165" s="379"/>
      <c r="AM165" s="379"/>
      <c r="AN165" s="379"/>
      <c r="AO165" s="379"/>
      <c r="AP165" s="379"/>
      <c r="AQ165" s="311"/>
      <c r="AR165" s="123"/>
      <c r="AS165" s="123"/>
      <c r="AT165" s="123"/>
      <c r="AU165" s="123"/>
      <c r="AV165" s="123"/>
      <c r="AW165" s="123"/>
      <c r="AX165" s="123"/>
      <c r="AY165" s="123"/>
      <c r="AZ165" s="123"/>
      <c r="BA165" s="123"/>
      <c r="BB165" s="123"/>
      <c r="BC165" s="123"/>
      <c r="BD165" s="123"/>
      <c r="BE165" s="123"/>
      <c r="BF165" s="123"/>
      <c r="BG165" s="123"/>
      <c r="BH165" s="123"/>
      <c r="BI165" s="123"/>
      <c r="BJ165" s="123"/>
      <c r="BK165" s="123"/>
      <c r="BL165" s="123"/>
      <c r="BM165" s="123"/>
      <c r="BN165" s="123"/>
      <c r="BO165" s="123"/>
      <c r="BP165" s="123"/>
      <c r="BQ165" s="123"/>
      <c r="BR165" s="123"/>
      <c r="BS165" s="123"/>
      <c r="BT165" s="123"/>
      <c r="BU165" s="123"/>
      <c r="BV165" s="123"/>
      <c r="BW165" s="123"/>
      <c r="BX165" s="123"/>
      <c r="BY165" s="123"/>
      <c r="BZ165" s="123"/>
      <c r="CA165" s="123"/>
      <c r="CB165" s="123"/>
      <c r="CC165" s="123"/>
      <c r="CD165" s="123"/>
      <c r="CE165" s="123"/>
      <c r="CF165" s="123"/>
      <c r="CG165" s="123"/>
      <c r="CH165" s="123"/>
      <c r="CI165" s="123"/>
      <c r="CJ165" s="123"/>
      <c r="CK165" s="123"/>
      <c r="CL165" s="123"/>
      <c r="CM165" s="123"/>
      <c r="CN165" s="123"/>
      <c r="CO165" s="123"/>
      <c r="CP165" s="123"/>
      <c r="CQ165" s="123"/>
      <c r="CR165" s="123"/>
      <c r="CS165" s="123"/>
      <c r="CT165" s="123"/>
      <c r="CU165" s="123"/>
      <c r="CV165" s="123"/>
      <c r="CW165" s="123"/>
      <c r="CX165" s="123"/>
      <c r="CY165" s="123"/>
    </row>
    <row r="166" spans="1:103" s="120" customFormat="1" x14ac:dyDescent="0.2">
      <c r="A166" s="4"/>
      <c r="B166" s="367" t="s">
        <v>267</v>
      </c>
      <c r="C166" s="383"/>
      <c r="D166" s="372">
        <f t="shared" ref="D166:AQ166" si="2">batt_computed_bank_capacity*batt_replacement_cost*(1+batt_replacement_cost_escal/100+inflation_rate/100)^(D142-1)</f>
        <v>0</v>
      </c>
      <c r="E166" s="372">
        <f t="shared" si="2"/>
        <v>0</v>
      </c>
      <c r="F166" s="372">
        <f t="shared" si="2"/>
        <v>0</v>
      </c>
      <c r="G166" s="372">
        <f t="shared" si="2"/>
        <v>0</v>
      </c>
      <c r="H166" s="372">
        <f t="shared" si="2"/>
        <v>0</v>
      </c>
      <c r="I166" s="372">
        <f t="shared" si="2"/>
        <v>0</v>
      </c>
      <c r="J166" s="372">
        <f t="shared" si="2"/>
        <v>0</v>
      </c>
      <c r="K166" s="372">
        <f t="shared" si="2"/>
        <v>0</v>
      </c>
      <c r="L166" s="372">
        <f t="shared" si="2"/>
        <v>0</v>
      </c>
      <c r="M166" s="372">
        <f t="shared" si="2"/>
        <v>0</v>
      </c>
      <c r="N166" s="372">
        <f t="shared" si="2"/>
        <v>0</v>
      </c>
      <c r="O166" s="372">
        <f t="shared" si="2"/>
        <v>0</v>
      </c>
      <c r="P166" s="372">
        <f t="shared" si="2"/>
        <v>0</v>
      </c>
      <c r="Q166" s="372">
        <f t="shared" si="2"/>
        <v>0</v>
      </c>
      <c r="R166" s="372">
        <f t="shared" si="2"/>
        <v>0</v>
      </c>
      <c r="S166" s="372">
        <f t="shared" si="2"/>
        <v>0</v>
      </c>
      <c r="T166" s="372">
        <f t="shared" si="2"/>
        <v>0</v>
      </c>
      <c r="U166" s="372">
        <f t="shared" si="2"/>
        <v>0</v>
      </c>
      <c r="V166" s="372">
        <f t="shared" si="2"/>
        <v>0</v>
      </c>
      <c r="W166" s="372">
        <f t="shared" si="2"/>
        <v>0</v>
      </c>
      <c r="X166" s="372">
        <f t="shared" si="2"/>
        <v>0</v>
      </c>
      <c r="Y166" s="372">
        <f t="shared" si="2"/>
        <v>0</v>
      </c>
      <c r="Z166" s="372">
        <f t="shared" si="2"/>
        <v>0</v>
      </c>
      <c r="AA166" s="372">
        <f t="shared" si="2"/>
        <v>0</v>
      </c>
      <c r="AB166" s="372">
        <f t="shared" si="2"/>
        <v>0</v>
      </c>
      <c r="AC166" s="372">
        <f t="shared" si="2"/>
        <v>0</v>
      </c>
      <c r="AD166" s="372">
        <f t="shared" si="2"/>
        <v>0</v>
      </c>
      <c r="AE166" s="372">
        <f t="shared" si="2"/>
        <v>0</v>
      </c>
      <c r="AF166" s="372">
        <f t="shared" si="2"/>
        <v>0</v>
      </c>
      <c r="AG166" s="372">
        <f t="shared" si="2"/>
        <v>0</v>
      </c>
      <c r="AH166" s="372">
        <f t="shared" si="2"/>
        <v>0</v>
      </c>
      <c r="AI166" s="372">
        <f t="shared" si="2"/>
        <v>0</v>
      </c>
      <c r="AJ166" s="372">
        <f t="shared" si="2"/>
        <v>0</v>
      </c>
      <c r="AK166" s="372">
        <f t="shared" si="2"/>
        <v>0</v>
      </c>
      <c r="AL166" s="372">
        <f t="shared" si="2"/>
        <v>0</v>
      </c>
      <c r="AM166" s="372">
        <f t="shared" si="2"/>
        <v>0</v>
      </c>
      <c r="AN166" s="372">
        <f t="shared" si="2"/>
        <v>0</v>
      </c>
      <c r="AO166" s="372">
        <f t="shared" si="2"/>
        <v>0</v>
      </c>
      <c r="AP166" s="372">
        <f t="shared" si="2"/>
        <v>0</v>
      </c>
      <c r="AQ166" s="372">
        <f t="shared" si="2"/>
        <v>0</v>
      </c>
      <c r="AR166" s="123"/>
      <c r="AS166" s="123"/>
      <c r="AT166" s="123"/>
      <c r="AU166" s="123"/>
      <c r="AV166" s="123"/>
      <c r="AW166" s="123"/>
      <c r="AX166" s="123"/>
      <c r="AY166" s="123"/>
      <c r="AZ166" s="123"/>
      <c r="BA166" s="123"/>
      <c r="BB166" s="123"/>
      <c r="BC166" s="123"/>
      <c r="BD166" s="123"/>
      <c r="BE166" s="123"/>
      <c r="BF166" s="123"/>
      <c r="BG166" s="123"/>
      <c r="BH166" s="123"/>
      <c r="BI166" s="123"/>
      <c r="BJ166" s="123"/>
      <c r="BK166" s="123"/>
      <c r="BL166" s="123"/>
      <c r="BM166" s="123"/>
      <c r="BN166" s="123"/>
      <c r="BO166" s="123"/>
      <c r="BP166" s="123"/>
      <c r="BQ166" s="123"/>
      <c r="BR166" s="123"/>
      <c r="BS166" s="123"/>
      <c r="BT166" s="123"/>
      <c r="BU166" s="123"/>
      <c r="BV166" s="123"/>
      <c r="BW166" s="123"/>
      <c r="BX166" s="123"/>
      <c r="BY166" s="123"/>
      <c r="BZ166" s="123"/>
      <c r="CA166" s="123"/>
      <c r="CB166" s="123"/>
      <c r="CC166" s="123"/>
      <c r="CD166" s="123"/>
      <c r="CE166" s="123"/>
      <c r="CF166" s="123"/>
      <c r="CG166" s="123"/>
      <c r="CH166" s="123"/>
      <c r="CI166" s="123"/>
      <c r="CJ166" s="123"/>
      <c r="CK166" s="123"/>
      <c r="CL166" s="123"/>
      <c r="CM166" s="123"/>
      <c r="CN166" s="123"/>
      <c r="CO166" s="123"/>
      <c r="CP166" s="123"/>
      <c r="CQ166" s="123"/>
      <c r="CR166" s="123"/>
      <c r="CS166" s="123"/>
      <c r="CT166" s="123"/>
      <c r="CU166" s="123"/>
      <c r="CV166" s="123"/>
      <c r="CW166" s="123"/>
      <c r="CX166" s="123"/>
      <c r="CY166" s="123"/>
    </row>
    <row r="167" spans="1:103" s="120" customFormat="1" x14ac:dyDescent="0.2">
      <c r="A167" s="4"/>
      <c r="B167" s="380" t="s">
        <v>268</v>
      </c>
      <c r="C167" s="384"/>
      <c r="D167" s="381"/>
      <c r="E167" s="368"/>
      <c r="F167" s="368"/>
      <c r="G167" s="368"/>
      <c r="H167" s="368"/>
      <c r="I167" s="368"/>
      <c r="J167" s="368"/>
      <c r="K167" s="368"/>
      <c r="L167" s="368"/>
      <c r="M167" s="368"/>
      <c r="N167" s="368"/>
      <c r="O167" s="368"/>
      <c r="P167" s="368"/>
      <c r="Q167" s="368"/>
      <c r="R167" s="368"/>
      <c r="S167" s="368"/>
      <c r="T167" s="368"/>
      <c r="U167" s="368"/>
      <c r="V167" s="368"/>
      <c r="W167" s="368"/>
      <c r="X167" s="368"/>
      <c r="Y167" s="368"/>
      <c r="Z167" s="368"/>
      <c r="AA167" s="368"/>
      <c r="AB167" s="368"/>
      <c r="AC167" s="368"/>
      <c r="AD167" s="368"/>
      <c r="AE167" s="368"/>
      <c r="AF167" s="368"/>
      <c r="AG167" s="368"/>
      <c r="AH167" s="368"/>
      <c r="AI167" s="368"/>
      <c r="AJ167" s="368"/>
      <c r="AK167" s="368"/>
      <c r="AL167" s="368"/>
      <c r="AM167" s="368"/>
      <c r="AN167" s="368"/>
      <c r="AO167" s="368"/>
      <c r="AP167" s="368"/>
      <c r="AQ167" s="368"/>
      <c r="AR167" s="123"/>
      <c r="AS167" s="123"/>
      <c r="AT167" s="123"/>
      <c r="AU167" s="123"/>
      <c r="AV167" s="123"/>
      <c r="AW167" s="123"/>
      <c r="AX167" s="123"/>
      <c r="AY167" s="123"/>
      <c r="AZ167" s="123"/>
      <c r="BA167" s="123"/>
      <c r="BB167" s="123"/>
      <c r="BC167" s="123"/>
      <c r="BD167" s="123"/>
      <c r="BE167" s="123"/>
      <c r="BF167" s="123"/>
      <c r="BG167" s="123"/>
      <c r="BH167" s="123"/>
      <c r="BI167" s="123"/>
      <c r="BJ167" s="123"/>
      <c r="BK167" s="123"/>
      <c r="BL167" s="123"/>
      <c r="BM167" s="123"/>
      <c r="BN167" s="123"/>
      <c r="BO167" s="123"/>
      <c r="BP167" s="123"/>
      <c r="BQ167" s="123"/>
      <c r="BR167" s="123"/>
      <c r="BS167" s="123"/>
      <c r="BT167" s="123"/>
      <c r="BU167" s="123"/>
      <c r="BV167" s="123"/>
      <c r="BW167" s="123"/>
      <c r="BX167" s="123"/>
      <c r="BY167" s="123"/>
      <c r="BZ167" s="123"/>
      <c r="CA167" s="123"/>
      <c r="CB167" s="123"/>
      <c r="CC167" s="123"/>
      <c r="CD167" s="123"/>
      <c r="CE167" s="123"/>
      <c r="CF167" s="123"/>
      <c r="CG167" s="123"/>
      <c r="CH167" s="123"/>
      <c r="CI167" s="123"/>
      <c r="CJ167" s="123"/>
      <c r="CK167" s="123"/>
      <c r="CL167" s="123"/>
      <c r="CM167" s="123"/>
      <c r="CN167" s="123"/>
      <c r="CO167" s="123"/>
      <c r="CP167" s="123"/>
      <c r="CQ167" s="123"/>
      <c r="CR167" s="123"/>
      <c r="CS167" s="123"/>
      <c r="CT167" s="123"/>
      <c r="CU167" s="123"/>
      <c r="CV167" s="123"/>
      <c r="CW167" s="123"/>
      <c r="CX167" s="123"/>
      <c r="CY167" s="123"/>
    </row>
    <row r="168" spans="1:103" s="120" customFormat="1" x14ac:dyDescent="0.2">
      <c r="A168" s="4"/>
      <c r="B168" s="380" t="s">
        <v>269</v>
      </c>
      <c r="C168" s="297"/>
      <c r="D168" s="382">
        <f>D166*D167</f>
        <v>0</v>
      </c>
      <c r="E168" s="335">
        <f t="shared" ref="E168:AQ168" si="3">E166*E167</f>
        <v>0</v>
      </c>
      <c r="F168" s="335">
        <f t="shared" si="3"/>
        <v>0</v>
      </c>
      <c r="G168" s="335">
        <f t="shared" si="3"/>
        <v>0</v>
      </c>
      <c r="H168" s="335">
        <f t="shared" si="3"/>
        <v>0</v>
      </c>
      <c r="I168" s="335">
        <f t="shared" si="3"/>
        <v>0</v>
      </c>
      <c r="J168" s="335">
        <f t="shared" si="3"/>
        <v>0</v>
      </c>
      <c r="K168" s="335">
        <f t="shared" si="3"/>
        <v>0</v>
      </c>
      <c r="L168" s="335">
        <f t="shared" si="3"/>
        <v>0</v>
      </c>
      <c r="M168" s="335">
        <f t="shared" si="3"/>
        <v>0</v>
      </c>
      <c r="N168" s="335">
        <f t="shared" si="3"/>
        <v>0</v>
      </c>
      <c r="O168" s="335">
        <f t="shared" si="3"/>
        <v>0</v>
      </c>
      <c r="P168" s="335">
        <f t="shared" si="3"/>
        <v>0</v>
      </c>
      <c r="Q168" s="335">
        <f t="shared" si="3"/>
        <v>0</v>
      </c>
      <c r="R168" s="335">
        <f t="shared" si="3"/>
        <v>0</v>
      </c>
      <c r="S168" s="335">
        <f t="shared" si="3"/>
        <v>0</v>
      </c>
      <c r="T168" s="335">
        <f t="shared" si="3"/>
        <v>0</v>
      </c>
      <c r="U168" s="335">
        <f t="shared" si="3"/>
        <v>0</v>
      </c>
      <c r="V168" s="335">
        <f t="shared" si="3"/>
        <v>0</v>
      </c>
      <c r="W168" s="335">
        <f t="shared" si="3"/>
        <v>0</v>
      </c>
      <c r="X168" s="335">
        <f t="shared" si="3"/>
        <v>0</v>
      </c>
      <c r="Y168" s="335">
        <f t="shared" si="3"/>
        <v>0</v>
      </c>
      <c r="Z168" s="335">
        <f t="shared" si="3"/>
        <v>0</v>
      </c>
      <c r="AA168" s="335">
        <f t="shared" si="3"/>
        <v>0</v>
      </c>
      <c r="AB168" s="335">
        <f t="shared" si="3"/>
        <v>0</v>
      </c>
      <c r="AC168" s="335">
        <f t="shared" si="3"/>
        <v>0</v>
      </c>
      <c r="AD168" s="335">
        <f t="shared" si="3"/>
        <v>0</v>
      </c>
      <c r="AE168" s="335">
        <f t="shared" si="3"/>
        <v>0</v>
      </c>
      <c r="AF168" s="335">
        <f t="shared" si="3"/>
        <v>0</v>
      </c>
      <c r="AG168" s="335">
        <f t="shared" si="3"/>
        <v>0</v>
      </c>
      <c r="AH168" s="335">
        <f t="shared" si="3"/>
        <v>0</v>
      </c>
      <c r="AI168" s="335">
        <f t="shared" si="3"/>
        <v>0</v>
      </c>
      <c r="AJ168" s="335">
        <f t="shared" si="3"/>
        <v>0</v>
      </c>
      <c r="AK168" s="335">
        <f t="shared" si="3"/>
        <v>0</v>
      </c>
      <c r="AL168" s="335">
        <f t="shared" si="3"/>
        <v>0</v>
      </c>
      <c r="AM168" s="335">
        <f t="shared" si="3"/>
        <v>0</v>
      </c>
      <c r="AN168" s="335">
        <f t="shared" si="3"/>
        <v>0</v>
      </c>
      <c r="AO168" s="335">
        <f t="shared" si="3"/>
        <v>0</v>
      </c>
      <c r="AP168" s="335">
        <f t="shared" si="3"/>
        <v>0</v>
      </c>
      <c r="AQ168" s="335">
        <f t="shared" si="3"/>
        <v>0</v>
      </c>
      <c r="AR168" s="123"/>
      <c r="AS168" s="123"/>
      <c r="AT168" s="123"/>
      <c r="AU168" s="123"/>
      <c r="AV168" s="123"/>
      <c r="AW168" s="123"/>
      <c r="AX168" s="123"/>
      <c r="AY168" s="123"/>
      <c r="AZ168" s="123"/>
      <c r="BA168" s="123"/>
      <c r="BB168" s="123"/>
      <c r="BC168" s="123"/>
      <c r="BD168" s="123"/>
      <c r="BE168" s="123"/>
      <c r="BF168" s="123"/>
      <c r="BG168" s="123"/>
      <c r="BH168" s="123"/>
      <c r="BI168" s="123"/>
      <c r="BJ168" s="123"/>
      <c r="BK168" s="123"/>
      <c r="BL168" s="123"/>
      <c r="BM168" s="123"/>
      <c r="BN168" s="123"/>
      <c r="BO168" s="123"/>
      <c r="BP168" s="123"/>
      <c r="BQ168" s="123"/>
      <c r="BR168" s="123"/>
      <c r="BS168" s="123"/>
      <c r="BT168" s="123"/>
      <c r="BU168" s="123"/>
      <c r="BV168" s="123"/>
      <c r="BW168" s="123"/>
      <c r="BX168" s="123"/>
      <c r="BY168" s="123"/>
      <c r="BZ168" s="123"/>
      <c r="CA168" s="123"/>
      <c r="CB168" s="123"/>
      <c r="CC168" s="123"/>
      <c r="CD168" s="123"/>
      <c r="CE168" s="123"/>
      <c r="CF168" s="123"/>
      <c r="CG168" s="123"/>
      <c r="CH168" s="123"/>
      <c r="CI168" s="123"/>
      <c r="CJ168" s="123"/>
      <c r="CK168" s="123"/>
      <c r="CL168" s="123"/>
      <c r="CM168" s="123"/>
      <c r="CN168" s="123"/>
      <c r="CO168" s="123"/>
      <c r="CP168" s="123"/>
      <c r="CQ168" s="123"/>
      <c r="CR168" s="123"/>
      <c r="CS168" s="123"/>
      <c r="CT168" s="123"/>
      <c r="CU168" s="123"/>
      <c r="CV168" s="123"/>
      <c r="CW168" s="123"/>
      <c r="CX168" s="123"/>
      <c r="CY168" s="123"/>
    </row>
    <row r="169" spans="1:103" s="120" customFormat="1" x14ac:dyDescent="0.2">
      <c r="A169" s="4"/>
      <c r="B169" s="366" t="s">
        <v>277</v>
      </c>
      <c r="C169" s="387"/>
      <c r="D169" s="157"/>
      <c r="E169" s="157"/>
      <c r="F169" s="157"/>
      <c r="G169" s="157"/>
      <c r="H169" s="157"/>
      <c r="I169" s="157"/>
      <c r="J169" s="157"/>
      <c r="K169" s="157"/>
      <c r="L169" s="157"/>
      <c r="M169" s="157"/>
      <c r="N169" s="157"/>
      <c r="O169" s="157"/>
      <c r="P169" s="157"/>
      <c r="Q169" s="157"/>
      <c r="R169" s="157"/>
      <c r="S169" s="157"/>
      <c r="T169" s="157"/>
      <c r="U169" s="157"/>
      <c r="V169" s="157"/>
      <c r="W169" s="157"/>
      <c r="X169" s="157"/>
      <c r="Y169" s="157"/>
      <c r="Z169" s="157"/>
      <c r="AA169" s="157"/>
      <c r="AB169" s="157"/>
      <c r="AC169" s="157"/>
      <c r="AD169" s="157"/>
      <c r="AE169" s="157"/>
      <c r="AF169" s="157"/>
      <c r="AG169" s="157"/>
      <c r="AH169" s="157"/>
      <c r="AI169" s="157"/>
      <c r="AJ169" s="157"/>
      <c r="AK169" s="157"/>
      <c r="AL169" s="157"/>
      <c r="AM169" s="157"/>
      <c r="AN169" s="157"/>
      <c r="AO169" s="157"/>
      <c r="AP169" s="157"/>
      <c r="AQ169" s="375"/>
      <c r="AR169" s="123"/>
      <c r="AS169" s="123"/>
      <c r="AT169" s="123"/>
      <c r="AU169" s="123"/>
      <c r="AV169" s="123"/>
      <c r="AW169" s="123"/>
      <c r="AX169" s="123"/>
      <c r="AY169" s="123"/>
      <c r="AZ169" s="123"/>
      <c r="BA169" s="123"/>
      <c r="BB169" s="123"/>
      <c r="BC169" s="123"/>
      <c r="BD169" s="123"/>
      <c r="BE169" s="123"/>
      <c r="BF169" s="123"/>
      <c r="BG169" s="123"/>
      <c r="BH169" s="123"/>
      <c r="BI169" s="123"/>
      <c r="BJ169" s="123"/>
      <c r="BK169" s="123"/>
      <c r="BL169" s="123"/>
      <c r="BM169" s="123"/>
      <c r="BN169" s="123"/>
      <c r="BO169" s="123"/>
      <c r="BP169" s="123"/>
      <c r="BQ169" s="123"/>
      <c r="BR169" s="123"/>
      <c r="BS169" s="123"/>
      <c r="BT169" s="123"/>
      <c r="BU169" s="123"/>
      <c r="BV169" s="123"/>
      <c r="BW169" s="123"/>
      <c r="BX169" s="123"/>
      <c r="BY169" s="123"/>
      <c r="BZ169" s="123"/>
      <c r="CA169" s="123"/>
      <c r="CB169" s="123"/>
      <c r="CC169" s="123"/>
      <c r="CD169" s="123"/>
      <c r="CE169" s="123"/>
      <c r="CF169" s="123"/>
      <c r="CG169" s="123"/>
      <c r="CH169" s="123"/>
      <c r="CI169" s="123"/>
      <c r="CJ169" s="123"/>
      <c r="CK169" s="123"/>
      <c r="CL169" s="123"/>
      <c r="CM169" s="123"/>
      <c r="CN169" s="123"/>
      <c r="CO169" s="123"/>
      <c r="CP169" s="123"/>
      <c r="CQ169" s="123"/>
      <c r="CR169" s="123"/>
      <c r="CS169" s="123"/>
      <c r="CT169" s="123"/>
      <c r="CU169" s="123"/>
      <c r="CV169" s="123"/>
      <c r="CW169" s="123"/>
      <c r="CX169" s="123"/>
      <c r="CY169" s="123"/>
    </row>
    <row r="170" spans="1:103" s="120" customFormat="1" x14ac:dyDescent="0.2">
      <c r="A170" s="4"/>
      <c r="B170" s="380" t="s">
        <v>278</v>
      </c>
      <c r="C170" s="390"/>
      <c r="D170" s="343"/>
      <c r="E170" s="343"/>
      <c r="F170" s="343"/>
      <c r="G170" s="343"/>
      <c r="H170" s="343"/>
      <c r="I170" s="343"/>
      <c r="J170" s="343"/>
      <c r="K170" s="343"/>
      <c r="L170" s="343"/>
      <c r="M170" s="343"/>
      <c r="N170" s="343"/>
      <c r="O170" s="343"/>
      <c r="P170" s="343"/>
      <c r="Q170" s="343"/>
      <c r="R170" s="343"/>
      <c r="S170" s="343"/>
      <c r="T170" s="343"/>
      <c r="U170" s="343"/>
      <c r="V170" s="343"/>
      <c r="W170" s="343"/>
      <c r="X170" s="343"/>
      <c r="Y170" s="343"/>
      <c r="Z170" s="343"/>
      <c r="AA170" s="343"/>
      <c r="AB170" s="343"/>
      <c r="AC170" s="343"/>
      <c r="AD170" s="343"/>
      <c r="AE170" s="343"/>
      <c r="AF170" s="343"/>
      <c r="AG170" s="343"/>
      <c r="AH170" s="343"/>
      <c r="AI170" s="343"/>
      <c r="AJ170" s="343"/>
      <c r="AK170" s="343"/>
      <c r="AL170" s="343"/>
      <c r="AM170" s="343"/>
      <c r="AN170" s="343"/>
      <c r="AO170" s="343"/>
      <c r="AP170" s="343"/>
      <c r="AQ170" s="343"/>
      <c r="AR170" s="123"/>
      <c r="AS170" s="123"/>
      <c r="AT170" s="123"/>
      <c r="AU170" s="123"/>
      <c r="AV170" s="123"/>
      <c r="AW170" s="123"/>
      <c r="AX170" s="123"/>
      <c r="AY170" s="123"/>
      <c r="AZ170" s="123"/>
      <c r="BA170" s="123"/>
      <c r="BB170" s="123"/>
      <c r="BC170" s="123"/>
      <c r="BD170" s="123"/>
      <c r="BE170" s="123"/>
      <c r="BF170" s="123"/>
      <c r="BG170" s="123"/>
      <c r="BH170" s="123"/>
      <c r="BI170" s="123"/>
      <c r="BJ170" s="123"/>
      <c r="BK170" s="123"/>
      <c r="BL170" s="123"/>
      <c r="BM170" s="123"/>
      <c r="BN170" s="123"/>
      <c r="BO170" s="123"/>
      <c r="BP170" s="123"/>
      <c r="BQ170" s="123"/>
      <c r="BR170" s="123"/>
      <c r="BS170" s="123"/>
      <c r="BT170" s="123"/>
      <c r="BU170" s="123"/>
      <c r="BV170" s="123"/>
      <c r="BW170" s="123"/>
      <c r="BX170" s="123"/>
      <c r="BY170" s="123"/>
      <c r="BZ170" s="123"/>
      <c r="CA170" s="123"/>
      <c r="CB170" s="123"/>
      <c r="CC170" s="123"/>
      <c r="CD170" s="123"/>
      <c r="CE170" s="123"/>
      <c r="CF170" s="123"/>
      <c r="CG170" s="123"/>
      <c r="CH170" s="123"/>
      <c r="CI170" s="123"/>
      <c r="CJ170" s="123"/>
      <c r="CK170" s="123"/>
      <c r="CL170" s="123"/>
      <c r="CM170" s="123"/>
      <c r="CN170" s="123"/>
      <c r="CO170" s="123"/>
      <c r="CP170" s="123"/>
      <c r="CQ170" s="123"/>
      <c r="CR170" s="123"/>
      <c r="CS170" s="123"/>
      <c r="CT170" s="123"/>
      <c r="CU170" s="123"/>
      <c r="CV170" s="123"/>
      <c r="CW170" s="123"/>
      <c r="CX170" s="123"/>
      <c r="CY170" s="123"/>
    </row>
    <row r="171" spans="1:103" x14ac:dyDescent="0.2">
      <c r="B171" s="366" t="s">
        <v>246</v>
      </c>
      <c r="D171" s="9"/>
      <c r="E171" s="9"/>
      <c r="F171" s="9"/>
      <c r="G171" s="9"/>
      <c r="H171" s="9"/>
      <c r="I171" s="9"/>
      <c r="J171" s="9"/>
      <c r="K171" s="9"/>
      <c r="L171" s="9"/>
      <c r="M171" s="9"/>
      <c r="AQ171" s="388"/>
    </row>
    <row r="172" spans="1:103" x14ac:dyDescent="0.2">
      <c r="B172" s="367" t="s">
        <v>271</v>
      </c>
      <c r="C172" s="343"/>
      <c r="D172" s="343"/>
      <c r="E172" s="343"/>
      <c r="F172" s="343"/>
      <c r="G172" s="343"/>
      <c r="H172" s="343"/>
      <c r="I172" s="343"/>
      <c r="J172" s="343"/>
      <c r="K172" s="343"/>
      <c r="L172" s="343"/>
      <c r="M172" s="343"/>
      <c r="N172" s="343"/>
      <c r="O172" s="343"/>
      <c r="P172" s="343"/>
      <c r="Q172" s="343"/>
      <c r="R172" s="343"/>
      <c r="S172" s="343"/>
      <c r="T172" s="343"/>
      <c r="U172" s="343"/>
      <c r="V172" s="343"/>
      <c r="W172" s="343"/>
      <c r="X172" s="343"/>
      <c r="Y172" s="343"/>
      <c r="Z172" s="343"/>
      <c r="AA172" s="343"/>
      <c r="AB172" s="343"/>
      <c r="AC172" s="343"/>
      <c r="AD172" s="343"/>
      <c r="AE172" s="343"/>
      <c r="AF172" s="343"/>
      <c r="AG172" s="343"/>
      <c r="AH172" s="343"/>
      <c r="AI172" s="343"/>
      <c r="AJ172" s="343"/>
      <c r="AK172" s="343"/>
      <c r="AL172" s="343"/>
      <c r="AM172" s="343"/>
      <c r="AN172" s="343"/>
      <c r="AO172" s="343"/>
      <c r="AP172" s="343"/>
      <c r="AQ172" s="343"/>
    </row>
    <row r="173" spans="1:103" x14ac:dyDescent="0.2">
      <c r="B173" s="367" t="s">
        <v>272</v>
      </c>
      <c r="C173" s="347"/>
      <c r="D173" s="347"/>
      <c r="E173" s="347"/>
      <c r="F173" s="347"/>
      <c r="G173" s="347"/>
      <c r="H173" s="347"/>
      <c r="I173" s="347"/>
      <c r="J173" s="347"/>
      <c r="K173" s="347"/>
      <c r="L173" s="347"/>
      <c r="M173" s="347"/>
      <c r="N173" s="347"/>
      <c r="O173" s="347"/>
      <c r="P173" s="347"/>
      <c r="Q173" s="347"/>
      <c r="R173" s="347"/>
      <c r="S173" s="347"/>
      <c r="T173" s="347"/>
      <c r="U173" s="347"/>
      <c r="V173" s="347"/>
      <c r="W173" s="347"/>
      <c r="X173" s="347"/>
      <c r="Y173" s="347"/>
      <c r="Z173" s="347"/>
      <c r="AA173" s="347"/>
      <c r="AB173" s="347"/>
      <c r="AC173" s="347"/>
      <c r="AD173" s="347"/>
      <c r="AE173" s="347"/>
      <c r="AF173" s="347"/>
      <c r="AG173" s="347"/>
      <c r="AH173" s="347"/>
      <c r="AI173" s="347"/>
      <c r="AJ173" s="347"/>
      <c r="AK173" s="347"/>
      <c r="AL173" s="347"/>
      <c r="AM173" s="347"/>
      <c r="AN173" s="347"/>
      <c r="AO173" s="347"/>
      <c r="AP173" s="347"/>
      <c r="AQ173" s="347"/>
    </row>
    <row r="174" spans="1:103" x14ac:dyDescent="0.2">
      <c r="B174" s="367" t="s">
        <v>273</v>
      </c>
      <c r="C174" s="347"/>
      <c r="D174" s="347"/>
      <c r="E174" s="347"/>
      <c r="F174" s="347"/>
      <c r="G174" s="347"/>
      <c r="H174" s="347"/>
      <c r="I174" s="347"/>
      <c r="J174" s="347"/>
      <c r="K174" s="347"/>
      <c r="L174" s="347"/>
      <c r="M174" s="347"/>
      <c r="N174" s="347"/>
      <c r="O174" s="347"/>
      <c r="P174" s="347"/>
      <c r="Q174" s="347"/>
      <c r="R174" s="347"/>
      <c r="S174" s="347"/>
      <c r="T174" s="347"/>
      <c r="U174" s="347"/>
      <c r="V174" s="347"/>
      <c r="W174" s="347"/>
      <c r="X174" s="347"/>
      <c r="Y174" s="347"/>
      <c r="Z174" s="347"/>
      <c r="AA174" s="347"/>
      <c r="AB174" s="347"/>
      <c r="AC174" s="347"/>
      <c r="AD174" s="347"/>
      <c r="AE174" s="347"/>
      <c r="AF174" s="347"/>
      <c r="AG174" s="347"/>
      <c r="AH174" s="347"/>
      <c r="AI174" s="347"/>
      <c r="AJ174" s="347"/>
      <c r="AK174" s="347"/>
      <c r="AL174" s="347"/>
      <c r="AM174" s="347"/>
      <c r="AN174" s="347"/>
      <c r="AO174" s="347"/>
      <c r="AP174" s="347"/>
      <c r="AQ174" s="347"/>
    </row>
    <row r="175" spans="1:103" x14ac:dyDescent="0.2">
      <c r="B175" s="366" t="s">
        <v>280</v>
      </c>
      <c r="D175" s="9"/>
      <c r="E175" s="9"/>
      <c r="F175" s="9"/>
      <c r="G175" s="9"/>
      <c r="H175" s="9"/>
      <c r="I175" s="9"/>
      <c r="J175" s="9"/>
      <c r="K175" s="9"/>
      <c r="L175" s="9"/>
      <c r="M175" s="9"/>
      <c r="AQ175" s="44"/>
    </row>
    <row r="176" spans="1:103" x14ac:dyDescent="0.2">
      <c r="B176" s="367" t="s">
        <v>281</v>
      </c>
      <c r="C176" s="389"/>
      <c r="D176" s="389"/>
      <c r="E176" s="389"/>
      <c r="F176" s="389"/>
      <c r="G176" s="389"/>
      <c r="H176" s="389"/>
      <c r="I176" s="389"/>
      <c r="J176" s="389"/>
      <c r="K176" s="389"/>
      <c r="L176" s="389"/>
      <c r="M176" s="389"/>
      <c r="N176" s="389"/>
      <c r="O176" s="389"/>
      <c r="P176" s="389"/>
      <c r="Q176" s="389"/>
      <c r="R176" s="389"/>
      <c r="S176" s="389"/>
      <c r="T176" s="389"/>
      <c r="U176" s="389"/>
      <c r="V176" s="389"/>
      <c r="W176" s="389"/>
      <c r="X176" s="389"/>
      <c r="Y176" s="389"/>
      <c r="Z176" s="389"/>
      <c r="AA176" s="389"/>
      <c r="AB176" s="389"/>
      <c r="AC176" s="389"/>
      <c r="AD176" s="389"/>
      <c r="AE176" s="389"/>
      <c r="AF176" s="389"/>
      <c r="AG176" s="389"/>
      <c r="AH176" s="389"/>
      <c r="AI176" s="389"/>
      <c r="AJ176" s="389"/>
      <c r="AK176" s="389"/>
      <c r="AL176" s="389"/>
      <c r="AM176" s="389"/>
      <c r="AN176" s="389"/>
      <c r="AO176" s="389"/>
      <c r="AP176" s="389"/>
      <c r="AQ176" s="389"/>
    </row>
    <row r="177" spans="4:13" x14ac:dyDescent="0.2">
      <c r="D177" s="9"/>
      <c r="E177" s="9"/>
      <c r="F177" s="9"/>
      <c r="G177" s="9"/>
      <c r="H177" s="9"/>
      <c r="I177" s="9"/>
      <c r="J177" s="9"/>
      <c r="K177" s="9"/>
      <c r="L177" s="9"/>
      <c r="M177" s="9"/>
    </row>
    <row r="178" spans="4:13" x14ac:dyDescent="0.2">
      <c r="D178" s="9"/>
      <c r="E178" s="9"/>
      <c r="F178" s="9"/>
      <c r="G178" s="9"/>
      <c r="H178" s="9"/>
      <c r="I178" s="9"/>
      <c r="J178" s="9"/>
      <c r="K178" s="9"/>
      <c r="L178" s="9"/>
      <c r="M178" s="9"/>
    </row>
    <row r="179" spans="4:13" x14ac:dyDescent="0.2">
      <c r="D179" s="9"/>
      <c r="E179" s="9"/>
      <c r="F179" s="9"/>
      <c r="G179" s="9"/>
      <c r="H179" s="9"/>
      <c r="I179" s="9"/>
      <c r="J179" s="9"/>
      <c r="K179" s="9"/>
      <c r="L179" s="9"/>
      <c r="M179" s="9"/>
    </row>
    <row r="180" spans="4:13" x14ac:dyDescent="0.2">
      <c r="D180" s="9"/>
      <c r="E180" s="9"/>
      <c r="F180" s="9"/>
      <c r="G180" s="9"/>
      <c r="H180" s="9"/>
      <c r="I180" s="9"/>
      <c r="J180" s="9"/>
      <c r="K180" s="9"/>
      <c r="L180" s="9"/>
      <c r="M180" s="9"/>
    </row>
    <row r="181" spans="4:13" x14ac:dyDescent="0.2">
      <c r="D181" s="9"/>
      <c r="E181" s="9"/>
      <c r="F181" s="9"/>
      <c r="G181" s="9"/>
      <c r="H181" s="9"/>
      <c r="I181" s="9"/>
      <c r="J181" s="9"/>
      <c r="K181" s="9"/>
      <c r="L181" s="9"/>
      <c r="M181" s="9"/>
    </row>
    <row r="182" spans="4:13" x14ac:dyDescent="0.2">
      <c r="D182" s="9"/>
      <c r="E182" s="9"/>
      <c r="F182" s="9"/>
      <c r="G182" s="9"/>
      <c r="H182" s="9"/>
      <c r="I182" s="9"/>
      <c r="J182" s="9"/>
      <c r="K182" s="9"/>
      <c r="L182" s="9"/>
      <c r="M182" s="9"/>
    </row>
    <row r="183" spans="4:13" x14ac:dyDescent="0.2">
      <c r="D183" s="9"/>
      <c r="E183" s="9"/>
      <c r="F183" s="9"/>
      <c r="G183" s="9"/>
      <c r="H183" s="9"/>
      <c r="I183" s="9"/>
      <c r="J183" s="9"/>
      <c r="K183" s="9"/>
      <c r="L183" s="9"/>
      <c r="M183" s="9"/>
    </row>
    <row r="184" spans="4:13" x14ac:dyDescent="0.2">
      <c r="D184" s="9"/>
      <c r="E184" s="9"/>
      <c r="F184" s="9"/>
      <c r="G184" s="9"/>
      <c r="H184" s="9"/>
      <c r="I184" s="9"/>
      <c r="J184" s="9"/>
      <c r="K184" s="9"/>
      <c r="L184" s="9"/>
      <c r="M184" s="9"/>
    </row>
    <row r="185" spans="4:13" x14ac:dyDescent="0.2">
      <c r="D185" s="9"/>
      <c r="E185" s="9"/>
      <c r="F185" s="9"/>
      <c r="G185" s="9"/>
      <c r="H185" s="9"/>
      <c r="I185" s="9"/>
      <c r="J185" s="9"/>
      <c r="K185" s="9"/>
      <c r="L185" s="9"/>
      <c r="M185" s="9"/>
    </row>
    <row r="186" spans="4:13" x14ac:dyDescent="0.2">
      <c r="D186" s="9"/>
      <c r="E186" s="9"/>
      <c r="F186" s="9"/>
      <c r="G186" s="9"/>
      <c r="H186" s="9"/>
      <c r="I186" s="9"/>
      <c r="J186" s="9"/>
      <c r="K186" s="9"/>
      <c r="L186" s="9"/>
      <c r="M186" s="9"/>
    </row>
    <row r="187" spans="4:13" x14ac:dyDescent="0.2">
      <c r="D187" s="9"/>
      <c r="E187" s="9"/>
      <c r="F187" s="9"/>
      <c r="G187" s="9"/>
      <c r="H187" s="9"/>
      <c r="I187" s="9"/>
      <c r="J187" s="9"/>
      <c r="K187" s="9"/>
      <c r="L187" s="9"/>
      <c r="M187" s="9"/>
    </row>
    <row r="188" spans="4:13" x14ac:dyDescent="0.2">
      <c r="D188" s="9"/>
      <c r="E188" s="9"/>
      <c r="F188" s="9"/>
      <c r="G188" s="9"/>
      <c r="H188" s="9"/>
      <c r="I188" s="9"/>
      <c r="J188" s="9"/>
      <c r="K188" s="9"/>
      <c r="L188" s="9"/>
      <c r="M188" s="9"/>
    </row>
    <row r="189" spans="4:13" x14ac:dyDescent="0.2">
      <c r="D189" s="9"/>
      <c r="E189" s="9"/>
      <c r="F189" s="9"/>
      <c r="G189" s="9"/>
      <c r="H189" s="9"/>
      <c r="I189" s="9"/>
      <c r="J189" s="9"/>
      <c r="K189" s="9"/>
      <c r="L189" s="9"/>
      <c r="M189" s="9"/>
    </row>
    <row r="190" spans="4:13" x14ac:dyDescent="0.2">
      <c r="D190" s="9"/>
      <c r="E190" s="9"/>
      <c r="F190" s="9"/>
      <c r="G190" s="9"/>
      <c r="H190" s="9"/>
      <c r="I190" s="9"/>
      <c r="J190" s="9"/>
      <c r="K190" s="9"/>
      <c r="L190" s="9"/>
      <c r="M190" s="9"/>
    </row>
    <row r="191" spans="4:13" x14ac:dyDescent="0.2">
      <c r="D191" s="9"/>
      <c r="E191" s="9"/>
      <c r="F191" s="9"/>
      <c r="G191" s="9"/>
      <c r="H191" s="9"/>
      <c r="I191" s="9"/>
      <c r="J191" s="9"/>
      <c r="K191" s="9"/>
      <c r="L191" s="9"/>
      <c r="M191" s="9"/>
    </row>
    <row r="192" spans="4:1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sheetData>
  <mergeCells count="1">
    <mergeCell ref="E96:F96"/>
  </mergeCells>
  <dataValidations xWindow="485" yWindow="427" count="8">
    <dataValidation type="list" allowBlank="1" showInputMessage="1" showErrorMessage="1" sqref="H128:H129 E98:F99 E101:F102 E120:H123 F125:G129 E115:H118 E110:H113 D132:G138"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3" xr:uid="{00000000-0002-0000-0000-000002000000}">
      <formula1>$B$132:$B$138</formula1>
    </dataValidation>
    <dataValidation allowBlank="1" showInputMessage="1" showErrorMessage="1" sqref="W9 AH9 G47:J47" xr:uid="{00000000-0002-0000-0000-000003000000}"/>
    <dataValidation allowBlank="1" sqref="C52" xr:uid="{00000000-0002-0000-0000-000004000000}"/>
    <dataValidation errorTitle="Salvage Value" error="This is a calculated value shown for reference -- it should match the value in SAM. It is not used in the single owner workbook calculations." sqref="C61" xr:uid="{00000000-0002-0000-0000-000005000000}"/>
    <dataValidation type="custom" showErrorMessage="1" errorTitle="Target Year Error" error="Please enter a target year less than or equal to the analysis period." sqref="C35" xr:uid="{00000000-0002-0000-0000-000006000000}">
      <formula1>C35&lt;=C45</formula1>
    </dataValidation>
    <dataValidation type="list" allowBlank="1" showInputMessage="1" errorTitle="Federal Depreciation Treatment" sqref="C92" xr:uid="{00000000-0002-0000-0000-000007000000}">
      <formula1>$B$132:$B$138</formula1>
    </dataValidation>
  </dataValidations>
  <pageMargins left="0.5" right="0.5" top="0.5" bottom="0.75" header="0.3" footer="0.3"/>
  <pageSetup scale="73" pageOrder="overThenDown" orientation="landscape" horizontalDpi="4294967294" r:id="rId1"/>
  <rowBreaks count="1" manualBreakCount="1">
    <brk id="106"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Q685"/>
  <sheetViews>
    <sheetView zoomScale="90" zoomScaleNormal="90" workbookViewId="0">
      <pane xSplit="1" ySplit="2" topLeftCell="B45" activePane="bottomRight" state="frozen"/>
      <selection pane="topRight" activeCell="B1" sqref="B1"/>
      <selection pane="bottomLeft" activeCell="A3" sqref="A3"/>
      <selection pane="bottomRight"/>
    </sheetView>
  </sheetViews>
  <sheetFormatPr defaultColWidth="9.140625" defaultRowHeight="12.75" x14ac:dyDescent="0.2"/>
  <cols>
    <col min="1" max="1" width="53.570312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0" t="s">
        <v>300</v>
      </c>
    </row>
    <row r="2" spans="1:42" x14ac:dyDescent="0.2">
      <c r="A2" s="108" t="s">
        <v>1</v>
      </c>
      <c r="B2" s="21">
        <v>0</v>
      </c>
      <c r="C2" s="21">
        <f>B2+1</f>
        <v>1</v>
      </c>
      <c r="D2" s="21">
        <f t="shared" ref="D2:AP2" si="0">C2+1</f>
        <v>2</v>
      </c>
      <c r="E2" s="21">
        <f t="shared" si="0"/>
        <v>3</v>
      </c>
      <c r="F2" s="21">
        <f t="shared" si="0"/>
        <v>4</v>
      </c>
      <c r="G2" s="21">
        <f t="shared" si="0"/>
        <v>5</v>
      </c>
      <c r="H2" s="21">
        <f t="shared" si="0"/>
        <v>6</v>
      </c>
      <c r="I2" s="21">
        <f t="shared" si="0"/>
        <v>7</v>
      </c>
      <c r="J2" s="21">
        <f t="shared" si="0"/>
        <v>8</v>
      </c>
      <c r="K2" s="21">
        <f t="shared" si="0"/>
        <v>9</v>
      </c>
      <c r="L2" s="21">
        <f t="shared" si="0"/>
        <v>10</v>
      </c>
      <c r="M2" s="21">
        <f t="shared" si="0"/>
        <v>11</v>
      </c>
      <c r="N2" s="21">
        <f t="shared" si="0"/>
        <v>12</v>
      </c>
      <c r="O2" s="21">
        <f t="shared" si="0"/>
        <v>13</v>
      </c>
      <c r="P2" s="21">
        <f t="shared" si="0"/>
        <v>14</v>
      </c>
      <c r="Q2" s="21">
        <f t="shared" si="0"/>
        <v>15</v>
      </c>
      <c r="R2" s="21">
        <f t="shared" si="0"/>
        <v>16</v>
      </c>
      <c r="S2" s="21">
        <f t="shared" si="0"/>
        <v>17</v>
      </c>
      <c r="T2" s="21">
        <f t="shared" si="0"/>
        <v>18</v>
      </c>
      <c r="U2" s="21">
        <f t="shared" si="0"/>
        <v>19</v>
      </c>
      <c r="V2" s="21">
        <f t="shared" si="0"/>
        <v>20</v>
      </c>
      <c r="W2" s="21">
        <f t="shared" si="0"/>
        <v>21</v>
      </c>
      <c r="X2" s="21">
        <f t="shared" si="0"/>
        <v>22</v>
      </c>
      <c r="Y2" s="21">
        <f t="shared" si="0"/>
        <v>23</v>
      </c>
      <c r="Z2" s="21">
        <f t="shared" si="0"/>
        <v>24</v>
      </c>
      <c r="AA2" s="21">
        <f t="shared" si="0"/>
        <v>25</v>
      </c>
      <c r="AB2" s="21">
        <f t="shared" si="0"/>
        <v>26</v>
      </c>
      <c r="AC2" s="21">
        <f t="shared" si="0"/>
        <v>27</v>
      </c>
      <c r="AD2" s="21">
        <f t="shared" si="0"/>
        <v>28</v>
      </c>
      <c r="AE2" s="21">
        <f t="shared" si="0"/>
        <v>29</v>
      </c>
      <c r="AF2" s="21">
        <f t="shared" si="0"/>
        <v>30</v>
      </c>
      <c r="AG2" s="21">
        <f t="shared" si="0"/>
        <v>31</v>
      </c>
      <c r="AH2" s="21">
        <f t="shared" si="0"/>
        <v>32</v>
      </c>
      <c r="AI2" s="21">
        <f t="shared" si="0"/>
        <v>33</v>
      </c>
      <c r="AJ2" s="21">
        <f t="shared" si="0"/>
        <v>34</v>
      </c>
      <c r="AK2" s="21">
        <f t="shared" si="0"/>
        <v>35</v>
      </c>
      <c r="AL2" s="21">
        <f t="shared" si="0"/>
        <v>36</v>
      </c>
      <c r="AM2" s="21">
        <f t="shared" si="0"/>
        <v>37</v>
      </c>
      <c r="AN2" s="21">
        <f t="shared" si="0"/>
        <v>38</v>
      </c>
      <c r="AO2" s="21">
        <f t="shared" si="0"/>
        <v>39</v>
      </c>
      <c r="AP2" s="21">
        <f t="shared" si="0"/>
        <v>40</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8" t="s">
        <v>192</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235</v>
      </c>
      <c r="B5" s="269">
        <f t="array" ref="B5:AP5">Inputs!C143:AQ143</f>
        <v>0</v>
      </c>
      <c r="C5" s="191">
        <v>0</v>
      </c>
      <c r="D5" s="191">
        <v>0</v>
      </c>
      <c r="E5" s="191">
        <v>0</v>
      </c>
      <c r="F5" s="191">
        <v>0</v>
      </c>
      <c r="G5" s="191">
        <v>0</v>
      </c>
      <c r="H5" s="191">
        <v>0</v>
      </c>
      <c r="I5" s="191">
        <v>0</v>
      </c>
      <c r="J5" s="191">
        <v>0</v>
      </c>
      <c r="K5" s="191">
        <v>0</v>
      </c>
      <c r="L5" s="191">
        <v>0</v>
      </c>
      <c r="M5" s="191">
        <v>0</v>
      </c>
      <c r="N5" s="191">
        <v>0</v>
      </c>
      <c r="O5" s="191">
        <v>0</v>
      </c>
      <c r="P5" s="191">
        <v>0</v>
      </c>
      <c r="Q5" s="191">
        <v>0</v>
      </c>
      <c r="R5" s="191">
        <v>0</v>
      </c>
      <c r="S5" s="191">
        <v>0</v>
      </c>
      <c r="T5" s="191">
        <v>0</v>
      </c>
      <c r="U5" s="191">
        <v>0</v>
      </c>
      <c r="V5" s="191">
        <v>0</v>
      </c>
      <c r="W5" s="191">
        <v>0</v>
      </c>
      <c r="X5" s="191">
        <v>0</v>
      </c>
      <c r="Y5" s="191">
        <v>0</v>
      </c>
      <c r="Z5" s="191">
        <v>0</v>
      </c>
      <c r="AA5" s="191">
        <v>0</v>
      </c>
      <c r="AB5" s="191">
        <v>0</v>
      </c>
      <c r="AC5" s="191">
        <v>0</v>
      </c>
      <c r="AD5" s="191">
        <v>0</v>
      </c>
      <c r="AE5" s="191">
        <v>0</v>
      </c>
      <c r="AF5" s="191">
        <v>0</v>
      </c>
      <c r="AG5" s="191">
        <v>0</v>
      </c>
      <c r="AH5" s="191">
        <v>0</v>
      </c>
      <c r="AI5" s="191">
        <v>0</v>
      </c>
      <c r="AJ5" s="191">
        <v>0</v>
      </c>
      <c r="AK5" s="191">
        <v>0</v>
      </c>
      <c r="AL5" s="191">
        <v>0</v>
      </c>
      <c r="AM5" s="191">
        <v>0</v>
      </c>
      <c r="AN5" s="191">
        <v>0</v>
      </c>
      <c r="AO5" s="191">
        <v>0</v>
      </c>
      <c r="AP5" s="191">
        <v>0</v>
      </c>
    </row>
    <row r="6" spans="1:42" x14ac:dyDescent="0.2">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row>
    <row r="7" spans="1:42" x14ac:dyDescent="0.2">
      <c r="A7" s="108" t="s">
        <v>73</v>
      </c>
      <c r="B7" s="8"/>
      <c r="C7" s="280"/>
      <c r="D7" s="280"/>
      <c r="E7" s="280"/>
      <c r="F7" s="280"/>
      <c r="G7" s="280"/>
      <c r="H7" s="280"/>
      <c r="I7" s="280"/>
      <c r="J7" s="281"/>
      <c r="K7" s="281"/>
      <c r="L7" s="281"/>
      <c r="M7" s="281"/>
      <c r="N7" s="281"/>
      <c r="O7" s="281"/>
      <c r="P7" s="281"/>
      <c r="Q7" s="281"/>
      <c r="R7" s="281"/>
      <c r="S7" s="281"/>
      <c r="T7" s="281"/>
      <c r="U7" s="281"/>
      <c r="V7" s="281"/>
      <c r="W7" s="281"/>
      <c r="X7" s="281"/>
      <c r="Y7" s="281"/>
      <c r="Z7" s="281"/>
      <c r="AA7" s="281"/>
      <c r="AB7" s="281"/>
      <c r="AC7" s="281"/>
      <c r="AD7" s="281"/>
      <c r="AE7" s="281"/>
      <c r="AF7" s="281"/>
      <c r="AG7" s="281"/>
      <c r="AH7" s="281"/>
      <c r="AI7" s="281"/>
      <c r="AJ7" s="281"/>
      <c r="AK7" s="281"/>
      <c r="AL7" s="281"/>
      <c r="AM7" s="281"/>
      <c r="AN7" s="281"/>
      <c r="AO7" s="281"/>
      <c r="AP7" s="281"/>
    </row>
    <row r="8" spans="1:42" x14ac:dyDescent="0.2">
      <c r="A8" s="25" t="s">
        <v>20</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2">
      <c r="A9" s="4" t="s">
        <v>21</v>
      </c>
      <c r="C9" s="20"/>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2">
      <c r="A10" s="27" t="s">
        <v>285</v>
      </c>
      <c r="C10" s="191">
        <f>C5</f>
        <v>0</v>
      </c>
      <c r="D10" s="191">
        <f t="shared" ref="D10:AP10" si="1">D5</f>
        <v>0</v>
      </c>
      <c r="E10" s="191">
        <f t="shared" si="1"/>
        <v>0</v>
      </c>
      <c r="F10" s="191">
        <f t="shared" si="1"/>
        <v>0</v>
      </c>
      <c r="G10" s="191">
        <f t="shared" si="1"/>
        <v>0</v>
      </c>
      <c r="H10" s="191">
        <f t="shared" si="1"/>
        <v>0</v>
      </c>
      <c r="I10" s="191">
        <f t="shared" si="1"/>
        <v>0</v>
      </c>
      <c r="J10" s="191">
        <f t="shared" si="1"/>
        <v>0</v>
      </c>
      <c r="K10" s="191">
        <f t="shared" si="1"/>
        <v>0</v>
      </c>
      <c r="L10" s="191">
        <f t="shared" si="1"/>
        <v>0</v>
      </c>
      <c r="M10" s="191">
        <f t="shared" si="1"/>
        <v>0</v>
      </c>
      <c r="N10" s="191">
        <f t="shared" si="1"/>
        <v>0</v>
      </c>
      <c r="O10" s="191">
        <f t="shared" si="1"/>
        <v>0</v>
      </c>
      <c r="P10" s="191">
        <f t="shared" si="1"/>
        <v>0</v>
      </c>
      <c r="Q10" s="191">
        <f t="shared" si="1"/>
        <v>0</v>
      </c>
      <c r="R10" s="191">
        <f t="shared" si="1"/>
        <v>0</v>
      </c>
      <c r="S10" s="191">
        <f t="shared" si="1"/>
        <v>0</v>
      </c>
      <c r="T10" s="191">
        <f t="shared" si="1"/>
        <v>0</v>
      </c>
      <c r="U10" s="191">
        <f t="shared" si="1"/>
        <v>0</v>
      </c>
      <c r="V10" s="191">
        <f t="shared" si="1"/>
        <v>0</v>
      </c>
      <c r="W10" s="191">
        <f t="shared" si="1"/>
        <v>0</v>
      </c>
      <c r="X10" s="191">
        <f t="shared" si="1"/>
        <v>0</v>
      </c>
      <c r="Y10" s="191">
        <f t="shared" si="1"/>
        <v>0</v>
      </c>
      <c r="Z10" s="191">
        <f t="shared" si="1"/>
        <v>0</v>
      </c>
      <c r="AA10" s="191">
        <f t="shared" si="1"/>
        <v>0</v>
      </c>
      <c r="AB10" s="191">
        <f t="shared" si="1"/>
        <v>0</v>
      </c>
      <c r="AC10" s="191">
        <f t="shared" si="1"/>
        <v>0</v>
      </c>
      <c r="AD10" s="191">
        <f t="shared" si="1"/>
        <v>0</v>
      </c>
      <c r="AE10" s="191">
        <f t="shared" si="1"/>
        <v>0</v>
      </c>
      <c r="AF10" s="191">
        <f t="shared" si="1"/>
        <v>0</v>
      </c>
      <c r="AG10" s="191">
        <f t="shared" si="1"/>
        <v>0</v>
      </c>
      <c r="AH10" s="191">
        <f t="shared" si="1"/>
        <v>0</v>
      </c>
      <c r="AI10" s="191">
        <f t="shared" si="1"/>
        <v>0</v>
      </c>
      <c r="AJ10" s="191">
        <f t="shared" si="1"/>
        <v>0</v>
      </c>
      <c r="AK10" s="191">
        <f t="shared" si="1"/>
        <v>0</v>
      </c>
      <c r="AL10" s="191">
        <f t="shared" si="1"/>
        <v>0</v>
      </c>
      <c r="AM10" s="191">
        <f t="shared" si="1"/>
        <v>0</v>
      </c>
      <c r="AN10" s="191">
        <f t="shared" si="1"/>
        <v>0</v>
      </c>
      <c r="AO10" s="191">
        <f t="shared" si="1"/>
        <v>0</v>
      </c>
      <c r="AP10" s="191">
        <f t="shared" si="1"/>
        <v>0</v>
      </c>
    </row>
    <row r="11" spans="1:42" x14ac:dyDescent="0.2">
      <c r="A11" s="27" t="s">
        <v>10</v>
      </c>
      <c r="B11" s="4">
        <f t="array" ref="B11:AP11">Inputs!C144:AQ144</f>
        <v>0</v>
      </c>
      <c r="C11" s="140">
        <v>0</v>
      </c>
      <c r="D11" s="140">
        <v>0</v>
      </c>
      <c r="E11" s="140">
        <v>0</v>
      </c>
      <c r="F11" s="140">
        <v>0</v>
      </c>
      <c r="G11" s="140">
        <v>0</v>
      </c>
      <c r="H11" s="140">
        <v>0</v>
      </c>
      <c r="I11" s="140">
        <v>0</v>
      </c>
      <c r="J11" s="140">
        <v>0</v>
      </c>
      <c r="K11" s="140">
        <v>0</v>
      </c>
      <c r="L11" s="140">
        <v>0</v>
      </c>
      <c r="M11" s="140">
        <v>0</v>
      </c>
      <c r="N11" s="140">
        <v>0</v>
      </c>
      <c r="O11" s="140">
        <v>0</v>
      </c>
      <c r="P11" s="140">
        <v>0</v>
      </c>
      <c r="Q11" s="140">
        <v>0</v>
      </c>
      <c r="R11" s="140">
        <v>0</v>
      </c>
      <c r="S11" s="140">
        <v>0</v>
      </c>
      <c r="T11" s="140">
        <v>0</v>
      </c>
      <c r="U11" s="140">
        <v>0</v>
      </c>
      <c r="V11" s="140">
        <v>0</v>
      </c>
      <c r="W11" s="140">
        <v>0</v>
      </c>
      <c r="X11" s="140">
        <v>0</v>
      </c>
      <c r="Y11" s="140">
        <v>0</v>
      </c>
      <c r="Z11" s="140">
        <v>0</v>
      </c>
      <c r="AA11" s="140">
        <v>0</v>
      </c>
      <c r="AB11" s="140">
        <v>0</v>
      </c>
      <c r="AC11" s="140">
        <v>0</v>
      </c>
      <c r="AD11" s="140">
        <v>0</v>
      </c>
      <c r="AE11" s="140">
        <v>0</v>
      </c>
      <c r="AF11" s="140">
        <v>0</v>
      </c>
      <c r="AG11" s="140">
        <v>0</v>
      </c>
      <c r="AH11" s="140">
        <v>0</v>
      </c>
      <c r="AI11" s="140">
        <v>0</v>
      </c>
      <c r="AJ11" s="140">
        <v>0</v>
      </c>
      <c r="AK11" s="140">
        <v>0</v>
      </c>
      <c r="AL11" s="140">
        <v>0</v>
      </c>
      <c r="AM11" s="140">
        <v>0</v>
      </c>
      <c r="AN11" s="140">
        <v>0</v>
      </c>
      <c r="AO11" s="140">
        <v>0</v>
      </c>
      <c r="AP11" s="140">
        <v>0</v>
      </c>
    </row>
    <row r="12" spans="1:42" x14ac:dyDescent="0.2">
      <c r="A12" s="416" t="s">
        <v>287</v>
      </c>
      <c r="B12" s="191">
        <f t="array" ref="B12:AP12">Inputs!C145:AQ145</f>
        <v>0</v>
      </c>
      <c r="C12" s="419">
        <v>0</v>
      </c>
      <c r="D12" s="419">
        <v>0</v>
      </c>
      <c r="E12" s="419">
        <v>0</v>
      </c>
      <c r="F12" s="419">
        <v>0</v>
      </c>
      <c r="G12" s="419">
        <v>0</v>
      </c>
      <c r="H12" s="419">
        <v>0</v>
      </c>
      <c r="I12" s="419">
        <v>0</v>
      </c>
      <c r="J12" s="419">
        <v>0</v>
      </c>
      <c r="K12" s="419">
        <v>0</v>
      </c>
      <c r="L12" s="419">
        <v>0</v>
      </c>
      <c r="M12" s="419">
        <v>0</v>
      </c>
      <c r="N12" s="419">
        <v>0</v>
      </c>
      <c r="O12" s="419">
        <v>0</v>
      </c>
      <c r="P12" s="419">
        <v>0</v>
      </c>
      <c r="Q12" s="419">
        <v>0</v>
      </c>
      <c r="R12" s="419">
        <v>0</v>
      </c>
      <c r="S12" s="419">
        <v>0</v>
      </c>
      <c r="T12" s="419">
        <v>0</v>
      </c>
      <c r="U12" s="419">
        <v>0</v>
      </c>
      <c r="V12" s="419">
        <v>0</v>
      </c>
      <c r="W12" s="419">
        <v>0</v>
      </c>
      <c r="X12" s="419">
        <v>0</v>
      </c>
      <c r="Y12" s="419">
        <v>0</v>
      </c>
      <c r="Z12" s="419">
        <v>0</v>
      </c>
      <c r="AA12" s="419">
        <v>0</v>
      </c>
      <c r="AB12" s="419">
        <v>0</v>
      </c>
      <c r="AC12" s="419">
        <v>0</v>
      </c>
      <c r="AD12" s="419">
        <v>0</v>
      </c>
      <c r="AE12" s="419">
        <v>0</v>
      </c>
      <c r="AF12" s="419">
        <v>0</v>
      </c>
      <c r="AG12" s="419">
        <v>0</v>
      </c>
      <c r="AH12" s="419">
        <v>0</v>
      </c>
      <c r="AI12" s="419">
        <v>0</v>
      </c>
      <c r="AJ12" s="419">
        <v>0</v>
      </c>
      <c r="AK12" s="419">
        <v>0</v>
      </c>
      <c r="AL12" s="419">
        <v>0</v>
      </c>
      <c r="AM12" s="419">
        <v>0</v>
      </c>
      <c r="AN12" s="419">
        <v>0</v>
      </c>
      <c r="AO12" s="419">
        <v>0</v>
      </c>
      <c r="AP12" s="419">
        <v>0</v>
      </c>
    </row>
    <row r="13" spans="1:42" x14ac:dyDescent="0.2">
      <c r="A13" s="4" t="s">
        <v>390</v>
      </c>
      <c r="B13" s="420"/>
      <c r="C13" s="420">
        <f>C562</f>
        <v>0</v>
      </c>
      <c r="D13" s="420">
        <f t="shared" ref="D13:AP13" si="2">D562</f>
        <v>0</v>
      </c>
      <c r="E13" s="420">
        <f t="shared" si="2"/>
        <v>0</v>
      </c>
      <c r="F13" s="420">
        <f t="shared" si="2"/>
        <v>0</v>
      </c>
      <c r="G13" s="420">
        <f t="shared" si="2"/>
        <v>0</v>
      </c>
      <c r="H13" s="420">
        <f t="shared" si="2"/>
        <v>0</v>
      </c>
      <c r="I13" s="420">
        <f t="shared" si="2"/>
        <v>0</v>
      </c>
      <c r="J13" s="420">
        <f t="shared" si="2"/>
        <v>0</v>
      </c>
      <c r="K13" s="420">
        <f t="shared" si="2"/>
        <v>0</v>
      </c>
      <c r="L13" s="420">
        <f t="shared" si="2"/>
        <v>0</v>
      </c>
      <c r="M13" s="420">
        <f t="shared" si="2"/>
        <v>0</v>
      </c>
      <c r="N13" s="420">
        <f t="shared" si="2"/>
        <v>0</v>
      </c>
      <c r="O13" s="420">
        <f t="shared" si="2"/>
        <v>0</v>
      </c>
      <c r="P13" s="420">
        <f t="shared" si="2"/>
        <v>0</v>
      </c>
      <c r="Q13" s="420">
        <f t="shared" si="2"/>
        <v>0</v>
      </c>
      <c r="R13" s="420">
        <f t="shared" si="2"/>
        <v>0</v>
      </c>
      <c r="S13" s="420">
        <f t="shared" si="2"/>
        <v>0</v>
      </c>
      <c r="T13" s="420">
        <f t="shared" si="2"/>
        <v>0</v>
      </c>
      <c r="U13" s="420">
        <f t="shared" si="2"/>
        <v>0</v>
      </c>
      <c r="V13" s="420">
        <f t="shared" si="2"/>
        <v>0</v>
      </c>
      <c r="W13" s="420">
        <f t="shared" si="2"/>
        <v>0</v>
      </c>
      <c r="X13" s="420">
        <f t="shared" si="2"/>
        <v>0</v>
      </c>
      <c r="Y13" s="420">
        <f t="shared" si="2"/>
        <v>0</v>
      </c>
      <c r="Z13" s="420">
        <f t="shared" si="2"/>
        <v>0</v>
      </c>
      <c r="AA13" s="420">
        <f t="shared" si="2"/>
        <v>0</v>
      </c>
      <c r="AB13" s="420">
        <f t="shared" si="2"/>
        <v>0</v>
      </c>
      <c r="AC13" s="420">
        <f t="shared" si="2"/>
        <v>0</v>
      </c>
      <c r="AD13" s="420">
        <f t="shared" si="2"/>
        <v>0</v>
      </c>
      <c r="AE13" s="420">
        <f t="shared" si="2"/>
        <v>0</v>
      </c>
      <c r="AF13" s="420">
        <f t="shared" si="2"/>
        <v>0</v>
      </c>
      <c r="AG13" s="420">
        <f t="shared" si="2"/>
        <v>0</v>
      </c>
      <c r="AH13" s="420">
        <f t="shared" si="2"/>
        <v>0</v>
      </c>
      <c r="AI13" s="420">
        <f t="shared" si="2"/>
        <v>0</v>
      </c>
      <c r="AJ13" s="420">
        <f t="shared" si="2"/>
        <v>0</v>
      </c>
      <c r="AK13" s="420">
        <f t="shared" si="2"/>
        <v>0</v>
      </c>
      <c r="AL13" s="420">
        <f t="shared" si="2"/>
        <v>0</v>
      </c>
      <c r="AM13" s="420">
        <f t="shared" si="2"/>
        <v>0</v>
      </c>
      <c r="AN13" s="420">
        <f t="shared" si="2"/>
        <v>0</v>
      </c>
      <c r="AO13" s="420">
        <f t="shared" si="2"/>
        <v>0</v>
      </c>
      <c r="AP13" s="420">
        <f t="shared" si="2"/>
        <v>0</v>
      </c>
    </row>
    <row r="14" spans="1:42" x14ac:dyDescent="0.2">
      <c r="A14" s="23" t="s">
        <v>286</v>
      </c>
      <c r="C14" s="186">
        <f t="shared" ref="C14:AP14" si="3">IF(C2=analysis_period,total_installed_cost*salvage_percentage/100,0)</f>
        <v>0</v>
      </c>
      <c r="D14" s="186">
        <f t="shared" si="3"/>
        <v>0</v>
      </c>
      <c r="E14" s="186">
        <f t="shared" si="3"/>
        <v>0</v>
      </c>
      <c r="F14" s="186">
        <f t="shared" si="3"/>
        <v>0</v>
      </c>
      <c r="G14" s="186">
        <f t="shared" si="3"/>
        <v>0</v>
      </c>
      <c r="H14" s="186">
        <f t="shared" si="3"/>
        <v>0</v>
      </c>
      <c r="I14" s="186">
        <f t="shared" si="3"/>
        <v>0</v>
      </c>
      <c r="J14" s="186">
        <f t="shared" si="3"/>
        <v>0</v>
      </c>
      <c r="K14" s="186">
        <f t="shared" si="3"/>
        <v>0</v>
      </c>
      <c r="L14" s="186">
        <f t="shared" si="3"/>
        <v>0</v>
      </c>
      <c r="M14" s="186">
        <f t="shared" si="3"/>
        <v>0</v>
      </c>
      <c r="N14" s="186">
        <f t="shared" si="3"/>
        <v>0</v>
      </c>
      <c r="O14" s="186">
        <f t="shared" si="3"/>
        <v>0</v>
      </c>
      <c r="P14" s="186">
        <f t="shared" si="3"/>
        <v>0</v>
      </c>
      <c r="Q14" s="186">
        <f t="shared" si="3"/>
        <v>0</v>
      </c>
      <c r="R14" s="186">
        <f t="shared" si="3"/>
        <v>0</v>
      </c>
      <c r="S14" s="186">
        <f t="shared" si="3"/>
        <v>0</v>
      </c>
      <c r="T14" s="186">
        <f t="shared" si="3"/>
        <v>0</v>
      </c>
      <c r="U14" s="186">
        <f t="shared" si="3"/>
        <v>0</v>
      </c>
      <c r="V14" s="186">
        <f t="shared" si="3"/>
        <v>0</v>
      </c>
      <c r="W14" s="186">
        <f t="shared" si="3"/>
        <v>0</v>
      </c>
      <c r="X14" s="186">
        <f t="shared" si="3"/>
        <v>0</v>
      </c>
      <c r="Y14" s="186">
        <f t="shared" si="3"/>
        <v>0</v>
      </c>
      <c r="Z14" s="186">
        <f t="shared" si="3"/>
        <v>0</v>
      </c>
      <c r="AA14" s="186">
        <f t="shared" si="3"/>
        <v>0</v>
      </c>
      <c r="AB14" s="186">
        <f t="shared" si="3"/>
        <v>0</v>
      </c>
      <c r="AC14" s="186">
        <f t="shared" si="3"/>
        <v>0</v>
      </c>
      <c r="AD14" s="186">
        <f t="shared" si="3"/>
        <v>0</v>
      </c>
      <c r="AE14" s="186">
        <f t="shared" si="3"/>
        <v>0</v>
      </c>
      <c r="AF14" s="186">
        <f t="shared" si="3"/>
        <v>0</v>
      </c>
      <c r="AG14" s="186">
        <f t="shared" si="3"/>
        <v>0</v>
      </c>
      <c r="AH14" s="186">
        <f t="shared" si="3"/>
        <v>0</v>
      </c>
      <c r="AI14" s="186">
        <f t="shared" si="3"/>
        <v>0</v>
      </c>
      <c r="AJ14" s="186">
        <f t="shared" si="3"/>
        <v>0</v>
      </c>
      <c r="AK14" s="186">
        <f t="shared" si="3"/>
        <v>0</v>
      </c>
      <c r="AL14" s="186">
        <f t="shared" si="3"/>
        <v>0</v>
      </c>
      <c r="AM14" s="186">
        <f t="shared" si="3"/>
        <v>0</v>
      </c>
      <c r="AN14" s="186">
        <f t="shared" si="3"/>
        <v>0</v>
      </c>
      <c r="AO14" s="186">
        <f t="shared" si="3"/>
        <v>0</v>
      </c>
      <c r="AP14" s="186">
        <f t="shared" si="3"/>
        <v>0</v>
      </c>
    </row>
    <row r="15" spans="1:42" x14ac:dyDescent="0.2">
      <c r="A15" s="272" t="s">
        <v>72</v>
      </c>
      <c r="B15" s="43"/>
      <c r="C15" s="199">
        <f t="shared" ref="C15:AP15" si="4">IF(C2&lt;=analysis_period,C12+C13+C14,0)</f>
        <v>0</v>
      </c>
      <c r="D15" s="199">
        <f t="shared" si="4"/>
        <v>0</v>
      </c>
      <c r="E15" s="199">
        <f t="shared" si="4"/>
        <v>0</v>
      </c>
      <c r="F15" s="199">
        <f t="shared" si="4"/>
        <v>0</v>
      </c>
      <c r="G15" s="199">
        <f t="shared" si="4"/>
        <v>0</v>
      </c>
      <c r="H15" s="199">
        <f t="shared" si="4"/>
        <v>0</v>
      </c>
      <c r="I15" s="199">
        <f t="shared" si="4"/>
        <v>0</v>
      </c>
      <c r="J15" s="199">
        <f t="shared" si="4"/>
        <v>0</v>
      </c>
      <c r="K15" s="199">
        <f t="shared" si="4"/>
        <v>0</v>
      </c>
      <c r="L15" s="199">
        <f t="shared" si="4"/>
        <v>0</v>
      </c>
      <c r="M15" s="199">
        <f t="shared" si="4"/>
        <v>0</v>
      </c>
      <c r="N15" s="199">
        <f t="shared" si="4"/>
        <v>0</v>
      </c>
      <c r="O15" s="199">
        <f t="shared" si="4"/>
        <v>0</v>
      </c>
      <c r="P15" s="199">
        <f t="shared" si="4"/>
        <v>0</v>
      </c>
      <c r="Q15" s="199">
        <f t="shared" si="4"/>
        <v>0</v>
      </c>
      <c r="R15" s="199">
        <f t="shared" si="4"/>
        <v>0</v>
      </c>
      <c r="S15" s="199">
        <f t="shared" si="4"/>
        <v>0</v>
      </c>
      <c r="T15" s="199">
        <f t="shared" si="4"/>
        <v>0</v>
      </c>
      <c r="U15" s="199">
        <f t="shared" si="4"/>
        <v>0</v>
      </c>
      <c r="V15" s="199">
        <f t="shared" si="4"/>
        <v>0</v>
      </c>
      <c r="W15" s="199">
        <f t="shared" si="4"/>
        <v>0</v>
      </c>
      <c r="X15" s="199">
        <f t="shared" si="4"/>
        <v>0</v>
      </c>
      <c r="Y15" s="199">
        <f t="shared" si="4"/>
        <v>0</v>
      </c>
      <c r="Z15" s="199">
        <f t="shared" si="4"/>
        <v>0</v>
      </c>
      <c r="AA15" s="199">
        <f t="shared" si="4"/>
        <v>0</v>
      </c>
      <c r="AB15" s="199">
        <f t="shared" si="4"/>
        <v>0</v>
      </c>
      <c r="AC15" s="199">
        <f t="shared" si="4"/>
        <v>0</v>
      </c>
      <c r="AD15" s="199">
        <f t="shared" si="4"/>
        <v>0</v>
      </c>
      <c r="AE15" s="199">
        <f t="shared" si="4"/>
        <v>0</v>
      </c>
      <c r="AF15" s="199">
        <f t="shared" si="4"/>
        <v>0</v>
      </c>
      <c r="AG15" s="199">
        <f t="shared" si="4"/>
        <v>0</v>
      </c>
      <c r="AH15" s="199">
        <f t="shared" si="4"/>
        <v>0</v>
      </c>
      <c r="AI15" s="199">
        <f t="shared" si="4"/>
        <v>0</v>
      </c>
      <c r="AJ15" s="199">
        <f t="shared" si="4"/>
        <v>0</v>
      </c>
      <c r="AK15" s="199">
        <f t="shared" si="4"/>
        <v>0</v>
      </c>
      <c r="AL15" s="199">
        <f t="shared" si="4"/>
        <v>0</v>
      </c>
      <c r="AM15" s="199">
        <f t="shared" si="4"/>
        <v>0</v>
      </c>
      <c r="AN15" s="199">
        <f t="shared" si="4"/>
        <v>0</v>
      </c>
      <c r="AO15" s="199">
        <f t="shared" si="4"/>
        <v>0</v>
      </c>
      <c r="AP15" s="199">
        <f t="shared" si="4"/>
        <v>0</v>
      </c>
    </row>
    <row r="16" spans="1:42" x14ac:dyDescent="0.2">
      <c r="A16" s="23"/>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row>
    <row r="17" spans="1:42" x14ac:dyDescent="0.2">
      <c r="A17" s="23" t="s">
        <v>104</v>
      </c>
      <c r="C17" s="191">
        <f t="shared" ref="C17:AP17" si="5">IF(C2&lt;=analysis_period,PropertyTaxAssessedValue*(1-prop_tax_assessed_decline/100)^(C2-1),0)</f>
        <v>0</v>
      </c>
      <c r="D17" s="365">
        <f t="shared" si="5"/>
        <v>0</v>
      </c>
      <c r="E17" s="365">
        <f t="shared" si="5"/>
        <v>0</v>
      </c>
      <c r="F17" s="365">
        <f t="shared" si="5"/>
        <v>0</v>
      </c>
      <c r="G17" s="365">
        <f t="shared" si="5"/>
        <v>0</v>
      </c>
      <c r="H17" s="365">
        <f t="shared" si="5"/>
        <v>0</v>
      </c>
      <c r="I17" s="365">
        <f t="shared" si="5"/>
        <v>0</v>
      </c>
      <c r="J17" s="365">
        <f t="shared" si="5"/>
        <v>0</v>
      </c>
      <c r="K17" s="365">
        <f t="shared" si="5"/>
        <v>0</v>
      </c>
      <c r="L17" s="365">
        <f t="shared" si="5"/>
        <v>0</v>
      </c>
      <c r="M17" s="365">
        <f t="shared" si="5"/>
        <v>0</v>
      </c>
      <c r="N17" s="365">
        <f t="shared" si="5"/>
        <v>0</v>
      </c>
      <c r="O17" s="365">
        <f t="shared" si="5"/>
        <v>0</v>
      </c>
      <c r="P17" s="365">
        <f t="shared" si="5"/>
        <v>0</v>
      </c>
      <c r="Q17" s="365">
        <f t="shared" si="5"/>
        <v>0</v>
      </c>
      <c r="R17" s="365">
        <f t="shared" si="5"/>
        <v>0</v>
      </c>
      <c r="S17" s="365">
        <f t="shared" si="5"/>
        <v>0</v>
      </c>
      <c r="T17" s="365">
        <f t="shared" si="5"/>
        <v>0</v>
      </c>
      <c r="U17" s="365">
        <f t="shared" si="5"/>
        <v>0</v>
      </c>
      <c r="V17" s="365">
        <f t="shared" si="5"/>
        <v>0</v>
      </c>
      <c r="W17" s="365">
        <f t="shared" si="5"/>
        <v>0</v>
      </c>
      <c r="X17" s="365">
        <f t="shared" si="5"/>
        <v>0</v>
      </c>
      <c r="Y17" s="365">
        <f t="shared" si="5"/>
        <v>0</v>
      </c>
      <c r="Z17" s="365">
        <f t="shared" si="5"/>
        <v>0</v>
      </c>
      <c r="AA17" s="365">
        <f t="shared" si="5"/>
        <v>0</v>
      </c>
      <c r="AB17" s="365">
        <f t="shared" si="5"/>
        <v>0</v>
      </c>
      <c r="AC17" s="365">
        <f t="shared" si="5"/>
        <v>0</v>
      </c>
      <c r="AD17" s="365">
        <f t="shared" si="5"/>
        <v>0</v>
      </c>
      <c r="AE17" s="365">
        <f t="shared" si="5"/>
        <v>0</v>
      </c>
      <c r="AF17" s="365">
        <f t="shared" si="5"/>
        <v>0</v>
      </c>
      <c r="AG17" s="365">
        <f t="shared" si="5"/>
        <v>0</v>
      </c>
      <c r="AH17" s="365">
        <f t="shared" si="5"/>
        <v>0</v>
      </c>
      <c r="AI17" s="365">
        <f t="shared" si="5"/>
        <v>0</v>
      </c>
      <c r="AJ17" s="365">
        <f t="shared" si="5"/>
        <v>0</v>
      </c>
      <c r="AK17" s="365">
        <f t="shared" si="5"/>
        <v>0</v>
      </c>
      <c r="AL17" s="365">
        <f t="shared" si="5"/>
        <v>0</v>
      </c>
      <c r="AM17" s="365">
        <f t="shared" si="5"/>
        <v>0</v>
      </c>
      <c r="AN17" s="365">
        <f t="shared" si="5"/>
        <v>0</v>
      </c>
      <c r="AO17" s="365">
        <f t="shared" si="5"/>
        <v>0</v>
      </c>
      <c r="AP17" s="365">
        <f t="shared" si="5"/>
        <v>0</v>
      </c>
    </row>
    <row r="18" spans="1:42" x14ac:dyDescent="0.2">
      <c r="A18" s="27"/>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row>
    <row r="19" spans="1:42" x14ac:dyDescent="0.2">
      <c r="A19" s="25" t="s">
        <v>228</v>
      </c>
      <c r="C19" s="20"/>
      <c r="D19" s="28"/>
      <c r="E19" s="28"/>
      <c r="F19" s="28"/>
      <c r="G19" s="28"/>
      <c r="H19" s="28"/>
      <c r="I19" s="28"/>
      <c r="J19" s="28"/>
      <c r="K19" s="28"/>
      <c r="L19" s="28"/>
      <c r="M19" s="28"/>
      <c r="N19" s="28"/>
      <c r="O19" s="28"/>
      <c r="P19" s="28"/>
      <c r="Q19" s="28"/>
      <c r="R19" s="28"/>
      <c r="S19" s="28"/>
    </row>
    <row r="20" spans="1:42" x14ac:dyDescent="0.2">
      <c r="A20" s="4" t="s">
        <v>206</v>
      </c>
      <c r="C20" s="20"/>
      <c r="D20" s="28"/>
      <c r="E20" s="28"/>
      <c r="F20" s="28"/>
      <c r="G20" s="28"/>
      <c r="H20" s="28"/>
      <c r="I20" s="28"/>
      <c r="J20" s="28"/>
      <c r="K20" s="28"/>
      <c r="L20" s="28"/>
      <c r="M20" s="28"/>
      <c r="N20" s="28"/>
      <c r="O20" s="28"/>
      <c r="P20" s="28"/>
      <c r="Q20" s="28"/>
      <c r="R20" s="28"/>
      <c r="S20" s="28"/>
    </row>
    <row r="21" spans="1:42" x14ac:dyDescent="0.2">
      <c r="A21" s="115" t="s">
        <v>207</v>
      </c>
      <c r="C21" s="191">
        <f>IF(C$2&lt;=analysis_period,IF(om_fixed="n/a",Inputs!D147,om_fixed*(1+inflation_rate/100+om_fixed_escal/100)^B$2),0)</f>
        <v>0</v>
      </c>
      <c r="D21" s="191">
        <f>IF(D$2&lt;=analysis_period,IF(om_fixed="n/a",Inputs!E147,om_fixed*(1+inflation_rate/100+om_fixed_escal/100)^C$2),0)</f>
        <v>0</v>
      </c>
      <c r="E21" s="191">
        <f>IF(E$2&lt;=analysis_period,IF(om_fixed="n/a",Inputs!F147,om_fixed*(1+inflation_rate/100+om_fixed_escal/100)^D$2),0)</f>
        <v>0</v>
      </c>
      <c r="F21" s="191">
        <f>IF(F$2&lt;=analysis_period,IF(om_fixed="n/a",Inputs!G147,om_fixed*(1+inflation_rate/100+om_fixed_escal/100)^E$2),0)</f>
        <v>0</v>
      </c>
      <c r="G21" s="191">
        <f>IF(G$2&lt;=analysis_period,IF(om_fixed="n/a",Inputs!H147,om_fixed*(1+inflation_rate/100+om_fixed_escal/100)^F$2),0)</f>
        <v>0</v>
      </c>
      <c r="H21" s="191">
        <f>IF(H$2&lt;=analysis_period,IF(om_fixed="n/a",Inputs!I147,om_fixed*(1+inflation_rate/100+om_fixed_escal/100)^G$2),0)</f>
        <v>0</v>
      </c>
      <c r="I21" s="191">
        <f>IF(I$2&lt;=analysis_period,IF(om_fixed="n/a",Inputs!J147,om_fixed*(1+inflation_rate/100+om_fixed_escal/100)^H$2),0)</f>
        <v>0</v>
      </c>
      <c r="J21" s="191">
        <f>IF(J$2&lt;=analysis_period,IF(om_fixed="n/a",Inputs!K147,om_fixed*(1+inflation_rate/100+om_fixed_escal/100)^I$2),0)</f>
        <v>0</v>
      </c>
      <c r="K21" s="191">
        <f>IF(K$2&lt;=analysis_period,IF(om_fixed="n/a",Inputs!L147,om_fixed*(1+inflation_rate/100+om_fixed_escal/100)^J$2),0)</f>
        <v>0</v>
      </c>
      <c r="L21" s="191">
        <f>IF(L$2&lt;=analysis_period,IF(om_fixed="n/a",Inputs!M147,om_fixed*(1+inflation_rate/100+om_fixed_escal/100)^K$2),0)</f>
        <v>0</v>
      </c>
      <c r="M21" s="191">
        <f>IF(M$2&lt;=analysis_period,IF(om_fixed="n/a",Inputs!N147,om_fixed*(1+inflation_rate/100+om_fixed_escal/100)^L$2),0)</f>
        <v>0</v>
      </c>
      <c r="N21" s="191">
        <f>IF(N$2&lt;=analysis_period,IF(om_fixed="n/a",Inputs!O147,om_fixed*(1+inflation_rate/100+om_fixed_escal/100)^M$2),0)</f>
        <v>0</v>
      </c>
      <c r="O21" s="191">
        <f>IF(O$2&lt;=analysis_period,IF(om_fixed="n/a",Inputs!P147,om_fixed*(1+inflation_rate/100+om_fixed_escal/100)^N$2),0)</f>
        <v>0</v>
      </c>
      <c r="P21" s="191">
        <f>IF(P$2&lt;=analysis_period,IF(om_fixed="n/a",Inputs!Q147,om_fixed*(1+inflation_rate/100+om_fixed_escal/100)^O$2),0)</f>
        <v>0</v>
      </c>
      <c r="Q21" s="191">
        <f>IF(Q$2&lt;=analysis_period,IF(om_fixed="n/a",Inputs!R147,om_fixed*(1+inflation_rate/100+om_fixed_escal/100)^P$2),0)</f>
        <v>0</v>
      </c>
      <c r="R21" s="191">
        <f>IF(R$2&lt;=analysis_period,IF(om_fixed="n/a",Inputs!S147,om_fixed*(1+inflation_rate/100+om_fixed_escal/100)^Q$2),0)</f>
        <v>0</v>
      </c>
      <c r="S21" s="191">
        <f>IF(S$2&lt;=analysis_period,IF(om_fixed="n/a",Inputs!T147,om_fixed*(1+inflation_rate/100+om_fixed_escal/100)^R$2),0)</f>
        <v>0</v>
      </c>
      <c r="T21" s="191">
        <f>IF(T$2&lt;=analysis_period,IF(om_fixed="n/a",Inputs!U147,om_fixed*(1+inflation_rate/100+om_fixed_escal/100)^S$2),0)</f>
        <v>0</v>
      </c>
      <c r="U21" s="191">
        <f>IF(U$2&lt;=analysis_period,IF(om_fixed="n/a",Inputs!V147,om_fixed*(1+inflation_rate/100+om_fixed_escal/100)^T$2),0)</f>
        <v>0</v>
      </c>
      <c r="V21" s="191">
        <f>IF(V$2&lt;=analysis_period,IF(om_fixed="n/a",Inputs!W147,om_fixed*(1+inflation_rate/100+om_fixed_escal/100)^U$2),0)</f>
        <v>0</v>
      </c>
      <c r="W21" s="191">
        <f>IF(W$2&lt;=analysis_period,IF(om_fixed="n/a",Inputs!X147,om_fixed*(1+inflation_rate/100+om_fixed_escal/100)^V$2),0)</f>
        <v>0</v>
      </c>
      <c r="X21" s="191">
        <f>IF(X$2&lt;=analysis_period,IF(om_fixed="n/a",Inputs!Y147,om_fixed*(1+inflation_rate/100+om_fixed_escal/100)^W$2),0)</f>
        <v>0</v>
      </c>
      <c r="Y21" s="191">
        <f>IF(Y$2&lt;=analysis_period,IF(om_fixed="n/a",Inputs!Z147,om_fixed*(1+inflation_rate/100+om_fixed_escal/100)^X$2),0)</f>
        <v>0</v>
      </c>
      <c r="Z21" s="191">
        <f>IF(Z$2&lt;=analysis_period,IF(om_fixed="n/a",Inputs!AA147,om_fixed*(1+inflation_rate/100+om_fixed_escal/100)^Y$2),0)</f>
        <v>0</v>
      </c>
      <c r="AA21" s="191">
        <f>IF(AA$2&lt;=analysis_period,IF(om_fixed="n/a",Inputs!AB147,om_fixed*(1+inflation_rate/100+om_fixed_escal/100)^Z$2),0)</f>
        <v>0</v>
      </c>
      <c r="AB21" s="191">
        <f>IF(AB$2&lt;=analysis_period,IF(om_fixed="n/a",Inputs!AC147,om_fixed*(1+inflation_rate/100+om_fixed_escal/100)^AA$2),0)</f>
        <v>0</v>
      </c>
      <c r="AC21" s="191">
        <f>IF(AC$2&lt;=analysis_period,IF(om_fixed="n/a",Inputs!AD147,om_fixed*(1+inflation_rate/100+om_fixed_escal/100)^AB$2),0)</f>
        <v>0</v>
      </c>
      <c r="AD21" s="191">
        <f>IF(AD$2&lt;=analysis_period,IF(om_fixed="n/a",Inputs!AE147,om_fixed*(1+inflation_rate/100+om_fixed_escal/100)^AC$2),0)</f>
        <v>0</v>
      </c>
      <c r="AE21" s="191">
        <f>IF(AE$2&lt;=analysis_period,IF(om_fixed="n/a",Inputs!AF147,om_fixed*(1+inflation_rate/100+om_fixed_escal/100)^AD$2),0)</f>
        <v>0</v>
      </c>
      <c r="AF21" s="191">
        <f>IF(AF$2&lt;=analysis_period,IF(om_fixed="n/a",Inputs!AG147,om_fixed*(1+inflation_rate/100+om_fixed_escal/100)^AE$2),0)</f>
        <v>0</v>
      </c>
      <c r="AG21" s="191">
        <f>IF(AG$2&lt;=analysis_period,IF(om_fixed="n/a",Inputs!AH147,om_fixed*(1+inflation_rate/100+om_fixed_escal/100)^AF$2),0)</f>
        <v>0</v>
      </c>
      <c r="AH21" s="191">
        <f>IF(AH$2&lt;=analysis_period,IF(om_fixed="n/a",Inputs!AI147,om_fixed*(1+inflation_rate/100+om_fixed_escal/100)^AG$2),0)</f>
        <v>0</v>
      </c>
      <c r="AI21" s="191">
        <f>IF(AI$2&lt;=analysis_period,IF(om_fixed="n/a",Inputs!AJ147,om_fixed*(1+inflation_rate/100+om_fixed_escal/100)^AH$2),0)</f>
        <v>0</v>
      </c>
      <c r="AJ21" s="191">
        <f>IF(AJ$2&lt;=analysis_period,IF(om_fixed="n/a",Inputs!AK147,om_fixed*(1+inflation_rate/100+om_fixed_escal/100)^AI$2),0)</f>
        <v>0</v>
      </c>
      <c r="AK21" s="191">
        <f>IF(AK$2&lt;=analysis_period,IF(om_fixed="n/a",Inputs!AL147,om_fixed*(1+inflation_rate/100+om_fixed_escal/100)^AJ$2),0)</f>
        <v>0</v>
      </c>
      <c r="AL21" s="191">
        <f>IF(AL$2&lt;=analysis_period,IF(om_fixed="n/a",Inputs!AM147,om_fixed*(1+inflation_rate/100+om_fixed_escal/100)^AK$2),0)</f>
        <v>0</v>
      </c>
      <c r="AM21" s="191">
        <f>IF(AM$2&lt;=analysis_period,IF(om_fixed="n/a",Inputs!AN147,om_fixed*(1+inflation_rate/100+om_fixed_escal/100)^AL$2),0)</f>
        <v>0</v>
      </c>
      <c r="AN21" s="191">
        <f>IF(AN$2&lt;=analysis_period,IF(om_fixed="n/a",Inputs!AO147,om_fixed*(1+inflation_rate/100+om_fixed_escal/100)^AM$2),0)</f>
        <v>0</v>
      </c>
      <c r="AO21" s="191">
        <f>IF(AO$2&lt;=analysis_period,IF(om_fixed="n/a",Inputs!AP147,om_fixed*(1+inflation_rate/100+om_fixed_escal/100)^AN$2),0)</f>
        <v>0</v>
      </c>
      <c r="AP21" s="191">
        <f>IF(AP$2&lt;=analysis_period,IF(om_fixed="n/a",Inputs!AQ147,om_fixed*(1+inflation_rate/100+om_fixed_escal/100)^AO$2),0)</f>
        <v>0</v>
      </c>
    </row>
    <row r="22" spans="1:42" x14ac:dyDescent="0.2">
      <c r="A22" s="115" t="s">
        <v>208</v>
      </c>
    </row>
    <row r="23" spans="1:42" x14ac:dyDescent="0.2">
      <c r="A23" s="117" t="s">
        <v>11</v>
      </c>
      <c r="C23" s="197">
        <f t="shared" ref="C23:AP23" si="6">IF(C$2&lt;=analysis_period,system_capacity,0)</f>
        <v>0</v>
      </c>
      <c r="D23" s="197">
        <f t="shared" si="6"/>
        <v>0</v>
      </c>
      <c r="E23" s="197">
        <f t="shared" si="6"/>
        <v>0</v>
      </c>
      <c r="F23" s="197">
        <f t="shared" si="6"/>
        <v>0</v>
      </c>
      <c r="G23" s="197">
        <f t="shared" si="6"/>
        <v>0</v>
      </c>
      <c r="H23" s="197">
        <f t="shared" si="6"/>
        <v>0</v>
      </c>
      <c r="I23" s="197">
        <f t="shared" si="6"/>
        <v>0</v>
      </c>
      <c r="J23" s="197">
        <f t="shared" si="6"/>
        <v>0</v>
      </c>
      <c r="K23" s="197">
        <f t="shared" si="6"/>
        <v>0</v>
      </c>
      <c r="L23" s="197">
        <f t="shared" si="6"/>
        <v>0</v>
      </c>
      <c r="M23" s="197">
        <f t="shared" si="6"/>
        <v>0</v>
      </c>
      <c r="N23" s="197">
        <f t="shared" si="6"/>
        <v>0</v>
      </c>
      <c r="O23" s="197">
        <f t="shared" si="6"/>
        <v>0</v>
      </c>
      <c r="P23" s="197">
        <f t="shared" si="6"/>
        <v>0</v>
      </c>
      <c r="Q23" s="197">
        <f t="shared" si="6"/>
        <v>0</v>
      </c>
      <c r="R23" s="197">
        <f t="shared" si="6"/>
        <v>0</v>
      </c>
      <c r="S23" s="197">
        <f t="shared" si="6"/>
        <v>0</v>
      </c>
      <c r="T23" s="197">
        <f t="shared" si="6"/>
        <v>0</v>
      </c>
      <c r="U23" s="197">
        <f t="shared" si="6"/>
        <v>0</v>
      </c>
      <c r="V23" s="197">
        <f t="shared" si="6"/>
        <v>0</v>
      </c>
      <c r="W23" s="197">
        <f t="shared" si="6"/>
        <v>0</v>
      </c>
      <c r="X23" s="197">
        <f t="shared" si="6"/>
        <v>0</v>
      </c>
      <c r="Y23" s="197">
        <f t="shared" si="6"/>
        <v>0</v>
      </c>
      <c r="Z23" s="197">
        <f t="shared" si="6"/>
        <v>0</v>
      </c>
      <c r="AA23" s="197">
        <f t="shared" si="6"/>
        <v>0</v>
      </c>
      <c r="AB23" s="197">
        <f t="shared" si="6"/>
        <v>0</v>
      </c>
      <c r="AC23" s="197">
        <f t="shared" si="6"/>
        <v>0</v>
      </c>
      <c r="AD23" s="197">
        <f t="shared" si="6"/>
        <v>0</v>
      </c>
      <c r="AE23" s="197">
        <f t="shared" si="6"/>
        <v>0</v>
      </c>
      <c r="AF23" s="197">
        <f t="shared" si="6"/>
        <v>0</v>
      </c>
      <c r="AG23" s="197">
        <f t="shared" si="6"/>
        <v>0</v>
      </c>
      <c r="AH23" s="197">
        <f t="shared" si="6"/>
        <v>0</v>
      </c>
      <c r="AI23" s="197">
        <f t="shared" si="6"/>
        <v>0</v>
      </c>
      <c r="AJ23" s="197">
        <f t="shared" si="6"/>
        <v>0</v>
      </c>
      <c r="AK23" s="197">
        <f t="shared" si="6"/>
        <v>0</v>
      </c>
      <c r="AL23" s="197">
        <f t="shared" si="6"/>
        <v>0</v>
      </c>
      <c r="AM23" s="197">
        <f t="shared" si="6"/>
        <v>0</v>
      </c>
      <c r="AN23" s="197">
        <f t="shared" si="6"/>
        <v>0</v>
      </c>
      <c r="AO23" s="197">
        <f t="shared" si="6"/>
        <v>0</v>
      </c>
      <c r="AP23" s="197">
        <f t="shared" si="6"/>
        <v>0</v>
      </c>
    </row>
    <row r="24" spans="1:42" x14ac:dyDescent="0.2">
      <c r="A24" s="117" t="s">
        <v>12</v>
      </c>
      <c r="C24" s="195">
        <f>IF(C$2&lt;=analysis_period,IF(om_capacity="n/a",Inputs!D148,om_capacity*(1+inflation_rate/100+om_capacity_escal/100)^B$2),0)</f>
        <v>0</v>
      </c>
      <c r="D24" s="195">
        <f>IF(D$2&lt;=analysis_period,IF(om_capacity="n/a",Inputs!E148,om_capacity*(1+inflation_rate/100+om_capacity_escal/100)^C$2),0)</f>
        <v>0</v>
      </c>
      <c r="E24" s="195">
        <f>IF(E$2&lt;=analysis_period,IF(om_capacity="n/a",Inputs!F148,om_capacity*(1+inflation_rate/100+om_capacity_escal/100)^D$2),0)</f>
        <v>0</v>
      </c>
      <c r="F24" s="195">
        <f>IF(F$2&lt;=analysis_period,IF(om_capacity="n/a",Inputs!G148,om_capacity*(1+inflation_rate/100+om_capacity_escal/100)^E$2),0)</f>
        <v>0</v>
      </c>
      <c r="G24" s="195">
        <f>IF(G$2&lt;=analysis_period,IF(om_capacity="n/a",Inputs!H148,om_capacity*(1+inflation_rate/100+om_capacity_escal/100)^F$2),0)</f>
        <v>0</v>
      </c>
      <c r="H24" s="195">
        <f>IF(H$2&lt;=analysis_period,IF(om_capacity="n/a",Inputs!I148,om_capacity*(1+inflation_rate/100+om_capacity_escal/100)^G$2),0)</f>
        <v>0</v>
      </c>
      <c r="I24" s="195">
        <f>IF(I$2&lt;=analysis_period,IF(om_capacity="n/a",Inputs!J148,om_capacity*(1+inflation_rate/100+om_capacity_escal/100)^H$2),0)</f>
        <v>0</v>
      </c>
      <c r="J24" s="195">
        <f>IF(J$2&lt;=analysis_period,IF(om_capacity="n/a",Inputs!K148,om_capacity*(1+inflation_rate/100+om_capacity_escal/100)^I$2),0)</f>
        <v>0</v>
      </c>
      <c r="K24" s="195">
        <f>IF(K$2&lt;=analysis_period,IF(om_capacity="n/a",Inputs!L148,om_capacity*(1+inflation_rate/100+om_capacity_escal/100)^J$2),0)</f>
        <v>0</v>
      </c>
      <c r="L24" s="195">
        <f>IF(L$2&lt;=analysis_period,IF(om_capacity="n/a",Inputs!M148,om_capacity*(1+inflation_rate/100+om_capacity_escal/100)^K$2),0)</f>
        <v>0</v>
      </c>
      <c r="M24" s="195">
        <f>IF(M$2&lt;=analysis_period,IF(om_capacity="n/a",Inputs!N148,om_capacity*(1+inflation_rate/100+om_capacity_escal/100)^L$2),0)</f>
        <v>0</v>
      </c>
      <c r="N24" s="195">
        <f>IF(N$2&lt;=analysis_period,IF(om_capacity="n/a",Inputs!O148,om_capacity*(1+inflation_rate/100+om_capacity_escal/100)^M$2),0)</f>
        <v>0</v>
      </c>
      <c r="O24" s="195">
        <f>IF(O$2&lt;=analysis_period,IF(om_capacity="n/a",Inputs!P148,om_capacity*(1+inflation_rate/100+om_capacity_escal/100)^N$2),0)</f>
        <v>0</v>
      </c>
      <c r="P24" s="195">
        <f>IF(P$2&lt;=analysis_period,IF(om_capacity="n/a",Inputs!Q148,om_capacity*(1+inflation_rate/100+om_capacity_escal/100)^O$2),0)</f>
        <v>0</v>
      </c>
      <c r="Q24" s="195">
        <f>IF(Q$2&lt;=analysis_period,IF(om_capacity="n/a",Inputs!R148,om_capacity*(1+inflation_rate/100+om_capacity_escal/100)^P$2),0)</f>
        <v>0</v>
      </c>
      <c r="R24" s="195">
        <f>IF(R$2&lt;=analysis_period,IF(om_capacity="n/a",Inputs!S148,om_capacity*(1+inflation_rate/100+om_capacity_escal/100)^Q$2),0)</f>
        <v>0</v>
      </c>
      <c r="S24" s="195">
        <f>IF(S$2&lt;=analysis_period,IF(om_capacity="n/a",Inputs!T148,om_capacity*(1+inflation_rate/100+om_capacity_escal/100)^R$2),0)</f>
        <v>0</v>
      </c>
      <c r="T24" s="195">
        <f>IF(T$2&lt;=analysis_period,IF(om_capacity="n/a",Inputs!U148,om_capacity*(1+inflation_rate/100+om_capacity_escal/100)^S$2),0)</f>
        <v>0</v>
      </c>
      <c r="U24" s="195">
        <f>IF(U$2&lt;=analysis_period,IF(om_capacity="n/a",Inputs!V148,om_capacity*(1+inflation_rate/100+om_capacity_escal/100)^T$2),0)</f>
        <v>0</v>
      </c>
      <c r="V24" s="195">
        <f>IF(V$2&lt;=analysis_period,IF(om_capacity="n/a",Inputs!W148,om_capacity*(1+inflation_rate/100+om_capacity_escal/100)^U$2),0)</f>
        <v>0</v>
      </c>
      <c r="W24" s="195">
        <f>IF(W$2&lt;=analysis_period,IF(om_capacity="n/a",Inputs!X148,om_capacity*(1+inflation_rate/100+om_capacity_escal/100)^V$2),0)</f>
        <v>0</v>
      </c>
      <c r="X24" s="195">
        <f>IF(X$2&lt;=analysis_period,IF(om_capacity="n/a",Inputs!Y148,om_capacity*(1+inflation_rate/100+om_capacity_escal/100)^W$2),0)</f>
        <v>0</v>
      </c>
      <c r="Y24" s="195">
        <f>IF(Y$2&lt;=analysis_period,IF(om_capacity="n/a",Inputs!Z148,om_capacity*(1+inflation_rate/100+om_capacity_escal/100)^X$2),0)</f>
        <v>0</v>
      </c>
      <c r="Z24" s="195">
        <f>IF(Z$2&lt;=analysis_period,IF(om_capacity="n/a",Inputs!AA148,om_capacity*(1+inflation_rate/100+om_capacity_escal/100)^Y$2),0)</f>
        <v>0</v>
      </c>
      <c r="AA24" s="195">
        <f>IF(AA$2&lt;=analysis_period,IF(om_capacity="n/a",Inputs!AB148,om_capacity*(1+inflation_rate/100+om_capacity_escal/100)^Z$2),0)</f>
        <v>0</v>
      </c>
      <c r="AB24" s="195">
        <f>IF(AB$2&lt;=analysis_period,IF(om_capacity="n/a",Inputs!AC148,om_capacity*(1+inflation_rate/100+om_capacity_escal/100)^AA$2),0)</f>
        <v>0</v>
      </c>
      <c r="AC24" s="195">
        <f>IF(AC$2&lt;=analysis_period,IF(om_capacity="n/a",Inputs!AD148,om_capacity*(1+inflation_rate/100+om_capacity_escal/100)^AB$2),0)</f>
        <v>0</v>
      </c>
      <c r="AD24" s="195">
        <f>IF(AD$2&lt;=analysis_period,IF(om_capacity="n/a",Inputs!AE148,om_capacity*(1+inflation_rate/100+om_capacity_escal/100)^AC$2),0)</f>
        <v>0</v>
      </c>
      <c r="AE24" s="195">
        <f>IF(AE$2&lt;=analysis_period,IF(om_capacity="n/a",Inputs!AF148,om_capacity*(1+inflation_rate/100+om_capacity_escal/100)^AD$2),0)</f>
        <v>0</v>
      </c>
      <c r="AF24" s="195">
        <f>IF(AF$2&lt;=analysis_period,IF(om_capacity="n/a",Inputs!AG148,om_capacity*(1+inflation_rate/100+om_capacity_escal/100)^AE$2),0)</f>
        <v>0</v>
      </c>
      <c r="AG24" s="195">
        <f>IF(AG$2&lt;=analysis_period,IF(om_capacity="n/a",Inputs!AH148,om_capacity*(1+inflation_rate/100+om_capacity_escal/100)^AF$2),0)</f>
        <v>0</v>
      </c>
      <c r="AH24" s="195">
        <f>IF(AH$2&lt;=analysis_period,IF(om_capacity="n/a",Inputs!AI148,om_capacity*(1+inflation_rate/100+om_capacity_escal/100)^AG$2),0)</f>
        <v>0</v>
      </c>
      <c r="AI24" s="195">
        <f>IF(AI$2&lt;=analysis_period,IF(om_capacity="n/a",Inputs!AJ148,om_capacity*(1+inflation_rate/100+om_capacity_escal/100)^AH$2),0)</f>
        <v>0</v>
      </c>
      <c r="AJ24" s="195">
        <f>IF(AJ$2&lt;=analysis_period,IF(om_capacity="n/a",Inputs!AK148,om_capacity*(1+inflation_rate/100+om_capacity_escal/100)^AI$2),0)</f>
        <v>0</v>
      </c>
      <c r="AK24" s="195">
        <f>IF(AK$2&lt;=analysis_period,IF(om_capacity="n/a",Inputs!AL148,om_capacity*(1+inflation_rate/100+om_capacity_escal/100)^AJ$2),0)</f>
        <v>0</v>
      </c>
      <c r="AL24" s="195">
        <f>IF(AL$2&lt;=analysis_period,IF(om_capacity="n/a",Inputs!AM148,om_capacity*(1+inflation_rate/100+om_capacity_escal/100)^AK$2),0)</f>
        <v>0</v>
      </c>
      <c r="AM24" s="195">
        <f>IF(AM$2&lt;=analysis_period,IF(om_capacity="n/a",Inputs!AN148,om_capacity*(1+inflation_rate/100+om_capacity_escal/100)^AL$2),0)</f>
        <v>0</v>
      </c>
      <c r="AN24" s="195">
        <f>IF(AN$2&lt;=analysis_period,IF(om_capacity="n/a",Inputs!AO148,om_capacity*(1+inflation_rate/100+om_capacity_escal/100)^AM$2),0)</f>
        <v>0</v>
      </c>
      <c r="AO24" s="195">
        <f>IF(AO$2&lt;=analysis_period,IF(om_capacity="n/a",Inputs!AP148,om_capacity*(1+inflation_rate/100+om_capacity_escal/100)^AN$2),0)</f>
        <v>0</v>
      </c>
      <c r="AP24" s="195">
        <f>IF(AP$2&lt;=analysis_period,IF(om_capacity="n/a",Inputs!AQ148,om_capacity*(1+inflation_rate/100+om_capacity_escal/100)^AO$2),0)</f>
        <v>0</v>
      </c>
    </row>
    <row r="25" spans="1:42" x14ac:dyDescent="0.2">
      <c r="A25" s="117" t="s">
        <v>106</v>
      </c>
      <c r="C25" s="191">
        <f>C23*C24</f>
        <v>0</v>
      </c>
      <c r="D25" s="191">
        <f t="shared" ref="D25:AP25" si="7">D23*D24</f>
        <v>0</v>
      </c>
      <c r="E25" s="191">
        <f t="shared" si="7"/>
        <v>0</v>
      </c>
      <c r="F25" s="191">
        <f t="shared" si="7"/>
        <v>0</v>
      </c>
      <c r="G25" s="191">
        <f t="shared" si="7"/>
        <v>0</v>
      </c>
      <c r="H25" s="191">
        <f t="shared" si="7"/>
        <v>0</v>
      </c>
      <c r="I25" s="191">
        <f t="shared" si="7"/>
        <v>0</v>
      </c>
      <c r="J25" s="191">
        <f t="shared" si="7"/>
        <v>0</v>
      </c>
      <c r="K25" s="191">
        <f t="shared" si="7"/>
        <v>0</v>
      </c>
      <c r="L25" s="191">
        <f t="shared" si="7"/>
        <v>0</v>
      </c>
      <c r="M25" s="191">
        <f t="shared" si="7"/>
        <v>0</v>
      </c>
      <c r="N25" s="191">
        <f t="shared" si="7"/>
        <v>0</v>
      </c>
      <c r="O25" s="191">
        <f t="shared" si="7"/>
        <v>0</v>
      </c>
      <c r="P25" s="191">
        <f t="shared" si="7"/>
        <v>0</v>
      </c>
      <c r="Q25" s="191">
        <f t="shared" si="7"/>
        <v>0</v>
      </c>
      <c r="R25" s="191">
        <f t="shared" si="7"/>
        <v>0</v>
      </c>
      <c r="S25" s="191">
        <f t="shared" si="7"/>
        <v>0</v>
      </c>
      <c r="T25" s="191">
        <f t="shared" si="7"/>
        <v>0</v>
      </c>
      <c r="U25" s="191">
        <f t="shared" si="7"/>
        <v>0</v>
      </c>
      <c r="V25" s="191">
        <f t="shared" si="7"/>
        <v>0</v>
      </c>
      <c r="W25" s="191">
        <f t="shared" si="7"/>
        <v>0</v>
      </c>
      <c r="X25" s="191">
        <f t="shared" si="7"/>
        <v>0</v>
      </c>
      <c r="Y25" s="191">
        <f t="shared" si="7"/>
        <v>0</v>
      </c>
      <c r="Z25" s="191">
        <f t="shared" si="7"/>
        <v>0</v>
      </c>
      <c r="AA25" s="191">
        <f t="shared" si="7"/>
        <v>0</v>
      </c>
      <c r="AB25" s="191">
        <f t="shared" si="7"/>
        <v>0</v>
      </c>
      <c r="AC25" s="191">
        <f t="shared" si="7"/>
        <v>0</v>
      </c>
      <c r="AD25" s="191">
        <f t="shared" si="7"/>
        <v>0</v>
      </c>
      <c r="AE25" s="191">
        <f t="shared" si="7"/>
        <v>0</v>
      </c>
      <c r="AF25" s="191">
        <f t="shared" si="7"/>
        <v>0</v>
      </c>
      <c r="AG25" s="191">
        <f t="shared" si="7"/>
        <v>0</v>
      </c>
      <c r="AH25" s="191">
        <f t="shared" si="7"/>
        <v>0</v>
      </c>
      <c r="AI25" s="191">
        <f t="shared" si="7"/>
        <v>0</v>
      </c>
      <c r="AJ25" s="191">
        <f t="shared" si="7"/>
        <v>0</v>
      </c>
      <c r="AK25" s="191">
        <f t="shared" si="7"/>
        <v>0</v>
      </c>
      <c r="AL25" s="191">
        <f t="shared" si="7"/>
        <v>0</v>
      </c>
      <c r="AM25" s="191">
        <f t="shared" si="7"/>
        <v>0</v>
      </c>
      <c r="AN25" s="191">
        <f t="shared" si="7"/>
        <v>0</v>
      </c>
      <c r="AO25" s="191">
        <f t="shared" si="7"/>
        <v>0</v>
      </c>
      <c r="AP25" s="191">
        <f t="shared" si="7"/>
        <v>0</v>
      </c>
    </row>
    <row r="26" spans="1:42" x14ac:dyDescent="0.2">
      <c r="A26" s="115" t="s">
        <v>209</v>
      </c>
    </row>
    <row r="27" spans="1:42" x14ac:dyDescent="0.2">
      <c r="A27" s="117" t="s">
        <v>14</v>
      </c>
      <c r="C27" s="191">
        <f t="shared" ref="C27:AP27" si="8">C5/1000</f>
        <v>0</v>
      </c>
      <c r="D27" s="191">
        <f t="shared" si="8"/>
        <v>0</v>
      </c>
      <c r="E27" s="191">
        <f t="shared" si="8"/>
        <v>0</v>
      </c>
      <c r="F27" s="191">
        <f t="shared" si="8"/>
        <v>0</v>
      </c>
      <c r="G27" s="191">
        <f t="shared" si="8"/>
        <v>0</v>
      </c>
      <c r="H27" s="191">
        <f t="shared" si="8"/>
        <v>0</v>
      </c>
      <c r="I27" s="191">
        <f t="shared" si="8"/>
        <v>0</v>
      </c>
      <c r="J27" s="191">
        <f t="shared" si="8"/>
        <v>0</v>
      </c>
      <c r="K27" s="191">
        <f t="shared" si="8"/>
        <v>0</v>
      </c>
      <c r="L27" s="191">
        <f t="shared" si="8"/>
        <v>0</v>
      </c>
      <c r="M27" s="191">
        <f t="shared" si="8"/>
        <v>0</v>
      </c>
      <c r="N27" s="191">
        <f t="shared" si="8"/>
        <v>0</v>
      </c>
      <c r="O27" s="191">
        <f t="shared" si="8"/>
        <v>0</v>
      </c>
      <c r="P27" s="191">
        <f t="shared" si="8"/>
        <v>0</v>
      </c>
      <c r="Q27" s="191">
        <f t="shared" si="8"/>
        <v>0</v>
      </c>
      <c r="R27" s="191">
        <f t="shared" si="8"/>
        <v>0</v>
      </c>
      <c r="S27" s="191">
        <f t="shared" si="8"/>
        <v>0</v>
      </c>
      <c r="T27" s="191">
        <f t="shared" si="8"/>
        <v>0</v>
      </c>
      <c r="U27" s="191">
        <f t="shared" si="8"/>
        <v>0</v>
      </c>
      <c r="V27" s="191">
        <f t="shared" si="8"/>
        <v>0</v>
      </c>
      <c r="W27" s="191">
        <f t="shared" si="8"/>
        <v>0</v>
      </c>
      <c r="X27" s="191">
        <f t="shared" si="8"/>
        <v>0</v>
      </c>
      <c r="Y27" s="191">
        <f t="shared" si="8"/>
        <v>0</v>
      </c>
      <c r="Z27" s="191">
        <f t="shared" si="8"/>
        <v>0</v>
      </c>
      <c r="AA27" s="191">
        <f t="shared" si="8"/>
        <v>0</v>
      </c>
      <c r="AB27" s="191">
        <f t="shared" si="8"/>
        <v>0</v>
      </c>
      <c r="AC27" s="191">
        <f t="shared" si="8"/>
        <v>0</v>
      </c>
      <c r="AD27" s="191">
        <f t="shared" si="8"/>
        <v>0</v>
      </c>
      <c r="AE27" s="191">
        <f t="shared" si="8"/>
        <v>0</v>
      </c>
      <c r="AF27" s="191">
        <f t="shared" si="8"/>
        <v>0</v>
      </c>
      <c r="AG27" s="191">
        <f t="shared" si="8"/>
        <v>0</v>
      </c>
      <c r="AH27" s="191">
        <f t="shared" si="8"/>
        <v>0</v>
      </c>
      <c r="AI27" s="191">
        <f t="shared" si="8"/>
        <v>0</v>
      </c>
      <c r="AJ27" s="191">
        <f t="shared" si="8"/>
        <v>0</v>
      </c>
      <c r="AK27" s="191">
        <f t="shared" si="8"/>
        <v>0</v>
      </c>
      <c r="AL27" s="191">
        <f t="shared" si="8"/>
        <v>0</v>
      </c>
      <c r="AM27" s="191">
        <f t="shared" si="8"/>
        <v>0</v>
      </c>
      <c r="AN27" s="191">
        <f t="shared" si="8"/>
        <v>0</v>
      </c>
      <c r="AO27" s="191">
        <f t="shared" si="8"/>
        <v>0</v>
      </c>
      <c r="AP27" s="191">
        <f t="shared" si="8"/>
        <v>0</v>
      </c>
    </row>
    <row r="28" spans="1:42" x14ac:dyDescent="0.2">
      <c r="A28" s="117" t="s">
        <v>15</v>
      </c>
      <c r="C28" s="195">
        <f>IF(C$2&lt;=analysis_period,IF(om_production="n/a",Inputs!D149,om_production*(1+inflation_rate/100+om_production_escal/100)^B$2),0)</f>
        <v>0</v>
      </c>
      <c r="D28" s="195">
        <f>IF(D$2&lt;=analysis_period,IF(om_production="n/a",Inputs!E149,om_production*(1+inflation_rate/100+om_production_escal/100)^C$2),0)</f>
        <v>0</v>
      </c>
      <c r="E28" s="195">
        <f>IF(E$2&lt;=analysis_period,IF(om_production="n/a",Inputs!F149,om_production*(1+inflation_rate/100+om_production_escal/100)^D$2),0)</f>
        <v>0</v>
      </c>
      <c r="F28" s="195">
        <f>IF(F$2&lt;=analysis_period,IF(om_production="n/a",Inputs!G149,om_production*(1+inflation_rate/100+om_production_escal/100)^E$2),0)</f>
        <v>0</v>
      </c>
      <c r="G28" s="195">
        <f>IF(G$2&lt;=analysis_period,IF(om_production="n/a",Inputs!H149,om_production*(1+inflation_rate/100+om_production_escal/100)^F$2),0)</f>
        <v>0</v>
      </c>
      <c r="H28" s="195">
        <f>IF(H$2&lt;=analysis_period,IF(om_production="n/a",Inputs!I149,om_production*(1+inflation_rate/100+om_production_escal/100)^G$2),0)</f>
        <v>0</v>
      </c>
      <c r="I28" s="195">
        <f>IF(I$2&lt;=analysis_period,IF(om_production="n/a",Inputs!J149,om_production*(1+inflation_rate/100+om_production_escal/100)^H$2),0)</f>
        <v>0</v>
      </c>
      <c r="J28" s="195">
        <f>IF(J$2&lt;=analysis_period,IF(om_production="n/a",Inputs!K149,om_production*(1+inflation_rate/100+om_production_escal/100)^I$2),0)</f>
        <v>0</v>
      </c>
      <c r="K28" s="195">
        <f>IF(K$2&lt;=analysis_period,IF(om_production="n/a",Inputs!L149,om_production*(1+inflation_rate/100+om_production_escal/100)^J$2),0)</f>
        <v>0</v>
      </c>
      <c r="L28" s="195">
        <f>IF(L$2&lt;=analysis_period,IF(om_production="n/a",Inputs!M149,om_production*(1+inflation_rate/100+om_production_escal/100)^K$2),0)</f>
        <v>0</v>
      </c>
      <c r="M28" s="195">
        <f>IF(M$2&lt;=analysis_period,IF(om_production="n/a",Inputs!N149,om_production*(1+inflation_rate/100+om_production_escal/100)^L$2),0)</f>
        <v>0</v>
      </c>
      <c r="N28" s="195">
        <f>IF(N$2&lt;=analysis_period,IF(om_production="n/a",Inputs!O149,om_production*(1+inflation_rate/100+om_production_escal/100)^M$2),0)</f>
        <v>0</v>
      </c>
      <c r="O28" s="195">
        <f>IF(O$2&lt;=analysis_period,IF(om_production="n/a",Inputs!P149,om_production*(1+inflation_rate/100+om_production_escal/100)^N$2),0)</f>
        <v>0</v>
      </c>
      <c r="P28" s="195">
        <f>IF(P$2&lt;=analysis_period,IF(om_production="n/a",Inputs!Q149,om_production*(1+inflation_rate/100+om_production_escal/100)^O$2),0)</f>
        <v>0</v>
      </c>
      <c r="Q28" s="195">
        <f>IF(Q$2&lt;=analysis_period,IF(om_production="n/a",Inputs!R149,om_production*(1+inflation_rate/100+om_production_escal/100)^P$2),0)</f>
        <v>0</v>
      </c>
      <c r="R28" s="195">
        <f>IF(R$2&lt;=analysis_period,IF(om_production="n/a",Inputs!S149,om_production*(1+inflation_rate/100+om_production_escal/100)^Q$2),0)</f>
        <v>0</v>
      </c>
      <c r="S28" s="195">
        <f>IF(S$2&lt;=analysis_period,IF(om_production="n/a",Inputs!T149,om_production*(1+inflation_rate/100+om_production_escal/100)^R$2),0)</f>
        <v>0</v>
      </c>
      <c r="T28" s="195">
        <f>IF(T$2&lt;=analysis_period,IF(om_production="n/a",Inputs!U149,om_production*(1+inflation_rate/100+om_production_escal/100)^S$2),0)</f>
        <v>0</v>
      </c>
      <c r="U28" s="195">
        <f>IF(U$2&lt;=analysis_period,IF(om_production="n/a",Inputs!V149,om_production*(1+inflation_rate/100+om_production_escal/100)^T$2),0)</f>
        <v>0</v>
      </c>
      <c r="V28" s="195">
        <f>IF(V$2&lt;=analysis_period,IF(om_production="n/a",Inputs!W149,om_production*(1+inflation_rate/100+om_production_escal/100)^U$2),0)</f>
        <v>0</v>
      </c>
      <c r="W28" s="195">
        <f>IF(W$2&lt;=analysis_period,IF(om_production="n/a",Inputs!X149,om_production*(1+inflation_rate/100+om_production_escal/100)^V$2),0)</f>
        <v>0</v>
      </c>
      <c r="X28" s="195">
        <f>IF(X$2&lt;=analysis_period,IF(om_production="n/a",Inputs!Y149,om_production*(1+inflation_rate/100+om_production_escal/100)^W$2),0)</f>
        <v>0</v>
      </c>
      <c r="Y28" s="195">
        <f>IF(Y$2&lt;=analysis_period,IF(om_production="n/a",Inputs!Z149,om_production*(1+inflation_rate/100+om_production_escal/100)^X$2),0)</f>
        <v>0</v>
      </c>
      <c r="Z28" s="195">
        <f>IF(Z$2&lt;=analysis_period,IF(om_production="n/a",Inputs!AA149,om_production*(1+inflation_rate/100+om_production_escal/100)^Y$2),0)</f>
        <v>0</v>
      </c>
      <c r="AA28" s="195">
        <f>IF(AA$2&lt;=analysis_period,IF(om_production="n/a",Inputs!AB149,om_production*(1+inflation_rate/100+om_production_escal/100)^Z$2),0)</f>
        <v>0</v>
      </c>
      <c r="AB28" s="195">
        <f>IF(AB$2&lt;=analysis_period,IF(om_production="n/a",Inputs!AC149,om_production*(1+inflation_rate/100+om_production_escal/100)^AA$2),0)</f>
        <v>0</v>
      </c>
      <c r="AC28" s="195">
        <f>IF(AC$2&lt;=analysis_period,IF(om_production="n/a",Inputs!AD149,om_production*(1+inflation_rate/100+om_production_escal/100)^AB$2),0)</f>
        <v>0</v>
      </c>
      <c r="AD28" s="195">
        <f>IF(AD$2&lt;=analysis_period,IF(om_production="n/a",Inputs!AE149,om_production*(1+inflation_rate/100+om_production_escal/100)^AC$2),0)</f>
        <v>0</v>
      </c>
      <c r="AE28" s="195">
        <f>IF(AE$2&lt;=analysis_period,IF(om_production="n/a",Inputs!AF149,om_production*(1+inflation_rate/100+om_production_escal/100)^AD$2),0)</f>
        <v>0</v>
      </c>
      <c r="AF28" s="195">
        <f>IF(AF$2&lt;=analysis_period,IF(om_production="n/a",Inputs!AG149,om_production*(1+inflation_rate/100+om_production_escal/100)^AE$2),0)</f>
        <v>0</v>
      </c>
      <c r="AG28" s="195">
        <f>IF(AG$2&lt;=analysis_period,IF(om_production="n/a",Inputs!AH149,om_production*(1+inflation_rate/100+om_production_escal/100)^AF$2),0)</f>
        <v>0</v>
      </c>
      <c r="AH28" s="195">
        <f>IF(AH$2&lt;=analysis_period,IF(om_production="n/a",Inputs!AI149,om_production*(1+inflation_rate/100+om_production_escal/100)^AG$2),0)</f>
        <v>0</v>
      </c>
      <c r="AI28" s="195">
        <f>IF(AI$2&lt;=analysis_period,IF(om_production="n/a",Inputs!AJ149,om_production*(1+inflation_rate/100+om_production_escal/100)^AH$2),0)</f>
        <v>0</v>
      </c>
      <c r="AJ28" s="195">
        <f>IF(AJ$2&lt;=analysis_period,IF(om_production="n/a",Inputs!AK149,om_production*(1+inflation_rate/100+om_production_escal/100)^AI$2),0)</f>
        <v>0</v>
      </c>
      <c r="AK28" s="195">
        <f>IF(AK$2&lt;=analysis_period,IF(om_production="n/a",Inputs!AL149,om_production*(1+inflation_rate/100+om_production_escal/100)^AJ$2),0)</f>
        <v>0</v>
      </c>
      <c r="AL28" s="195">
        <f>IF(AL$2&lt;=analysis_period,IF(om_production="n/a",Inputs!AM149,om_production*(1+inflation_rate/100+om_production_escal/100)^AK$2),0)</f>
        <v>0</v>
      </c>
      <c r="AM28" s="195">
        <f>IF(AM$2&lt;=analysis_period,IF(om_production="n/a",Inputs!AN149,om_production*(1+inflation_rate/100+om_production_escal/100)^AL$2),0)</f>
        <v>0</v>
      </c>
      <c r="AN28" s="195">
        <f>IF(AN$2&lt;=analysis_period,IF(om_production="n/a",Inputs!AO149,om_production*(1+inflation_rate/100+om_production_escal/100)^AM$2),0)</f>
        <v>0</v>
      </c>
      <c r="AO28" s="195">
        <f>IF(AO$2&lt;=analysis_period,IF(om_production="n/a",Inputs!AP149,om_production*(1+inflation_rate/100+om_production_escal/100)^AN$2),0)</f>
        <v>0</v>
      </c>
      <c r="AP28" s="195">
        <f>IF(AP$2&lt;=analysis_period,IF(om_production="n/a",Inputs!AQ149,om_production*(1+inflation_rate/100+om_production_escal/100)^AO$2),0)</f>
        <v>0</v>
      </c>
    </row>
    <row r="29" spans="1:42" x14ac:dyDescent="0.2">
      <c r="A29" s="117" t="s">
        <v>105</v>
      </c>
      <c r="C29" s="198">
        <f>C27*C28</f>
        <v>0</v>
      </c>
      <c r="D29" s="198">
        <f t="shared" ref="D29:AP29" si="9">D27*D28</f>
        <v>0</v>
      </c>
      <c r="E29" s="198">
        <f t="shared" si="9"/>
        <v>0</v>
      </c>
      <c r="F29" s="198">
        <f t="shared" si="9"/>
        <v>0</v>
      </c>
      <c r="G29" s="198">
        <f t="shared" si="9"/>
        <v>0</v>
      </c>
      <c r="H29" s="198">
        <f t="shared" si="9"/>
        <v>0</v>
      </c>
      <c r="I29" s="198">
        <f t="shared" si="9"/>
        <v>0</v>
      </c>
      <c r="J29" s="198">
        <f t="shared" si="9"/>
        <v>0</v>
      </c>
      <c r="K29" s="198">
        <f t="shared" si="9"/>
        <v>0</v>
      </c>
      <c r="L29" s="198">
        <f t="shared" si="9"/>
        <v>0</v>
      </c>
      <c r="M29" s="198">
        <f t="shared" si="9"/>
        <v>0</v>
      </c>
      <c r="N29" s="198">
        <f t="shared" si="9"/>
        <v>0</v>
      </c>
      <c r="O29" s="198">
        <f t="shared" si="9"/>
        <v>0</v>
      </c>
      <c r="P29" s="198">
        <f t="shared" si="9"/>
        <v>0</v>
      </c>
      <c r="Q29" s="198">
        <f t="shared" si="9"/>
        <v>0</v>
      </c>
      <c r="R29" s="198">
        <f t="shared" si="9"/>
        <v>0</v>
      </c>
      <c r="S29" s="198">
        <f t="shared" si="9"/>
        <v>0</v>
      </c>
      <c r="T29" s="198">
        <f t="shared" si="9"/>
        <v>0</v>
      </c>
      <c r="U29" s="198">
        <f t="shared" si="9"/>
        <v>0</v>
      </c>
      <c r="V29" s="198">
        <f t="shared" si="9"/>
        <v>0</v>
      </c>
      <c r="W29" s="198">
        <f t="shared" si="9"/>
        <v>0</v>
      </c>
      <c r="X29" s="198">
        <f t="shared" si="9"/>
        <v>0</v>
      </c>
      <c r="Y29" s="198">
        <f t="shared" si="9"/>
        <v>0</v>
      </c>
      <c r="Z29" s="198">
        <f t="shared" si="9"/>
        <v>0</v>
      </c>
      <c r="AA29" s="198">
        <f t="shared" si="9"/>
        <v>0</v>
      </c>
      <c r="AB29" s="198">
        <f t="shared" si="9"/>
        <v>0</v>
      </c>
      <c r="AC29" s="198">
        <f t="shared" si="9"/>
        <v>0</v>
      </c>
      <c r="AD29" s="198">
        <f t="shared" si="9"/>
        <v>0</v>
      </c>
      <c r="AE29" s="198">
        <f t="shared" si="9"/>
        <v>0</v>
      </c>
      <c r="AF29" s="198">
        <f t="shared" si="9"/>
        <v>0</v>
      </c>
      <c r="AG29" s="198">
        <f t="shared" si="9"/>
        <v>0</v>
      </c>
      <c r="AH29" s="198">
        <f t="shared" si="9"/>
        <v>0</v>
      </c>
      <c r="AI29" s="198">
        <f t="shared" si="9"/>
        <v>0</v>
      </c>
      <c r="AJ29" s="198">
        <f t="shared" si="9"/>
        <v>0</v>
      </c>
      <c r="AK29" s="198">
        <f t="shared" si="9"/>
        <v>0</v>
      </c>
      <c r="AL29" s="198">
        <f t="shared" si="9"/>
        <v>0</v>
      </c>
      <c r="AM29" s="198">
        <f t="shared" si="9"/>
        <v>0</v>
      </c>
      <c r="AN29" s="198">
        <f t="shared" si="9"/>
        <v>0</v>
      </c>
      <c r="AO29" s="198">
        <f t="shared" si="9"/>
        <v>0</v>
      </c>
      <c r="AP29" s="198">
        <f t="shared" si="9"/>
        <v>0</v>
      </c>
    </row>
    <row r="30" spans="1:42" x14ac:dyDescent="0.2">
      <c r="A30" s="115" t="s">
        <v>275</v>
      </c>
      <c r="C30" s="364">
        <f t="array" ref="C30:AP30">Inputs!D168:AQ168</f>
        <v>0</v>
      </c>
      <c r="D30" s="364">
        <v>0</v>
      </c>
      <c r="E30" s="364">
        <v>0</v>
      </c>
      <c r="F30" s="364">
        <v>0</v>
      </c>
      <c r="G30" s="364">
        <v>0</v>
      </c>
      <c r="H30" s="364">
        <v>0</v>
      </c>
      <c r="I30" s="364">
        <v>0</v>
      </c>
      <c r="J30" s="364">
        <v>0</v>
      </c>
      <c r="K30" s="364">
        <v>0</v>
      </c>
      <c r="L30" s="364">
        <v>0</v>
      </c>
      <c r="M30" s="364">
        <v>0</v>
      </c>
      <c r="N30" s="364">
        <v>0</v>
      </c>
      <c r="O30" s="364">
        <v>0</v>
      </c>
      <c r="P30" s="364">
        <v>0</v>
      </c>
      <c r="Q30" s="364">
        <v>0</v>
      </c>
      <c r="R30" s="364">
        <v>0</v>
      </c>
      <c r="S30" s="364">
        <v>0</v>
      </c>
      <c r="T30" s="364">
        <v>0</v>
      </c>
      <c r="U30" s="364">
        <v>0</v>
      </c>
      <c r="V30" s="364">
        <v>0</v>
      </c>
      <c r="W30" s="364">
        <v>0</v>
      </c>
      <c r="X30" s="364">
        <v>0</v>
      </c>
      <c r="Y30" s="364">
        <v>0</v>
      </c>
      <c r="Z30" s="364">
        <v>0</v>
      </c>
      <c r="AA30" s="364">
        <v>0</v>
      </c>
      <c r="AB30" s="364">
        <v>0</v>
      </c>
      <c r="AC30" s="364">
        <v>0</v>
      </c>
      <c r="AD30" s="364">
        <v>0</v>
      </c>
      <c r="AE30" s="364">
        <v>0</v>
      </c>
      <c r="AF30" s="364">
        <v>0</v>
      </c>
      <c r="AG30" s="364">
        <v>0</v>
      </c>
      <c r="AH30" s="364">
        <v>0</v>
      </c>
      <c r="AI30" s="364">
        <v>0</v>
      </c>
      <c r="AJ30" s="364">
        <v>0</v>
      </c>
      <c r="AK30" s="364">
        <v>0</v>
      </c>
      <c r="AL30" s="364">
        <v>0</v>
      </c>
      <c r="AM30" s="364">
        <v>0</v>
      </c>
      <c r="AN30" s="364">
        <v>0</v>
      </c>
      <c r="AO30" s="364">
        <v>0</v>
      </c>
      <c r="AP30" s="364">
        <v>0</v>
      </c>
    </row>
    <row r="31" spans="1:42" x14ac:dyDescent="0.2">
      <c r="A31" s="115" t="s">
        <v>276</v>
      </c>
      <c r="C31" s="364">
        <f t="array" ref="C31:AP31">Inputs!D170:AQ170</f>
        <v>0</v>
      </c>
      <c r="D31" s="364">
        <v>0</v>
      </c>
      <c r="E31" s="364">
        <v>0</v>
      </c>
      <c r="F31" s="364">
        <v>0</v>
      </c>
      <c r="G31" s="364">
        <v>0</v>
      </c>
      <c r="H31" s="364">
        <v>0</v>
      </c>
      <c r="I31" s="364">
        <v>0</v>
      </c>
      <c r="J31" s="364">
        <v>0</v>
      </c>
      <c r="K31" s="364">
        <v>0</v>
      </c>
      <c r="L31" s="364">
        <v>0</v>
      </c>
      <c r="M31" s="364">
        <v>0</v>
      </c>
      <c r="N31" s="364">
        <v>0</v>
      </c>
      <c r="O31" s="364">
        <v>0</v>
      </c>
      <c r="P31" s="364">
        <v>0</v>
      </c>
      <c r="Q31" s="364">
        <v>0</v>
      </c>
      <c r="R31" s="364">
        <v>0</v>
      </c>
      <c r="S31" s="364">
        <v>0</v>
      </c>
      <c r="T31" s="364">
        <v>0</v>
      </c>
      <c r="U31" s="364">
        <v>0</v>
      </c>
      <c r="V31" s="364">
        <v>0</v>
      </c>
      <c r="W31" s="364">
        <v>0</v>
      </c>
      <c r="X31" s="364">
        <v>0</v>
      </c>
      <c r="Y31" s="364">
        <v>0</v>
      </c>
      <c r="Z31" s="364">
        <v>0</v>
      </c>
      <c r="AA31" s="364">
        <v>0</v>
      </c>
      <c r="AB31" s="364">
        <v>0</v>
      </c>
      <c r="AC31" s="364">
        <v>0</v>
      </c>
      <c r="AD31" s="364">
        <v>0</v>
      </c>
      <c r="AE31" s="364">
        <v>0</v>
      </c>
      <c r="AF31" s="364">
        <v>0</v>
      </c>
      <c r="AG31" s="364">
        <v>0</v>
      </c>
      <c r="AH31" s="364">
        <v>0</v>
      </c>
      <c r="AI31" s="364">
        <v>0</v>
      </c>
      <c r="AJ31" s="364">
        <v>0</v>
      </c>
      <c r="AK31" s="364">
        <v>0</v>
      </c>
      <c r="AL31" s="364">
        <v>0</v>
      </c>
      <c r="AM31" s="364">
        <v>0</v>
      </c>
      <c r="AN31" s="364">
        <v>0</v>
      </c>
      <c r="AO31" s="364">
        <v>0</v>
      </c>
      <c r="AP31" s="364">
        <v>0</v>
      </c>
    </row>
    <row r="32" spans="1:42" x14ac:dyDescent="0.2">
      <c r="A32" s="115" t="s">
        <v>210</v>
      </c>
      <c r="C32" s="186">
        <f t="shared" ref="C32:AP32" si="10">IF(C2&lt;=analysis_period,om_fuel_cost*annual_fuel_usage/1000*system_heat_rate*(1+om_fuel_cost_escal/100+inflation_rate/100)^B2,0)</f>
        <v>0</v>
      </c>
      <c r="D32" s="364">
        <f t="shared" si="10"/>
        <v>0</v>
      </c>
      <c r="E32" s="364">
        <f t="shared" si="10"/>
        <v>0</v>
      </c>
      <c r="F32" s="364">
        <f t="shared" si="10"/>
        <v>0</v>
      </c>
      <c r="G32" s="364">
        <f t="shared" si="10"/>
        <v>0</v>
      </c>
      <c r="H32" s="364">
        <f t="shared" si="10"/>
        <v>0</v>
      </c>
      <c r="I32" s="364">
        <f t="shared" si="10"/>
        <v>0</v>
      </c>
      <c r="J32" s="364">
        <f t="shared" si="10"/>
        <v>0</v>
      </c>
      <c r="K32" s="364">
        <f t="shared" si="10"/>
        <v>0</v>
      </c>
      <c r="L32" s="364">
        <f t="shared" si="10"/>
        <v>0</v>
      </c>
      <c r="M32" s="364">
        <f t="shared" si="10"/>
        <v>0</v>
      </c>
      <c r="N32" s="364">
        <f t="shared" si="10"/>
        <v>0</v>
      </c>
      <c r="O32" s="364">
        <f t="shared" si="10"/>
        <v>0</v>
      </c>
      <c r="P32" s="364">
        <f t="shared" si="10"/>
        <v>0</v>
      </c>
      <c r="Q32" s="364">
        <f t="shared" si="10"/>
        <v>0</v>
      </c>
      <c r="R32" s="364">
        <f t="shared" si="10"/>
        <v>0</v>
      </c>
      <c r="S32" s="364">
        <f t="shared" si="10"/>
        <v>0</v>
      </c>
      <c r="T32" s="364">
        <f t="shared" si="10"/>
        <v>0</v>
      </c>
      <c r="U32" s="364">
        <f t="shared" si="10"/>
        <v>0</v>
      </c>
      <c r="V32" s="364">
        <f t="shared" si="10"/>
        <v>0</v>
      </c>
      <c r="W32" s="364">
        <f t="shared" si="10"/>
        <v>0</v>
      </c>
      <c r="X32" s="364">
        <f t="shared" si="10"/>
        <v>0</v>
      </c>
      <c r="Y32" s="364">
        <f t="shared" si="10"/>
        <v>0</v>
      </c>
      <c r="Z32" s="364">
        <f t="shared" si="10"/>
        <v>0</v>
      </c>
      <c r="AA32" s="364">
        <f t="shared" si="10"/>
        <v>0</v>
      </c>
      <c r="AB32" s="364">
        <f t="shared" si="10"/>
        <v>0</v>
      </c>
      <c r="AC32" s="364">
        <f t="shared" si="10"/>
        <v>0</v>
      </c>
      <c r="AD32" s="364">
        <f t="shared" si="10"/>
        <v>0</v>
      </c>
      <c r="AE32" s="364">
        <f t="shared" si="10"/>
        <v>0</v>
      </c>
      <c r="AF32" s="364">
        <f t="shared" si="10"/>
        <v>0</v>
      </c>
      <c r="AG32" s="364">
        <f t="shared" si="10"/>
        <v>0</v>
      </c>
      <c r="AH32" s="364">
        <f t="shared" si="10"/>
        <v>0</v>
      </c>
      <c r="AI32" s="364">
        <f t="shared" si="10"/>
        <v>0</v>
      </c>
      <c r="AJ32" s="364">
        <f t="shared" si="10"/>
        <v>0</v>
      </c>
      <c r="AK32" s="364">
        <f t="shared" si="10"/>
        <v>0</v>
      </c>
      <c r="AL32" s="364">
        <f t="shared" si="10"/>
        <v>0</v>
      </c>
      <c r="AM32" s="364">
        <f t="shared" si="10"/>
        <v>0</v>
      </c>
      <c r="AN32" s="364">
        <f t="shared" si="10"/>
        <v>0</v>
      </c>
      <c r="AO32" s="364">
        <f t="shared" si="10"/>
        <v>0</v>
      </c>
      <c r="AP32" s="364">
        <f t="shared" si="10"/>
        <v>0</v>
      </c>
    </row>
    <row r="33" spans="1:42" x14ac:dyDescent="0.2">
      <c r="A33" s="115" t="s">
        <v>211</v>
      </c>
      <c r="C33" s="186">
        <f t="shared" ref="C33:AP33" si="11">IF(C2&lt;=analysis_period,om_opt_fuel_1_cost*om_opt_fuel_1_usage*(1+om_opt_fuel_1_cost_escal/100+inflation_rate/100)^B2,0)</f>
        <v>0</v>
      </c>
      <c r="D33" s="364">
        <f t="shared" si="11"/>
        <v>0</v>
      </c>
      <c r="E33" s="364">
        <f t="shared" si="11"/>
        <v>0</v>
      </c>
      <c r="F33" s="364">
        <f t="shared" si="11"/>
        <v>0</v>
      </c>
      <c r="G33" s="364">
        <f t="shared" si="11"/>
        <v>0</v>
      </c>
      <c r="H33" s="364">
        <f t="shared" si="11"/>
        <v>0</v>
      </c>
      <c r="I33" s="364">
        <f t="shared" si="11"/>
        <v>0</v>
      </c>
      <c r="J33" s="364">
        <f t="shared" si="11"/>
        <v>0</v>
      </c>
      <c r="K33" s="364">
        <f t="shared" si="11"/>
        <v>0</v>
      </c>
      <c r="L33" s="364">
        <f t="shared" si="11"/>
        <v>0</v>
      </c>
      <c r="M33" s="364">
        <f t="shared" si="11"/>
        <v>0</v>
      </c>
      <c r="N33" s="364">
        <f t="shared" si="11"/>
        <v>0</v>
      </c>
      <c r="O33" s="364">
        <f t="shared" si="11"/>
        <v>0</v>
      </c>
      <c r="P33" s="364">
        <f t="shared" si="11"/>
        <v>0</v>
      </c>
      <c r="Q33" s="364">
        <f t="shared" si="11"/>
        <v>0</v>
      </c>
      <c r="R33" s="364">
        <f t="shared" si="11"/>
        <v>0</v>
      </c>
      <c r="S33" s="364">
        <f t="shared" si="11"/>
        <v>0</v>
      </c>
      <c r="T33" s="364">
        <f t="shared" si="11"/>
        <v>0</v>
      </c>
      <c r="U33" s="364">
        <f t="shared" si="11"/>
        <v>0</v>
      </c>
      <c r="V33" s="364">
        <f t="shared" si="11"/>
        <v>0</v>
      </c>
      <c r="W33" s="364">
        <f t="shared" si="11"/>
        <v>0</v>
      </c>
      <c r="X33" s="364">
        <f t="shared" si="11"/>
        <v>0</v>
      </c>
      <c r="Y33" s="364">
        <f t="shared" si="11"/>
        <v>0</v>
      </c>
      <c r="Z33" s="364">
        <f t="shared" si="11"/>
        <v>0</v>
      </c>
      <c r="AA33" s="364">
        <f t="shared" si="11"/>
        <v>0</v>
      </c>
      <c r="AB33" s="364">
        <f t="shared" si="11"/>
        <v>0</v>
      </c>
      <c r="AC33" s="364">
        <f t="shared" si="11"/>
        <v>0</v>
      </c>
      <c r="AD33" s="364">
        <f t="shared" si="11"/>
        <v>0</v>
      </c>
      <c r="AE33" s="364">
        <f t="shared" si="11"/>
        <v>0</v>
      </c>
      <c r="AF33" s="364">
        <f t="shared" si="11"/>
        <v>0</v>
      </c>
      <c r="AG33" s="364">
        <f t="shared" si="11"/>
        <v>0</v>
      </c>
      <c r="AH33" s="364">
        <f t="shared" si="11"/>
        <v>0</v>
      </c>
      <c r="AI33" s="364">
        <f t="shared" si="11"/>
        <v>0</v>
      </c>
      <c r="AJ33" s="364">
        <f t="shared" si="11"/>
        <v>0</v>
      </c>
      <c r="AK33" s="364">
        <f t="shared" si="11"/>
        <v>0</v>
      </c>
      <c r="AL33" s="364">
        <f t="shared" si="11"/>
        <v>0</v>
      </c>
      <c r="AM33" s="364">
        <f t="shared" si="11"/>
        <v>0</v>
      </c>
      <c r="AN33" s="364">
        <f t="shared" si="11"/>
        <v>0</v>
      </c>
      <c r="AO33" s="364">
        <f t="shared" si="11"/>
        <v>0</v>
      </c>
      <c r="AP33" s="364">
        <f t="shared" si="11"/>
        <v>0</v>
      </c>
    </row>
    <row r="34" spans="1:42" x14ac:dyDescent="0.2">
      <c r="A34" s="115" t="s">
        <v>212</v>
      </c>
      <c r="C34" s="186">
        <f t="shared" ref="C34:AP34" si="12">IF(C2&lt;=analysis_period,om_opt_fuel_2_cost*om_opt_fuel_2_usage*(1+om_opt_fuel_2_cost_escal/100+inflation_rate/100)^B2,0)</f>
        <v>0</v>
      </c>
      <c r="D34" s="364">
        <f t="shared" si="12"/>
        <v>0</v>
      </c>
      <c r="E34" s="364">
        <f t="shared" si="12"/>
        <v>0</v>
      </c>
      <c r="F34" s="364">
        <f t="shared" si="12"/>
        <v>0</v>
      </c>
      <c r="G34" s="364">
        <f t="shared" si="12"/>
        <v>0</v>
      </c>
      <c r="H34" s="364">
        <f t="shared" si="12"/>
        <v>0</v>
      </c>
      <c r="I34" s="364">
        <f t="shared" si="12"/>
        <v>0</v>
      </c>
      <c r="J34" s="364">
        <f t="shared" si="12"/>
        <v>0</v>
      </c>
      <c r="K34" s="364">
        <f t="shared" si="12"/>
        <v>0</v>
      </c>
      <c r="L34" s="364">
        <f t="shared" si="12"/>
        <v>0</v>
      </c>
      <c r="M34" s="364">
        <f t="shared" si="12"/>
        <v>0</v>
      </c>
      <c r="N34" s="364">
        <f t="shared" si="12"/>
        <v>0</v>
      </c>
      <c r="O34" s="364">
        <f t="shared" si="12"/>
        <v>0</v>
      </c>
      <c r="P34" s="364">
        <f t="shared" si="12"/>
        <v>0</v>
      </c>
      <c r="Q34" s="364">
        <f t="shared" si="12"/>
        <v>0</v>
      </c>
      <c r="R34" s="364">
        <f t="shared" si="12"/>
        <v>0</v>
      </c>
      <c r="S34" s="364">
        <f t="shared" si="12"/>
        <v>0</v>
      </c>
      <c r="T34" s="364">
        <f t="shared" si="12"/>
        <v>0</v>
      </c>
      <c r="U34" s="364">
        <f t="shared" si="12"/>
        <v>0</v>
      </c>
      <c r="V34" s="364">
        <f t="shared" si="12"/>
        <v>0</v>
      </c>
      <c r="W34" s="364">
        <f t="shared" si="12"/>
        <v>0</v>
      </c>
      <c r="X34" s="364">
        <f t="shared" si="12"/>
        <v>0</v>
      </c>
      <c r="Y34" s="364">
        <f t="shared" si="12"/>
        <v>0</v>
      </c>
      <c r="Z34" s="364">
        <f t="shared" si="12"/>
        <v>0</v>
      </c>
      <c r="AA34" s="364">
        <f t="shared" si="12"/>
        <v>0</v>
      </c>
      <c r="AB34" s="364">
        <f t="shared" si="12"/>
        <v>0</v>
      </c>
      <c r="AC34" s="364">
        <f t="shared" si="12"/>
        <v>0</v>
      </c>
      <c r="AD34" s="364">
        <f t="shared" si="12"/>
        <v>0</v>
      </c>
      <c r="AE34" s="364">
        <f t="shared" si="12"/>
        <v>0</v>
      </c>
      <c r="AF34" s="364">
        <f t="shared" si="12"/>
        <v>0</v>
      </c>
      <c r="AG34" s="364">
        <f t="shared" si="12"/>
        <v>0</v>
      </c>
      <c r="AH34" s="364">
        <f t="shared" si="12"/>
        <v>0</v>
      </c>
      <c r="AI34" s="364">
        <f t="shared" si="12"/>
        <v>0</v>
      </c>
      <c r="AJ34" s="364">
        <f t="shared" si="12"/>
        <v>0</v>
      </c>
      <c r="AK34" s="364">
        <f t="shared" si="12"/>
        <v>0</v>
      </c>
      <c r="AL34" s="364">
        <f t="shared" si="12"/>
        <v>0</v>
      </c>
      <c r="AM34" s="364">
        <f t="shared" si="12"/>
        <v>0</v>
      </c>
      <c r="AN34" s="364">
        <f t="shared" si="12"/>
        <v>0</v>
      </c>
      <c r="AO34" s="364">
        <f t="shared" si="12"/>
        <v>0</v>
      </c>
      <c r="AP34" s="364">
        <f t="shared" si="12"/>
        <v>0</v>
      </c>
    </row>
    <row r="35" spans="1:42" x14ac:dyDescent="0.2">
      <c r="A35" s="23" t="s">
        <v>0</v>
      </c>
      <c r="C35" s="191">
        <f>C17*property_tax_rate/100</f>
        <v>0</v>
      </c>
      <c r="D35" s="191">
        <f t="shared" ref="D35:AP35" si="13">D17*property_tax_rate/100</f>
        <v>0</v>
      </c>
      <c r="E35" s="191">
        <f t="shared" si="13"/>
        <v>0</v>
      </c>
      <c r="F35" s="191">
        <f t="shared" si="13"/>
        <v>0</v>
      </c>
      <c r="G35" s="191">
        <f t="shared" si="13"/>
        <v>0</v>
      </c>
      <c r="H35" s="191">
        <f t="shared" si="13"/>
        <v>0</v>
      </c>
      <c r="I35" s="191">
        <f t="shared" si="13"/>
        <v>0</v>
      </c>
      <c r="J35" s="191">
        <f t="shared" si="13"/>
        <v>0</v>
      </c>
      <c r="K35" s="191">
        <f t="shared" si="13"/>
        <v>0</v>
      </c>
      <c r="L35" s="191">
        <f t="shared" si="13"/>
        <v>0</v>
      </c>
      <c r="M35" s="191">
        <f t="shared" si="13"/>
        <v>0</v>
      </c>
      <c r="N35" s="191">
        <f t="shared" si="13"/>
        <v>0</v>
      </c>
      <c r="O35" s="191">
        <f t="shared" si="13"/>
        <v>0</v>
      </c>
      <c r="P35" s="191">
        <f t="shared" si="13"/>
        <v>0</v>
      </c>
      <c r="Q35" s="191">
        <f t="shared" si="13"/>
        <v>0</v>
      </c>
      <c r="R35" s="191">
        <f t="shared" si="13"/>
        <v>0</v>
      </c>
      <c r="S35" s="191">
        <f t="shared" si="13"/>
        <v>0</v>
      </c>
      <c r="T35" s="191">
        <f t="shared" si="13"/>
        <v>0</v>
      </c>
      <c r="U35" s="191">
        <f t="shared" si="13"/>
        <v>0</v>
      </c>
      <c r="V35" s="191">
        <f t="shared" si="13"/>
        <v>0</v>
      </c>
      <c r="W35" s="191">
        <f t="shared" si="13"/>
        <v>0</v>
      </c>
      <c r="X35" s="191">
        <f t="shared" si="13"/>
        <v>0</v>
      </c>
      <c r="Y35" s="191">
        <f t="shared" si="13"/>
        <v>0</v>
      </c>
      <c r="Z35" s="191">
        <f t="shared" si="13"/>
        <v>0</v>
      </c>
      <c r="AA35" s="191">
        <f t="shared" si="13"/>
        <v>0</v>
      </c>
      <c r="AB35" s="191">
        <f t="shared" si="13"/>
        <v>0</v>
      </c>
      <c r="AC35" s="191">
        <f t="shared" si="13"/>
        <v>0</v>
      </c>
      <c r="AD35" s="191">
        <f t="shared" si="13"/>
        <v>0</v>
      </c>
      <c r="AE35" s="191">
        <f t="shared" si="13"/>
        <v>0</v>
      </c>
      <c r="AF35" s="191">
        <f t="shared" si="13"/>
        <v>0</v>
      </c>
      <c r="AG35" s="191">
        <f t="shared" si="13"/>
        <v>0</v>
      </c>
      <c r="AH35" s="191">
        <f t="shared" si="13"/>
        <v>0</v>
      </c>
      <c r="AI35" s="191">
        <f t="shared" si="13"/>
        <v>0</v>
      </c>
      <c r="AJ35" s="191">
        <f t="shared" si="13"/>
        <v>0</v>
      </c>
      <c r="AK35" s="191">
        <f t="shared" si="13"/>
        <v>0</v>
      </c>
      <c r="AL35" s="191">
        <f t="shared" si="13"/>
        <v>0</v>
      </c>
      <c r="AM35" s="191">
        <f t="shared" si="13"/>
        <v>0</v>
      </c>
      <c r="AN35" s="191">
        <f t="shared" si="13"/>
        <v>0</v>
      </c>
      <c r="AO35" s="191">
        <f t="shared" si="13"/>
        <v>0</v>
      </c>
      <c r="AP35" s="191">
        <f t="shared" si="13"/>
        <v>0</v>
      </c>
    </row>
    <row r="36" spans="1:42" x14ac:dyDescent="0.2">
      <c r="A36" s="362" t="s">
        <v>301</v>
      </c>
      <c r="C36" s="365">
        <f>IF(C2&lt;=analysis_period,DeveloperMargin*(1+sponsor_operating_margin_escalation/100)^'Cash Flow'!B2,0)</f>
        <v>0</v>
      </c>
      <c r="D36" s="365">
        <f>IF(D2&lt;=analysis_period,DeveloperMargin*(1+sponsor_operating_margin_escalation/100)^'Cash Flow'!C2,0)</f>
        <v>0</v>
      </c>
      <c r="E36" s="365">
        <f>IF(E2&lt;=analysis_period,DeveloperMargin*(1+sponsor_operating_margin_escalation/100)^'Cash Flow'!D2,0)</f>
        <v>0</v>
      </c>
      <c r="F36" s="365">
        <f>IF(F2&lt;=analysis_period,DeveloperMargin*(1+sponsor_operating_margin_escalation/100)^'Cash Flow'!E2,0)</f>
        <v>0</v>
      </c>
      <c r="G36" s="365">
        <f>IF(G2&lt;=analysis_period,DeveloperMargin*(1+sponsor_operating_margin_escalation/100)^'Cash Flow'!F2,0)</f>
        <v>0</v>
      </c>
      <c r="H36" s="365">
        <f>IF(H2&lt;=analysis_period,DeveloperMargin*(1+sponsor_operating_margin_escalation/100)^'Cash Flow'!G2,0)</f>
        <v>0</v>
      </c>
      <c r="I36" s="365">
        <f>IF(I2&lt;=analysis_period,DeveloperMargin*(1+sponsor_operating_margin_escalation/100)^'Cash Flow'!H2,0)</f>
        <v>0</v>
      </c>
      <c r="J36" s="365">
        <f>IF(J2&lt;=analysis_period,DeveloperMargin*(1+sponsor_operating_margin_escalation/100)^'Cash Flow'!I2,0)</f>
        <v>0</v>
      </c>
      <c r="K36" s="365">
        <f>IF(K2&lt;=analysis_period,DeveloperMargin*(1+sponsor_operating_margin_escalation/100)^'Cash Flow'!J2,0)</f>
        <v>0</v>
      </c>
      <c r="L36" s="365">
        <f>IF(L2&lt;=analysis_period,DeveloperMargin*(1+sponsor_operating_margin_escalation/100)^'Cash Flow'!K2,0)</f>
        <v>0</v>
      </c>
      <c r="M36" s="365">
        <f>IF(M2&lt;=analysis_period,DeveloperMargin*(1+sponsor_operating_margin_escalation/100)^'Cash Flow'!L2,0)</f>
        <v>0</v>
      </c>
      <c r="N36" s="365">
        <f>IF(N2&lt;=analysis_period,DeveloperMargin*(1+sponsor_operating_margin_escalation/100)^'Cash Flow'!M2,0)</f>
        <v>0</v>
      </c>
      <c r="O36" s="365">
        <f>IF(O2&lt;=analysis_period,DeveloperMargin*(1+sponsor_operating_margin_escalation/100)^'Cash Flow'!N2,0)</f>
        <v>0</v>
      </c>
      <c r="P36" s="365">
        <f>IF(P2&lt;=analysis_period,DeveloperMargin*(1+sponsor_operating_margin_escalation/100)^'Cash Flow'!O2,0)</f>
        <v>0</v>
      </c>
      <c r="Q36" s="365">
        <f>IF(Q2&lt;=analysis_period,DeveloperMargin*(1+sponsor_operating_margin_escalation/100)^'Cash Flow'!P2,0)</f>
        <v>0</v>
      </c>
      <c r="R36" s="365">
        <f>IF(R2&lt;=analysis_period,DeveloperMargin*(1+sponsor_operating_margin_escalation/100)^'Cash Flow'!Q2,0)</f>
        <v>0</v>
      </c>
      <c r="S36" s="365">
        <f>IF(S2&lt;=analysis_period,DeveloperMargin*(1+sponsor_operating_margin_escalation/100)^'Cash Flow'!R2,0)</f>
        <v>0</v>
      </c>
      <c r="T36" s="365">
        <f>IF(T2&lt;=analysis_period,DeveloperMargin*(1+sponsor_operating_margin_escalation/100)^'Cash Flow'!S2,0)</f>
        <v>0</v>
      </c>
      <c r="U36" s="365">
        <f>IF(U2&lt;=analysis_period,DeveloperMargin*(1+sponsor_operating_margin_escalation/100)^'Cash Flow'!T2,0)</f>
        <v>0</v>
      </c>
      <c r="V36" s="365">
        <f>IF(V2&lt;=analysis_period,DeveloperMargin*(1+sponsor_operating_margin_escalation/100)^'Cash Flow'!U2,0)</f>
        <v>0</v>
      </c>
      <c r="W36" s="365">
        <f>IF(W2&lt;=analysis_period,DeveloperMargin*(1+sponsor_operating_margin_escalation/100)^'Cash Flow'!V2,0)</f>
        <v>0</v>
      </c>
      <c r="X36" s="365">
        <f>IF(X2&lt;=analysis_period,DeveloperMargin*(1+sponsor_operating_margin_escalation/100)^'Cash Flow'!W2,0)</f>
        <v>0</v>
      </c>
      <c r="Y36" s="365">
        <f>IF(Y2&lt;=analysis_period,DeveloperMargin*(1+sponsor_operating_margin_escalation/100)^'Cash Flow'!X2,0)</f>
        <v>0</v>
      </c>
      <c r="Z36" s="365">
        <f>IF(Z2&lt;=analysis_period,DeveloperMargin*(1+sponsor_operating_margin_escalation/100)^'Cash Flow'!Y2,0)</f>
        <v>0</v>
      </c>
      <c r="AA36" s="365">
        <f>IF(AA2&lt;=analysis_period,DeveloperMargin*(1+sponsor_operating_margin_escalation/100)^'Cash Flow'!Z2,0)</f>
        <v>0</v>
      </c>
      <c r="AB36" s="365">
        <f>IF(AB2&lt;=analysis_period,DeveloperMargin*(1+sponsor_operating_margin_escalation/100)^'Cash Flow'!AA2,0)</f>
        <v>0</v>
      </c>
      <c r="AC36" s="365">
        <f>IF(AC2&lt;=analysis_period,DeveloperMargin*(1+sponsor_operating_margin_escalation/100)^'Cash Flow'!AB2,0)</f>
        <v>0</v>
      </c>
      <c r="AD36" s="365">
        <f>IF(AD2&lt;=analysis_period,DeveloperMargin*(1+sponsor_operating_margin_escalation/100)^'Cash Flow'!AC2,0)</f>
        <v>0</v>
      </c>
      <c r="AE36" s="365">
        <f>IF(AE2&lt;=analysis_period,DeveloperMargin*(1+sponsor_operating_margin_escalation/100)^'Cash Flow'!AD2,0)</f>
        <v>0</v>
      </c>
      <c r="AF36" s="365">
        <f>IF(AF2&lt;=analysis_period,DeveloperMargin*(1+sponsor_operating_margin_escalation/100)^'Cash Flow'!AE2,0)</f>
        <v>0</v>
      </c>
      <c r="AG36" s="365">
        <f>IF(AG2&lt;=analysis_period,DeveloperMargin*(1+sponsor_operating_margin_escalation/100)^'Cash Flow'!AF2,0)</f>
        <v>0</v>
      </c>
      <c r="AH36" s="365">
        <f>IF(AH2&lt;=analysis_period,DeveloperMargin*(1+sponsor_operating_margin_escalation/100)^'Cash Flow'!AG2,0)</f>
        <v>0</v>
      </c>
      <c r="AI36" s="365">
        <f>IF(AI2&lt;=analysis_period,DeveloperMargin*(1+sponsor_operating_margin_escalation/100)^'Cash Flow'!AH2,0)</f>
        <v>0</v>
      </c>
      <c r="AJ36" s="365">
        <f>IF(AJ2&lt;=analysis_period,DeveloperMargin*(1+sponsor_operating_margin_escalation/100)^'Cash Flow'!AI2,0)</f>
        <v>0</v>
      </c>
      <c r="AK36" s="365">
        <f>IF(AK2&lt;=analysis_period,DeveloperMargin*(1+sponsor_operating_margin_escalation/100)^'Cash Flow'!AJ2,0)</f>
        <v>0</v>
      </c>
      <c r="AL36" s="365">
        <f>IF(AL2&lt;=analysis_period,DeveloperMargin*(1+sponsor_operating_margin_escalation/100)^'Cash Flow'!AK2,0)</f>
        <v>0</v>
      </c>
      <c r="AM36" s="365">
        <f>IF(AM2&lt;=analysis_period,DeveloperMargin*(1+sponsor_operating_margin_escalation/100)^'Cash Flow'!AL2,0)</f>
        <v>0</v>
      </c>
      <c r="AN36" s="365">
        <f>IF(AN2&lt;=analysis_period,DeveloperMargin*(1+sponsor_operating_margin_escalation/100)^'Cash Flow'!AM2,0)</f>
        <v>0</v>
      </c>
      <c r="AO36" s="365">
        <f>IF(AO2&lt;=analysis_period,DeveloperMargin*(1+sponsor_operating_margin_escalation/100)^'Cash Flow'!AN2,0)</f>
        <v>0</v>
      </c>
      <c r="AP36" s="365">
        <f>IF(AP2&lt;=analysis_period,DeveloperMargin*(1+sponsor_operating_margin_escalation/100)^'Cash Flow'!AO2,0)</f>
        <v>0</v>
      </c>
    </row>
    <row r="37" spans="1:42" x14ac:dyDescent="0.2">
      <c r="A37" s="23" t="s">
        <v>31</v>
      </c>
      <c r="C37" s="186">
        <f t="shared" ref="C37:AP37" si="14">IF(C$2&lt;=analysis_period,total_installed_cost*insurance_rate/100*(1+inflation_rate/100)^B$2,0)</f>
        <v>0</v>
      </c>
      <c r="D37" s="186">
        <f t="shared" si="14"/>
        <v>0</v>
      </c>
      <c r="E37" s="186">
        <f t="shared" si="14"/>
        <v>0</v>
      </c>
      <c r="F37" s="186">
        <f t="shared" si="14"/>
        <v>0</v>
      </c>
      <c r="G37" s="186">
        <f t="shared" si="14"/>
        <v>0</v>
      </c>
      <c r="H37" s="186">
        <f t="shared" si="14"/>
        <v>0</v>
      </c>
      <c r="I37" s="186">
        <f t="shared" si="14"/>
        <v>0</v>
      </c>
      <c r="J37" s="186">
        <f t="shared" si="14"/>
        <v>0</v>
      </c>
      <c r="K37" s="186">
        <f t="shared" si="14"/>
        <v>0</v>
      </c>
      <c r="L37" s="186">
        <f t="shared" si="14"/>
        <v>0</v>
      </c>
      <c r="M37" s="186">
        <f t="shared" si="14"/>
        <v>0</v>
      </c>
      <c r="N37" s="186">
        <f t="shared" si="14"/>
        <v>0</v>
      </c>
      <c r="O37" s="186">
        <f t="shared" si="14"/>
        <v>0</v>
      </c>
      <c r="P37" s="186">
        <f t="shared" si="14"/>
        <v>0</v>
      </c>
      <c r="Q37" s="186">
        <f t="shared" si="14"/>
        <v>0</v>
      </c>
      <c r="R37" s="186">
        <f t="shared" si="14"/>
        <v>0</v>
      </c>
      <c r="S37" s="186">
        <f t="shared" si="14"/>
        <v>0</v>
      </c>
      <c r="T37" s="186">
        <f t="shared" si="14"/>
        <v>0</v>
      </c>
      <c r="U37" s="186">
        <f t="shared" si="14"/>
        <v>0</v>
      </c>
      <c r="V37" s="186">
        <f t="shared" si="14"/>
        <v>0</v>
      </c>
      <c r="W37" s="186">
        <f t="shared" si="14"/>
        <v>0</v>
      </c>
      <c r="X37" s="186">
        <f t="shared" si="14"/>
        <v>0</v>
      </c>
      <c r="Y37" s="186">
        <f t="shared" si="14"/>
        <v>0</v>
      </c>
      <c r="Z37" s="186">
        <f t="shared" si="14"/>
        <v>0</v>
      </c>
      <c r="AA37" s="186">
        <f t="shared" si="14"/>
        <v>0</v>
      </c>
      <c r="AB37" s="186">
        <f t="shared" si="14"/>
        <v>0</v>
      </c>
      <c r="AC37" s="186">
        <f t="shared" si="14"/>
        <v>0</v>
      </c>
      <c r="AD37" s="186">
        <f t="shared" si="14"/>
        <v>0</v>
      </c>
      <c r="AE37" s="186">
        <f t="shared" si="14"/>
        <v>0</v>
      </c>
      <c r="AF37" s="186">
        <f t="shared" si="14"/>
        <v>0</v>
      </c>
      <c r="AG37" s="186">
        <f t="shared" si="14"/>
        <v>0</v>
      </c>
      <c r="AH37" s="186">
        <f t="shared" si="14"/>
        <v>0</v>
      </c>
      <c r="AI37" s="186">
        <f t="shared" si="14"/>
        <v>0</v>
      </c>
      <c r="AJ37" s="186">
        <f t="shared" si="14"/>
        <v>0</v>
      </c>
      <c r="AK37" s="186">
        <f t="shared" si="14"/>
        <v>0</v>
      </c>
      <c r="AL37" s="186">
        <f t="shared" si="14"/>
        <v>0</v>
      </c>
      <c r="AM37" s="186">
        <f t="shared" si="14"/>
        <v>0</v>
      </c>
      <c r="AN37" s="186">
        <f t="shared" si="14"/>
        <v>0</v>
      </c>
      <c r="AO37" s="186">
        <f t="shared" si="14"/>
        <v>0</v>
      </c>
      <c r="AP37" s="186">
        <f t="shared" si="14"/>
        <v>0</v>
      </c>
    </row>
    <row r="38" spans="1:42" x14ac:dyDescent="0.2">
      <c r="A38" s="43" t="s">
        <v>19</v>
      </c>
      <c r="B38" s="43"/>
      <c r="C38" s="199">
        <f>C21+C25+C29+SUM(C30:C37)</f>
        <v>0</v>
      </c>
      <c r="D38" s="199">
        <f>D21+D25+D29+SUM(D30:D37)</f>
        <v>0</v>
      </c>
      <c r="E38" s="199">
        <f t="shared" ref="E38:AP38" si="15">E21+E25+E29+SUM(E30:E37)</f>
        <v>0</v>
      </c>
      <c r="F38" s="199">
        <f t="shared" si="15"/>
        <v>0</v>
      </c>
      <c r="G38" s="199">
        <f t="shared" si="15"/>
        <v>0</v>
      </c>
      <c r="H38" s="199">
        <f t="shared" si="15"/>
        <v>0</v>
      </c>
      <c r="I38" s="199">
        <f t="shared" si="15"/>
        <v>0</v>
      </c>
      <c r="J38" s="199">
        <f t="shared" si="15"/>
        <v>0</v>
      </c>
      <c r="K38" s="199">
        <f t="shared" si="15"/>
        <v>0</v>
      </c>
      <c r="L38" s="199">
        <f t="shared" si="15"/>
        <v>0</v>
      </c>
      <c r="M38" s="199">
        <f t="shared" si="15"/>
        <v>0</v>
      </c>
      <c r="N38" s="199">
        <f t="shared" si="15"/>
        <v>0</v>
      </c>
      <c r="O38" s="199">
        <f t="shared" si="15"/>
        <v>0</v>
      </c>
      <c r="P38" s="199">
        <f t="shared" si="15"/>
        <v>0</v>
      </c>
      <c r="Q38" s="199">
        <f t="shared" si="15"/>
        <v>0</v>
      </c>
      <c r="R38" s="199">
        <f t="shared" si="15"/>
        <v>0</v>
      </c>
      <c r="S38" s="199">
        <f t="shared" si="15"/>
        <v>0</v>
      </c>
      <c r="T38" s="199">
        <f t="shared" si="15"/>
        <v>0</v>
      </c>
      <c r="U38" s="199">
        <f t="shared" si="15"/>
        <v>0</v>
      </c>
      <c r="V38" s="199">
        <f t="shared" si="15"/>
        <v>0</v>
      </c>
      <c r="W38" s="199">
        <f t="shared" si="15"/>
        <v>0</v>
      </c>
      <c r="X38" s="199">
        <f t="shared" si="15"/>
        <v>0</v>
      </c>
      <c r="Y38" s="199">
        <f t="shared" si="15"/>
        <v>0</v>
      </c>
      <c r="Z38" s="199">
        <f t="shared" si="15"/>
        <v>0</v>
      </c>
      <c r="AA38" s="199">
        <f t="shared" si="15"/>
        <v>0</v>
      </c>
      <c r="AB38" s="199">
        <f t="shared" si="15"/>
        <v>0</v>
      </c>
      <c r="AC38" s="199">
        <f t="shared" si="15"/>
        <v>0</v>
      </c>
      <c r="AD38" s="199">
        <f t="shared" si="15"/>
        <v>0</v>
      </c>
      <c r="AE38" s="199">
        <f t="shared" si="15"/>
        <v>0</v>
      </c>
      <c r="AF38" s="199">
        <f t="shared" si="15"/>
        <v>0</v>
      </c>
      <c r="AG38" s="199">
        <f t="shared" si="15"/>
        <v>0</v>
      </c>
      <c r="AH38" s="199">
        <f t="shared" si="15"/>
        <v>0</v>
      </c>
      <c r="AI38" s="199">
        <f t="shared" si="15"/>
        <v>0</v>
      </c>
      <c r="AJ38" s="199">
        <f t="shared" si="15"/>
        <v>0</v>
      </c>
      <c r="AK38" s="199">
        <f t="shared" si="15"/>
        <v>0</v>
      </c>
      <c r="AL38" s="199">
        <f t="shared" si="15"/>
        <v>0</v>
      </c>
      <c r="AM38" s="199">
        <f t="shared" si="15"/>
        <v>0</v>
      </c>
      <c r="AN38" s="199">
        <f t="shared" si="15"/>
        <v>0</v>
      </c>
      <c r="AO38" s="199">
        <f t="shared" si="15"/>
        <v>0</v>
      </c>
      <c r="AP38" s="199">
        <f t="shared" si="15"/>
        <v>0</v>
      </c>
    </row>
    <row r="40" spans="1:42" x14ac:dyDescent="0.2">
      <c r="A40" s="273" t="s">
        <v>302</v>
      </c>
      <c r="B40" s="43"/>
      <c r="C40" s="199">
        <f>C15-C38</f>
        <v>0</v>
      </c>
      <c r="D40" s="199">
        <f t="shared" ref="D40:AP40" si="16">D15-D38</f>
        <v>0</v>
      </c>
      <c r="E40" s="199">
        <f t="shared" si="16"/>
        <v>0</v>
      </c>
      <c r="F40" s="199">
        <f t="shared" si="16"/>
        <v>0</v>
      </c>
      <c r="G40" s="199">
        <f t="shared" si="16"/>
        <v>0</v>
      </c>
      <c r="H40" s="199">
        <f t="shared" si="16"/>
        <v>0</v>
      </c>
      <c r="I40" s="199">
        <f t="shared" si="16"/>
        <v>0</v>
      </c>
      <c r="J40" s="199">
        <f t="shared" si="16"/>
        <v>0</v>
      </c>
      <c r="K40" s="199">
        <f t="shared" si="16"/>
        <v>0</v>
      </c>
      <c r="L40" s="199">
        <f t="shared" si="16"/>
        <v>0</v>
      </c>
      <c r="M40" s="199">
        <f t="shared" si="16"/>
        <v>0</v>
      </c>
      <c r="N40" s="199">
        <f t="shared" si="16"/>
        <v>0</v>
      </c>
      <c r="O40" s="199">
        <f t="shared" si="16"/>
        <v>0</v>
      </c>
      <c r="P40" s="199">
        <f t="shared" si="16"/>
        <v>0</v>
      </c>
      <c r="Q40" s="199">
        <f t="shared" si="16"/>
        <v>0</v>
      </c>
      <c r="R40" s="199">
        <f t="shared" si="16"/>
        <v>0</v>
      </c>
      <c r="S40" s="199">
        <f t="shared" si="16"/>
        <v>0</v>
      </c>
      <c r="T40" s="199">
        <f t="shared" si="16"/>
        <v>0</v>
      </c>
      <c r="U40" s="199">
        <f t="shared" si="16"/>
        <v>0</v>
      </c>
      <c r="V40" s="199">
        <f t="shared" si="16"/>
        <v>0</v>
      </c>
      <c r="W40" s="199">
        <f t="shared" si="16"/>
        <v>0</v>
      </c>
      <c r="X40" s="199">
        <f t="shared" si="16"/>
        <v>0</v>
      </c>
      <c r="Y40" s="199">
        <f t="shared" si="16"/>
        <v>0</v>
      </c>
      <c r="Z40" s="199">
        <f t="shared" si="16"/>
        <v>0</v>
      </c>
      <c r="AA40" s="199">
        <f t="shared" si="16"/>
        <v>0</v>
      </c>
      <c r="AB40" s="199">
        <f t="shared" si="16"/>
        <v>0</v>
      </c>
      <c r="AC40" s="199">
        <f t="shared" si="16"/>
        <v>0</v>
      </c>
      <c r="AD40" s="199">
        <f t="shared" si="16"/>
        <v>0</v>
      </c>
      <c r="AE40" s="199">
        <f t="shared" si="16"/>
        <v>0</v>
      </c>
      <c r="AF40" s="199">
        <f t="shared" si="16"/>
        <v>0</v>
      </c>
      <c r="AG40" s="199">
        <f t="shared" si="16"/>
        <v>0</v>
      </c>
      <c r="AH40" s="199">
        <f t="shared" si="16"/>
        <v>0</v>
      </c>
      <c r="AI40" s="199">
        <f t="shared" si="16"/>
        <v>0</v>
      </c>
      <c r="AJ40" s="199">
        <f t="shared" si="16"/>
        <v>0</v>
      </c>
      <c r="AK40" s="199">
        <f t="shared" si="16"/>
        <v>0</v>
      </c>
      <c r="AL40" s="199">
        <f t="shared" si="16"/>
        <v>0</v>
      </c>
      <c r="AM40" s="199">
        <f t="shared" si="16"/>
        <v>0</v>
      </c>
      <c r="AN40" s="199">
        <f t="shared" si="16"/>
        <v>0</v>
      </c>
      <c r="AO40" s="199">
        <f t="shared" si="16"/>
        <v>0</v>
      </c>
      <c r="AP40" s="199">
        <f t="shared" si="16"/>
        <v>0</v>
      </c>
    </row>
    <row r="41" spans="1:42" x14ac:dyDescent="0.2">
      <c r="A41" s="413"/>
      <c r="B41" s="7"/>
      <c r="C41" s="364"/>
      <c r="D41" s="364"/>
      <c r="E41" s="364"/>
      <c r="F41" s="364"/>
      <c r="G41" s="364"/>
      <c r="H41" s="364"/>
      <c r="I41" s="364"/>
      <c r="J41" s="364"/>
      <c r="K41" s="364"/>
      <c r="L41" s="364"/>
      <c r="M41" s="364"/>
      <c r="N41" s="364"/>
      <c r="O41" s="364"/>
      <c r="P41" s="364"/>
      <c r="Q41" s="364"/>
      <c r="R41" s="364"/>
      <c r="S41" s="364"/>
      <c r="T41" s="364"/>
      <c r="U41" s="364"/>
      <c r="V41" s="364"/>
      <c r="W41" s="364"/>
      <c r="X41" s="364"/>
      <c r="Y41" s="364"/>
      <c r="Z41" s="364"/>
      <c r="AA41" s="364"/>
      <c r="AB41" s="364"/>
      <c r="AC41" s="364"/>
      <c r="AD41" s="364"/>
      <c r="AE41" s="364"/>
      <c r="AF41" s="364"/>
      <c r="AG41" s="364"/>
      <c r="AH41" s="364"/>
      <c r="AI41" s="364"/>
      <c r="AJ41" s="364"/>
      <c r="AK41" s="364"/>
      <c r="AL41" s="364"/>
      <c r="AM41" s="364"/>
      <c r="AN41" s="364"/>
      <c r="AO41" s="364"/>
      <c r="AP41" s="364"/>
    </row>
    <row r="42" spans="1:42" x14ac:dyDescent="0.2">
      <c r="A42" s="417" t="s">
        <v>384</v>
      </c>
      <c r="B42" s="415"/>
      <c r="C42" s="415"/>
      <c r="D42" s="415"/>
      <c r="E42" s="415"/>
      <c r="F42" s="415"/>
      <c r="G42" s="415"/>
      <c r="H42" s="415"/>
      <c r="I42" s="415"/>
      <c r="J42" s="415"/>
      <c r="K42" s="415"/>
      <c r="L42" s="415"/>
      <c r="M42" s="415"/>
      <c r="N42" s="415"/>
      <c r="O42" s="415"/>
      <c r="P42" s="415"/>
      <c r="Q42" s="415"/>
      <c r="R42" s="415"/>
      <c r="S42" s="415"/>
      <c r="T42" s="415"/>
      <c r="U42" s="415"/>
      <c r="V42" s="415"/>
      <c r="W42" s="415"/>
      <c r="X42" s="415"/>
      <c r="Y42" s="415"/>
      <c r="Z42" s="415"/>
      <c r="AA42" s="415"/>
      <c r="AB42" s="415"/>
      <c r="AC42" s="415"/>
      <c r="AD42" s="415"/>
      <c r="AE42" s="415"/>
      <c r="AF42" s="415"/>
      <c r="AG42" s="415"/>
      <c r="AH42" s="415"/>
      <c r="AI42" s="415"/>
      <c r="AJ42" s="415"/>
      <c r="AK42" s="415"/>
      <c r="AL42" s="415"/>
      <c r="AM42" s="415"/>
      <c r="AN42" s="415"/>
      <c r="AO42" s="415"/>
      <c r="AP42" s="415"/>
    </row>
    <row r="43" spans="1:42" x14ac:dyDescent="0.2">
      <c r="A43" s="422" t="s">
        <v>385</v>
      </c>
      <c r="B43" s="414"/>
      <c r="C43" s="419"/>
      <c r="D43" s="419"/>
      <c r="E43" s="419"/>
      <c r="F43" s="419"/>
      <c r="G43" s="419"/>
      <c r="H43" s="419"/>
      <c r="I43" s="419"/>
      <c r="J43" s="419"/>
      <c r="K43" s="419"/>
      <c r="L43" s="419"/>
      <c r="M43" s="419"/>
      <c r="N43" s="419"/>
      <c r="O43" s="419"/>
      <c r="P43" s="419"/>
      <c r="Q43" s="419"/>
      <c r="R43" s="419"/>
      <c r="S43" s="419"/>
      <c r="T43" s="419"/>
      <c r="U43" s="419"/>
      <c r="V43" s="419"/>
      <c r="W43" s="419"/>
      <c r="X43" s="419"/>
      <c r="Y43" s="419"/>
      <c r="Z43" s="419"/>
      <c r="AA43" s="419"/>
      <c r="AB43" s="419"/>
      <c r="AC43" s="419"/>
      <c r="AD43" s="419"/>
      <c r="AE43" s="419"/>
      <c r="AF43" s="419"/>
      <c r="AG43" s="419"/>
      <c r="AH43" s="419"/>
      <c r="AI43" s="419"/>
      <c r="AJ43" s="419"/>
      <c r="AK43" s="419"/>
      <c r="AL43" s="419"/>
      <c r="AM43" s="419"/>
      <c r="AN43" s="419"/>
      <c r="AO43" s="419"/>
      <c r="AP43" s="419"/>
    </row>
    <row r="44" spans="1:42" x14ac:dyDescent="0.2">
      <c r="A44" s="418" t="s">
        <v>173</v>
      </c>
      <c r="B44" s="419">
        <f>-total_installed_cost</f>
        <v>0</v>
      </c>
      <c r="C44" s="419"/>
      <c r="D44" s="419"/>
      <c r="E44" s="419"/>
      <c r="F44" s="419"/>
      <c r="G44" s="419"/>
      <c r="H44" s="419"/>
      <c r="I44" s="419"/>
      <c r="J44" s="419"/>
      <c r="K44" s="419"/>
      <c r="L44" s="419"/>
      <c r="M44" s="419"/>
      <c r="N44" s="419"/>
      <c r="O44" s="419"/>
      <c r="P44" s="419"/>
      <c r="Q44" s="419"/>
      <c r="R44" s="419"/>
      <c r="S44" s="419"/>
      <c r="T44" s="419"/>
      <c r="U44" s="419"/>
      <c r="V44" s="419"/>
      <c r="W44" s="419"/>
      <c r="X44" s="419"/>
      <c r="Y44" s="419"/>
      <c r="Z44" s="419"/>
      <c r="AA44" s="419"/>
      <c r="AB44" s="419"/>
      <c r="AC44" s="419"/>
      <c r="AD44" s="419"/>
      <c r="AE44" s="419"/>
      <c r="AF44" s="419"/>
      <c r="AG44" s="419"/>
      <c r="AH44" s="419"/>
      <c r="AI44" s="419"/>
      <c r="AJ44" s="419"/>
      <c r="AK44" s="419"/>
      <c r="AL44" s="419"/>
      <c r="AM44" s="419"/>
      <c r="AN44" s="419"/>
      <c r="AO44" s="419"/>
      <c r="AP44" s="419"/>
    </row>
    <row r="45" spans="1:42" x14ac:dyDescent="0.2">
      <c r="A45" s="418" t="s">
        <v>306</v>
      </c>
      <c r="B45" s="419">
        <f>-cost_equity_closing</f>
        <v>0</v>
      </c>
      <c r="C45" s="419"/>
      <c r="D45" s="419"/>
      <c r="E45" s="419"/>
      <c r="F45" s="419"/>
      <c r="G45" s="419"/>
      <c r="H45" s="419"/>
      <c r="I45" s="419"/>
      <c r="J45" s="419"/>
      <c r="K45" s="419"/>
      <c r="L45" s="419"/>
      <c r="M45" s="419"/>
      <c r="N45" s="419"/>
      <c r="O45" s="419"/>
      <c r="P45" s="419"/>
      <c r="Q45" s="419"/>
      <c r="R45" s="419"/>
      <c r="S45" s="419"/>
      <c r="T45" s="419"/>
      <c r="U45" s="419"/>
      <c r="V45" s="419"/>
      <c r="W45" s="419"/>
      <c r="X45" s="419"/>
      <c r="Y45" s="419"/>
      <c r="Z45" s="419"/>
      <c r="AA45" s="419"/>
      <c r="AB45" s="419"/>
      <c r="AC45" s="419"/>
      <c r="AD45" s="419"/>
      <c r="AE45" s="419"/>
      <c r="AF45" s="419"/>
      <c r="AG45" s="419"/>
      <c r="AH45" s="419"/>
      <c r="AI45" s="419"/>
      <c r="AJ45" s="419"/>
      <c r="AK45" s="419"/>
      <c r="AL45" s="419"/>
      <c r="AM45" s="419"/>
      <c r="AN45" s="419"/>
      <c r="AO45" s="419"/>
      <c r="AP45" s="419"/>
    </row>
    <row r="46" spans="1:42" x14ac:dyDescent="0.2">
      <c r="A46" s="418" t="s">
        <v>174</v>
      </c>
      <c r="B46" s="421">
        <f>-Inputs!$I$80</f>
        <v>0</v>
      </c>
      <c r="C46" s="419"/>
      <c r="D46" s="419"/>
      <c r="E46" s="419"/>
      <c r="F46" s="419"/>
      <c r="G46" s="419"/>
      <c r="H46" s="419"/>
      <c r="I46" s="419"/>
      <c r="J46" s="419"/>
      <c r="K46" s="419"/>
      <c r="L46" s="419"/>
      <c r="M46" s="419"/>
      <c r="N46" s="419"/>
      <c r="O46" s="419"/>
      <c r="P46" s="419"/>
      <c r="Q46" s="419"/>
      <c r="R46" s="419"/>
      <c r="S46" s="419"/>
      <c r="T46" s="419"/>
      <c r="U46" s="419"/>
      <c r="V46" s="419"/>
      <c r="W46" s="419"/>
      <c r="X46" s="419"/>
      <c r="Y46" s="419"/>
      <c r="Z46" s="419"/>
      <c r="AA46" s="419"/>
      <c r="AB46" s="419"/>
      <c r="AC46" s="419"/>
      <c r="AD46" s="419"/>
      <c r="AE46" s="419"/>
      <c r="AF46" s="419"/>
      <c r="AG46" s="419"/>
      <c r="AH46" s="419"/>
      <c r="AI46" s="419"/>
      <c r="AJ46" s="419"/>
      <c r="AK46" s="419"/>
      <c r="AL46" s="419"/>
      <c r="AM46" s="419"/>
      <c r="AN46" s="419"/>
      <c r="AO46" s="419"/>
      <c r="AP46" s="419"/>
    </row>
    <row r="47" spans="1:42" x14ac:dyDescent="0.2">
      <c r="A47" s="418" t="s">
        <v>386</v>
      </c>
      <c r="B47" s="420">
        <f>SUM(B44:B46)</f>
        <v>0</v>
      </c>
      <c r="C47" s="419"/>
      <c r="D47" s="419"/>
      <c r="E47" s="419"/>
      <c r="F47" s="419"/>
      <c r="G47" s="419"/>
      <c r="H47" s="419"/>
      <c r="I47" s="419"/>
      <c r="J47" s="419"/>
      <c r="K47" s="419"/>
      <c r="L47" s="419"/>
      <c r="M47" s="419"/>
      <c r="N47" s="419"/>
      <c r="O47" s="419"/>
      <c r="P47" s="419"/>
      <c r="Q47" s="419"/>
      <c r="R47" s="419"/>
      <c r="S47" s="419"/>
      <c r="T47" s="419"/>
      <c r="U47" s="419"/>
      <c r="V47" s="419"/>
      <c r="W47" s="419"/>
      <c r="X47" s="419"/>
      <c r="Y47" s="419"/>
      <c r="Z47" s="419"/>
      <c r="AA47" s="419"/>
      <c r="AB47" s="419"/>
      <c r="AC47" s="419"/>
      <c r="AD47" s="419"/>
      <c r="AE47" s="419"/>
      <c r="AF47" s="419"/>
      <c r="AG47" s="419"/>
      <c r="AH47" s="419"/>
      <c r="AI47" s="419"/>
      <c r="AJ47" s="419"/>
      <c r="AK47" s="419"/>
      <c r="AL47" s="419"/>
      <c r="AM47" s="419"/>
      <c r="AN47" s="419"/>
      <c r="AO47" s="419"/>
      <c r="AP47" s="419"/>
    </row>
    <row r="48" spans="1:42" x14ac:dyDescent="0.2">
      <c r="A48" s="422"/>
      <c r="B48" s="414"/>
      <c r="C48" s="419"/>
      <c r="D48" s="419"/>
      <c r="E48" s="419"/>
      <c r="F48" s="419"/>
      <c r="G48" s="419"/>
      <c r="H48" s="419"/>
      <c r="I48" s="419"/>
      <c r="J48" s="419"/>
      <c r="K48" s="419"/>
      <c r="L48" s="419"/>
      <c r="M48" s="419"/>
      <c r="N48" s="419"/>
      <c r="O48" s="419"/>
      <c r="P48" s="419"/>
      <c r="Q48" s="419"/>
      <c r="R48" s="419"/>
      <c r="S48" s="419"/>
      <c r="T48" s="419"/>
      <c r="U48" s="419"/>
      <c r="V48" s="419"/>
      <c r="W48" s="419"/>
      <c r="X48" s="419"/>
      <c r="Y48" s="419"/>
      <c r="Z48" s="419"/>
      <c r="AA48" s="419"/>
      <c r="AB48" s="419"/>
      <c r="AC48" s="419"/>
      <c r="AD48" s="419"/>
      <c r="AE48" s="419"/>
      <c r="AF48" s="419"/>
      <c r="AG48" s="419"/>
      <c r="AH48" s="419"/>
      <c r="AI48" s="419"/>
      <c r="AJ48" s="419"/>
      <c r="AK48" s="419"/>
      <c r="AL48" s="419"/>
      <c r="AM48" s="419"/>
      <c r="AN48" s="419"/>
      <c r="AO48" s="419"/>
      <c r="AP48" s="419"/>
    </row>
    <row r="49" spans="1:42" x14ac:dyDescent="0.2">
      <c r="A49" s="422" t="s">
        <v>387</v>
      </c>
      <c r="B49" s="414"/>
      <c r="C49" s="419"/>
      <c r="D49" s="419"/>
      <c r="E49" s="419"/>
      <c r="F49" s="419"/>
      <c r="G49" s="419"/>
      <c r="H49" s="419"/>
      <c r="I49" s="419"/>
      <c r="J49" s="419"/>
      <c r="K49" s="419"/>
      <c r="L49" s="419"/>
      <c r="M49" s="419"/>
      <c r="N49" s="419"/>
      <c r="O49" s="419"/>
      <c r="P49" s="419"/>
      <c r="Q49" s="419"/>
      <c r="R49" s="419"/>
      <c r="S49" s="419"/>
      <c r="T49" s="419"/>
      <c r="U49" s="419"/>
      <c r="V49" s="419"/>
      <c r="W49" s="419"/>
      <c r="X49" s="419"/>
      <c r="Y49" s="419"/>
      <c r="Z49" s="419"/>
      <c r="AA49" s="419"/>
      <c r="AB49" s="419"/>
      <c r="AC49" s="419"/>
      <c r="AD49" s="419"/>
      <c r="AE49" s="419"/>
      <c r="AF49" s="419"/>
      <c r="AG49" s="419"/>
      <c r="AH49" s="419"/>
      <c r="AI49" s="419"/>
      <c r="AJ49" s="419"/>
      <c r="AK49" s="419"/>
      <c r="AL49" s="419"/>
      <c r="AM49" s="419"/>
      <c r="AN49" s="419"/>
      <c r="AO49" s="419"/>
      <c r="AP49" s="419"/>
    </row>
    <row r="50" spans="1:42" x14ac:dyDescent="0.2">
      <c r="A50" s="418" t="s">
        <v>173</v>
      </c>
      <c r="B50" s="419">
        <f>total_installed_cost</f>
        <v>0</v>
      </c>
      <c r="C50" s="419"/>
      <c r="D50" s="419"/>
      <c r="E50" s="419"/>
      <c r="F50" s="419"/>
      <c r="G50" s="419"/>
      <c r="H50" s="419"/>
      <c r="I50" s="419"/>
      <c r="J50" s="419"/>
      <c r="K50" s="419"/>
      <c r="L50" s="419"/>
      <c r="M50" s="419"/>
      <c r="N50" s="419"/>
      <c r="O50" s="419"/>
      <c r="P50" s="419"/>
      <c r="Q50" s="419"/>
      <c r="R50" s="419"/>
      <c r="S50" s="419"/>
      <c r="T50" s="419"/>
      <c r="U50" s="419"/>
      <c r="V50" s="419"/>
      <c r="W50" s="419"/>
      <c r="X50" s="419"/>
      <c r="Y50" s="419"/>
      <c r="Z50" s="419"/>
      <c r="AA50" s="419"/>
      <c r="AB50" s="419"/>
      <c r="AC50" s="419"/>
      <c r="AD50" s="419"/>
      <c r="AE50" s="419"/>
      <c r="AF50" s="419"/>
      <c r="AG50" s="419"/>
      <c r="AH50" s="419"/>
      <c r="AI50" s="419"/>
      <c r="AJ50" s="419"/>
      <c r="AK50" s="419"/>
      <c r="AL50" s="419"/>
      <c r="AM50" s="419"/>
      <c r="AN50" s="419"/>
      <c r="AO50" s="419"/>
      <c r="AP50" s="419"/>
    </row>
    <row r="51" spans="1:42" x14ac:dyDescent="0.2">
      <c r="A51" s="418" t="s">
        <v>350</v>
      </c>
      <c r="B51" s="419">
        <f>Inputs!$C$67</f>
        <v>0</v>
      </c>
      <c r="C51" s="419"/>
      <c r="D51" s="419"/>
      <c r="E51" s="419"/>
      <c r="F51" s="419"/>
      <c r="G51" s="419"/>
      <c r="H51" s="419"/>
      <c r="I51" s="419"/>
      <c r="J51" s="419"/>
      <c r="K51" s="419"/>
      <c r="L51" s="419"/>
      <c r="M51" s="419"/>
      <c r="N51" s="419"/>
      <c r="O51" s="419"/>
      <c r="P51" s="419"/>
      <c r="Q51" s="419"/>
      <c r="R51" s="419"/>
      <c r="S51" s="419"/>
      <c r="T51" s="419"/>
      <c r="U51" s="419"/>
      <c r="V51" s="419"/>
      <c r="W51" s="419"/>
      <c r="X51" s="419"/>
      <c r="Y51" s="419"/>
      <c r="Z51" s="419"/>
      <c r="AA51" s="419"/>
      <c r="AB51" s="419"/>
      <c r="AC51" s="419"/>
      <c r="AD51" s="419"/>
      <c r="AE51" s="419"/>
      <c r="AF51" s="419"/>
      <c r="AG51" s="419"/>
      <c r="AH51" s="419"/>
      <c r="AI51" s="419"/>
      <c r="AJ51" s="419"/>
      <c r="AK51" s="419"/>
      <c r="AL51" s="419"/>
      <c r="AM51" s="419"/>
      <c r="AN51" s="419"/>
      <c r="AO51" s="419"/>
      <c r="AP51" s="419"/>
    </row>
    <row r="52" spans="1:42" x14ac:dyDescent="0.2">
      <c r="A52" s="418" t="s">
        <v>306</v>
      </c>
      <c r="B52" s="419">
        <f>cost_equity_closing</f>
        <v>0</v>
      </c>
      <c r="C52" s="419"/>
      <c r="D52" s="419"/>
      <c r="E52" s="419"/>
      <c r="F52" s="419"/>
      <c r="G52" s="419"/>
      <c r="H52" s="419"/>
      <c r="I52" s="419"/>
      <c r="J52" s="419"/>
      <c r="K52" s="419"/>
      <c r="L52" s="419"/>
      <c r="M52" s="419"/>
      <c r="N52" s="419"/>
      <c r="O52" s="419"/>
      <c r="P52" s="419"/>
      <c r="Q52" s="419"/>
      <c r="R52" s="419"/>
      <c r="S52" s="419"/>
      <c r="T52" s="419"/>
      <c r="U52" s="419"/>
      <c r="V52" s="419"/>
      <c r="W52" s="419"/>
      <c r="X52" s="419"/>
      <c r="Y52" s="419"/>
      <c r="Z52" s="419"/>
      <c r="AA52" s="419"/>
      <c r="AB52" s="419"/>
      <c r="AC52" s="419"/>
      <c r="AD52" s="419"/>
      <c r="AE52" s="419"/>
      <c r="AF52" s="419"/>
      <c r="AG52" s="419"/>
      <c r="AH52" s="419"/>
      <c r="AI52" s="419"/>
      <c r="AJ52" s="419"/>
      <c r="AK52" s="419"/>
      <c r="AL52" s="419"/>
      <c r="AM52" s="419"/>
      <c r="AN52" s="419"/>
      <c r="AO52" s="419"/>
      <c r="AP52" s="419"/>
    </row>
    <row r="53" spans="1:42" x14ac:dyDescent="0.2">
      <c r="A53" s="418" t="s">
        <v>174</v>
      </c>
      <c r="B53" s="419">
        <f>Inputs!$I$80</f>
        <v>0</v>
      </c>
      <c r="C53" s="419"/>
      <c r="D53" s="419"/>
      <c r="E53" s="419"/>
      <c r="F53" s="419"/>
      <c r="G53" s="419"/>
      <c r="H53" s="419"/>
      <c r="I53" s="419"/>
      <c r="J53" s="419"/>
      <c r="K53" s="419"/>
      <c r="L53" s="419"/>
      <c r="M53" s="419"/>
      <c r="N53" s="419"/>
      <c r="O53" s="419"/>
      <c r="P53" s="419"/>
      <c r="Q53" s="419"/>
      <c r="R53" s="419"/>
      <c r="S53" s="419"/>
      <c r="T53" s="419"/>
      <c r="U53" s="419"/>
      <c r="V53" s="419"/>
      <c r="W53" s="419"/>
      <c r="X53" s="419"/>
      <c r="Y53" s="419"/>
      <c r="Z53" s="419"/>
      <c r="AA53" s="419"/>
      <c r="AB53" s="419"/>
      <c r="AC53" s="419"/>
      <c r="AD53" s="419"/>
      <c r="AE53" s="419"/>
      <c r="AF53" s="419"/>
      <c r="AG53" s="419"/>
      <c r="AH53" s="419"/>
      <c r="AI53" s="419"/>
      <c r="AJ53" s="419"/>
      <c r="AK53" s="419"/>
      <c r="AL53" s="419"/>
      <c r="AM53" s="419"/>
      <c r="AN53" s="419"/>
      <c r="AO53" s="419"/>
      <c r="AP53" s="419"/>
    </row>
    <row r="54" spans="1:42" x14ac:dyDescent="0.2">
      <c r="A54" s="418" t="s">
        <v>307</v>
      </c>
      <c r="B54" s="421">
        <f>cost_other_financing</f>
        <v>0</v>
      </c>
      <c r="C54" s="419"/>
      <c r="D54" s="419"/>
      <c r="E54" s="419"/>
      <c r="F54" s="419"/>
      <c r="G54" s="419"/>
      <c r="H54" s="419"/>
      <c r="I54" s="419"/>
      <c r="J54" s="419"/>
      <c r="K54" s="419"/>
      <c r="L54" s="419"/>
      <c r="M54" s="419"/>
      <c r="N54" s="419"/>
      <c r="O54" s="419"/>
      <c r="P54" s="419"/>
      <c r="Q54" s="419"/>
      <c r="R54" s="419"/>
      <c r="S54" s="419"/>
      <c r="T54" s="419"/>
      <c r="U54" s="419"/>
      <c r="V54" s="419"/>
      <c r="W54" s="419"/>
      <c r="X54" s="419"/>
      <c r="Y54" s="419"/>
      <c r="Z54" s="419"/>
      <c r="AA54" s="419"/>
      <c r="AB54" s="419"/>
      <c r="AC54" s="419"/>
      <c r="AD54" s="419"/>
      <c r="AE54" s="419"/>
      <c r="AF54" s="419"/>
      <c r="AG54" s="419"/>
      <c r="AH54" s="419"/>
      <c r="AI54" s="419"/>
      <c r="AJ54" s="419"/>
      <c r="AK54" s="419"/>
      <c r="AL54" s="419"/>
      <c r="AM54" s="419"/>
      <c r="AN54" s="419"/>
      <c r="AO54" s="419"/>
      <c r="AP54" s="419"/>
    </row>
    <row r="55" spans="1:42" x14ac:dyDescent="0.2">
      <c r="A55" s="418" t="s">
        <v>305</v>
      </c>
      <c r="B55" s="420">
        <f>SUM(B50:B54)</f>
        <v>0</v>
      </c>
      <c r="C55" s="419"/>
      <c r="D55" s="419"/>
      <c r="E55" s="419"/>
      <c r="F55" s="419"/>
      <c r="G55" s="419"/>
      <c r="H55" s="419"/>
      <c r="I55" s="419"/>
      <c r="J55" s="419"/>
      <c r="K55" s="419"/>
      <c r="L55" s="419"/>
      <c r="M55" s="419"/>
      <c r="N55" s="419"/>
      <c r="O55" s="419"/>
      <c r="P55" s="419"/>
      <c r="Q55" s="419"/>
      <c r="R55" s="419"/>
      <c r="S55" s="419"/>
      <c r="T55" s="419"/>
      <c r="U55" s="419"/>
      <c r="V55" s="419"/>
      <c r="W55" s="419"/>
      <c r="X55" s="419"/>
      <c r="Y55" s="419"/>
      <c r="Z55" s="419"/>
      <c r="AA55" s="419"/>
      <c r="AB55" s="419"/>
      <c r="AC55" s="419"/>
      <c r="AD55" s="419"/>
      <c r="AE55" s="419"/>
      <c r="AF55" s="419"/>
      <c r="AG55" s="419"/>
      <c r="AH55" s="419"/>
      <c r="AI55" s="419"/>
      <c r="AJ55" s="419"/>
      <c r="AK55" s="419"/>
      <c r="AL55" s="419"/>
      <c r="AM55" s="419"/>
      <c r="AN55" s="419"/>
      <c r="AO55" s="419"/>
      <c r="AP55" s="419"/>
    </row>
    <row r="56" spans="1:42" x14ac:dyDescent="0.2">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row>
    <row r="57" spans="1:42" x14ac:dyDescent="0.2">
      <c r="A57" s="108" t="s">
        <v>303</v>
      </c>
      <c r="B57" s="8"/>
      <c r="C57" s="281"/>
      <c r="D57" s="281"/>
      <c r="E57" s="281"/>
      <c r="F57" s="281"/>
      <c r="G57" s="281"/>
      <c r="H57" s="281"/>
      <c r="I57" s="281"/>
      <c r="J57" s="281"/>
      <c r="K57" s="281"/>
      <c r="L57" s="281"/>
      <c r="M57" s="281"/>
      <c r="N57" s="281"/>
      <c r="O57" s="281"/>
      <c r="P57" s="281"/>
      <c r="Q57" s="281"/>
      <c r="R57" s="281"/>
      <c r="S57" s="281"/>
      <c r="T57" s="281"/>
      <c r="U57" s="281"/>
      <c r="V57" s="281"/>
      <c r="W57" s="281"/>
      <c r="X57" s="281"/>
      <c r="Y57" s="281"/>
      <c r="Z57" s="281"/>
      <c r="AA57" s="281"/>
      <c r="AB57" s="281"/>
      <c r="AC57" s="281"/>
      <c r="AD57" s="281"/>
      <c r="AE57" s="281"/>
      <c r="AF57" s="281"/>
      <c r="AG57" s="281"/>
      <c r="AH57" s="281"/>
      <c r="AI57" s="281"/>
      <c r="AJ57" s="281"/>
      <c r="AK57" s="281"/>
      <c r="AL57" s="281"/>
      <c r="AM57" s="281"/>
      <c r="AN57" s="281"/>
      <c r="AO57" s="281"/>
      <c r="AP57" s="281"/>
    </row>
    <row r="58" spans="1:42" x14ac:dyDescent="0.2">
      <c r="A58" s="25" t="s">
        <v>229</v>
      </c>
      <c r="B58" s="20"/>
      <c r="C58" s="20"/>
      <c r="D58" s="20"/>
      <c r="E58" s="20"/>
      <c r="F58" s="20"/>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row>
    <row r="59" spans="1:42" x14ac:dyDescent="0.2">
      <c r="A59" s="23" t="s">
        <v>304</v>
      </c>
      <c r="B59" s="191"/>
      <c r="C59" s="191">
        <f t="shared" ref="C59:AP59" si="17">C40</f>
        <v>0</v>
      </c>
      <c r="D59" s="191">
        <f t="shared" si="17"/>
        <v>0</v>
      </c>
      <c r="E59" s="191">
        <f t="shared" si="17"/>
        <v>0</v>
      </c>
      <c r="F59" s="191">
        <f t="shared" si="17"/>
        <v>0</v>
      </c>
      <c r="G59" s="191">
        <f t="shared" si="17"/>
        <v>0</v>
      </c>
      <c r="H59" s="191">
        <f t="shared" si="17"/>
        <v>0</v>
      </c>
      <c r="I59" s="191">
        <f t="shared" si="17"/>
        <v>0</v>
      </c>
      <c r="J59" s="191">
        <f t="shared" si="17"/>
        <v>0</v>
      </c>
      <c r="K59" s="191">
        <f t="shared" si="17"/>
        <v>0</v>
      </c>
      <c r="L59" s="191">
        <f t="shared" si="17"/>
        <v>0</v>
      </c>
      <c r="M59" s="191">
        <f t="shared" si="17"/>
        <v>0</v>
      </c>
      <c r="N59" s="191">
        <f t="shared" si="17"/>
        <v>0</v>
      </c>
      <c r="O59" s="191">
        <f t="shared" si="17"/>
        <v>0</v>
      </c>
      <c r="P59" s="191">
        <f t="shared" si="17"/>
        <v>0</v>
      </c>
      <c r="Q59" s="191">
        <f t="shared" si="17"/>
        <v>0</v>
      </c>
      <c r="R59" s="191">
        <f t="shared" si="17"/>
        <v>0</v>
      </c>
      <c r="S59" s="191">
        <f t="shared" si="17"/>
        <v>0</v>
      </c>
      <c r="T59" s="191">
        <f t="shared" si="17"/>
        <v>0</v>
      </c>
      <c r="U59" s="191">
        <f t="shared" si="17"/>
        <v>0</v>
      </c>
      <c r="V59" s="191">
        <f t="shared" si="17"/>
        <v>0</v>
      </c>
      <c r="W59" s="191">
        <f t="shared" si="17"/>
        <v>0</v>
      </c>
      <c r="X59" s="191">
        <f t="shared" si="17"/>
        <v>0</v>
      </c>
      <c r="Y59" s="191">
        <f t="shared" si="17"/>
        <v>0</v>
      </c>
      <c r="Z59" s="191">
        <f t="shared" si="17"/>
        <v>0</v>
      </c>
      <c r="AA59" s="191">
        <f t="shared" si="17"/>
        <v>0</v>
      </c>
      <c r="AB59" s="191">
        <f t="shared" si="17"/>
        <v>0</v>
      </c>
      <c r="AC59" s="191">
        <f t="shared" si="17"/>
        <v>0</v>
      </c>
      <c r="AD59" s="191">
        <f t="shared" si="17"/>
        <v>0</v>
      </c>
      <c r="AE59" s="191">
        <f t="shared" si="17"/>
        <v>0</v>
      </c>
      <c r="AF59" s="191">
        <f t="shared" si="17"/>
        <v>0</v>
      </c>
      <c r="AG59" s="191">
        <f t="shared" si="17"/>
        <v>0</v>
      </c>
      <c r="AH59" s="191">
        <f t="shared" si="17"/>
        <v>0</v>
      </c>
      <c r="AI59" s="191">
        <f t="shared" si="17"/>
        <v>0</v>
      </c>
      <c r="AJ59" s="191">
        <f t="shared" si="17"/>
        <v>0</v>
      </c>
      <c r="AK59" s="191">
        <f t="shared" si="17"/>
        <v>0</v>
      </c>
      <c r="AL59" s="191">
        <f t="shared" si="17"/>
        <v>0</v>
      </c>
      <c r="AM59" s="191">
        <f t="shared" si="17"/>
        <v>0</v>
      </c>
      <c r="AN59" s="191">
        <f t="shared" si="17"/>
        <v>0</v>
      </c>
      <c r="AO59" s="191">
        <f t="shared" si="17"/>
        <v>0</v>
      </c>
      <c r="AP59" s="191">
        <f t="shared" si="17"/>
        <v>0</v>
      </c>
    </row>
    <row r="60" spans="1:42" x14ac:dyDescent="0.2">
      <c r="A60" s="23" t="s">
        <v>236</v>
      </c>
      <c r="B60" s="191">
        <v>0</v>
      </c>
      <c r="C60" s="191">
        <f>C681</f>
        <v>0</v>
      </c>
      <c r="D60" s="420">
        <f t="shared" ref="D60:AP60" si="18">D681</f>
        <v>0</v>
      </c>
      <c r="E60" s="420">
        <f t="shared" si="18"/>
        <v>0</v>
      </c>
      <c r="F60" s="420">
        <f t="shared" si="18"/>
        <v>0</v>
      </c>
      <c r="G60" s="420">
        <f t="shared" si="18"/>
        <v>0</v>
      </c>
      <c r="H60" s="420">
        <f t="shared" si="18"/>
        <v>0</v>
      </c>
      <c r="I60" s="420">
        <f t="shared" si="18"/>
        <v>0</v>
      </c>
      <c r="J60" s="420">
        <f t="shared" si="18"/>
        <v>0</v>
      </c>
      <c r="K60" s="420">
        <f t="shared" si="18"/>
        <v>0</v>
      </c>
      <c r="L60" s="420">
        <f t="shared" si="18"/>
        <v>0</v>
      </c>
      <c r="M60" s="420">
        <f t="shared" si="18"/>
        <v>0</v>
      </c>
      <c r="N60" s="420">
        <f t="shared" si="18"/>
        <v>0</v>
      </c>
      <c r="O60" s="420">
        <f t="shared" si="18"/>
        <v>0</v>
      </c>
      <c r="P60" s="420">
        <f t="shared" si="18"/>
        <v>0</v>
      </c>
      <c r="Q60" s="420">
        <f t="shared" si="18"/>
        <v>0</v>
      </c>
      <c r="R60" s="420">
        <f t="shared" si="18"/>
        <v>0</v>
      </c>
      <c r="S60" s="420">
        <f t="shared" si="18"/>
        <v>0</v>
      </c>
      <c r="T60" s="420">
        <f t="shared" si="18"/>
        <v>0</v>
      </c>
      <c r="U60" s="420">
        <f t="shared" si="18"/>
        <v>0</v>
      </c>
      <c r="V60" s="420">
        <f t="shared" si="18"/>
        <v>0</v>
      </c>
      <c r="W60" s="420">
        <f t="shared" si="18"/>
        <v>0</v>
      </c>
      <c r="X60" s="420">
        <f t="shared" si="18"/>
        <v>0</v>
      </c>
      <c r="Y60" s="420">
        <f t="shared" si="18"/>
        <v>0</v>
      </c>
      <c r="Z60" s="420">
        <f t="shared" si="18"/>
        <v>0</v>
      </c>
      <c r="AA60" s="420">
        <f t="shared" si="18"/>
        <v>0</v>
      </c>
      <c r="AB60" s="420">
        <f t="shared" si="18"/>
        <v>0</v>
      </c>
      <c r="AC60" s="420">
        <f t="shared" si="18"/>
        <v>0</v>
      </c>
      <c r="AD60" s="420">
        <f t="shared" si="18"/>
        <v>0</v>
      </c>
      <c r="AE60" s="420">
        <f t="shared" si="18"/>
        <v>0</v>
      </c>
      <c r="AF60" s="420">
        <f t="shared" si="18"/>
        <v>0</v>
      </c>
      <c r="AG60" s="420">
        <f t="shared" si="18"/>
        <v>0</v>
      </c>
      <c r="AH60" s="420">
        <f t="shared" si="18"/>
        <v>0</v>
      </c>
      <c r="AI60" s="420">
        <f t="shared" si="18"/>
        <v>0</v>
      </c>
      <c r="AJ60" s="420">
        <f t="shared" si="18"/>
        <v>0</v>
      </c>
      <c r="AK60" s="420">
        <f t="shared" si="18"/>
        <v>0</v>
      </c>
      <c r="AL60" s="420">
        <f t="shared" si="18"/>
        <v>0</v>
      </c>
      <c r="AM60" s="420">
        <f t="shared" si="18"/>
        <v>0</v>
      </c>
      <c r="AN60" s="420">
        <f t="shared" si="18"/>
        <v>0</v>
      </c>
      <c r="AO60" s="420">
        <f t="shared" si="18"/>
        <v>0</v>
      </c>
      <c r="AP60" s="420">
        <f t="shared" si="18"/>
        <v>0</v>
      </c>
    </row>
    <row r="61" spans="1:42" x14ac:dyDescent="0.2">
      <c r="A61" s="272" t="s">
        <v>13</v>
      </c>
      <c r="B61" s="199">
        <f>SUM(B59:B60)</f>
        <v>0</v>
      </c>
      <c r="C61" s="199">
        <f t="shared" ref="C61:AP61" si="19">SUM(C59:C60)</f>
        <v>0</v>
      </c>
      <c r="D61" s="199">
        <f t="shared" si="19"/>
        <v>0</v>
      </c>
      <c r="E61" s="199">
        <f t="shared" si="19"/>
        <v>0</v>
      </c>
      <c r="F61" s="199">
        <f t="shared" si="19"/>
        <v>0</v>
      </c>
      <c r="G61" s="199">
        <f t="shared" si="19"/>
        <v>0</v>
      </c>
      <c r="H61" s="199">
        <f t="shared" si="19"/>
        <v>0</v>
      </c>
      <c r="I61" s="199">
        <f t="shared" si="19"/>
        <v>0</v>
      </c>
      <c r="J61" s="199">
        <f t="shared" si="19"/>
        <v>0</v>
      </c>
      <c r="K61" s="199">
        <f t="shared" si="19"/>
        <v>0</v>
      </c>
      <c r="L61" s="199">
        <f t="shared" si="19"/>
        <v>0</v>
      </c>
      <c r="M61" s="199">
        <f t="shared" si="19"/>
        <v>0</v>
      </c>
      <c r="N61" s="199">
        <f t="shared" si="19"/>
        <v>0</v>
      </c>
      <c r="O61" s="199">
        <f t="shared" si="19"/>
        <v>0</v>
      </c>
      <c r="P61" s="199">
        <f t="shared" si="19"/>
        <v>0</v>
      </c>
      <c r="Q61" s="199">
        <f t="shared" si="19"/>
        <v>0</v>
      </c>
      <c r="R61" s="199">
        <f t="shared" si="19"/>
        <v>0</v>
      </c>
      <c r="S61" s="199">
        <f t="shared" si="19"/>
        <v>0</v>
      </c>
      <c r="T61" s="199">
        <f t="shared" si="19"/>
        <v>0</v>
      </c>
      <c r="U61" s="199">
        <f t="shared" si="19"/>
        <v>0</v>
      </c>
      <c r="V61" s="199">
        <f t="shared" si="19"/>
        <v>0</v>
      </c>
      <c r="W61" s="199">
        <f t="shared" si="19"/>
        <v>0</v>
      </c>
      <c r="X61" s="199">
        <f t="shared" si="19"/>
        <v>0</v>
      </c>
      <c r="Y61" s="199">
        <f t="shared" si="19"/>
        <v>0</v>
      </c>
      <c r="Z61" s="199">
        <f t="shared" si="19"/>
        <v>0</v>
      </c>
      <c r="AA61" s="199">
        <f t="shared" si="19"/>
        <v>0</v>
      </c>
      <c r="AB61" s="199">
        <f t="shared" si="19"/>
        <v>0</v>
      </c>
      <c r="AC61" s="199">
        <f t="shared" si="19"/>
        <v>0</v>
      </c>
      <c r="AD61" s="199">
        <f t="shared" si="19"/>
        <v>0</v>
      </c>
      <c r="AE61" s="199">
        <f t="shared" si="19"/>
        <v>0</v>
      </c>
      <c r="AF61" s="199">
        <f t="shared" si="19"/>
        <v>0</v>
      </c>
      <c r="AG61" s="199">
        <f t="shared" si="19"/>
        <v>0</v>
      </c>
      <c r="AH61" s="199">
        <f t="shared" si="19"/>
        <v>0</v>
      </c>
      <c r="AI61" s="199">
        <f t="shared" si="19"/>
        <v>0</v>
      </c>
      <c r="AJ61" s="199">
        <f t="shared" si="19"/>
        <v>0</v>
      </c>
      <c r="AK61" s="199">
        <f t="shared" si="19"/>
        <v>0</v>
      </c>
      <c r="AL61" s="199">
        <f t="shared" si="19"/>
        <v>0</v>
      </c>
      <c r="AM61" s="199">
        <f t="shared" si="19"/>
        <v>0</v>
      </c>
      <c r="AN61" s="199">
        <f t="shared" si="19"/>
        <v>0</v>
      </c>
      <c r="AO61" s="199">
        <f t="shared" si="19"/>
        <v>0</v>
      </c>
      <c r="AP61" s="199">
        <f t="shared" si="19"/>
        <v>0</v>
      </c>
    </row>
    <row r="62" spans="1:42" x14ac:dyDescent="0.2">
      <c r="A62" s="23"/>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row>
    <row r="63" spans="1:42" x14ac:dyDescent="0.2">
      <c r="A63" s="25" t="s">
        <v>59</v>
      </c>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row>
    <row r="64" spans="1:42" x14ac:dyDescent="0.2">
      <c r="A64" s="416" t="s">
        <v>389</v>
      </c>
      <c r="B64" s="191">
        <f>B55</f>
        <v>0</v>
      </c>
      <c r="C64" s="191"/>
      <c r="D64" s="191"/>
      <c r="E64" s="191"/>
      <c r="F64" s="191"/>
      <c r="G64" s="191"/>
      <c r="H64" s="191"/>
      <c r="I64" s="191"/>
      <c r="J64" s="191"/>
      <c r="K64" s="191"/>
      <c r="L64" s="191"/>
      <c r="M64" s="191"/>
      <c r="N64" s="191"/>
      <c r="O64" s="191"/>
      <c r="P64" s="191"/>
      <c r="Q64" s="191"/>
      <c r="R64" s="191"/>
      <c r="S64" s="191"/>
      <c r="T64" s="191"/>
      <c r="U64" s="191"/>
      <c r="V64" s="191"/>
      <c r="W64" s="191"/>
      <c r="X64" s="191"/>
      <c r="Y64" s="191"/>
      <c r="Z64" s="191"/>
      <c r="AA64" s="191"/>
      <c r="AB64" s="191"/>
      <c r="AC64" s="191"/>
      <c r="AD64" s="191"/>
      <c r="AE64" s="191"/>
      <c r="AF64" s="191"/>
      <c r="AG64" s="191"/>
      <c r="AH64" s="191"/>
      <c r="AI64" s="191"/>
      <c r="AJ64" s="191"/>
      <c r="AK64" s="191"/>
      <c r="AL64" s="191"/>
      <c r="AM64" s="191"/>
      <c r="AN64" s="191"/>
      <c r="AO64" s="191"/>
      <c r="AP64" s="191"/>
    </row>
    <row r="65" spans="1:42" x14ac:dyDescent="0.2">
      <c r="A65" s="416" t="s">
        <v>388</v>
      </c>
      <c r="B65" s="420">
        <f>B47</f>
        <v>0</v>
      </c>
      <c r="C65" s="420"/>
      <c r="D65" s="420"/>
      <c r="E65" s="420"/>
      <c r="F65" s="420"/>
      <c r="G65" s="420"/>
      <c r="H65" s="420"/>
      <c r="I65" s="420"/>
      <c r="J65" s="420"/>
      <c r="K65" s="420"/>
      <c r="L65" s="420"/>
      <c r="M65" s="420"/>
      <c r="N65" s="420"/>
      <c r="O65" s="420"/>
      <c r="P65" s="420"/>
      <c r="Q65" s="420"/>
      <c r="R65" s="420"/>
      <c r="S65" s="420"/>
      <c r="T65" s="420"/>
      <c r="U65" s="420"/>
      <c r="V65" s="420"/>
      <c r="W65" s="420"/>
      <c r="X65" s="420"/>
      <c r="Y65" s="420"/>
      <c r="Z65" s="420"/>
      <c r="AA65" s="420"/>
      <c r="AB65" s="420"/>
      <c r="AC65" s="420"/>
      <c r="AD65" s="420"/>
      <c r="AE65" s="420"/>
      <c r="AF65" s="420"/>
      <c r="AG65" s="420"/>
      <c r="AH65" s="420"/>
      <c r="AI65" s="420"/>
      <c r="AJ65" s="420"/>
      <c r="AK65" s="420"/>
      <c r="AL65" s="420"/>
      <c r="AM65" s="420"/>
      <c r="AN65" s="420"/>
      <c r="AO65" s="420"/>
      <c r="AP65" s="420"/>
    </row>
    <row r="66" spans="1:42" x14ac:dyDescent="0.2">
      <c r="A66" s="416" t="s">
        <v>350</v>
      </c>
      <c r="B66" s="420">
        <f>-Inputs!C67</f>
        <v>0</v>
      </c>
      <c r="C66" s="420"/>
      <c r="D66" s="420"/>
      <c r="E66" s="420"/>
      <c r="F66" s="420"/>
      <c r="G66" s="420"/>
      <c r="H66" s="420"/>
      <c r="I66" s="420"/>
      <c r="J66" s="420"/>
      <c r="K66" s="420"/>
      <c r="L66" s="420"/>
      <c r="M66" s="420"/>
      <c r="N66" s="420"/>
      <c r="O66" s="420"/>
      <c r="P66" s="420"/>
      <c r="Q66" s="420"/>
      <c r="R66" s="420"/>
      <c r="S66" s="420"/>
      <c r="T66" s="420"/>
      <c r="U66" s="420"/>
      <c r="V66" s="420"/>
      <c r="W66" s="420"/>
      <c r="X66" s="420"/>
      <c r="Y66" s="420"/>
      <c r="Z66" s="420"/>
      <c r="AA66" s="420"/>
      <c r="AB66" s="420"/>
      <c r="AC66" s="420"/>
      <c r="AD66" s="420"/>
      <c r="AE66" s="420"/>
      <c r="AF66" s="420"/>
      <c r="AG66" s="420"/>
      <c r="AH66" s="420"/>
      <c r="AI66" s="420"/>
      <c r="AJ66" s="420"/>
      <c r="AK66" s="420"/>
      <c r="AL66" s="420"/>
      <c r="AM66" s="420"/>
      <c r="AN66" s="420"/>
      <c r="AO66" s="420"/>
      <c r="AP66" s="420"/>
    </row>
    <row r="67" spans="1:42" x14ac:dyDescent="0.2">
      <c r="A67" s="416" t="s">
        <v>286</v>
      </c>
      <c r="B67" s="420">
        <f>B14</f>
        <v>0</v>
      </c>
      <c r="C67" s="420">
        <f t="shared" ref="C67:AP67" si="20">C14</f>
        <v>0</v>
      </c>
      <c r="D67" s="420">
        <f t="shared" si="20"/>
        <v>0</v>
      </c>
      <c r="E67" s="420">
        <f t="shared" si="20"/>
        <v>0</v>
      </c>
      <c r="F67" s="420">
        <f t="shared" si="20"/>
        <v>0</v>
      </c>
      <c r="G67" s="420">
        <f t="shared" si="20"/>
        <v>0</v>
      </c>
      <c r="H67" s="420">
        <f t="shared" si="20"/>
        <v>0</v>
      </c>
      <c r="I67" s="420">
        <f t="shared" si="20"/>
        <v>0</v>
      </c>
      <c r="J67" s="420">
        <f t="shared" si="20"/>
        <v>0</v>
      </c>
      <c r="K67" s="420">
        <f t="shared" si="20"/>
        <v>0</v>
      </c>
      <c r="L67" s="420">
        <f t="shared" si="20"/>
        <v>0</v>
      </c>
      <c r="M67" s="420">
        <f t="shared" si="20"/>
        <v>0</v>
      </c>
      <c r="N67" s="420">
        <f t="shared" si="20"/>
        <v>0</v>
      </c>
      <c r="O67" s="420">
        <f t="shared" si="20"/>
        <v>0</v>
      </c>
      <c r="P67" s="420">
        <f t="shared" si="20"/>
        <v>0</v>
      </c>
      <c r="Q67" s="420">
        <f t="shared" si="20"/>
        <v>0</v>
      </c>
      <c r="R67" s="420">
        <f t="shared" si="20"/>
        <v>0</v>
      </c>
      <c r="S67" s="420">
        <f t="shared" si="20"/>
        <v>0</v>
      </c>
      <c r="T67" s="420">
        <f t="shared" si="20"/>
        <v>0</v>
      </c>
      <c r="U67" s="420">
        <f t="shared" si="20"/>
        <v>0</v>
      </c>
      <c r="V67" s="420">
        <f t="shared" si="20"/>
        <v>0</v>
      </c>
      <c r="W67" s="420">
        <f t="shared" si="20"/>
        <v>0</v>
      </c>
      <c r="X67" s="420">
        <f t="shared" si="20"/>
        <v>0</v>
      </c>
      <c r="Y67" s="420">
        <f t="shared" si="20"/>
        <v>0</v>
      </c>
      <c r="Z67" s="420">
        <f t="shared" si="20"/>
        <v>0</v>
      </c>
      <c r="AA67" s="420">
        <f t="shared" si="20"/>
        <v>0</v>
      </c>
      <c r="AB67" s="420">
        <f t="shared" si="20"/>
        <v>0</v>
      </c>
      <c r="AC67" s="420">
        <f t="shared" si="20"/>
        <v>0</v>
      </c>
      <c r="AD67" s="420">
        <f t="shared" si="20"/>
        <v>0</v>
      </c>
      <c r="AE67" s="420">
        <f t="shared" si="20"/>
        <v>0</v>
      </c>
      <c r="AF67" s="420">
        <f t="shared" si="20"/>
        <v>0</v>
      </c>
      <c r="AG67" s="420">
        <f t="shared" si="20"/>
        <v>0</v>
      </c>
      <c r="AH67" s="420">
        <f t="shared" si="20"/>
        <v>0</v>
      </c>
      <c r="AI67" s="420">
        <f t="shared" si="20"/>
        <v>0</v>
      </c>
      <c r="AJ67" s="420">
        <f t="shared" si="20"/>
        <v>0</v>
      </c>
      <c r="AK67" s="420">
        <f t="shared" si="20"/>
        <v>0</v>
      </c>
      <c r="AL67" s="420">
        <f t="shared" si="20"/>
        <v>0</v>
      </c>
      <c r="AM67" s="420">
        <f t="shared" si="20"/>
        <v>0</v>
      </c>
      <c r="AN67" s="420">
        <f t="shared" si="20"/>
        <v>0</v>
      </c>
      <c r="AO67" s="420">
        <f t="shared" si="20"/>
        <v>0</v>
      </c>
      <c r="AP67" s="420">
        <f t="shared" si="20"/>
        <v>0</v>
      </c>
    </row>
    <row r="68" spans="1:42" x14ac:dyDescent="0.2">
      <c r="A68" s="23" t="s">
        <v>373</v>
      </c>
      <c r="B68" s="191"/>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row>
    <row r="69" spans="1:42" x14ac:dyDescent="0.2">
      <c r="A69" s="27" t="s">
        <v>245</v>
      </c>
      <c r="B69" s="191">
        <f t="shared" ref="B69:AP69" si="21">-B567-B568</f>
        <v>0</v>
      </c>
      <c r="C69" s="191">
        <f t="shared" si="21"/>
        <v>0</v>
      </c>
      <c r="D69" s="191">
        <f t="shared" si="21"/>
        <v>0</v>
      </c>
      <c r="E69" s="191">
        <f t="shared" si="21"/>
        <v>0</v>
      </c>
      <c r="F69" s="191">
        <f t="shared" si="21"/>
        <v>0</v>
      </c>
      <c r="G69" s="191">
        <f t="shared" si="21"/>
        <v>0</v>
      </c>
      <c r="H69" s="191">
        <f t="shared" si="21"/>
        <v>0</v>
      </c>
      <c r="I69" s="191">
        <f t="shared" si="21"/>
        <v>0</v>
      </c>
      <c r="J69" s="191">
        <f t="shared" si="21"/>
        <v>0</v>
      </c>
      <c r="K69" s="191">
        <f t="shared" si="21"/>
        <v>0</v>
      </c>
      <c r="L69" s="191">
        <f t="shared" si="21"/>
        <v>0</v>
      </c>
      <c r="M69" s="191">
        <f t="shared" si="21"/>
        <v>0</v>
      </c>
      <c r="N69" s="191">
        <f t="shared" si="21"/>
        <v>0</v>
      </c>
      <c r="O69" s="191">
        <f t="shared" si="21"/>
        <v>0</v>
      </c>
      <c r="P69" s="191">
        <f t="shared" si="21"/>
        <v>0</v>
      </c>
      <c r="Q69" s="191">
        <f t="shared" si="21"/>
        <v>0</v>
      </c>
      <c r="R69" s="191">
        <f t="shared" si="21"/>
        <v>0</v>
      </c>
      <c r="S69" s="191">
        <f t="shared" si="21"/>
        <v>0</v>
      </c>
      <c r="T69" s="191">
        <f t="shared" si="21"/>
        <v>0</v>
      </c>
      <c r="U69" s="191">
        <f t="shared" si="21"/>
        <v>0</v>
      </c>
      <c r="V69" s="191">
        <f t="shared" si="21"/>
        <v>0</v>
      </c>
      <c r="W69" s="191">
        <f t="shared" si="21"/>
        <v>0</v>
      </c>
      <c r="X69" s="191">
        <f t="shared" si="21"/>
        <v>0</v>
      </c>
      <c r="Y69" s="191">
        <f t="shared" si="21"/>
        <v>0</v>
      </c>
      <c r="Z69" s="191">
        <f t="shared" si="21"/>
        <v>0</v>
      </c>
      <c r="AA69" s="191">
        <f t="shared" si="21"/>
        <v>0</v>
      </c>
      <c r="AB69" s="191">
        <f t="shared" si="21"/>
        <v>0</v>
      </c>
      <c r="AC69" s="191">
        <f t="shared" si="21"/>
        <v>0</v>
      </c>
      <c r="AD69" s="191">
        <f t="shared" si="21"/>
        <v>0</v>
      </c>
      <c r="AE69" s="191">
        <f t="shared" si="21"/>
        <v>0</v>
      </c>
      <c r="AF69" s="191">
        <f t="shared" si="21"/>
        <v>0</v>
      </c>
      <c r="AG69" s="191">
        <f t="shared" si="21"/>
        <v>0</v>
      </c>
      <c r="AH69" s="191">
        <f t="shared" si="21"/>
        <v>0</v>
      </c>
      <c r="AI69" s="191">
        <f t="shared" si="21"/>
        <v>0</v>
      </c>
      <c r="AJ69" s="191">
        <f t="shared" si="21"/>
        <v>0</v>
      </c>
      <c r="AK69" s="191">
        <f t="shared" si="21"/>
        <v>0</v>
      </c>
      <c r="AL69" s="191">
        <f t="shared" si="21"/>
        <v>0</v>
      </c>
      <c r="AM69" s="191">
        <f t="shared" si="21"/>
        <v>0</v>
      </c>
      <c r="AN69" s="191">
        <f t="shared" si="21"/>
        <v>0</v>
      </c>
      <c r="AO69" s="191">
        <f t="shared" si="21"/>
        <v>0</v>
      </c>
      <c r="AP69" s="191">
        <f t="shared" si="21"/>
        <v>0</v>
      </c>
    </row>
    <row r="70" spans="1:42" x14ac:dyDescent="0.2">
      <c r="A70" s="363" t="s">
        <v>308</v>
      </c>
      <c r="B70" s="365">
        <f>-B573-B574</f>
        <v>0</v>
      </c>
      <c r="C70" s="365">
        <f t="shared" ref="C70:AP70" si="22">-C573-C574</f>
        <v>0</v>
      </c>
      <c r="D70" s="365">
        <f t="shared" si="22"/>
        <v>0</v>
      </c>
      <c r="E70" s="365">
        <f t="shared" si="22"/>
        <v>0</v>
      </c>
      <c r="F70" s="365">
        <f t="shared" si="22"/>
        <v>0</v>
      </c>
      <c r="G70" s="365">
        <f t="shared" si="22"/>
        <v>0</v>
      </c>
      <c r="H70" s="365">
        <f t="shared" si="22"/>
        <v>0</v>
      </c>
      <c r="I70" s="365">
        <f t="shared" si="22"/>
        <v>0</v>
      </c>
      <c r="J70" s="365">
        <f t="shared" si="22"/>
        <v>0</v>
      </c>
      <c r="K70" s="365">
        <f t="shared" si="22"/>
        <v>0</v>
      </c>
      <c r="L70" s="365">
        <f t="shared" si="22"/>
        <v>0</v>
      </c>
      <c r="M70" s="365">
        <f t="shared" si="22"/>
        <v>0</v>
      </c>
      <c r="N70" s="365">
        <f t="shared" si="22"/>
        <v>0</v>
      </c>
      <c r="O70" s="365">
        <f t="shared" si="22"/>
        <v>0</v>
      </c>
      <c r="P70" s="365">
        <f t="shared" si="22"/>
        <v>0</v>
      </c>
      <c r="Q70" s="365">
        <f t="shared" si="22"/>
        <v>0</v>
      </c>
      <c r="R70" s="365">
        <f t="shared" si="22"/>
        <v>0</v>
      </c>
      <c r="S70" s="365">
        <f t="shared" si="22"/>
        <v>0</v>
      </c>
      <c r="T70" s="365">
        <f t="shared" si="22"/>
        <v>0</v>
      </c>
      <c r="U70" s="365">
        <f t="shared" si="22"/>
        <v>0</v>
      </c>
      <c r="V70" s="365">
        <f t="shared" si="22"/>
        <v>0</v>
      </c>
      <c r="W70" s="365">
        <f t="shared" si="22"/>
        <v>0</v>
      </c>
      <c r="X70" s="365">
        <f t="shared" si="22"/>
        <v>0</v>
      </c>
      <c r="Y70" s="365">
        <f t="shared" si="22"/>
        <v>0</v>
      </c>
      <c r="Z70" s="365">
        <f t="shared" si="22"/>
        <v>0</v>
      </c>
      <c r="AA70" s="365">
        <f t="shared" si="22"/>
        <v>0</v>
      </c>
      <c r="AB70" s="365">
        <f t="shared" si="22"/>
        <v>0</v>
      </c>
      <c r="AC70" s="365">
        <f t="shared" si="22"/>
        <v>0</v>
      </c>
      <c r="AD70" s="365">
        <f t="shared" si="22"/>
        <v>0</v>
      </c>
      <c r="AE70" s="365">
        <f t="shared" si="22"/>
        <v>0</v>
      </c>
      <c r="AF70" s="365">
        <f t="shared" si="22"/>
        <v>0</v>
      </c>
      <c r="AG70" s="365">
        <f t="shared" si="22"/>
        <v>0</v>
      </c>
      <c r="AH70" s="365">
        <f t="shared" si="22"/>
        <v>0</v>
      </c>
      <c r="AI70" s="365">
        <f t="shared" si="22"/>
        <v>0</v>
      </c>
      <c r="AJ70" s="365">
        <f t="shared" si="22"/>
        <v>0</v>
      </c>
      <c r="AK70" s="365">
        <f t="shared" si="22"/>
        <v>0</v>
      </c>
      <c r="AL70" s="365">
        <f t="shared" si="22"/>
        <v>0</v>
      </c>
      <c r="AM70" s="365">
        <f t="shared" si="22"/>
        <v>0</v>
      </c>
      <c r="AN70" s="365">
        <f t="shared" si="22"/>
        <v>0</v>
      </c>
      <c r="AO70" s="365">
        <f t="shared" si="22"/>
        <v>0</v>
      </c>
      <c r="AP70" s="365">
        <f t="shared" si="22"/>
        <v>0</v>
      </c>
    </row>
    <row r="71" spans="1:42" x14ac:dyDescent="0.2">
      <c r="A71" s="363" t="s">
        <v>255</v>
      </c>
      <c r="B71" s="365">
        <v>0</v>
      </c>
      <c r="C71" s="365">
        <f t="shared" ref="C71:AP71" si="23">-C579-C580</f>
        <v>0</v>
      </c>
      <c r="D71" s="365">
        <f t="shared" si="23"/>
        <v>0</v>
      </c>
      <c r="E71" s="365">
        <f t="shared" si="23"/>
        <v>0</v>
      </c>
      <c r="F71" s="365">
        <f t="shared" si="23"/>
        <v>0</v>
      </c>
      <c r="G71" s="365">
        <f t="shared" si="23"/>
        <v>0</v>
      </c>
      <c r="H71" s="365">
        <f t="shared" si="23"/>
        <v>0</v>
      </c>
      <c r="I71" s="365">
        <f t="shared" si="23"/>
        <v>0</v>
      </c>
      <c r="J71" s="365">
        <f t="shared" si="23"/>
        <v>0</v>
      </c>
      <c r="K71" s="365">
        <f t="shared" si="23"/>
        <v>0</v>
      </c>
      <c r="L71" s="365">
        <f t="shared" si="23"/>
        <v>0</v>
      </c>
      <c r="M71" s="365">
        <f t="shared" si="23"/>
        <v>0</v>
      </c>
      <c r="N71" s="365">
        <f t="shared" si="23"/>
        <v>0</v>
      </c>
      <c r="O71" s="365">
        <f t="shared" si="23"/>
        <v>0</v>
      </c>
      <c r="P71" s="365">
        <f t="shared" si="23"/>
        <v>0</v>
      </c>
      <c r="Q71" s="365">
        <f t="shared" si="23"/>
        <v>0</v>
      </c>
      <c r="R71" s="365">
        <f t="shared" si="23"/>
        <v>0</v>
      </c>
      <c r="S71" s="365">
        <f t="shared" si="23"/>
        <v>0</v>
      </c>
      <c r="T71" s="365">
        <f t="shared" si="23"/>
        <v>0</v>
      </c>
      <c r="U71" s="365">
        <f t="shared" si="23"/>
        <v>0</v>
      </c>
      <c r="V71" s="365">
        <f t="shared" si="23"/>
        <v>0</v>
      </c>
      <c r="W71" s="365">
        <f t="shared" si="23"/>
        <v>0</v>
      </c>
      <c r="X71" s="365">
        <f t="shared" si="23"/>
        <v>0</v>
      </c>
      <c r="Y71" s="365">
        <f t="shared" si="23"/>
        <v>0</v>
      </c>
      <c r="Z71" s="365">
        <f t="shared" si="23"/>
        <v>0</v>
      </c>
      <c r="AA71" s="365">
        <f t="shared" si="23"/>
        <v>0</v>
      </c>
      <c r="AB71" s="365">
        <f t="shared" si="23"/>
        <v>0</v>
      </c>
      <c r="AC71" s="365">
        <f t="shared" si="23"/>
        <v>0</v>
      </c>
      <c r="AD71" s="365">
        <f t="shared" si="23"/>
        <v>0</v>
      </c>
      <c r="AE71" s="365">
        <f t="shared" si="23"/>
        <v>0</v>
      </c>
      <c r="AF71" s="365">
        <f t="shared" si="23"/>
        <v>0</v>
      </c>
      <c r="AG71" s="365">
        <f t="shared" si="23"/>
        <v>0</v>
      </c>
      <c r="AH71" s="365">
        <f t="shared" si="23"/>
        <v>0</v>
      </c>
      <c r="AI71" s="365">
        <f t="shared" si="23"/>
        <v>0</v>
      </c>
      <c r="AJ71" s="365">
        <f t="shared" si="23"/>
        <v>0</v>
      </c>
      <c r="AK71" s="365">
        <f t="shared" si="23"/>
        <v>0</v>
      </c>
      <c r="AL71" s="365">
        <f t="shared" si="23"/>
        <v>0</v>
      </c>
      <c r="AM71" s="365">
        <f t="shared" si="23"/>
        <v>0</v>
      </c>
      <c r="AN71" s="365">
        <f t="shared" si="23"/>
        <v>0</v>
      </c>
      <c r="AO71" s="365">
        <f t="shared" si="23"/>
        <v>0</v>
      </c>
      <c r="AP71" s="365">
        <f t="shared" si="23"/>
        <v>0</v>
      </c>
    </row>
    <row r="72" spans="1:42" x14ac:dyDescent="0.2">
      <c r="A72" s="27" t="s">
        <v>256</v>
      </c>
      <c r="B72" s="186">
        <f>-B585-B586</f>
        <v>0</v>
      </c>
      <c r="C72" s="186">
        <f t="shared" ref="C72:AP72" si="24">-C585-C586</f>
        <v>0</v>
      </c>
      <c r="D72" s="186">
        <f t="shared" si="24"/>
        <v>0</v>
      </c>
      <c r="E72" s="186">
        <f t="shared" si="24"/>
        <v>0</v>
      </c>
      <c r="F72" s="186">
        <f t="shared" si="24"/>
        <v>0</v>
      </c>
      <c r="G72" s="186">
        <f t="shared" si="24"/>
        <v>0</v>
      </c>
      <c r="H72" s="186">
        <f t="shared" si="24"/>
        <v>0</v>
      </c>
      <c r="I72" s="186">
        <f t="shared" si="24"/>
        <v>0</v>
      </c>
      <c r="J72" s="186">
        <f t="shared" si="24"/>
        <v>0</v>
      </c>
      <c r="K72" s="186">
        <f t="shared" si="24"/>
        <v>0</v>
      </c>
      <c r="L72" s="186">
        <f t="shared" si="24"/>
        <v>0</v>
      </c>
      <c r="M72" s="186">
        <f t="shared" si="24"/>
        <v>0</v>
      </c>
      <c r="N72" s="186">
        <f t="shared" si="24"/>
        <v>0</v>
      </c>
      <c r="O72" s="186">
        <f t="shared" si="24"/>
        <v>0</v>
      </c>
      <c r="P72" s="186">
        <f t="shared" si="24"/>
        <v>0</v>
      </c>
      <c r="Q72" s="186">
        <f t="shared" si="24"/>
        <v>0</v>
      </c>
      <c r="R72" s="186">
        <f t="shared" si="24"/>
        <v>0</v>
      </c>
      <c r="S72" s="186">
        <f t="shared" si="24"/>
        <v>0</v>
      </c>
      <c r="T72" s="186">
        <f t="shared" si="24"/>
        <v>0</v>
      </c>
      <c r="U72" s="186">
        <f t="shared" si="24"/>
        <v>0</v>
      </c>
      <c r="V72" s="186">
        <f t="shared" si="24"/>
        <v>0</v>
      </c>
      <c r="W72" s="186">
        <f t="shared" si="24"/>
        <v>0</v>
      </c>
      <c r="X72" s="186">
        <f t="shared" si="24"/>
        <v>0</v>
      </c>
      <c r="Y72" s="186">
        <f t="shared" si="24"/>
        <v>0</v>
      </c>
      <c r="Z72" s="186">
        <f t="shared" si="24"/>
        <v>0</v>
      </c>
      <c r="AA72" s="186">
        <f t="shared" si="24"/>
        <v>0</v>
      </c>
      <c r="AB72" s="186">
        <f t="shared" si="24"/>
        <v>0</v>
      </c>
      <c r="AC72" s="186">
        <f t="shared" si="24"/>
        <v>0</v>
      </c>
      <c r="AD72" s="186">
        <f t="shared" si="24"/>
        <v>0</v>
      </c>
      <c r="AE72" s="186">
        <f t="shared" si="24"/>
        <v>0</v>
      </c>
      <c r="AF72" s="186">
        <f t="shared" si="24"/>
        <v>0</v>
      </c>
      <c r="AG72" s="186">
        <f t="shared" si="24"/>
        <v>0</v>
      </c>
      <c r="AH72" s="186">
        <f t="shared" si="24"/>
        <v>0</v>
      </c>
      <c r="AI72" s="186">
        <f t="shared" si="24"/>
        <v>0</v>
      </c>
      <c r="AJ72" s="186">
        <f t="shared" si="24"/>
        <v>0</v>
      </c>
      <c r="AK72" s="186">
        <f t="shared" si="24"/>
        <v>0</v>
      </c>
      <c r="AL72" s="186">
        <f t="shared" si="24"/>
        <v>0</v>
      </c>
      <c r="AM72" s="186">
        <f t="shared" si="24"/>
        <v>0</v>
      </c>
      <c r="AN72" s="186">
        <f t="shared" si="24"/>
        <v>0</v>
      </c>
      <c r="AO72" s="186">
        <f t="shared" si="24"/>
        <v>0</v>
      </c>
      <c r="AP72" s="186">
        <f t="shared" si="24"/>
        <v>0</v>
      </c>
    </row>
    <row r="73" spans="1:42" x14ac:dyDescent="0.2">
      <c r="A73" s="27" t="s">
        <v>257</v>
      </c>
      <c r="B73" s="186">
        <f>-B617-B618</f>
        <v>0</v>
      </c>
      <c r="C73" s="186">
        <f t="shared" ref="C73:AP73" si="25">-C617-C618</f>
        <v>0</v>
      </c>
      <c r="D73" s="186">
        <f t="shared" si="25"/>
        <v>0</v>
      </c>
      <c r="E73" s="186">
        <f t="shared" si="25"/>
        <v>0</v>
      </c>
      <c r="F73" s="186">
        <f t="shared" si="25"/>
        <v>0</v>
      </c>
      <c r="G73" s="186">
        <f t="shared" si="25"/>
        <v>0</v>
      </c>
      <c r="H73" s="186">
        <f t="shared" si="25"/>
        <v>0</v>
      </c>
      <c r="I73" s="186">
        <f t="shared" si="25"/>
        <v>0</v>
      </c>
      <c r="J73" s="186">
        <f t="shared" si="25"/>
        <v>0</v>
      </c>
      <c r="K73" s="186">
        <f t="shared" si="25"/>
        <v>0</v>
      </c>
      <c r="L73" s="186">
        <f t="shared" si="25"/>
        <v>0</v>
      </c>
      <c r="M73" s="186">
        <f t="shared" si="25"/>
        <v>0</v>
      </c>
      <c r="N73" s="186">
        <f t="shared" si="25"/>
        <v>0</v>
      </c>
      <c r="O73" s="186">
        <f t="shared" si="25"/>
        <v>0</v>
      </c>
      <c r="P73" s="186">
        <f t="shared" si="25"/>
        <v>0</v>
      </c>
      <c r="Q73" s="186">
        <f t="shared" si="25"/>
        <v>0</v>
      </c>
      <c r="R73" s="186">
        <f t="shared" si="25"/>
        <v>0</v>
      </c>
      <c r="S73" s="186">
        <f t="shared" si="25"/>
        <v>0</v>
      </c>
      <c r="T73" s="186">
        <f t="shared" si="25"/>
        <v>0</v>
      </c>
      <c r="U73" s="186">
        <f t="shared" si="25"/>
        <v>0</v>
      </c>
      <c r="V73" s="186">
        <f t="shared" si="25"/>
        <v>0</v>
      </c>
      <c r="W73" s="186">
        <f t="shared" si="25"/>
        <v>0</v>
      </c>
      <c r="X73" s="186">
        <f t="shared" si="25"/>
        <v>0</v>
      </c>
      <c r="Y73" s="186">
        <f t="shared" si="25"/>
        <v>0</v>
      </c>
      <c r="Z73" s="186">
        <f t="shared" si="25"/>
        <v>0</v>
      </c>
      <c r="AA73" s="186">
        <f t="shared" si="25"/>
        <v>0</v>
      </c>
      <c r="AB73" s="186">
        <f t="shared" si="25"/>
        <v>0</v>
      </c>
      <c r="AC73" s="186">
        <f t="shared" si="25"/>
        <v>0</v>
      </c>
      <c r="AD73" s="186">
        <f t="shared" si="25"/>
        <v>0</v>
      </c>
      <c r="AE73" s="186">
        <f t="shared" si="25"/>
        <v>0</v>
      </c>
      <c r="AF73" s="186">
        <f t="shared" si="25"/>
        <v>0</v>
      </c>
      <c r="AG73" s="186">
        <f t="shared" si="25"/>
        <v>0</v>
      </c>
      <c r="AH73" s="186">
        <f t="shared" si="25"/>
        <v>0</v>
      </c>
      <c r="AI73" s="186">
        <f t="shared" si="25"/>
        <v>0</v>
      </c>
      <c r="AJ73" s="186">
        <f t="shared" si="25"/>
        <v>0</v>
      </c>
      <c r="AK73" s="186">
        <f t="shared" si="25"/>
        <v>0</v>
      </c>
      <c r="AL73" s="186">
        <f t="shared" si="25"/>
        <v>0</v>
      </c>
      <c r="AM73" s="186">
        <f t="shared" si="25"/>
        <v>0</v>
      </c>
      <c r="AN73" s="186">
        <f t="shared" si="25"/>
        <v>0</v>
      </c>
      <c r="AO73" s="186">
        <f t="shared" si="25"/>
        <v>0</v>
      </c>
      <c r="AP73" s="186">
        <f t="shared" si="25"/>
        <v>0</v>
      </c>
    </row>
    <row r="74" spans="1:42" x14ac:dyDescent="0.2">
      <c r="A74" s="27" t="s">
        <v>258</v>
      </c>
      <c r="B74" s="192">
        <f>-B649-B650</f>
        <v>0</v>
      </c>
      <c r="C74" s="192">
        <f t="shared" ref="C74:AP74" si="26">-C649-C650</f>
        <v>0</v>
      </c>
      <c r="D74" s="192">
        <f t="shared" si="26"/>
        <v>0</v>
      </c>
      <c r="E74" s="192">
        <f t="shared" si="26"/>
        <v>0</v>
      </c>
      <c r="F74" s="192">
        <f t="shared" si="26"/>
        <v>0</v>
      </c>
      <c r="G74" s="192">
        <f t="shared" si="26"/>
        <v>0</v>
      </c>
      <c r="H74" s="192">
        <f t="shared" si="26"/>
        <v>0</v>
      </c>
      <c r="I74" s="192">
        <f t="shared" si="26"/>
        <v>0</v>
      </c>
      <c r="J74" s="192">
        <f t="shared" si="26"/>
        <v>0</v>
      </c>
      <c r="K74" s="192">
        <f t="shared" si="26"/>
        <v>0</v>
      </c>
      <c r="L74" s="192">
        <f t="shared" si="26"/>
        <v>0</v>
      </c>
      <c r="M74" s="192">
        <f t="shared" si="26"/>
        <v>0</v>
      </c>
      <c r="N74" s="192">
        <f t="shared" si="26"/>
        <v>0</v>
      </c>
      <c r="O74" s="192">
        <f t="shared" si="26"/>
        <v>0</v>
      </c>
      <c r="P74" s="192">
        <f t="shared" si="26"/>
        <v>0</v>
      </c>
      <c r="Q74" s="192">
        <f t="shared" si="26"/>
        <v>0</v>
      </c>
      <c r="R74" s="192">
        <f t="shared" si="26"/>
        <v>0</v>
      </c>
      <c r="S74" s="192">
        <f t="shared" si="26"/>
        <v>0</v>
      </c>
      <c r="T74" s="192">
        <f t="shared" si="26"/>
        <v>0</v>
      </c>
      <c r="U74" s="192">
        <f t="shared" si="26"/>
        <v>0</v>
      </c>
      <c r="V74" s="192">
        <f t="shared" si="26"/>
        <v>0</v>
      </c>
      <c r="W74" s="192">
        <f t="shared" si="26"/>
        <v>0</v>
      </c>
      <c r="X74" s="192">
        <f t="shared" si="26"/>
        <v>0</v>
      </c>
      <c r="Y74" s="192">
        <f t="shared" si="26"/>
        <v>0</v>
      </c>
      <c r="Z74" s="192">
        <f t="shared" si="26"/>
        <v>0</v>
      </c>
      <c r="AA74" s="192">
        <f t="shared" si="26"/>
        <v>0</v>
      </c>
      <c r="AB74" s="192">
        <f t="shared" si="26"/>
        <v>0</v>
      </c>
      <c r="AC74" s="192">
        <f t="shared" si="26"/>
        <v>0</v>
      </c>
      <c r="AD74" s="192">
        <f t="shared" si="26"/>
        <v>0</v>
      </c>
      <c r="AE74" s="192">
        <f t="shared" si="26"/>
        <v>0</v>
      </c>
      <c r="AF74" s="192">
        <f t="shared" si="26"/>
        <v>0</v>
      </c>
      <c r="AG74" s="192">
        <f t="shared" si="26"/>
        <v>0</v>
      </c>
      <c r="AH74" s="192">
        <f t="shared" si="26"/>
        <v>0</v>
      </c>
      <c r="AI74" s="192">
        <f t="shared" si="26"/>
        <v>0</v>
      </c>
      <c r="AJ74" s="192">
        <f t="shared" si="26"/>
        <v>0</v>
      </c>
      <c r="AK74" s="192">
        <f t="shared" si="26"/>
        <v>0</v>
      </c>
      <c r="AL74" s="192">
        <f t="shared" si="26"/>
        <v>0</v>
      </c>
      <c r="AM74" s="192">
        <f t="shared" si="26"/>
        <v>0</v>
      </c>
      <c r="AN74" s="192">
        <f t="shared" si="26"/>
        <v>0</v>
      </c>
      <c r="AO74" s="192">
        <f t="shared" si="26"/>
        <v>0</v>
      </c>
      <c r="AP74" s="192">
        <f t="shared" si="26"/>
        <v>0</v>
      </c>
    </row>
    <row r="75" spans="1:42" x14ac:dyDescent="0.2">
      <c r="A75" s="27" t="s">
        <v>372</v>
      </c>
      <c r="B75" s="191">
        <f>SUM(B69:B74)</f>
        <v>0</v>
      </c>
      <c r="C75" s="365">
        <f t="shared" ref="C75:AP75" si="27">SUM(C69:C74)</f>
        <v>0</v>
      </c>
      <c r="D75" s="365">
        <f t="shared" si="27"/>
        <v>0</v>
      </c>
      <c r="E75" s="365">
        <f t="shared" si="27"/>
        <v>0</v>
      </c>
      <c r="F75" s="365">
        <f t="shared" si="27"/>
        <v>0</v>
      </c>
      <c r="G75" s="365">
        <f t="shared" si="27"/>
        <v>0</v>
      </c>
      <c r="H75" s="365">
        <f t="shared" si="27"/>
        <v>0</v>
      </c>
      <c r="I75" s="365">
        <f t="shared" si="27"/>
        <v>0</v>
      </c>
      <c r="J75" s="365">
        <f t="shared" si="27"/>
        <v>0</v>
      </c>
      <c r="K75" s="365">
        <f t="shared" si="27"/>
        <v>0</v>
      </c>
      <c r="L75" s="365">
        <f t="shared" si="27"/>
        <v>0</v>
      </c>
      <c r="M75" s="365">
        <f t="shared" si="27"/>
        <v>0</v>
      </c>
      <c r="N75" s="365">
        <f t="shared" si="27"/>
        <v>0</v>
      </c>
      <c r="O75" s="365">
        <f t="shared" si="27"/>
        <v>0</v>
      </c>
      <c r="P75" s="365">
        <f t="shared" si="27"/>
        <v>0</v>
      </c>
      <c r="Q75" s="365">
        <f t="shared" si="27"/>
        <v>0</v>
      </c>
      <c r="R75" s="365">
        <f t="shared" si="27"/>
        <v>0</v>
      </c>
      <c r="S75" s="365">
        <f t="shared" si="27"/>
        <v>0</v>
      </c>
      <c r="T75" s="365">
        <f t="shared" si="27"/>
        <v>0</v>
      </c>
      <c r="U75" s="365">
        <f t="shared" si="27"/>
        <v>0</v>
      </c>
      <c r="V75" s="365">
        <f t="shared" si="27"/>
        <v>0</v>
      </c>
      <c r="W75" s="365">
        <f t="shared" si="27"/>
        <v>0</v>
      </c>
      <c r="X75" s="365">
        <f t="shared" si="27"/>
        <v>0</v>
      </c>
      <c r="Y75" s="365">
        <f t="shared" si="27"/>
        <v>0</v>
      </c>
      <c r="Z75" s="365">
        <f t="shared" si="27"/>
        <v>0</v>
      </c>
      <c r="AA75" s="365">
        <f t="shared" si="27"/>
        <v>0</v>
      </c>
      <c r="AB75" s="365">
        <f t="shared" si="27"/>
        <v>0</v>
      </c>
      <c r="AC75" s="365">
        <f t="shared" si="27"/>
        <v>0</v>
      </c>
      <c r="AD75" s="365">
        <f t="shared" si="27"/>
        <v>0</v>
      </c>
      <c r="AE75" s="365">
        <f t="shared" si="27"/>
        <v>0</v>
      </c>
      <c r="AF75" s="365">
        <f t="shared" si="27"/>
        <v>0</v>
      </c>
      <c r="AG75" s="365">
        <f t="shared" si="27"/>
        <v>0</v>
      </c>
      <c r="AH75" s="365">
        <f t="shared" si="27"/>
        <v>0</v>
      </c>
      <c r="AI75" s="365">
        <f t="shared" si="27"/>
        <v>0</v>
      </c>
      <c r="AJ75" s="365">
        <f t="shared" si="27"/>
        <v>0</v>
      </c>
      <c r="AK75" s="365">
        <f t="shared" si="27"/>
        <v>0</v>
      </c>
      <c r="AL75" s="365">
        <f t="shared" si="27"/>
        <v>0</v>
      </c>
      <c r="AM75" s="365">
        <f t="shared" si="27"/>
        <v>0</v>
      </c>
      <c r="AN75" s="365">
        <f t="shared" si="27"/>
        <v>0</v>
      </c>
      <c r="AO75" s="365">
        <f t="shared" si="27"/>
        <v>0</v>
      </c>
      <c r="AP75" s="365">
        <f t="shared" si="27"/>
        <v>0</v>
      </c>
    </row>
    <row r="76" spans="1:42" x14ac:dyDescent="0.2">
      <c r="A76" s="23" t="s">
        <v>400</v>
      </c>
    </row>
    <row r="77" spans="1:42" x14ac:dyDescent="0.2">
      <c r="A77" s="27" t="s">
        <v>259</v>
      </c>
      <c r="B77" s="186">
        <f>B586</f>
        <v>0</v>
      </c>
      <c r="C77" s="186">
        <f t="shared" ref="C77:AP77" si="28">C586</f>
        <v>0</v>
      </c>
      <c r="D77" s="186">
        <f t="shared" si="28"/>
        <v>0</v>
      </c>
      <c r="E77" s="186">
        <f t="shared" si="28"/>
        <v>0</v>
      </c>
      <c r="F77" s="186">
        <f t="shared" si="28"/>
        <v>0</v>
      </c>
      <c r="G77" s="186">
        <f t="shared" si="28"/>
        <v>0</v>
      </c>
      <c r="H77" s="186">
        <f t="shared" si="28"/>
        <v>0</v>
      </c>
      <c r="I77" s="186">
        <f t="shared" si="28"/>
        <v>0</v>
      </c>
      <c r="J77" s="186">
        <f t="shared" si="28"/>
        <v>0</v>
      </c>
      <c r="K77" s="186">
        <f t="shared" si="28"/>
        <v>0</v>
      </c>
      <c r="L77" s="186">
        <f t="shared" si="28"/>
        <v>0</v>
      </c>
      <c r="M77" s="186">
        <f t="shared" si="28"/>
        <v>0</v>
      </c>
      <c r="N77" s="186">
        <f t="shared" si="28"/>
        <v>0</v>
      </c>
      <c r="O77" s="186">
        <f t="shared" si="28"/>
        <v>0</v>
      </c>
      <c r="P77" s="186">
        <f t="shared" si="28"/>
        <v>0</v>
      </c>
      <c r="Q77" s="186">
        <f t="shared" si="28"/>
        <v>0</v>
      </c>
      <c r="R77" s="186">
        <f t="shared" si="28"/>
        <v>0</v>
      </c>
      <c r="S77" s="186">
        <f t="shared" si="28"/>
        <v>0</v>
      </c>
      <c r="T77" s="186">
        <f t="shared" si="28"/>
        <v>0</v>
      </c>
      <c r="U77" s="186">
        <f t="shared" si="28"/>
        <v>0</v>
      </c>
      <c r="V77" s="186">
        <f t="shared" si="28"/>
        <v>0</v>
      </c>
      <c r="W77" s="186">
        <f t="shared" si="28"/>
        <v>0</v>
      </c>
      <c r="X77" s="186">
        <f t="shared" si="28"/>
        <v>0</v>
      </c>
      <c r="Y77" s="186">
        <f t="shared" si="28"/>
        <v>0</v>
      </c>
      <c r="Z77" s="186">
        <f t="shared" si="28"/>
        <v>0</v>
      </c>
      <c r="AA77" s="186">
        <f t="shared" si="28"/>
        <v>0</v>
      </c>
      <c r="AB77" s="186">
        <f t="shared" si="28"/>
        <v>0</v>
      </c>
      <c r="AC77" s="186">
        <f t="shared" si="28"/>
        <v>0</v>
      </c>
      <c r="AD77" s="186">
        <f t="shared" si="28"/>
        <v>0</v>
      </c>
      <c r="AE77" s="186">
        <f t="shared" si="28"/>
        <v>0</v>
      </c>
      <c r="AF77" s="186">
        <f t="shared" si="28"/>
        <v>0</v>
      </c>
      <c r="AG77" s="186">
        <f t="shared" si="28"/>
        <v>0</v>
      </c>
      <c r="AH77" s="186">
        <f t="shared" si="28"/>
        <v>0</v>
      </c>
      <c r="AI77" s="186">
        <f t="shared" si="28"/>
        <v>0</v>
      </c>
      <c r="AJ77" s="186">
        <f t="shared" si="28"/>
        <v>0</v>
      </c>
      <c r="AK77" s="186">
        <f t="shared" si="28"/>
        <v>0</v>
      </c>
      <c r="AL77" s="186">
        <f t="shared" si="28"/>
        <v>0</v>
      </c>
      <c r="AM77" s="186">
        <f t="shared" si="28"/>
        <v>0</v>
      </c>
      <c r="AN77" s="186">
        <f t="shared" si="28"/>
        <v>0</v>
      </c>
      <c r="AO77" s="186">
        <f t="shared" si="28"/>
        <v>0</v>
      </c>
      <c r="AP77" s="186">
        <f t="shared" si="28"/>
        <v>0</v>
      </c>
    </row>
    <row r="78" spans="1:42" x14ac:dyDescent="0.2">
      <c r="A78" s="27" t="s">
        <v>260</v>
      </c>
      <c r="B78" s="186">
        <f>B618</f>
        <v>0</v>
      </c>
      <c r="C78" s="186">
        <f t="shared" ref="C78:AP78" si="29">C618</f>
        <v>0</v>
      </c>
      <c r="D78" s="186">
        <f t="shared" si="29"/>
        <v>0</v>
      </c>
      <c r="E78" s="186">
        <f t="shared" si="29"/>
        <v>0</v>
      </c>
      <c r="F78" s="186">
        <f t="shared" si="29"/>
        <v>0</v>
      </c>
      <c r="G78" s="186">
        <f t="shared" si="29"/>
        <v>0</v>
      </c>
      <c r="H78" s="186">
        <f t="shared" si="29"/>
        <v>0</v>
      </c>
      <c r="I78" s="186">
        <f t="shared" si="29"/>
        <v>0</v>
      </c>
      <c r="J78" s="186">
        <f t="shared" si="29"/>
        <v>0</v>
      </c>
      <c r="K78" s="186">
        <f t="shared" si="29"/>
        <v>0</v>
      </c>
      <c r="L78" s="186">
        <f t="shared" si="29"/>
        <v>0</v>
      </c>
      <c r="M78" s="186">
        <f t="shared" si="29"/>
        <v>0</v>
      </c>
      <c r="N78" s="186">
        <f t="shared" si="29"/>
        <v>0</v>
      </c>
      <c r="O78" s="186">
        <f t="shared" si="29"/>
        <v>0</v>
      </c>
      <c r="P78" s="186">
        <f t="shared" si="29"/>
        <v>0</v>
      </c>
      <c r="Q78" s="186">
        <f t="shared" si="29"/>
        <v>0</v>
      </c>
      <c r="R78" s="186">
        <f t="shared" si="29"/>
        <v>0</v>
      </c>
      <c r="S78" s="186">
        <f t="shared" si="29"/>
        <v>0</v>
      </c>
      <c r="T78" s="186">
        <f t="shared" si="29"/>
        <v>0</v>
      </c>
      <c r="U78" s="186">
        <f t="shared" si="29"/>
        <v>0</v>
      </c>
      <c r="V78" s="186">
        <f t="shared" si="29"/>
        <v>0</v>
      </c>
      <c r="W78" s="186">
        <f t="shared" si="29"/>
        <v>0</v>
      </c>
      <c r="X78" s="186">
        <f t="shared" si="29"/>
        <v>0</v>
      </c>
      <c r="Y78" s="186">
        <f t="shared" si="29"/>
        <v>0</v>
      </c>
      <c r="Z78" s="186">
        <f t="shared" si="29"/>
        <v>0</v>
      </c>
      <c r="AA78" s="186">
        <f t="shared" si="29"/>
        <v>0</v>
      </c>
      <c r="AB78" s="186">
        <f t="shared" si="29"/>
        <v>0</v>
      </c>
      <c r="AC78" s="186">
        <f t="shared" si="29"/>
        <v>0</v>
      </c>
      <c r="AD78" s="186">
        <f t="shared" si="29"/>
        <v>0</v>
      </c>
      <c r="AE78" s="186">
        <f t="shared" si="29"/>
        <v>0</v>
      </c>
      <c r="AF78" s="186">
        <f t="shared" si="29"/>
        <v>0</v>
      </c>
      <c r="AG78" s="186">
        <f t="shared" si="29"/>
        <v>0</v>
      </c>
      <c r="AH78" s="186">
        <f t="shared" si="29"/>
        <v>0</v>
      </c>
      <c r="AI78" s="186">
        <f t="shared" si="29"/>
        <v>0</v>
      </c>
      <c r="AJ78" s="186">
        <f t="shared" si="29"/>
        <v>0</v>
      </c>
      <c r="AK78" s="186">
        <f t="shared" si="29"/>
        <v>0</v>
      </c>
      <c r="AL78" s="186">
        <f t="shared" si="29"/>
        <v>0</v>
      </c>
      <c r="AM78" s="186">
        <f t="shared" si="29"/>
        <v>0</v>
      </c>
      <c r="AN78" s="186">
        <f t="shared" si="29"/>
        <v>0</v>
      </c>
      <c r="AO78" s="186">
        <f t="shared" si="29"/>
        <v>0</v>
      </c>
      <c r="AP78" s="186">
        <f t="shared" si="29"/>
        <v>0</v>
      </c>
    </row>
    <row r="79" spans="1:42" x14ac:dyDescent="0.2">
      <c r="A79" s="27" t="s">
        <v>261</v>
      </c>
      <c r="B79" s="192">
        <f>B650</f>
        <v>0</v>
      </c>
      <c r="C79" s="192">
        <f t="shared" ref="C79:AP79" si="30">C650</f>
        <v>0</v>
      </c>
      <c r="D79" s="192">
        <f t="shared" si="30"/>
        <v>0</v>
      </c>
      <c r="E79" s="192">
        <f t="shared" si="30"/>
        <v>0</v>
      </c>
      <c r="F79" s="192">
        <f t="shared" si="30"/>
        <v>0</v>
      </c>
      <c r="G79" s="192">
        <f t="shared" si="30"/>
        <v>0</v>
      </c>
      <c r="H79" s="192">
        <f t="shared" si="30"/>
        <v>0</v>
      </c>
      <c r="I79" s="192">
        <f t="shared" si="30"/>
        <v>0</v>
      </c>
      <c r="J79" s="192">
        <f t="shared" si="30"/>
        <v>0</v>
      </c>
      <c r="K79" s="192">
        <f t="shared" si="30"/>
        <v>0</v>
      </c>
      <c r="L79" s="192">
        <f t="shared" si="30"/>
        <v>0</v>
      </c>
      <c r="M79" s="192">
        <f t="shared" si="30"/>
        <v>0</v>
      </c>
      <c r="N79" s="192">
        <f t="shared" si="30"/>
        <v>0</v>
      </c>
      <c r="O79" s="192">
        <f t="shared" si="30"/>
        <v>0</v>
      </c>
      <c r="P79" s="192">
        <f t="shared" si="30"/>
        <v>0</v>
      </c>
      <c r="Q79" s="192">
        <f t="shared" si="30"/>
        <v>0</v>
      </c>
      <c r="R79" s="192">
        <f t="shared" si="30"/>
        <v>0</v>
      </c>
      <c r="S79" s="192">
        <f t="shared" si="30"/>
        <v>0</v>
      </c>
      <c r="T79" s="192">
        <f t="shared" si="30"/>
        <v>0</v>
      </c>
      <c r="U79" s="192">
        <f t="shared" si="30"/>
        <v>0</v>
      </c>
      <c r="V79" s="192">
        <f t="shared" si="30"/>
        <v>0</v>
      </c>
      <c r="W79" s="192">
        <f t="shared" si="30"/>
        <v>0</v>
      </c>
      <c r="X79" s="192">
        <f t="shared" si="30"/>
        <v>0</v>
      </c>
      <c r="Y79" s="192">
        <f t="shared" si="30"/>
        <v>0</v>
      </c>
      <c r="Z79" s="192">
        <f t="shared" si="30"/>
        <v>0</v>
      </c>
      <c r="AA79" s="192">
        <f t="shared" si="30"/>
        <v>0</v>
      </c>
      <c r="AB79" s="192">
        <f t="shared" si="30"/>
        <v>0</v>
      </c>
      <c r="AC79" s="192">
        <f t="shared" si="30"/>
        <v>0</v>
      </c>
      <c r="AD79" s="192">
        <f t="shared" si="30"/>
        <v>0</v>
      </c>
      <c r="AE79" s="192">
        <f t="shared" si="30"/>
        <v>0</v>
      </c>
      <c r="AF79" s="192">
        <f t="shared" si="30"/>
        <v>0</v>
      </c>
      <c r="AG79" s="192">
        <f t="shared" si="30"/>
        <v>0</v>
      </c>
      <c r="AH79" s="192">
        <f t="shared" si="30"/>
        <v>0</v>
      </c>
      <c r="AI79" s="192">
        <f t="shared" si="30"/>
        <v>0</v>
      </c>
      <c r="AJ79" s="192">
        <f t="shared" si="30"/>
        <v>0</v>
      </c>
      <c r="AK79" s="192">
        <f t="shared" si="30"/>
        <v>0</v>
      </c>
      <c r="AL79" s="192">
        <f t="shared" si="30"/>
        <v>0</v>
      </c>
      <c r="AM79" s="192">
        <f t="shared" si="30"/>
        <v>0</v>
      </c>
      <c r="AN79" s="192">
        <f t="shared" si="30"/>
        <v>0</v>
      </c>
      <c r="AO79" s="192">
        <f t="shared" si="30"/>
        <v>0</v>
      </c>
      <c r="AP79" s="192">
        <f t="shared" si="30"/>
        <v>0</v>
      </c>
    </row>
    <row r="80" spans="1:42" x14ac:dyDescent="0.2">
      <c r="A80" s="27" t="s">
        <v>374</v>
      </c>
      <c r="B80" s="271">
        <f>SUM(B77:B79)</f>
        <v>0</v>
      </c>
      <c r="C80" s="271">
        <f t="shared" ref="C80:AP80" si="31">SUM(C77:C79)</f>
        <v>0</v>
      </c>
      <c r="D80" s="271">
        <f t="shared" si="31"/>
        <v>0</v>
      </c>
      <c r="E80" s="271">
        <f t="shared" si="31"/>
        <v>0</v>
      </c>
      <c r="F80" s="271">
        <f t="shared" si="31"/>
        <v>0</v>
      </c>
      <c r="G80" s="271">
        <f t="shared" si="31"/>
        <v>0</v>
      </c>
      <c r="H80" s="271">
        <f t="shared" si="31"/>
        <v>0</v>
      </c>
      <c r="I80" s="271">
        <f t="shared" si="31"/>
        <v>0</v>
      </c>
      <c r="J80" s="271">
        <f t="shared" si="31"/>
        <v>0</v>
      </c>
      <c r="K80" s="271">
        <f t="shared" si="31"/>
        <v>0</v>
      </c>
      <c r="L80" s="271">
        <f t="shared" si="31"/>
        <v>0</v>
      </c>
      <c r="M80" s="271">
        <f t="shared" si="31"/>
        <v>0</v>
      </c>
      <c r="N80" s="271">
        <f t="shared" si="31"/>
        <v>0</v>
      </c>
      <c r="O80" s="271">
        <f t="shared" si="31"/>
        <v>0</v>
      </c>
      <c r="P80" s="271">
        <f t="shared" si="31"/>
        <v>0</v>
      </c>
      <c r="Q80" s="271">
        <f t="shared" si="31"/>
        <v>0</v>
      </c>
      <c r="R80" s="271">
        <f t="shared" si="31"/>
        <v>0</v>
      </c>
      <c r="S80" s="271">
        <f t="shared" si="31"/>
        <v>0</v>
      </c>
      <c r="T80" s="271">
        <f t="shared" si="31"/>
        <v>0</v>
      </c>
      <c r="U80" s="271">
        <f t="shared" si="31"/>
        <v>0</v>
      </c>
      <c r="V80" s="271">
        <f t="shared" si="31"/>
        <v>0</v>
      </c>
      <c r="W80" s="271">
        <f t="shared" si="31"/>
        <v>0</v>
      </c>
      <c r="X80" s="271">
        <f t="shared" si="31"/>
        <v>0</v>
      </c>
      <c r="Y80" s="271">
        <f t="shared" si="31"/>
        <v>0</v>
      </c>
      <c r="Z80" s="271">
        <f t="shared" si="31"/>
        <v>0</v>
      </c>
      <c r="AA80" s="271">
        <f t="shared" si="31"/>
        <v>0</v>
      </c>
      <c r="AB80" s="271">
        <f t="shared" si="31"/>
        <v>0</v>
      </c>
      <c r="AC80" s="271">
        <f t="shared" si="31"/>
        <v>0</v>
      </c>
      <c r="AD80" s="271">
        <f t="shared" si="31"/>
        <v>0</v>
      </c>
      <c r="AE80" s="271">
        <f t="shared" si="31"/>
        <v>0</v>
      </c>
      <c r="AF80" s="271">
        <f t="shared" si="31"/>
        <v>0</v>
      </c>
      <c r="AG80" s="271">
        <f t="shared" si="31"/>
        <v>0</v>
      </c>
      <c r="AH80" s="271">
        <f t="shared" si="31"/>
        <v>0</v>
      </c>
      <c r="AI80" s="271">
        <f t="shared" si="31"/>
        <v>0</v>
      </c>
      <c r="AJ80" s="271">
        <f t="shared" si="31"/>
        <v>0</v>
      </c>
      <c r="AK80" s="271">
        <f t="shared" si="31"/>
        <v>0</v>
      </c>
      <c r="AL80" s="271">
        <f t="shared" si="31"/>
        <v>0</v>
      </c>
      <c r="AM80" s="271">
        <f t="shared" si="31"/>
        <v>0</v>
      </c>
      <c r="AN80" s="271">
        <f t="shared" si="31"/>
        <v>0</v>
      </c>
      <c r="AO80" s="271">
        <f t="shared" si="31"/>
        <v>0</v>
      </c>
      <c r="AP80" s="271">
        <f t="shared" si="31"/>
        <v>0</v>
      </c>
    </row>
    <row r="81" spans="1:42" x14ac:dyDescent="0.2">
      <c r="A81" s="272" t="s">
        <v>13</v>
      </c>
      <c r="B81" s="199">
        <f>SUM(B64:B67)+B75+B80</f>
        <v>0</v>
      </c>
      <c r="C81" s="199">
        <f t="shared" ref="C81:AP81" si="32">SUM(C64:C67)+C75+C80</f>
        <v>0</v>
      </c>
      <c r="D81" s="199">
        <f t="shared" si="32"/>
        <v>0</v>
      </c>
      <c r="E81" s="199">
        <f t="shared" si="32"/>
        <v>0</v>
      </c>
      <c r="F81" s="199">
        <f t="shared" si="32"/>
        <v>0</v>
      </c>
      <c r="G81" s="199">
        <f t="shared" si="32"/>
        <v>0</v>
      </c>
      <c r="H81" s="199">
        <f t="shared" si="32"/>
        <v>0</v>
      </c>
      <c r="I81" s="199">
        <f t="shared" si="32"/>
        <v>0</v>
      </c>
      <c r="J81" s="199">
        <f t="shared" si="32"/>
        <v>0</v>
      </c>
      <c r="K81" s="199">
        <f t="shared" si="32"/>
        <v>0</v>
      </c>
      <c r="L81" s="199">
        <f t="shared" si="32"/>
        <v>0</v>
      </c>
      <c r="M81" s="199">
        <f t="shared" si="32"/>
        <v>0</v>
      </c>
      <c r="N81" s="199">
        <f t="shared" si="32"/>
        <v>0</v>
      </c>
      <c r="O81" s="199">
        <f t="shared" si="32"/>
        <v>0</v>
      </c>
      <c r="P81" s="199">
        <f t="shared" si="32"/>
        <v>0</v>
      </c>
      <c r="Q81" s="199">
        <f t="shared" si="32"/>
        <v>0</v>
      </c>
      <c r="R81" s="199">
        <f t="shared" si="32"/>
        <v>0</v>
      </c>
      <c r="S81" s="199">
        <f t="shared" si="32"/>
        <v>0</v>
      </c>
      <c r="T81" s="199">
        <f t="shared" si="32"/>
        <v>0</v>
      </c>
      <c r="U81" s="199">
        <f t="shared" si="32"/>
        <v>0</v>
      </c>
      <c r="V81" s="199">
        <f t="shared" si="32"/>
        <v>0</v>
      </c>
      <c r="W81" s="199">
        <f t="shared" si="32"/>
        <v>0</v>
      </c>
      <c r="X81" s="199">
        <f t="shared" si="32"/>
        <v>0</v>
      </c>
      <c r="Y81" s="199">
        <f t="shared" si="32"/>
        <v>0</v>
      </c>
      <c r="Z81" s="199">
        <f t="shared" si="32"/>
        <v>0</v>
      </c>
      <c r="AA81" s="199">
        <f t="shared" si="32"/>
        <v>0</v>
      </c>
      <c r="AB81" s="199">
        <f t="shared" si="32"/>
        <v>0</v>
      </c>
      <c r="AC81" s="199">
        <f t="shared" si="32"/>
        <v>0</v>
      </c>
      <c r="AD81" s="199">
        <f t="shared" si="32"/>
        <v>0</v>
      </c>
      <c r="AE81" s="199">
        <f t="shared" si="32"/>
        <v>0</v>
      </c>
      <c r="AF81" s="199">
        <f t="shared" si="32"/>
        <v>0</v>
      </c>
      <c r="AG81" s="199">
        <f t="shared" si="32"/>
        <v>0</v>
      </c>
      <c r="AH81" s="199">
        <f t="shared" si="32"/>
        <v>0</v>
      </c>
      <c r="AI81" s="199">
        <f t="shared" si="32"/>
        <v>0</v>
      </c>
      <c r="AJ81" s="199">
        <f t="shared" si="32"/>
        <v>0</v>
      </c>
      <c r="AK81" s="199">
        <f t="shared" si="32"/>
        <v>0</v>
      </c>
      <c r="AL81" s="199">
        <f t="shared" si="32"/>
        <v>0</v>
      </c>
      <c r="AM81" s="199">
        <f t="shared" si="32"/>
        <v>0</v>
      </c>
      <c r="AN81" s="199">
        <f t="shared" si="32"/>
        <v>0</v>
      </c>
      <c r="AO81" s="199">
        <f t="shared" si="32"/>
        <v>0</v>
      </c>
      <c r="AP81" s="199">
        <f t="shared" si="32"/>
        <v>0</v>
      </c>
    </row>
    <row r="82" spans="1:42" x14ac:dyDescent="0.2">
      <c r="A82" s="23"/>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5" t="s">
        <v>60</v>
      </c>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362" t="s">
        <v>310</v>
      </c>
      <c r="B84" s="364">
        <f>B573</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362" t="s">
        <v>311</v>
      </c>
      <c r="B85" s="192">
        <f>B567</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3" t="s">
        <v>401</v>
      </c>
      <c r="B86" s="364">
        <f>SUM(B84:B85)</f>
        <v>0</v>
      </c>
      <c r="C86" s="421">
        <v>0</v>
      </c>
      <c r="D86" s="421">
        <v>0</v>
      </c>
      <c r="E86" s="421">
        <v>0</v>
      </c>
      <c r="F86" s="421">
        <v>0</v>
      </c>
      <c r="G86" s="421">
        <v>0</v>
      </c>
      <c r="H86" s="421">
        <v>0</v>
      </c>
      <c r="I86" s="421">
        <v>0</v>
      </c>
      <c r="J86" s="421">
        <v>0</v>
      </c>
      <c r="K86" s="421">
        <v>0</v>
      </c>
      <c r="L86" s="421">
        <v>0</v>
      </c>
      <c r="M86" s="421">
        <v>0</v>
      </c>
      <c r="N86" s="421">
        <v>0</v>
      </c>
      <c r="O86" s="421">
        <v>0</v>
      </c>
      <c r="P86" s="421">
        <v>0</v>
      </c>
      <c r="Q86" s="421">
        <v>0</v>
      </c>
      <c r="R86" s="421">
        <v>0</v>
      </c>
      <c r="S86" s="421">
        <v>0</v>
      </c>
      <c r="T86" s="421">
        <v>0</v>
      </c>
      <c r="U86" s="421">
        <v>0</v>
      </c>
      <c r="V86" s="421">
        <v>0</v>
      </c>
      <c r="W86" s="421">
        <v>0</v>
      </c>
      <c r="X86" s="421">
        <v>0</v>
      </c>
      <c r="Y86" s="421">
        <v>0</v>
      </c>
      <c r="Z86" s="421">
        <v>0</v>
      </c>
      <c r="AA86" s="421">
        <v>0</v>
      </c>
      <c r="AB86" s="421">
        <v>0</v>
      </c>
      <c r="AC86" s="421">
        <v>0</v>
      </c>
      <c r="AD86" s="421">
        <v>0</v>
      </c>
      <c r="AE86" s="421">
        <v>0</v>
      </c>
      <c r="AF86" s="421">
        <v>0</v>
      </c>
      <c r="AG86" s="421">
        <v>0</v>
      </c>
      <c r="AH86" s="421">
        <v>0</v>
      </c>
      <c r="AI86" s="421">
        <v>0</v>
      </c>
      <c r="AJ86" s="421">
        <v>0</v>
      </c>
      <c r="AK86" s="421">
        <v>0</v>
      </c>
      <c r="AL86" s="421">
        <v>0</v>
      </c>
      <c r="AM86" s="421">
        <v>0</v>
      </c>
      <c r="AN86" s="421">
        <v>0</v>
      </c>
      <c r="AO86" s="421">
        <v>0</v>
      </c>
      <c r="AP86" s="421">
        <v>0</v>
      </c>
    </row>
    <row r="87" spans="1:42" x14ac:dyDescent="0.2">
      <c r="A87" s="272" t="s">
        <v>13</v>
      </c>
      <c r="B87" s="199">
        <f>B86</f>
        <v>0</v>
      </c>
      <c r="C87" s="199">
        <f t="shared" ref="C87:AP87" si="33">C86</f>
        <v>0</v>
      </c>
      <c r="D87" s="199">
        <f t="shared" si="33"/>
        <v>0</v>
      </c>
      <c r="E87" s="199">
        <f t="shared" si="33"/>
        <v>0</v>
      </c>
      <c r="F87" s="199">
        <f t="shared" si="33"/>
        <v>0</v>
      </c>
      <c r="G87" s="199">
        <f t="shared" si="33"/>
        <v>0</v>
      </c>
      <c r="H87" s="199">
        <f t="shared" si="33"/>
        <v>0</v>
      </c>
      <c r="I87" s="199">
        <f t="shared" si="33"/>
        <v>0</v>
      </c>
      <c r="J87" s="199">
        <f t="shared" si="33"/>
        <v>0</v>
      </c>
      <c r="K87" s="199">
        <f t="shared" si="33"/>
        <v>0</v>
      </c>
      <c r="L87" s="199">
        <f t="shared" si="33"/>
        <v>0</v>
      </c>
      <c r="M87" s="199">
        <f t="shared" si="33"/>
        <v>0</v>
      </c>
      <c r="N87" s="199">
        <f t="shared" si="33"/>
        <v>0</v>
      </c>
      <c r="O87" s="199">
        <f t="shared" si="33"/>
        <v>0</v>
      </c>
      <c r="P87" s="199">
        <f t="shared" si="33"/>
        <v>0</v>
      </c>
      <c r="Q87" s="199">
        <f t="shared" si="33"/>
        <v>0</v>
      </c>
      <c r="R87" s="199">
        <f t="shared" si="33"/>
        <v>0</v>
      </c>
      <c r="S87" s="199">
        <f t="shared" si="33"/>
        <v>0</v>
      </c>
      <c r="T87" s="199">
        <f t="shared" si="33"/>
        <v>0</v>
      </c>
      <c r="U87" s="199">
        <f t="shared" si="33"/>
        <v>0</v>
      </c>
      <c r="V87" s="199">
        <f t="shared" si="33"/>
        <v>0</v>
      </c>
      <c r="W87" s="199">
        <f t="shared" si="33"/>
        <v>0</v>
      </c>
      <c r="X87" s="199">
        <f t="shared" si="33"/>
        <v>0</v>
      </c>
      <c r="Y87" s="199">
        <f t="shared" si="33"/>
        <v>0</v>
      </c>
      <c r="Z87" s="199">
        <f t="shared" si="33"/>
        <v>0</v>
      </c>
      <c r="AA87" s="199">
        <f t="shared" si="33"/>
        <v>0</v>
      </c>
      <c r="AB87" s="199">
        <f t="shared" si="33"/>
        <v>0</v>
      </c>
      <c r="AC87" s="199">
        <f t="shared" si="33"/>
        <v>0</v>
      </c>
      <c r="AD87" s="199">
        <f t="shared" si="33"/>
        <v>0</v>
      </c>
      <c r="AE87" s="199">
        <f t="shared" si="33"/>
        <v>0</v>
      </c>
      <c r="AF87" s="199">
        <f t="shared" si="33"/>
        <v>0</v>
      </c>
      <c r="AG87" s="199">
        <f t="shared" si="33"/>
        <v>0</v>
      </c>
      <c r="AH87" s="199">
        <f t="shared" si="33"/>
        <v>0</v>
      </c>
      <c r="AI87" s="199">
        <f t="shared" si="33"/>
        <v>0</v>
      </c>
      <c r="AJ87" s="199">
        <f t="shared" si="33"/>
        <v>0</v>
      </c>
      <c r="AK87" s="199">
        <f t="shared" si="33"/>
        <v>0</v>
      </c>
      <c r="AL87" s="199">
        <f t="shared" si="33"/>
        <v>0</v>
      </c>
      <c r="AM87" s="199">
        <f t="shared" si="33"/>
        <v>0</v>
      </c>
      <c r="AN87" s="199">
        <f t="shared" si="33"/>
        <v>0</v>
      </c>
      <c r="AO87" s="199">
        <f t="shared" si="33"/>
        <v>0</v>
      </c>
      <c r="AP87" s="199">
        <f t="shared" si="33"/>
        <v>0</v>
      </c>
    </row>
    <row r="88" spans="1:42" x14ac:dyDescent="0.2">
      <c r="A88" s="362"/>
      <c r="B88" s="364"/>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row>
    <row r="89" spans="1:42" x14ac:dyDescent="0.2">
      <c r="A89" s="404" t="s">
        <v>312</v>
      </c>
      <c r="B89" s="364">
        <f>B61+B81+B87</f>
        <v>0</v>
      </c>
      <c r="C89" s="364">
        <f t="shared" ref="B89:AP89" si="34">C61+C81+C87</f>
        <v>0</v>
      </c>
      <c r="D89" s="364">
        <f t="shared" si="34"/>
        <v>0</v>
      </c>
      <c r="E89" s="364">
        <f t="shared" si="34"/>
        <v>0</v>
      </c>
      <c r="F89" s="364">
        <f t="shared" si="34"/>
        <v>0</v>
      </c>
      <c r="G89" s="364">
        <f t="shared" si="34"/>
        <v>0</v>
      </c>
      <c r="H89" s="364">
        <f t="shared" si="34"/>
        <v>0</v>
      </c>
      <c r="I89" s="364">
        <f t="shared" si="34"/>
        <v>0</v>
      </c>
      <c r="J89" s="364">
        <f t="shared" si="34"/>
        <v>0</v>
      </c>
      <c r="K89" s="364">
        <f t="shared" si="34"/>
        <v>0</v>
      </c>
      <c r="L89" s="364">
        <f t="shared" si="34"/>
        <v>0</v>
      </c>
      <c r="M89" s="364">
        <f t="shared" si="34"/>
        <v>0</v>
      </c>
      <c r="N89" s="364">
        <f t="shared" si="34"/>
        <v>0</v>
      </c>
      <c r="O89" s="364">
        <f t="shared" si="34"/>
        <v>0</v>
      </c>
      <c r="P89" s="364">
        <f t="shared" si="34"/>
        <v>0</v>
      </c>
      <c r="Q89" s="364">
        <f t="shared" si="34"/>
        <v>0</v>
      </c>
      <c r="R89" s="364">
        <f t="shared" si="34"/>
        <v>0</v>
      </c>
      <c r="S89" s="364">
        <f t="shared" si="34"/>
        <v>0</v>
      </c>
      <c r="T89" s="364">
        <f t="shared" si="34"/>
        <v>0</v>
      </c>
      <c r="U89" s="364">
        <f t="shared" si="34"/>
        <v>0</v>
      </c>
      <c r="V89" s="364">
        <f t="shared" si="34"/>
        <v>0</v>
      </c>
      <c r="W89" s="364">
        <f t="shared" si="34"/>
        <v>0</v>
      </c>
      <c r="X89" s="364">
        <f t="shared" si="34"/>
        <v>0</v>
      </c>
      <c r="Y89" s="364">
        <f t="shared" si="34"/>
        <v>0</v>
      </c>
      <c r="Z89" s="364">
        <f t="shared" si="34"/>
        <v>0</v>
      </c>
      <c r="AA89" s="364">
        <f t="shared" si="34"/>
        <v>0</v>
      </c>
      <c r="AB89" s="364">
        <f t="shared" si="34"/>
        <v>0</v>
      </c>
      <c r="AC89" s="364">
        <f t="shared" si="34"/>
        <v>0</v>
      </c>
      <c r="AD89" s="364">
        <f t="shared" si="34"/>
        <v>0</v>
      </c>
      <c r="AE89" s="364">
        <f t="shared" si="34"/>
        <v>0</v>
      </c>
      <c r="AF89" s="364">
        <f t="shared" si="34"/>
        <v>0</v>
      </c>
      <c r="AG89" s="364">
        <f t="shared" si="34"/>
        <v>0</v>
      </c>
      <c r="AH89" s="364">
        <f t="shared" si="34"/>
        <v>0</v>
      </c>
      <c r="AI89" s="364">
        <f t="shared" si="34"/>
        <v>0</v>
      </c>
      <c r="AJ89" s="364">
        <f t="shared" si="34"/>
        <v>0</v>
      </c>
      <c r="AK89" s="364">
        <f t="shared" si="34"/>
        <v>0</v>
      </c>
      <c r="AL89" s="364">
        <f t="shared" si="34"/>
        <v>0</v>
      </c>
      <c r="AM89" s="364">
        <f t="shared" si="34"/>
        <v>0</v>
      </c>
      <c r="AN89" s="364">
        <f t="shared" si="34"/>
        <v>0</v>
      </c>
      <c r="AO89" s="364">
        <f t="shared" si="34"/>
        <v>0</v>
      </c>
      <c r="AP89" s="364">
        <f t="shared" si="34"/>
        <v>0</v>
      </c>
    </row>
    <row r="90" spans="1:42" x14ac:dyDescent="0.2">
      <c r="A90" s="406" t="s">
        <v>313</v>
      </c>
      <c r="B90" s="192">
        <v>0</v>
      </c>
      <c r="C90" s="192">
        <f>C80+C568+C574+C586+C618+C650</f>
        <v>0</v>
      </c>
      <c r="D90" s="192">
        <f t="shared" ref="D90:AP90" si="35">D80+D568+D574+D586+D618+D650</f>
        <v>0</v>
      </c>
      <c r="E90" s="192">
        <f t="shared" si="35"/>
        <v>0</v>
      </c>
      <c r="F90" s="192">
        <f t="shared" si="35"/>
        <v>0</v>
      </c>
      <c r="G90" s="192">
        <f t="shared" si="35"/>
        <v>0</v>
      </c>
      <c r="H90" s="192">
        <f t="shared" si="35"/>
        <v>0</v>
      </c>
      <c r="I90" s="192">
        <f t="shared" si="35"/>
        <v>0</v>
      </c>
      <c r="J90" s="192">
        <f t="shared" si="35"/>
        <v>0</v>
      </c>
      <c r="K90" s="192">
        <f t="shared" si="35"/>
        <v>0</v>
      </c>
      <c r="L90" s="192">
        <f t="shared" si="35"/>
        <v>0</v>
      </c>
      <c r="M90" s="192">
        <f t="shared" si="35"/>
        <v>0</v>
      </c>
      <c r="N90" s="192">
        <f t="shared" si="35"/>
        <v>0</v>
      </c>
      <c r="O90" s="192">
        <f t="shared" si="35"/>
        <v>0</v>
      </c>
      <c r="P90" s="192">
        <f t="shared" si="35"/>
        <v>0</v>
      </c>
      <c r="Q90" s="192">
        <f t="shared" si="35"/>
        <v>0</v>
      </c>
      <c r="R90" s="192">
        <f t="shared" si="35"/>
        <v>0</v>
      </c>
      <c r="S90" s="192">
        <f t="shared" si="35"/>
        <v>0</v>
      </c>
      <c r="T90" s="192">
        <f t="shared" si="35"/>
        <v>0</v>
      </c>
      <c r="U90" s="192">
        <f t="shared" si="35"/>
        <v>0</v>
      </c>
      <c r="V90" s="192">
        <f t="shared" si="35"/>
        <v>0</v>
      </c>
      <c r="W90" s="192">
        <f t="shared" si="35"/>
        <v>0</v>
      </c>
      <c r="X90" s="192">
        <f t="shared" si="35"/>
        <v>0</v>
      </c>
      <c r="Y90" s="192">
        <f t="shared" si="35"/>
        <v>0</v>
      </c>
      <c r="Z90" s="192">
        <f t="shared" si="35"/>
        <v>0</v>
      </c>
      <c r="AA90" s="192">
        <f t="shared" si="35"/>
        <v>0</v>
      </c>
      <c r="AB90" s="192">
        <f t="shared" si="35"/>
        <v>0</v>
      </c>
      <c r="AC90" s="192">
        <f t="shared" si="35"/>
        <v>0</v>
      </c>
      <c r="AD90" s="192">
        <f t="shared" si="35"/>
        <v>0</v>
      </c>
      <c r="AE90" s="192">
        <f t="shared" si="35"/>
        <v>0</v>
      </c>
      <c r="AF90" s="192">
        <f t="shared" si="35"/>
        <v>0</v>
      </c>
      <c r="AG90" s="192">
        <f t="shared" si="35"/>
        <v>0</v>
      </c>
      <c r="AH90" s="192">
        <f t="shared" si="35"/>
        <v>0</v>
      </c>
      <c r="AI90" s="192">
        <f t="shared" si="35"/>
        <v>0</v>
      </c>
      <c r="AJ90" s="192">
        <f t="shared" si="35"/>
        <v>0</v>
      </c>
      <c r="AK90" s="192">
        <f t="shared" si="35"/>
        <v>0</v>
      </c>
      <c r="AL90" s="192">
        <f t="shared" si="35"/>
        <v>0</v>
      </c>
      <c r="AM90" s="192">
        <f t="shared" si="35"/>
        <v>0</v>
      </c>
      <c r="AN90" s="192">
        <f t="shared" si="35"/>
        <v>0</v>
      </c>
      <c r="AO90" s="192">
        <f t="shared" si="35"/>
        <v>0</v>
      </c>
      <c r="AP90" s="192">
        <f t="shared" si="35"/>
        <v>0</v>
      </c>
    </row>
    <row r="91" spans="1:42" x14ac:dyDescent="0.2">
      <c r="A91" s="405" t="s">
        <v>314</v>
      </c>
      <c r="B91" s="192">
        <f>SUM(B89:B90)</f>
        <v>0</v>
      </c>
      <c r="C91" s="192">
        <f t="shared" ref="C91:AP91" si="36">SUM(C89:C90)</f>
        <v>0</v>
      </c>
      <c r="D91" s="192">
        <f t="shared" si="36"/>
        <v>0</v>
      </c>
      <c r="E91" s="192">
        <f t="shared" si="36"/>
        <v>0</v>
      </c>
      <c r="F91" s="192">
        <f t="shared" si="36"/>
        <v>0</v>
      </c>
      <c r="G91" s="192">
        <f t="shared" si="36"/>
        <v>0</v>
      </c>
      <c r="H91" s="192">
        <f t="shared" si="36"/>
        <v>0</v>
      </c>
      <c r="I91" s="192">
        <f t="shared" si="36"/>
        <v>0</v>
      </c>
      <c r="J91" s="192">
        <f t="shared" si="36"/>
        <v>0</v>
      </c>
      <c r="K91" s="192">
        <f t="shared" si="36"/>
        <v>0</v>
      </c>
      <c r="L91" s="192">
        <f t="shared" si="36"/>
        <v>0</v>
      </c>
      <c r="M91" s="192">
        <f t="shared" si="36"/>
        <v>0</v>
      </c>
      <c r="N91" s="192">
        <f t="shared" si="36"/>
        <v>0</v>
      </c>
      <c r="O91" s="192">
        <f t="shared" si="36"/>
        <v>0</v>
      </c>
      <c r="P91" s="192">
        <f t="shared" si="36"/>
        <v>0</v>
      </c>
      <c r="Q91" s="192">
        <f t="shared" si="36"/>
        <v>0</v>
      </c>
      <c r="R91" s="192">
        <f t="shared" si="36"/>
        <v>0</v>
      </c>
      <c r="S91" s="192">
        <f t="shared" si="36"/>
        <v>0</v>
      </c>
      <c r="T91" s="192">
        <f t="shared" si="36"/>
        <v>0</v>
      </c>
      <c r="U91" s="192">
        <f t="shared" si="36"/>
        <v>0</v>
      </c>
      <c r="V91" s="192">
        <f t="shared" si="36"/>
        <v>0</v>
      </c>
      <c r="W91" s="192">
        <f t="shared" si="36"/>
        <v>0</v>
      </c>
      <c r="X91" s="192">
        <f t="shared" si="36"/>
        <v>0</v>
      </c>
      <c r="Y91" s="192">
        <f t="shared" si="36"/>
        <v>0</v>
      </c>
      <c r="Z91" s="192">
        <f t="shared" si="36"/>
        <v>0</v>
      </c>
      <c r="AA91" s="192">
        <f t="shared" si="36"/>
        <v>0</v>
      </c>
      <c r="AB91" s="192">
        <f t="shared" si="36"/>
        <v>0</v>
      </c>
      <c r="AC91" s="192">
        <f t="shared" si="36"/>
        <v>0</v>
      </c>
      <c r="AD91" s="192">
        <f t="shared" si="36"/>
        <v>0</v>
      </c>
      <c r="AE91" s="192">
        <f t="shared" si="36"/>
        <v>0</v>
      </c>
      <c r="AF91" s="192">
        <f t="shared" si="36"/>
        <v>0</v>
      </c>
      <c r="AG91" s="192">
        <f t="shared" si="36"/>
        <v>0</v>
      </c>
      <c r="AH91" s="192">
        <f t="shared" si="36"/>
        <v>0</v>
      </c>
      <c r="AI91" s="192">
        <f t="shared" si="36"/>
        <v>0</v>
      </c>
      <c r="AJ91" s="192">
        <f t="shared" si="36"/>
        <v>0</v>
      </c>
      <c r="AK91" s="192">
        <f t="shared" si="36"/>
        <v>0</v>
      </c>
      <c r="AL91" s="192">
        <f t="shared" si="36"/>
        <v>0</v>
      </c>
      <c r="AM91" s="192">
        <f t="shared" si="36"/>
        <v>0</v>
      </c>
      <c r="AN91" s="192">
        <f t="shared" si="36"/>
        <v>0</v>
      </c>
      <c r="AO91" s="192">
        <f t="shared" si="36"/>
        <v>0</v>
      </c>
      <c r="AP91" s="192">
        <f t="shared" si="36"/>
        <v>0</v>
      </c>
    </row>
    <row r="92" spans="1:42" x14ac:dyDescent="0.2">
      <c r="A92" s="403"/>
      <c r="B92" s="364"/>
      <c r="C92" s="364"/>
      <c r="D92" s="364"/>
      <c r="E92" s="364"/>
      <c r="F92" s="364"/>
      <c r="G92" s="364"/>
      <c r="H92" s="364"/>
      <c r="I92" s="364"/>
      <c r="J92" s="364"/>
      <c r="K92" s="364"/>
      <c r="L92" s="364"/>
      <c r="M92" s="364"/>
      <c r="N92" s="364"/>
      <c r="O92" s="364"/>
      <c r="P92" s="364"/>
      <c r="Q92" s="364"/>
      <c r="R92" s="364"/>
      <c r="S92" s="364"/>
      <c r="T92" s="364"/>
      <c r="U92" s="364"/>
      <c r="V92" s="364"/>
      <c r="W92" s="364"/>
      <c r="X92" s="364"/>
      <c r="Y92" s="364"/>
      <c r="Z92" s="364"/>
      <c r="AA92" s="364"/>
      <c r="AB92" s="364"/>
      <c r="AC92" s="364"/>
      <c r="AD92" s="364"/>
      <c r="AE92" s="364"/>
      <c r="AF92" s="364"/>
      <c r="AG92" s="364"/>
      <c r="AH92" s="364"/>
      <c r="AI92" s="364"/>
      <c r="AJ92" s="364"/>
      <c r="AK92" s="364"/>
      <c r="AL92" s="364"/>
      <c r="AM92" s="364"/>
      <c r="AN92" s="364"/>
      <c r="AO92" s="364"/>
      <c r="AP92" s="364"/>
    </row>
    <row r="93" spans="1:42" x14ac:dyDescent="0.2">
      <c r="A93" s="108" t="s">
        <v>316</v>
      </c>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row>
    <row r="94" spans="1:42" x14ac:dyDescent="0.2">
      <c r="A94" s="25" t="s">
        <v>315</v>
      </c>
      <c r="B94" s="364"/>
      <c r="C94" s="364"/>
      <c r="D94" s="364"/>
      <c r="E94" s="364"/>
      <c r="F94" s="364"/>
      <c r="G94" s="364"/>
      <c r="H94" s="364"/>
      <c r="I94" s="364"/>
      <c r="J94" s="364"/>
      <c r="K94" s="364"/>
      <c r="L94" s="364"/>
      <c r="M94" s="364"/>
      <c r="N94" s="364"/>
      <c r="O94" s="364"/>
      <c r="P94" s="364"/>
      <c r="Q94" s="364"/>
      <c r="R94" s="364"/>
      <c r="S94" s="364"/>
      <c r="T94" s="364"/>
      <c r="U94" s="364"/>
      <c r="V94" s="364"/>
      <c r="W94" s="364"/>
      <c r="X94" s="364"/>
      <c r="Y94" s="364"/>
      <c r="Z94" s="364"/>
      <c r="AA94" s="364"/>
      <c r="AB94" s="364"/>
      <c r="AC94" s="364"/>
      <c r="AD94" s="364"/>
      <c r="AE94" s="364"/>
      <c r="AF94" s="364"/>
      <c r="AG94" s="364"/>
      <c r="AH94" s="364"/>
      <c r="AI94" s="364"/>
      <c r="AJ94" s="364"/>
      <c r="AK94" s="364"/>
      <c r="AL94" s="364"/>
      <c r="AM94" s="364"/>
      <c r="AN94" s="364"/>
      <c r="AO94" s="364"/>
      <c r="AP94" s="364"/>
    </row>
    <row r="95" spans="1:42" x14ac:dyDescent="0.2">
      <c r="A95" s="4" t="s">
        <v>317</v>
      </c>
      <c r="B95" s="364">
        <f>B91</f>
        <v>0</v>
      </c>
      <c r="C95" s="364">
        <f t="shared" ref="C95:AP95" si="37">C91</f>
        <v>0</v>
      </c>
      <c r="D95" s="364">
        <f t="shared" si="37"/>
        <v>0</v>
      </c>
      <c r="E95" s="364">
        <f t="shared" si="37"/>
        <v>0</v>
      </c>
      <c r="F95" s="364">
        <f t="shared" si="37"/>
        <v>0</v>
      </c>
      <c r="G95" s="364">
        <f t="shared" si="37"/>
        <v>0</v>
      </c>
      <c r="H95" s="364">
        <f t="shared" si="37"/>
        <v>0</v>
      </c>
      <c r="I95" s="364">
        <f t="shared" si="37"/>
        <v>0</v>
      </c>
      <c r="J95" s="364">
        <f t="shared" si="37"/>
        <v>0</v>
      </c>
      <c r="K95" s="364">
        <f t="shared" si="37"/>
        <v>0</v>
      </c>
      <c r="L95" s="364">
        <f t="shared" si="37"/>
        <v>0</v>
      </c>
      <c r="M95" s="364">
        <f t="shared" si="37"/>
        <v>0</v>
      </c>
      <c r="N95" s="364">
        <f t="shared" si="37"/>
        <v>0</v>
      </c>
      <c r="O95" s="364">
        <f t="shared" si="37"/>
        <v>0</v>
      </c>
      <c r="P95" s="364">
        <f t="shared" si="37"/>
        <v>0</v>
      </c>
      <c r="Q95" s="364">
        <f t="shared" si="37"/>
        <v>0</v>
      </c>
      <c r="R95" s="364">
        <f t="shared" si="37"/>
        <v>0</v>
      </c>
      <c r="S95" s="364">
        <f t="shared" si="37"/>
        <v>0</v>
      </c>
      <c r="T95" s="364">
        <f t="shared" si="37"/>
        <v>0</v>
      </c>
      <c r="U95" s="364">
        <f t="shared" si="37"/>
        <v>0</v>
      </c>
      <c r="V95" s="364">
        <f t="shared" si="37"/>
        <v>0</v>
      </c>
      <c r="W95" s="364">
        <f t="shared" si="37"/>
        <v>0</v>
      </c>
      <c r="X95" s="364">
        <f t="shared" si="37"/>
        <v>0</v>
      </c>
      <c r="Y95" s="364">
        <f t="shared" si="37"/>
        <v>0</v>
      </c>
      <c r="Z95" s="364">
        <f t="shared" si="37"/>
        <v>0</v>
      </c>
      <c r="AA95" s="364">
        <f t="shared" si="37"/>
        <v>0</v>
      </c>
      <c r="AB95" s="364">
        <f t="shared" si="37"/>
        <v>0</v>
      </c>
      <c r="AC95" s="364">
        <f t="shared" si="37"/>
        <v>0</v>
      </c>
      <c r="AD95" s="364">
        <f t="shared" si="37"/>
        <v>0</v>
      </c>
      <c r="AE95" s="364">
        <f t="shared" si="37"/>
        <v>0</v>
      </c>
      <c r="AF95" s="364">
        <f t="shared" si="37"/>
        <v>0</v>
      </c>
      <c r="AG95" s="364">
        <f t="shared" si="37"/>
        <v>0</v>
      </c>
      <c r="AH95" s="364">
        <f t="shared" si="37"/>
        <v>0</v>
      </c>
      <c r="AI95" s="364">
        <f t="shared" si="37"/>
        <v>0</v>
      </c>
      <c r="AJ95" s="364">
        <f t="shared" si="37"/>
        <v>0</v>
      </c>
      <c r="AK95" s="364">
        <f t="shared" si="37"/>
        <v>0</v>
      </c>
      <c r="AL95" s="364">
        <f t="shared" si="37"/>
        <v>0</v>
      </c>
      <c r="AM95" s="364">
        <f t="shared" si="37"/>
        <v>0</v>
      </c>
      <c r="AN95" s="364">
        <f t="shared" si="37"/>
        <v>0</v>
      </c>
      <c r="AO95" s="364">
        <f t="shared" si="37"/>
        <v>0</v>
      </c>
      <c r="AP95" s="364">
        <f t="shared" si="37"/>
        <v>0</v>
      </c>
    </row>
    <row r="96" spans="1:42" x14ac:dyDescent="0.2">
      <c r="A96" s="43" t="s">
        <v>13</v>
      </c>
      <c r="B96" s="199">
        <f>B95</f>
        <v>0</v>
      </c>
      <c r="C96" s="199">
        <f t="shared" ref="C96:AP96" si="38">C95</f>
        <v>0</v>
      </c>
      <c r="D96" s="199">
        <f t="shared" si="38"/>
        <v>0</v>
      </c>
      <c r="E96" s="199">
        <f t="shared" si="38"/>
        <v>0</v>
      </c>
      <c r="F96" s="199">
        <f t="shared" si="38"/>
        <v>0</v>
      </c>
      <c r="G96" s="199">
        <f t="shared" si="38"/>
        <v>0</v>
      </c>
      <c r="H96" s="199">
        <f t="shared" si="38"/>
        <v>0</v>
      </c>
      <c r="I96" s="199">
        <f t="shared" si="38"/>
        <v>0</v>
      </c>
      <c r="J96" s="199">
        <f t="shared" si="38"/>
        <v>0</v>
      </c>
      <c r="K96" s="199">
        <f t="shared" si="38"/>
        <v>0</v>
      </c>
      <c r="L96" s="199">
        <f t="shared" si="38"/>
        <v>0</v>
      </c>
      <c r="M96" s="199">
        <f t="shared" si="38"/>
        <v>0</v>
      </c>
      <c r="N96" s="199">
        <f t="shared" si="38"/>
        <v>0</v>
      </c>
      <c r="O96" s="199">
        <f t="shared" si="38"/>
        <v>0</v>
      </c>
      <c r="P96" s="199">
        <f t="shared" si="38"/>
        <v>0</v>
      </c>
      <c r="Q96" s="199">
        <f t="shared" si="38"/>
        <v>0</v>
      </c>
      <c r="R96" s="199">
        <f t="shared" si="38"/>
        <v>0</v>
      </c>
      <c r="S96" s="199">
        <f t="shared" si="38"/>
        <v>0</v>
      </c>
      <c r="T96" s="199">
        <f t="shared" si="38"/>
        <v>0</v>
      </c>
      <c r="U96" s="199">
        <f t="shared" si="38"/>
        <v>0</v>
      </c>
      <c r="V96" s="199">
        <f t="shared" si="38"/>
        <v>0</v>
      </c>
      <c r="W96" s="199">
        <f t="shared" si="38"/>
        <v>0</v>
      </c>
      <c r="X96" s="199">
        <f t="shared" si="38"/>
        <v>0</v>
      </c>
      <c r="Y96" s="199">
        <f t="shared" si="38"/>
        <v>0</v>
      </c>
      <c r="Z96" s="199">
        <f t="shared" si="38"/>
        <v>0</v>
      </c>
      <c r="AA96" s="199">
        <f t="shared" si="38"/>
        <v>0</v>
      </c>
      <c r="AB96" s="199">
        <f t="shared" si="38"/>
        <v>0</v>
      </c>
      <c r="AC96" s="199">
        <f t="shared" si="38"/>
        <v>0</v>
      </c>
      <c r="AD96" s="199">
        <f t="shared" si="38"/>
        <v>0</v>
      </c>
      <c r="AE96" s="199">
        <f t="shared" si="38"/>
        <v>0</v>
      </c>
      <c r="AF96" s="199">
        <f t="shared" si="38"/>
        <v>0</v>
      </c>
      <c r="AG96" s="199">
        <f t="shared" si="38"/>
        <v>0</v>
      </c>
      <c r="AH96" s="199">
        <f t="shared" si="38"/>
        <v>0</v>
      </c>
      <c r="AI96" s="199">
        <f t="shared" si="38"/>
        <v>0</v>
      </c>
      <c r="AJ96" s="199">
        <f t="shared" si="38"/>
        <v>0</v>
      </c>
      <c r="AK96" s="199">
        <f t="shared" si="38"/>
        <v>0</v>
      </c>
      <c r="AL96" s="199">
        <f t="shared" si="38"/>
        <v>0</v>
      </c>
      <c r="AM96" s="199">
        <f t="shared" si="38"/>
        <v>0</v>
      </c>
      <c r="AN96" s="199">
        <f t="shared" si="38"/>
        <v>0</v>
      </c>
      <c r="AO96" s="199">
        <f t="shared" si="38"/>
        <v>0</v>
      </c>
      <c r="AP96" s="199">
        <f t="shared" si="38"/>
        <v>0</v>
      </c>
    </row>
    <row r="97" spans="1:42" x14ac:dyDescent="0.2">
      <c r="B97" s="364"/>
      <c r="C97" s="364"/>
      <c r="D97" s="364"/>
      <c r="E97" s="364"/>
      <c r="F97" s="364"/>
      <c r="G97" s="364"/>
      <c r="H97" s="364"/>
      <c r="I97" s="364"/>
      <c r="J97" s="364"/>
      <c r="K97" s="364"/>
      <c r="L97" s="364"/>
      <c r="M97" s="364"/>
      <c r="N97" s="364"/>
      <c r="O97" s="364"/>
      <c r="P97" s="364"/>
      <c r="Q97" s="364"/>
      <c r="R97" s="364"/>
      <c r="S97" s="364"/>
      <c r="T97" s="364"/>
      <c r="U97" s="364"/>
      <c r="V97" s="364"/>
      <c r="W97" s="364"/>
      <c r="X97" s="364"/>
      <c r="Y97" s="364"/>
      <c r="Z97" s="364"/>
      <c r="AA97" s="364"/>
      <c r="AB97" s="364"/>
      <c r="AC97" s="364"/>
      <c r="AD97" s="364"/>
      <c r="AE97" s="364"/>
      <c r="AF97" s="364"/>
      <c r="AG97" s="364"/>
      <c r="AH97" s="364"/>
      <c r="AI97" s="364"/>
      <c r="AJ97" s="364"/>
      <c r="AK97" s="364"/>
      <c r="AL97" s="364"/>
      <c r="AM97" s="364"/>
      <c r="AN97" s="364"/>
      <c r="AO97" s="364"/>
      <c r="AP97" s="364"/>
    </row>
    <row r="98" spans="1:42" x14ac:dyDescent="0.2">
      <c r="A98" s="25" t="s">
        <v>59</v>
      </c>
      <c r="B98" s="364"/>
      <c r="C98" s="364"/>
      <c r="D98" s="364"/>
      <c r="E98" s="364"/>
      <c r="F98" s="364"/>
      <c r="G98" s="364"/>
      <c r="H98" s="364"/>
      <c r="I98" s="364"/>
      <c r="J98" s="364"/>
      <c r="K98" s="364"/>
      <c r="L98" s="364"/>
      <c r="M98" s="364"/>
      <c r="N98" s="364"/>
      <c r="O98" s="364"/>
      <c r="P98" s="364"/>
      <c r="Q98" s="364"/>
      <c r="R98" s="364"/>
      <c r="S98" s="364"/>
      <c r="T98" s="364"/>
      <c r="U98" s="364"/>
      <c r="V98" s="364"/>
      <c r="W98" s="364"/>
      <c r="X98" s="364"/>
      <c r="Y98" s="364"/>
      <c r="Z98" s="364"/>
      <c r="AA98" s="364"/>
      <c r="AB98" s="364"/>
      <c r="AC98" s="364"/>
      <c r="AD98" s="364"/>
      <c r="AE98" s="364"/>
      <c r="AF98" s="364"/>
      <c r="AG98" s="364"/>
      <c r="AH98" s="364"/>
      <c r="AI98" s="364"/>
      <c r="AJ98" s="364"/>
      <c r="AK98" s="364"/>
      <c r="AL98" s="364"/>
      <c r="AM98" s="364"/>
      <c r="AN98" s="364"/>
      <c r="AO98" s="364"/>
      <c r="AP98" s="364"/>
    </row>
    <row r="99" spans="1:42" x14ac:dyDescent="0.2">
      <c r="A99" s="4" t="s">
        <v>388</v>
      </c>
      <c r="B99" s="364">
        <f>B47</f>
        <v>0</v>
      </c>
      <c r="C99" s="364"/>
      <c r="D99" s="364"/>
      <c r="E99" s="364"/>
      <c r="F99" s="364"/>
      <c r="G99" s="364"/>
      <c r="H99" s="364"/>
      <c r="I99" s="364"/>
      <c r="J99" s="364"/>
      <c r="K99" s="364"/>
      <c r="L99" s="364"/>
      <c r="M99" s="364"/>
      <c r="N99" s="364"/>
      <c r="O99" s="364"/>
      <c r="P99" s="364"/>
      <c r="Q99" s="364"/>
      <c r="R99" s="364"/>
      <c r="S99" s="364"/>
      <c r="T99" s="364"/>
      <c r="U99" s="364"/>
      <c r="V99" s="364"/>
      <c r="W99" s="364"/>
      <c r="X99" s="364"/>
      <c r="Y99" s="364"/>
      <c r="Z99" s="364"/>
      <c r="AA99" s="364"/>
      <c r="AB99" s="364"/>
      <c r="AC99" s="364"/>
      <c r="AD99" s="364"/>
      <c r="AE99" s="364"/>
      <c r="AF99" s="364"/>
      <c r="AG99" s="364"/>
      <c r="AH99" s="364"/>
      <c r="AI99" s="364"/>
      <c r="AJ99" s="364"/>
      <c r="AK99" s="364"/>
      <c r="AL99" s="364"/>
      <c r="AM99" s="364"/>
      <c r="AN99" s="364"/>
      <c r="AO99" s="364"/>
      <c r="AP99" s="364"/>
    </row>
    <row r="100" spans="1:42" x14ac:dyDescent="0.2">
      <c r="A100" s="4" t="s">
        <v>318</v>
      </c>
      <c r="B100" s="364">
        <f t="shared" ref="B100:AP100" si="39">B14</f>
        <v>0</v>
      </c>
      <c r="C100" s="364">
        <f t="shared" si="39"/>
        <v>0</v>
      </c>
      <c r="D100" s="364">
        <f t="shared" si="39"/>
        <v>0</v>
      </c>
      <c r="E100" s="364">
        <f t="shared" si="39"/>
        <v>0</v>
      </c>
      <c r="F100" s="364">
        <f t="shared" si="39"/>
        <v>0</v>
      </c>
      <c r="G100" s="364">
        <f t="shared" si="39"/>
        <v>0</v>
      </c>
      <c r="H100" s="364">
        <f t="shared" si="39"/>
        <v>0</v>
      </c>
      <c r="I100" s="364">
        <f t="shared" si="39"/>
        <v>0</v>
      </c>
      <c r="J100" s="364">
        <f t="shared" si="39"/>
        <v>0</v>
      </c>
      <c r="K100" s="364">
        <f t="shared" si="39"/>
        <v>0</v>
      </c>
      <c r="L100" s="364">
        <f t="shared" si="39"/>
        <v>0</v>
      </c>
      <c r="M100" s="364">
        <f t="shared" si="39"/>
        <v>0</v>
      </c>
      <c r="N100" s="364">
        <f t="shared" si="39"/>
        <v>0</v>
      </c>
      <c r="O100" s="364">
        <f t="shared" si="39"/>
        <v>0</v>
      </c>
      <c r="P100" s="364">
        <f t="shared" si="39"/>
        <v>0</v>
      </c>
      <c r="Q100" s="364">
        <f t="shared" si="39"/>
        <v>0</v>
      </c>
      <c r="R100" s="364">
        <f t="shared" si="39"/>
        <v>0</v>
      </c>
      <c r="S100" s="364">
        <f t="shared" si="39"/>
        <v>0</v>
      </c>
      <c r="T100" s="364">
        <f t="shared" si="39"/>
        <v>0</v>
      </c>
      <c r="U100" s="364">
        <f t="shared" si="39"/>
        <v>0</v>
      </c>
      <c r="V100" s="364">
        <f t="shared" si="39"/>
        <v>0</v>
      </c>
      <c r="W100" s="364">
        <f t="shared" si="39"/>
        <v>0</v>
      </c>
      <c r="X100" s="364">
        <f t="shared" si="39"/>
        <v>0</v>
      </c>
      <c r="Y100" s="364">
        <f t="shared" si="39"/>
        <v>0</v>
      </c>
      <c r="Z100" s="364">
        <f t="shared" si="39"/>
        <v>0</v>
      </c>
      <c r="AA100" s="364">
        <f t="shared" si="39"/>
        <v>0</v>
      </c>
      <c r="AB100" s="364">
        <f t="shared" si="39"/>
        <v>0</v>
      </c>
      <c r="AC100" s="364">
        <f t="shared" si="39"/>
        <v>0</v>
      </c>
      <c r="AD100" s="364">
        <f t="shared" si="39"/>
        <v>0</v>
      </c>
      <c r="AE100" s="364">
        <f t="shared" si="39"/>
        <v>0</v>
      </c>
      <c r="AF100" s="364">
        <f t="shared" si="39"/>
        <v>0</v>
      </c>
      <c r="AG100" s="364">
        <f t="shared" si="39"/>
        <v>0</v>
      </c>
      <c r="AH100" s="364">
        <f t="shared" si="39"/>
        <v>0</v>
      </c>
      <c r="AI100" s="364">
        <f t="shared" si="39"/>
        <v>0</v>
      </c>
      <c r="AJ100" s="364">
        <f t="shared" si="39"/>
        <v>0</v>
      </c>
      <c r="AK100" s="364">
        <f t="shared" si="39"/>
        <v>0</v>
      </c>
      <c r="AL100" s="364">
        <f t="shared" si="39"/>
        <v>0</v>
      </c>
      <c r="AM100" s="364">
        <f t="shared" si="39"/>
        <v>0</v>
      </c>
      <c r="AN100" s="364">
        <f t="shared" si="39"/>
        <v>0</v>
      </c>
      <c r="AO100" s="364">
        <f t="shared" si="39"/>
        <v>0</v>
      </c>
      <c r="AP100" s="364">
        <f t="shared" si="39"/>
        <v>0</v>
      </c>
    </row>
    <row r="101" spans="1:42" x14ac:dyDescent="0.2">
      <c r="A101" s="43" t="s">
        <v>13</v>
      </c>
      <c r="B101" s="199">
        <f>SUM(B99:B100)</f>
        <v>0</v>
      </c>
      <c r="C101" s="199">
        <f>C100</f>
        <v>0</v>
      </c>
      <c r="D101" s="199">
        <f t="shared" ref="D101:AP101" si="40">D100</f>
        <v>0</v>
      </c>
      <c r="E101" s="199">
        <f t="shared" si="40"/>
        <v>0</v>
      </c>
      <c r="F101" s="199">
        <f t="shared" si="40"/>
        <v>0</v>
      </c>
      <c r="G101" s="199">
        <f t="shared" si="40"/>
        <v>0</v>
      </c>
      <c r="H101" s="199">
        <f t="shared" si="40"/>
        <v>0</v>
      </c>
      <c r="I101" s="199">
        <f t="shared" si="40"/>
        <v>0</v>
      </c>
      <c r="J101" s="199">
        <f t="shared" si="40"/>
        <v>0</v>
      </c>
      <c r="K101" s="199">
        <f t="shared" si="40"/>
        <v>0</v>
      </c>
      <c r="L101" s="199">
        <f t="shared" si="40"/>
        <v>0</v>
      </c>
      <c r="M101" s="199">
        <f t="shared" si="40"/>
        <v>0</v>
      </c>
      <c r="N101" s="199">
        <f t="shared" si="40"/>
        <v>0</v>
      </c>
      <c r="O101" s="199">
        <f t="shared" si="40"/>
        <v>0</v>
      </c>
      <c r="P101" s="199">
        <f t="shared" si="40"/>
        <v>0</v>
      </c>
      <c r="Q101" s="199">
        <f t="shared" si="40"/>
        <v>0</v>
      </c>
      <c r="R101" s="199">
        <f t="shared" si="40"/>
        <v>0</v>
      </c>
      <c r="S101" s="199">
        <f t="shared" si="40"/>
        <v>0</v>
      </c>
      <c r="T101" s="199">
        <f t="shared" si="40"/>
        <v>0</v>
      </c>
      <c r="U101" s="199">
        <f t="shared" si="40"/>
        <v>0</v>
      </c>
      <c r="V101" s="199">
        <f t="shared" si="40"/>
        <v>0</v>
      </c>
      <c r="W101" s="199">
        <f t="shared" si="40"/>
        <v>0</v>
      </c>
      <c r="X101" s="199">
        <f t="shared" si="40"/>
        <v>0</v>
      </c>
      <c r="Y101" s="199">
        <f t="shared" si="40"/>
        <v>0</v>
      </c>
      <c r="Z101" s="199">
        <f t="shared" si="40"/>
        <v>0</v>
      </c>
      <c r="AA101" s="199">
        <f t="shared" si="40"/>
        <v>0</v>
      </c>
      <c r="AB101" s="199">
        <f t="shared" si="40"/>
        <v>0</v>
      </c>
      <c r="AC101" s="199">
        <f t="shared" si="40"/>
        <v>0</v>
      </c>
      <c r="AD101" s="199">
        <f t="shared" si="40"/>
        <v>0</v>
      </c>
      <c r="AE101" s="199">
        <f t="shared" si="40"/>
        <v>0</v>
      </c>
      <c r="AF101" s="199">
        <f t="shared" si="40"/>
        <v>0</v>
      </c>
      <c r="AG101" s="199">
        <f t="shared" si="40"/>
        <v>0</v>
      </c>
      <c r="AH101" s="199">
        <f t="shared" si="40"/>
        <v>0</v>
      </c>
      <c r="AI101" s="199">
        <f t="shared" si="40"/>
        <v>0</v>
      </c>
      <c r="AJ101" s="199">
        <f t="shared" si="40"/>
        <v>0</v>
      </c>
      <c r="AK101" s="199">
        <f t="shared" si="40"/>
        <v>0</v>
      </c>
      <c r="AL101" s="199">
        <f t="shared" si="40"/>
        <v>0</v>
      </c>
      <c r="AM101" s="199">
        <f t="shared" si="40"/>
        <v>0</v>
      </c>
      <c r="AN101" s="199">
        <f t="shared" si="40"/>
        <v>0</v>
      </c>
      <c r="AO101" s="199">
        <f t="shared" si="40"/>
        <v>0</v>
      </c>
      <c r="AP101" s="199">
        <f t="shared" si="40"/>
        <v>0</v>
      </c>
    </row>
    <row r="102" spans="1:42" x14ac:dyDescent="0.2">
      <c r="B102" s="364"/>
      <c r="C102" s="364"/>
      <c r="D102" s="364"/>
      <c r="E102" s="364"/>
      <c r="F102" s="364"/>
      <c r="G102" s="364"/>
      <c r="H102" s="364"/>
      <c r="I102" s="364"/>
      <c r="J102" s="364"/>
      <c r="K102" s="364"/>
      <c r="L102" s="364"/>
      <c r="M102" s="364"/>
      <c r="N102" s="364"/>
      <c r="O102" s="364"/>
      <c r="P102" s="364"/>
      <c r="Q102" s="364"/>
      <c r="R102" s="364"/>
      <c r="S102" s="364"/>
      <c r="T102" s="364"/>
      <c r="U102" s="364"/>
      <c r="V102" s="364"/>
      <c r="W102" s="364"/>
      <c r="X102" s="364"/>
      <c r="Y102" s="364"/>
      <c r="Z102" s="364"/>
      <c r="AA102" s="364"/>
      <c r="AB102" s="364"/>
      <c r="AC102" s="364"/>
      <c r="AD102" s="364"/>
      <c r="AE102" s="364"/>
      <c r="AF102" s="364"/>
      <c r="AG102" s="364"/>
      <c r="AH102" s="364"/>
      <c r="AI102" s="364"/>
      <c r="AJ102" s="364"/>
      <c r="AK102" s="364"/>
      <c r="AL102" s="364"/>
      <c r="AM102" s="364"/>
      <c r="AN102" s="364"/>
      <c r="AO102" s="364"/>
      <c r="AP102" s="364"/>
    </row>
    <row r="103" spans="1:42" x14ac:dyDescent="0.2">
      <c r="A103" s="25" t="s">
        <v>60</v>
      </c>
      <c r="B103" s="364"/>
      <c r="C103" s="364"/>
      <c r="D103" s="364"/>
      <c r="E103" s="364"/>
      <c r="F103" s="364"/>
      <c r="G103" s="364"/>
      <c r="H103" s="364"/>
      <c r="I103" s="364"/>
      <c r="J103" s="364"/>
      <c r="K103" s="364"/>
      <c r="L103" s="364"/>
      <c r="M103" s="364"/>
      <c r="N103" s="364"/>
      <c r="O103" s="364"/>
      <c r="P103" s="364"/>
      <c r="Q103" s="364"/>
      <c r="R103" s="364"/>
      <c r="S103" s="364"/>
      <c r="T103" s="364"/>
      <c r="U103" s="364"/>
      <c r="V103" s="364"/>
      <c r="W103" s="364"/>
      <c r="X103" s="364"/>
      <c r="Y103" s="364"/>
      <c r="Z103" s="364"/>
      <c r="AA103" s="364"/>
      <c r="AB103" s="364"/>
      <c r="AC103" s="364"/>
      <c r="AD103" s="364"/>
      <c r="AE103" s="364"/>
      <c r="AF103" s="364"/>
      <c r="AG103" s="364"/>
      <c r="AH103" s="364"/>
      <c r="AI103" s="364"/>
      <c r="AJ103" s="364"/>
      <c r="AK103" s="364"/>
      <c r="AL103" s="364"/>
      <c r="AM103" s="364"/>
      <c r="AN103" s="364"/>
      <c r="AO103" s="364"/>
      <c r="AP103" s="364"/>
    </row>
    <row r="104" spans="1:42" x14ac:dyDescent="0.2">
      <c r="A104" s="4" t="s">
        <v>195</v>
      </c>
      <c r="B104" s="364">
        <f>B64</f>
        <v>0</v>
      </c>
      <c r="C104" s="364"/>
      <c r="D104" s="364"/>
      <c r="E104" s="364"/>
      <c r="F104" s="364"/>
      <c r="G104" s="364"/>
      <c r="H104" s="364"/>
      <c r="I104" s="364"/>
      <c r="J104" s="364"/>
      <c r="K104" s="364"/>
      <c r="L104" s="364"/>
      <c r="M104" s="364"/>
      <c r="N104" s="364"/>
      <c r="O104" s="364"/>
      <c r="P104" s="364"/>
      <c r="Q104" s="364"/>
      <c r="R104" s="364"/>
      <c r="S104" s="364"/>
      <c r="T104" s="364"/>
      <c r="U104" s="364"/>
      <c r="V104" s="364"/>
      <c r="W104" s="364"/>
      <c r="X104" s="364"/>
      <c r="Y104" s="364"/>
      <c r="Z104" s="364"/>
      <c r="AA104" s="364"/>
      <c r="AB104" s="364"/>
      <c r="AC104" s="364"/>
      <c r="AD104" s="364"/>
      <c r="AE104" s="364"/>
      <c r="AF104" s="364"/>
      <c r="AG104" s="364"/>
      <c r="AH104" s="364"/>
      <c r="AI104" s="364"/>
      <c r="AJ104" s="364"/>
      <c r="AK104" s="364"/>
      <c r="AL104" s="364"/>
      <c r="AM104" s="364"/>
      <c r="AN104" s="364"/>
      <c r="AO104" s="364"/>
      <c r="AP104" s="364"/>
    </row>
    <row r="105" spans="1:42" x14ac:dyDescent="0.2">
      <c r="A105" s="4" t="s">
        <v>379</v>
      </c>
      <c r="B105" s="364">
        <f>C536</f>
        <v>0</v>
      </c>
      <c r="C105" s="364"/>
      <c r="D105" s="364"/>
      <c r="E105" s="364"/>
      <c r="F105" s="364"/>
      <c r="G105" s="364"/>
      <c r="H105" s="364"/>
      <c r="I105" s="364"/>
      <c r="J105" s="364"/>
      <c r="K105" s="364"/>
      <c r="L105" s="364"/>
      <c r="M105" s="364"/>
      <c r="N105" s="364"/>
      <c r="O105" s="364"/>
      <c r="P105" s="364"/>
      <c r="Q105" s="364"/>
      <c r="R105" s="364"/>
      <c r="S105" s="364"/>
      <c r="T105" s="364"/>
      <c r="U105" s="364"/>
      <c r="V105" s="364"/>
      <c r="W105" s="364"/>
      <c r="X105" s="364"/>
      <c r="Y105" s="364"/>
      <c r="Z105" s="364"/>
      <c r="AA105" s="364"/>
      <c r="AB105" s="364"/>
      <c r="AC105" s="364"/>
      <c r="AD105" s="364"/>
      <c r="AE105" s="364"/>
      <c r="AF105" s="364"/>
      <c r="AG105" s="364"/>
      <c r="AH105" s="364"/>
      <c r="AI105" s="364"/>
      <c r="AJ105" s="364"/>
      <c r="AK105" s="364"/>
      <c r="AL105" s="364"/>
      <c r="AM105" s="364"/>
      <c r="AN105" s="364"/>
      <c r="AO105" s="364"/>
      <c r="AP105" s="364"/>
    </row>
    <row r="106" spans="1:42" x14ac:dyDescent="0.2">
      <c r="A106" s="4" t="s">
        <v>380</v>
      </c>
      <c r="B106" s="364">
        <f>C543</f>
        <v>0</v>
      </c>
      <c r="C106" s="364"/>
      <c r="D106" s="364"/>
      <c r="E106" s="364"/>
      <c r="F106" s="364"/>
      <c r="G106" s="364"/>
      <c r="H106" s="364"/>
      <c r="I106" s="364"/>
      <c r="J106" s="364"/>
      <c r="K106" s="364"/>
      <c r="L106" s="364"/>
      <c r="M106" s="364"/>
      <c r="N106" s="364"/>
      <c r="O106" s="364"/>
      <c r="P106" s="364"/>
      <c r="Q106" s="364"/>
      <c r="R106" s="364"/>
      <c r="S106" s="364"/>
      <c r="T106" s="364"/>
      <c r="U106" s="364"/>
      <c r="V106" s="364"/>
      <c r="W106" s="364"/>
      <c r="X106" s="364"/>
      <c r="Y106" s="364"/>
      <c r="Z106" s="364"/>
      <c r="AA106" s="364"/>
      <c r="AB106" s="364"/>
      <c r="AC106" s="364"/>
      <c r="AD106" s="364"/>
      <c r="AE106" s="364"/>
      <c r="AF106" s="364"/>
      <c r="AG106" s="364"/>
      <c r="AH106" s="364"/>
      <c r="AI106" s="364"/>
      <c r="AJ106" s="364"/>
      <c r="AK106" s="364"/>
      <c r="AL106" s="364"/>
      <c r="AM106" s="364"/>
      <c r="AN106" s="364"/>
      <c r="AO106" s="364"/>
      <c r="AP106" s="364"/>
    </row>
    <row r="107" spans="1:42" x14ac:dyDescent="0.2">
      <c r="A107" s="43" t="s">
        <v>13</v>
      </c>
      <c r="B107" s="199">
        <f>SUM(B104:B106)</f>
        <v>0</v>
      </c>
      <c r="C107" s="199"/>
      <c r="D107" s="199"/>
      <c r="E107" s="199"/>
      <c r="F107" s="199"/>
      <c r="G107" s="199"/>
      <c r="H107" s="199"/>
      <c r="I107" s="199"/>
      <c r="J107" s="199"/>
      <c r="K107" s="199"/>
      <c r="L107" s="199"/>
      <c r="M107" s="199"/>
      <c r="N107" s="199"/>
      <c r="O107" s="199"/>
      <c r="P107" s="199"/>
      <c r="Q107" s="199"/>
      <c r="R107" s="199"/>
      <c r="S107" s="199"/>
      <c r="T107" s="199"/>
      <c r="U107" s="199"/>
      <c r="V107" s="199"/>
      <c r="W107" s="199"/>
      <c r="X107" s="199"/>
      <c r="Y107" s="199"/>
      <c r="Z107" s="199"/>
      <c r="AA107" s="199"/>
      <c r="AB107" s="199"/>
      <c r="AC107" s="199"/>
      <c r="AD107" s="199"/>
      <c r="AE107" s="199"/>
      <c r="AF107" s="199"/>
      <c r="AG107" s="199"/>
      <c r="AH107" s="199"/>
      <c r="AI107" s="199"/>
      <c r="AJ107" s="199"/>
      <c r="AK107" s="199"/>
      <c r="AL107" s="199"/>
      <c r="AM107" s="199"/>
      <c r="AN107" s="199"/>
      <c r="AO107" s="199"/>
      <c r="AP107" s="199"/>
    </row>
    <row r="108" spans="1:42" x14ac:dyDescent="0.2">
      <c r="A108" s="43"/>
      <c r="B108" s="199"/>
      <c r="C108" s="199"/>
      <c r="D108" s="199"/>
      <c r="E108" s="199"/>
      <c r="F108" s="199"/>
      <c r="G108" s="199"/>
      <c r="H108" s="199"/>
      <c r="I108" s="199"/>
      <c r="J108" s="199"/>
      <c r="K108" s="199"/>
      <c r="L108" s="199"/>
      <c r="M108" s="199"/>
      <c r="N108" s="199"/>
      <c r="O108" s="199"/>
      <c r="P108" s="199"/>
      <c r="Q108" s="199"/>
      <c r="R108" s="199"/>
      <c r="S108" s="199"/>
      <c r="T108" s="199"/>
      <c r="U108" s="199"/>
      <c r="V108" s="199"/>
      <c r="W108" s="199"/>
      <c r="X108" s="199"/>
      <c r="Y108" s="199"/>
      <c r="Z108" s="199"/>
      <c r="AA108" s="199"/>
      <c r="AB108" s="199"/>
      <c r="AC108" s="199"/>
      <c r="AD108" s="199"/>
      <c r="AE108" s="199"/>
      <c r="AF108" s="199"/>
      <c r="AG108" s="199"/>
      <c r="AH108" s="199"/>
      <c r="AI108" s="199"/>
      <c r="AJ108" s="199"/>
      <c r="AK108" s="199"/>
      <c r="AL108" s="199"/>
      <c r="AM108" s="199"/>
      <c r="AN108" s="199"/>
      <c r="AO108" s="199"/>
      <c r="AP108" s="199"/>
    </row>
    <row r="109" spans="1:42" x14ac:dyDescent="0.2">
      <c r="A109" s="273" t="s">
        <v>319</v>
      </c>
      <c r="B109" s="199">
        <f>B96+B101+B107</f>
        <v>0</v>
      </c>
      <c r="C109" s="199">
        <f t="shared" ref="C109:AP109" si="41">C96+C101+C107</f>
        <v>0</v>
      </c>
      <c r="D109" s="199">
        <f t="shared" si="41"/>
        <v>0</v>
      </c>
      <c r="E109" s="199">
        <f t="shared" si="41"/>
        <v>0</v>
      </c>
      <c r="F109" s="199">
        <f t="shared" si="41"/>
        <v>0</v>
      </c>
      <c r="G109" s="199">
        <f t="shared" si="41"/>
        <v>0</v>
      </c>
      <c r="H109" s="199">
        <f t="shared" si="41"/>
        <v>0</v>
      </c>
      <c r="I109" s="199">
        <f t="shared" si="41"/>
        <v>0</v>
      </c>
      <c r="J109" s="199">
        <f t="shared" si="41"/>
        <v>0</v>
      </c>
      <c r="K109" s="199">
        <f t="shared" si="41"/>
        <v>0</v>
      </c>
      <c r="L109" s="199">
        <f t="shared" si="41"/>
        <v>0</v>
      </c>
      <c r="M109" s="199">
        <f t="shared" si="41"/>
        <v>0</v>
      </c>
      <c r="N109" s="199">
        <f t="shared" si="41"/>
        <v>0</v>
      </c>
      <c r="O109" s="199">
        <f t="shared" si="41"/>
        <v>0</v>
      </c>
      <c r="P109" s="199">
        <f t="shared" si="41"/>
        <v>0</v>
      </c>
      <c r="Q109" s="199">
        <f t="shared" si="41"/>
        <v>0</v>
      </c>
      <c r="R109" s="199">
        <f t="shared" si="41"/>
        <v>0</v>
      </c>
      <c r="S109" s="199">
        <f t="shared" si="41"/>
        <v>0</v>
      </c>
      <c r="T109" s="199">
        <f t="shared" si="41"/>
        <v>0</v>
      </c>
      <c r="U109" s="199">
        <f t="shared" si="41"/>
        <v>0</v>
      </c>
      <c r="V109" s="199">
        <f t="shared" si="41"/>
        <v>0</v>
      </c>
      <c r="W109" s="199">
        <f t="shared" si="41"/>
        <v>0</v>
      </c>
      <c r="X109" s="199">
        <f t="shared" si="41"/>
        <v>0</v>
      </c>
      <c r="Y109" s="199">
        <f t="shared" si="41"/>
        <v>0</v>
      </c>
      <c r="Z109" s="199">
        <f t="shared" si="41"/>
        <v>0</v>
      </c>
      <c r="AA109" s="199">
        <f t="shared" si="41"/>
        <v>0</v>
      </c>
      <c r="AB109" s="199">
        <f t="shared" si="41"/>
        <v>0</v>
      </c>
      <c r="AC109" s="199">
        <f t="shared" si="41"/>
        <v>0</v>
      </c>
      <c r="AD109" s="199">
        <f t="shared" si="41"/>
        <v>0</v>
      </c>
      <c r="AE109" s="199">
        <f t="shared" si="41"/>
        <v>0</v>
      </c>
      <c r="AF109" s="199">
        <f t="shared" si="41"/>
        <v>0</v>
      </c>
      <c r="AG109" s="199">
        <f t="shared" si="41"/>
        <v>0</v>
      </c>
      <c r="AH109" s="199">
        <f t="shared" si="41"/>
        <v>0</v>
      </c>
      <c r="AI109" s="199">
        <f t="shared" si="41"/>
        <v>0</v>
      </c>
      <c r="AJ109" s="199">
        <f t="shared" si="41"/>
        <v>0</v>
      </c>
      <c r="AK109" s="199">
        <f t="shared" si="41"/>
        <v>0</v>
      </c>
      <c r="AL109" s="199">
        <f t="shared" si="41"/>
        <v>0</v>
      </c>
      <c r="AM109" s="199">
        <f t="shared" si="41"/>
        <v>0</v>
      </c>
      <c r="AN109" s="199">
        <f t="shared" si="41"/>
        <v>0</v>
      </c>
      <c r="AO109" s="199">
        <f t="shared" si="41"/>
        <v>0</v>
      </c>
      <c r="AP109" s="199">
        <f t="shared" si="41"/>
        <v>0</v>
      </c>
    </row>
    <row r="110" spans="1:42" s="7" customFormat="1" x14ac:dyDescent="0.2">
      <c r="A110" s="404"/>
      <c r="B110" s="364"/>
      <c r="C110" s="364"/>
      <c r="D110" s="364"/>
      <c r="E110" s="364"/>
      <c r="F110" s="364"/>
      <c r="G110" s="364"/>
      <c r="H110" s="364"/>
      <c r="I110" s="364"/>
      <c r="J110" s="364"/>
      <c r="K110" s="364"/>
      <c r="L110" s="364"/>
      <c r="M110" s="364"/>
      <c r="N110" s="364"/>
      <c r="O110" s="364"/>
      <c r="P110" s="364"/>
      <c r="Q110" s="364"/>
      <c r="R110" s="364"/>
      <c r="S110" s="364"/>
      <c r="T110" s="364"/>
      <c r="U110" s="364"/>
      <c r="V110" s="364"/>
      <c r="W110" s="364"/>
      <c r="X110" s="364"/>
      <c r="Y110" s="364"/>
      <c r="Z110" s="364"/>
      <c r="AA110" s="364"/>
      <c r="AB110" s="364"/>
      <c r="AC110" s="364"/>
      <c r="AD110" s="364"/>
      <c r="AE110" s="364"/>
      <c r="AF110" s="364"/>
      <c r="AG110" s="364"/>
      <c r="AH110" s="364"/>
      <c r="AI110" s="364"/>
      <c r="AJ110" s="364"/>
      <c r="AK110" s="364"/>
      <c r="AL110" s="364"/>
      <c r="AM110" s="364"/>
      <c r="AN110" s="364"/>
      <c r="AO110" s="364"/>
      <c r="AP110" s="364"/>
    </row>
    <row r="111" spans="1:42" s="119" customFormat="1" x14ac:dyDescent="0.2">
      <c r="A111" s="108" t="s">
        <v>334</v>
      </c>
      <c r="B111" s="282"/>
      <c r="C111" s="282"/>
      <c r="D111" s="282"/>
      <c r="E111" s="282"/>
      <c r="F111" s="282"/>
      <c r="G111" s="282"/>
      <c r="H111" s="282"/>
      <c r="I111" s="282"/>
      <c r="J111" s="282"/>
      <c r="K111" s="282"/>
      <c r="L111" s="282"/>
      <c r="M111" s="282"/>
      <c r="N111" s="282"/>
      <c r="O111" s="282"/>
      <c r="P111" s="282"/>
      <c r="Q111" s="282"/>
      <c r="R111" s="282"/>
      <c r="S111" s="282"/>
      <c r="T111" s="282"/>
      <c r="U111" s="282"/>
      <c r="V111" s="282"/>
      <c r="W111" s="282"/>
      <c r="X111" s="282"/>
      <c r="Y111" s="282"/>
      <c r="Z111" s="282"/>
      <c r="AA111" s="282"/>
      <c r="AB111" s="282"/>
      <c r="AC111" s="282"/>
      <c r="AD111" s="282"/>
      <c r="AE111" s="282"/>
      <c r="AF111" s="282"/>
      <c r="AG111" s="282"/>
      <c r="AH111" s="282"/>
      <c r="AI111" s="282"/>
      <c r="AJ111" s="282"/>
      <c r="AK111" s="282"/>
      <c r="AL111" s="282"/>
      <c r="AM111" s="282"/>
      <c r="AN111" s="282"/>
      <c r="AO111" s="282"/>
      <c r="AP111" s="282"/>
    </row>
    <row r="112" spans="1:42" s="119" customFormat="1" x14ac:dyDescent="0.2">
      <c r="A112" s="29" t="s">
        <v>335</v>
      </c>
      <c r="G112" s="200"/>
      <c r="H112" s="200"/>
      <c r="I112" s="200"/>
      <c r="J112" s="200"/>
      <c r="K112" s="200"/>
      <c r="L112" s="200"/>
      <c r="M112" s="200"/>
      <c r="N112" s="200"/>
      <c r="O112" s="200"/>
      <c r="P112" s="200"/>
      <c r="Q112" s="200"/>
      <c r="R112" s="200"/>
      <c r="S112" s="200"/>
      <c r="T112" s="200"/>
      <c r="U112" s="200"/>
      <c r="V112" s="200"/>
      <c r="W112" s="200"/>
      <c r="X112" s="200"/>
      <c r="Y112" s="200"/>
      <c r="Z112" s="200"/>
      <c r="AA112" s="200"/>
      <c r="AB112" s="200"/>
      <c r="AC112" s="200"/>
      <c r="AD112" s="200"/>
      <c r="AE112" s="200"/>
      <c r="AF112" s="200"/>
      <c r="AG112" s="200"/>
      <c r="AH112" s="200"/>
      <c r="AI112" s="200"/>
      <c r="AJ112" s="200"/>
      <c r="AK112" s="200"/>
      <c r="AL112" s="200"/>
      <c r="AM112" s="200"/>
      <c r="AN112" s="200"/>
      <c r="AO112" s="200"/>
      <c r="AP112" s="200"/>
    </row>
    <row r="113" spans="1:42" x14ac:dyDescent="0.2">
      <c r="A113" s="115" t="s">
        <v>388</v>
      </c>
      <c r="B113" s="186">
        <f>B47</f>
        <v>0</v>
      </c>
      <c r="C113" s="186"/>
      <c r="D113" s="186"/>
      <c r="E113" s="186"/>
      <c r="F113" s="186"/>
      <c r="G113" s="186"/>
      <c r="H113" s="186"/>
      <c r="I113" s="186"/>
      <c r="J113" s="186"/>
      <c r="K113" s="186"/>
      <c r="L113" s="186"/>
      <c r="M113" s="186"/>
      <c r="N113" s="186"/>
      <c r="O113" s="186"/>
      <c r="P113" s="186"/>
      <c r="Q113" s="186"/>
      <c r="R113" s="186"/>
      <c r="S113" s="186"/>
      <c r="T113" s="186"/>
      <c r="U113" s="186"/>
      <c r="V113" s="186"/>
      <c r="W113" s="186"/>
      <c r="X113" s="186"/>
      <c r="Y113" s="186"/>
      <c r="Z113" s="186"/>
      <c r="AA113" s="186"/>
      <c r="AB113" s="186"/>
      <c r="AC113" s="186"/>
      <c r="AD113" s="186"/>
      <c r="AE113" s="186"/>
      <c r="AF113" s="186"/>
      <c r="AG113" s="186"/>
      <c r="AH113" s="186"/>
      <c r="AI113" s="186"/>
      <c r="AJ113" s="186"/>
      <c r="AK113" s="186"/>
      <c r="AL113" s="186"/>
      <c r="AM113" s="186"/>
      <c r="AN113" s="186"/>
      <c r="AO113" s="186"/>
      <c r="AP113" s="186"/>
    </row>
    <row r="114" spans="1:42" x14ac:dyDescent="0.2">
      <c r="A114" s="115" t="s">
        <v>379</v>
      </c>
      <c r="B114" s="364">
        <f>C536</f>
        <v>0</v>
      </c>
      <c r="C114" s="364"/>
      <c r="D114" s="364"/>
      <c r="E114" s="364"/>
      <c r="F114" s="364"/>
      <c r="G114" s="364"/>
      <c r="H114" s="364"/>
      <c r="I114" s="364"/>
      <c r="J114" s="364"/>
      <c r="K114" s="364"/>
      <c r="L114" s="364"/>
      <c r="M114" s="364"/>
      <c r="N114" s="364"/>
      <c r="O114" s="364"/>
      <c r="P114" s="364"/>
      <c r="Q114" s="364"/>
      <c r="R114" s="364"/>
      <c r="S114" s="364"/>
      <c r="T114" s="364"/>
      <c r="U114" s="364"/>
      <c r="V114" s="364"/>
      <c r="W114" s="364"/>
      <c r="X114" s="364"/>
      <c r="Y114" s="364"/>
      <c r="Z114" s="364"/>
      <c r="AA114" s="364"/>
      <c r="AB114" s="364"/>
      <c r="AC114" s="364"/>
      <c r="AD114" s="364"/>
      <c r="AE114" s="364"/>
      <c r="AF114" s="364"/>
      <c r="AG114" s="364"/>
      <c r="AH114" s="364"/>
      <c r="AI114" s="364"/>
      <c r="AJ114" s="364"/>
      <c r="AK114" s="364"/>
      <c r="AL114" s="364"/>
      <c r="AM114" s="364"/>
      <c r="AN114" s="364"/>
      <c r="AO114" s="364"/>
      <c r="AP114" s="364"/>
    </row>
    <row r="115" spans="1:42" x14ac:dyDescent="0.2">
      <c r="A115" s="115" t="s">
        <v>380</v>
      </c>
      <c r="B115" s="364">
        <f>C543</f>
        <v>0</v>
      </c>
      <c r="C115" s="364"/>
      <c r="D115" s="364"/>
      <c r="E115" s="364"/>
      <c r="F115" s="364"/>
      <c r="G115" s="364"/>
      <c r="H115" s="364"/>
      <c r="I115" s="364"/>
      <c r="J115" s="364"/>
      <c r="K115" s="364"/>
      <c r="L115" s="364"/>
      <c r="M115" s="364"/>
      <c r="N115" s="364"/>
      <c r="O115" s="364"/>
      <c r="P115" s="364"/>
      <c r="Q115" s="364"/>
      <c r="R115" s="364"/>
      <c r="S115" s="364"/>
      <c r="T115" s="364"/>
      <c r="U115" s="364"/>
      <c r="V115" s="364"/>
      <c r="W115" s="364"/>
      <c r="X115" s="364"/>
      <c r="Y115" s="364"/>
      <c r="Z115" s="364"/>
      <c r="AA115" s="364"/>
      <c r="AB115" s="364"/>
      <c r="AC115" s="364"/>
      <c r="AD115" s="364"/>
      <c r="AE115" s="364"/>
      <c r="AF115" s="364"/>
      <c r="AG115" s="364"/>
      <c r="AH115" s="364"/>
      <c r="AI115" s="364"/>
      <c r="AJ115" s="364"/>
      <c r="AK115" s="364"/>
      <c r="AL115" s="364"/>
      <c r="AM115" s="364"/>
      <c r="AN115" s="364"/>
      <c r="AO115" s="364"/>
      <c r="AP115" s="364"/>
    </row>
    <row r="116" spans="1:42" x14ac:dyDescent="0.2">
      <c r="A116" s="115" t="s">
        <v>318</v>
      </c>
      <c r="B116" s="364">
        <f t="shared" ref="B116:AP116" si="42">B14</f>
        <v>0</v>
      </c>
      <c r="C116" s="364">
        <f t="shared" si="42"/>
        <v>0</v>
      </c>
      <c r="D116" s="364">
        <f t="shared" si="42"/>
        <v>0</v>
      </c>
      <c r="E116" s="364">
        <f t="shared" si="42"/>
        <v>0</v>
      </c>
      <c r="F116" s="364">
        <f t="shared" si="42"/>
        <v>0</v>
      </c>
      <c r="G116" s="364">
        <f t="shared" si="42"/>
        <v>0</v>
      </c>
      <c r="H116" s="364">
        <f t="shared" si="42"/>
        <v>0</v>
      </c>
      <c r="I116" s="364">
        <f t="shared" si="42"/>
        <v>0</v>
      </c>
      <c r="J116" s="364">
        <f t="shared" si="42"/>
        <v>0</v>
      </c>
      <c r="K116" s="364">
        <f t="shared" si="42"/>
        <v>0</v>
      </c>
      <c r="L116" s="364">
        <f t="shared" si="42"/>
        <v>0</v>
      </c>
      <c r="M116" s="364">
        <f t="shared" si="42"/>
        <v>0</v>
      </c>
      <c r="N116" s="364">
        <f t="shared" si="42"/>
        <v>0</v>
      </c>
      <c r="O116" s="364">
        <f t="shared" si="42"/>
        <v>0</v>
      </c>
      <c r="P116" s="364">
        <f t="shared" si="42"/>
        <v>0</v>
      </c>
      <c r="Q116" s="364">
        <f t="shared" si="42"/>
        <v>0</v>
      </c>
      <c r="R116" s="364">
        <f t="shared" si="42"/>
        <v>0</v>
      </c>
      <c r="S116" s="364">
        <f t="shared" si="42"/>
        <v>0</v>
      </c>
      <c r="T116" s="364">
        <f t="shared" si="42"/>
        <v>0</v>
      </c>
      <c r="U116" s="364">
        <f t="shared" si="42"/>
        <v>0</v>
      </c>
      <c r="V116" s="364">
        <f t="shared" si="42"/>
        <v>0</v>
      </c>
      <c r="W116" s="364">
        <f t="shared" si="42"/>
        <v>0</v>
      </c>
      <c r="X116" s="364">
        <f t="shared" si="42"/>
        <v>0</v>
      </c>
      <c r="Y116" s="364">
        <f t="shared" si="42"/>
        <v>0</v>
      </c>
      <c r="Z116" s="364">
        <f t="shared" si="42"/>
        <v>0</v>
      </c>
      <c r="AA116" s="364">
        <f t="shared" si="42"/>
        <v>0</v>
      </c>
      <c r="AB116" s="364">
        <f t="shared" si="42"/>
        <v>0</v>
      </c>
      <c r="AC116" s="364">
        <f t="shared" si="42"/>
        <v>0</v>
      </c>
      <c r="AD116" s="364">
        <f t="shared" si="42"/>
        <v>0</v>
      </c>
      <c r="AE116" s="364">
        <f t="shared" si="42"/>
        <v>0</v>
      </c>
      <c r="AF116" s="364">
        <f t="shared" si="42"/>
        <v>0</v>
      </c>
      <c r="AG116" s="364">
        <f t="shared" si="42"/>
        <v>0</v>
      </c>
      <c r="AH116" s="364">
        <f t="shared" si="42"/>
        <v>0</v>
      </c>
      <c r="AI116" s="364">
        <f t="shared" si="42"/>
        <v>0</v>
      </c>
      <c r="AJ116" s="364">
        <f t="shared" si="42"/>
        <v>0</v>
      </c>
      <c r="AK116" s="364">
        <f t="shared" si="42"/>
        <v>0</v>
      </c>
      <c r="AL116" s="364">
        <f t="shared" si="42"/>
        <v>0</v>
      </c>
      <c r="AM116" s="364">
        <f t="shared" si="42"/>
        <v>0</v>
      </c>
      <c r="AN116" s="364">
        <f t="shared" si="42"/>
        <v>0</v>
      </c>
      <c r="AO116" s="364">
        <f t="shared" si="42"/>
        <v>0</v>
      </c>
      <c r="AP116" s="364">
        <f t="shared" si="42"/>
        <v>0</v>
      </c>
    </row>
    <row r="117" spans="1:42" x14ac:dyDescent="0.2">
      <c r="A117" s="115" t="s">
        <v>320</v>
      </c>
      <c r="B117" s="364">
        <f>B91</f>
        <v>0</v>
      </c>
      <c r="C117" s="364">
        <f t="shared" ref="C117:AP117" si="43">C91</f>
        <v>0</v>
      </c>
      <c r="D117" s="364">
        <f t="shared" si="43"/>
        <v>0</v>
      </c>
      <c r="E117" s="364">
        <f t="shared" si="43"/>
        <v>0</v>
      </c>
      <c r="F117" s="364">
        <f t="shared" si="43"/>
        <v>0</v>
      </c>
      <c r="G117" s="364">
        <f t="shared" si="43"/>
        <v>0</v>
      </c>
      <c r="H117" s="364">
        <f t="shared" si="43"/>
        <v>0</v>
      </c>
      <c r="I117" s="364">
        <f t="shared" si="43"/>
        <v>0</v>
      </c>
      <c r="J117" s="364">
        <f t="shared" si="43"/>
        <v>0</v>
      </c>
      <c r="K117" s="364">
        <f t="shared" si="43"/>
        <v>0</v>
      </c>
      <c r="L117" s="364">
        <f t="shared" si="43"/>
        <v>0</v>
      </c>
      <c r="M117" s="364">
        <f t="shared" si="43"/>
        <v>0</v>
      </c>
      <c r="N117" s="364">
        <f t="shared" si="43"/>
        <v>0</v>
      </c>
      <c r="O117" s="364">
        <f t="shared" si="43"/>
        <v>0</v>
      </c>
      <c r="P117" s="364">
        <f t="shared" si="43"/>
        <v>0</v>
      </c>
      <c r="Q117" s="364">
        <f t="shared" si="43"/>
        <v>0</v>
      </c>
      <c r="R117" s="364">
        <f t="shared" si="43"/>
        <v>0</v>
      </c>
      <c r="S117" s="364">
        <f t="shared" si="43"/>
        <v>0</v>
      </c>
      <c r="T117" s="364">
        <f t="shared" si="43"/>
        <v>0</v>
      </c>
      <c r="U117" s="364">
        <f t="shared" si="43"/>
        <v>0</v>
      </c>
      <c r="V117" s="364">
        <f t="shared" si="43"/>
        <v>0</v>
      </c>
      <c r="W117" s="364">
        <f t="shared" si="43"/>
        <v>0</v>
      </c>
      <c r="X117" s="364">
        <f t="shared" si="43"/>
        <v>0</v>
      </c>
      <c r="Y117" s="364">
        <f t="shared" si="43"/>
        <v>0</v>
      </c>
      <c r="Z117" s="364">
        <f t="shared" si="43"/>
        <v>0</v>
      </c>
      <c r="AA117" s="364">
        <f t="shared" si="43"/>
        <v>0</v>
      </c>
      <c r="AB117" s="364">
        <f t="shared" si="43"/>
        <v>0</v>
      </c>
      <c r="AC117" s="364">
        <f t="shared" si="43"/>
        <v>0</v>
      </c>
      <c r="AD117" s="364">
        <f t="shared" si="43"/>
        <v>0</v>
      </c>
      <c r="AE117" s="364">
        <f t="shared" si="43"/>
        <v>0</v>
      </c>
      <c r="AF117" s="364">
        <f t="shared" si="43"/>
        <v>0</v>
      </c>
      <c r="AG117" s="364">
        <f t="shared" si="43"/>
        <v>0</v>
      </c>
      <c r="AH117" s="364">
        <f t="shared" si="43"/>
        <v>0</v>
      </c>
      <c r="AI117" s="364">
        <f t="shared" si="43"/>
        <v>0</v>
      </c>
      <c r="AJ117" s="364">
        <f t="shared" si="43"/>
        <v>0</v>
      </c>
      <c r="AK117" s="364">
        <f t="shared" si="43"/>
        <v>0</v>
      </c>
      <c r="AL117" s="364">
        <f t="shared" si="43"/>
        <v>0</v>
      </c>
      <c r="AM117" s="364">
        <f t="shared" si="43"/>
        <v>0</v>
      </c>
      <c r="AN117" s="364">
        <f t="shared" si="43"/>
        <v>0</v>
      </c>
      <c r="AO117" s="364">
        <f t="shared" si="43"/>
        <v>0</v>
      </c>
      <c r="AP117" s="364">
        <f t="shared" si="43"/>
        <v>0</v>
      </c>
    </row>
    <row r="118" spans="1:42" x14ac:dyDescent="0.2">
      <c r="A118" s="274" t="s">
        <v>13</v>
      </c>
      <c r="B118" s="199">
        <f>SUM(B113:B117)</f>
        <v>0</v>
      </c>
      <c r="C118" s="199">
        <f>SUM(C116:C117)</f>
        <v>0</v>
      </c>
      <c r="D118" s="199">
        <f t="shared" ref="D118:AP118" si="44">SUM(D116:D117)</f>
        <v>0</v>
      </c>
      <c r="E118" s="199">
        <f t="shared" si="44"/>
        <v>0</v>
      </c>
      <c r="F118" s="199">
        <f t="shared" si="44"/>
        <v>0</v>
      </c>
      <c r="G118" s="199">
        <f t="shared" si="44"/>
        <v>0</v>
      </c>
      <c r="H118" s="199">
        <f t="shared" si="44"/>
        <v>0</v>
      </c>
      <c r="I118" s="199">
        <f t="shared" si="44"/>
        <v>0</v>
      </c>
      <c r="J118" s="199">
        <f t="shared" si="44"/>
        <v>0</v>
      </c>
      <c r="K118" s="199">
        <f t="shared" si="44"/>
        <v>0</v>
      </c>
      <c r="L118" s="199">
        <f t="shared" si="44"/>
        <v>0</v>
      </c>
      <c r="M118" s="199">
        <f t="shared" si="44"/>
        <v>0</v>
      </c>
      <c r="N118" s="199">
        <f t="shared" si="44"/>
        <v>0</v>
      </c>
      <c r="O118" s="199">
        <f t="shared" si="44"/>
        <v>0</v>
      </c>
      <c r="P118" s="199">
        <f t="shared" si="44"/>
        <v>0</v>
      </c>
      <c r="Q118" s="199">
        <f t="shared" si="44"/>
        <v>0</v>
      </c>
      <c r="R118" s="199">
        <f t="shared" si="44"/>
        <v>0</v>
      </c>
      <c r="S118" s="199">
        <f t="shared" si="44"/>
        <v>0</v>
      </c>
      <c r="T118" s="199">
        <f t="shared" si="44"/>
        <v>0</v>
      </c>
      <c r="U118" s="199">
        <f t="shared" si="44"/>
        <v>0</v>
      </c>
      <c r="V118" s="199">
        <f t="shared" si="44"/>
        <v>0</v>
      </c>
      <c r="W118" s="199">
        <f t="shared" si="44"/>
        <v>0</v>
      </c>
      <c r="X118" s="199">
        <f t="shared" si="44"/>
        <v>0</v>
      </c>
      <c r="Y118" s="199">
        <f t="shared" si="44"/>
        <v>0</v>
      </c>
      <c r="Z118" s="199">
        <f t="shared" si="44"/>
        <v>0</v>
      </c>
      <c r="AA118" s="199">
        <f t="shared" si="44"/>
        <v>0</v>
      </c>
      <c r="AB118" s="199">
        <f t="shared" si="44"/>
        <v>0</v>
      </c>
      <c r="AC118" s="199">
        <f t="shared" si="44"/>
        <v>0</v>
      </c>
      <c r="AD118" s="199">
        <f t="shared" si="44"/>
        <v>0</v>
      </c>
      <c r="AE118" s="199">
        <f t="shared" si="44"/>
        <v>0</v>
      </c>
      <c r="AF118" s="199">
        <f t="shared" si="44"/>
        <v>0</v>
      </c>
      <c r="AG118" s="199">
        <f t="shared" si="44"/>
        <v>0</v>
      </c>
      <c r="AH118" s="199">
        <f t="shared" si="44"/>
        <v>0</v>
      </c>
      <c r="AI118" s="199">
        <f t="shared" si="44"/>
        <v>0</v>
      </c>
      <c r="AJ118" s="199">
        <f t="shared" si="44"/>
        <v>0</v>
      </c>
      <c r="AK118" s="199">
        <f t="shared" si="44"/>
        <v>0</v>
      </c>
      <c r="AL118" s="199">
        <f t="shared" si="44"/>
        <v>0</v>
      </c>
      <c r="AM118" s="199">
        <f t="shared" si="44"/>
        <v>0</v>
      </c>
      <c r="AN118" s="199">
        <f t="shared" si="44"/>
        <v>0</v>
      </c>
      <c r="AO118" s="199">
        <f t="shared" si="44"/>
        <v>0</v>
      </c>
      <c r="AP118" s="199">
        <f t="shared" si="44"/>
        <v>0</v>
      </c>
    </row>
    <row r="119" spans="1:42" s="119" customFormat="1" x14ac:dyDescent="0.2">
      <c r="A119" s="23"/>
      <c r="G119" s="200"/>
      <c r="H119" s="200"/>
      <c r="I119" s="200"/>
      <c r="J119" s="200"/>
      <c r="K119" s="200"/>
      <c r="L119" s="200"/>
      <c r="M119" s="200"/>
      <c r="N119" s="200"/>
      <c r="O119" s="200"/>
      <c r="P119" s="200"/>
      <c r="Q119" s="200"/>
      <c r="R119" s="200"/>
      <c r="S119" s="200"/>
      <c r="T119" s="200"/>
      <c r="U119" s="200"/>
      <c r="V119" s="200"/>
      <c r="W119" s="200"/>
      <c r="X119" s="200"/>
      <c r="Y119" s="200"/>
      <c r="Z119" s="200"/>
      <c r="AA119" s="200"/>
      <c r="AB119" s="200"/>
      <c r="AC119" s="200"/>
      <c r="AD119" s="200"/>
      <c r="AE119" s="200"/>
      <c r="AF119" s="200"/>
      <c r="AG119" s="200"/>
      <c r="AH119" s="200"/>
      <c r="AI119" s="200"/>
      <c r="AJ119" s="200"/>
      <c r="AK119" s="200"/>
      <c r="AL119" s="200"/>
      <c r="AM119" s="200"/>
      <c r="AN119" s="200"/>
      <c r="AO119" s="200"/>
      <c r="AP119" s="200"/>
    </row>
    <row r="120" spans="1:42" s="119" customFormat="1" x14ac:dyDescent="0.2">
      <c r="A120" s="29" t="s">
        <v>336</v>
      </c>
      <c r="G120" s="200"/>
      <c r="H120" s="200"/>
      <c r="I120" s="200"/>
      <c r="J120" s="200"/>
      <c r="K120" s="200"/>
      <c r="L120" s="200"/>
      <c r="M120" s="200"/>
      <c r="N120" s="200"/>
      <c r="O120" s="200"/>
      <c r="P120" s="200"/>
      <c r="Q120" s="200"/>
      <c r="R120" s="200"/>
      <c r="S120" s="200"/>
      <c r="T120" s="200"/>
      <c r="U120" s="200"/>
      <c r="V120" s="200"/>
      <c r="W120" s="200"/>
      <c r="X120" s="200"/>
      <c r="Y120" s="200"/>
      <c r="Z120" s="200"/>
      <c r="AA120" s="200"/>
      <c r="AB120" s="200"/>
      <c r="AC120" s="200"/>
      <c r="AD120" s="200"/>
      <c r="AE120" s="200"/>
      <c r="AF120" s="200"/>
      <c r="AG120" s="200"/>
      <c r="AH120" s="200"/>
      <c r="AI120" s="200"/>
      <c r="AJ120" s="200"/>
      <c r="AK120" s="200"/>
      <c r="AL120" s="200"/>
      <c r="AM120" s="200"/>
      <c r="AN120" s="200"/>
      <c r="AO120" s="200"/>
      <c r="AP120" s="200"/>
    </row>
    <row r="121" spans="1:42" s="119" customFormat="1" x14ac:dyDescent="0.2">
      <c r="A121" s="115" t="s">
        <v>321</v>
      </c>
      <c r="B121" s="365">
        <f>B118</f>
        <v>0</v>
      </c>
      <c r="C121" s="365">
        <f t="shared" ref="C121:AP121" si="45">C118</f>
        <v>0</v>
      </c>
      <c r="D121" s="365">
        <f t="shared" si="45"/>
        <v>0</v>
      </c>
      <c r="E121" s="365">
        <f t="shared" si="45"/>
        <v>0</v>
      </c>
      <c r="F121" s="365">
        <f t="shared" si="45"/>
        <v>0</v>
      </c>
      <c r="G121" s="365">
        <f t="shared" si="45"/>
        <v>0</v>
      </c>
      <c r="H121" s="365">
        <f t="shared" si="45"/>
        <v>0</v>
      </c>
      <c r="I121" s="365">
        <f t="shared" si="45"/>
        <v>0</v>
      </c>
      <c r="J121" s="365">
        <f t="shared" si="45"/>
        <v>0</v>
      </c>
      <c r="K121" s="365">
        <f t="shared" si="45"/>
        <v>0</v>
      </c>
      <c r="L121" s="365">
        <f t="shared" si="45"/>
        <v>0</v>
      </c>
      <c r="M121" s="365">
        <f t="shared" si="45"/>
        <v>0</v>
      </c>
      <c r="N121" s="365">
        <f t="shared" si="45"/>
        <v>0</v>
      </c>
      <c r="O121" s="365">
        <f t="shared" si="45"/>
        <v>0</v>
      </c>
      <c r="P121" s="365">
        <f t="shared" si="45"/>
        <v>0</v>
      </c>
      <c r="Q121" s="365">
        <f t="shared" si="45"/>
        <v>0</v>
      </c>
      <c r="R121" s="365">
        <f t="shared" si="45"/>
        <v>0</v>
      </c>
      <c r="S121" s="365">
        <f t="shared" si="45"/>
        <v>0</v>
      </c>
      <c r="T121" s="365">
        <f t="shared" si="45"/>
        <v>0</v>
      </c>
      <c r="U121" s="365">
        <f t="shared" si="45"/>
        <v>0</v>
      </c>
      <c r="V121" s="365">
        <f t="shared" si="45"/>
        <v>0</v>
      </c>
      <c r="W121" s="365">
        <f t="shared" si="45"/>
        <v>0</v>
      </c>
      <c r="X121" s="365">
        <f t="shared" si="45"/>
        <v>0</v>
      </c>
      <c r="Y121" s="365">
        <f t="shared" si="45"/>
        <v>0</v>
      </c>
      <c r="Z121" s="365">
        <f t="shared" si="45"/>
        <v>0</v>
      </c>
      <c r="AA121" s="365">
        <f t="shared" si="45"/>
        <v>0</v>
      </c>
      <c r="AB121" s="365">
        <f t="shared" si="45"/>
        <v>0</v>
      </c>
      <c r="AC121" s="365">
        <f t="shared" si="45"/>
        <v>0</v>
      </c>
      <c r="AD121" s="365">
        <f t="shared" si="45"/>
        <v>0</v>
      </c>
      <c r="AE121" s="365">
        <f t="shared" si="45"/>
        <v>0</v>
      </c>
      <c r="AF121" s="365">
        <f t="shared" si="45"/>
        <v>0</v>
      </c>
      <c r="AG121" s="365">
        <f t="shared" si="45"/>
        <v>0</v>
      </c>
      <c r="AH121" s="365">
        <f t="shared" si="45"/>
        <v>0</v>
      </c>
      <c r="AI121" s="365">
        <f t="shared" si="45"/>
        <v>0</v>
      </c>
      <c r="AJ121" s="365">
        <f t="shared" si="45"/>
        <v>0</v>
      </c>
      <c r="AK121" s="365">
        <f t="shared" si="45"/>
        <v>0</v>
      </c>
      <c r="AL121" s="365">
        <f t="shared" si="45"/>
        <v>0</v>
      </c>
      <c r="AM121" s="365">
        <f t="shared" si="45"/>
        <v>0</v>
      </c>
      <c r="AN121" s="365">
        <f t="shared" si="45"/>
        <v>0</v>
      </c>
      <c r="AO121" s="365">
        <f t="shared" si="45"/>
        <v>0</v>
      </c>
      <c r="AP121" s="365">
        <f t="shared" si="45"/>
        <v>0</v>
      </c>
    </row>
    <row r="122" spans="1:42" s="119" customFormat="1" x14ac:dyDescent="0.2">
      <c r="A122" s="115" t="s">
        <v>378</v>
      </c>
      <c r="G122" s="200"/>
      <c r="H122" s="200"/>
      <c r="I122" s="200"/>
      <c r="J122" s="200"/>
      <c r="K122" s="200"/>
      <c r="L122" s="200"/>
      <c r="M122" s="200"/>
      <c r="N122" s="200"/>
      <c r="O122" s="200"/>
      <c r="P122" s="200"/>
      <c r="Q122" s="200"/>
      <c r="R122" s="200"/>
      <c r="S122" s="200"/>
      <c r="T122" s="200"/>
      <c r="U122" s="200"/>
      <c r="V122" s="200"/>
      <c r="W122" s="200"/>
      <c r="X122" s="200"/>
      <c r="Y122" s="200"/>
      <c r="Z122" s="200"/>
      <c r="AA122" s="200"/>
      <c r="AB122" s="200"/>
      <c r="AC122" s="200"/>
      <c r="AD122" s="200"/>
      <c r="AE122" s="200"/>
      <c r="AF122" s="200"/>
      <c r="AG122" s="200"/>
      <c r="AH122" s="200"/>
      <c r="AI122" s="200"/>
      <c r="AJ122" s="200"/>
      <c r="AK122" s="200"/>
      <c r="AL122" s="200"/>
      <c r="AM122" s="200"/>
      <c r="AN122" s="200"/>
      <c r="AO122" s="200"/>
      <c r="AP122" s="200"/>
    </row>
    <row r="123" spans="1:42" x14ac:dyDescent="0.2">
      <c r="A123" s="117" t="s">
        <v>5</v>
      </c>
      <c r="B123" s="191"/>
      <c r="C123" s="191">
        <f>I247+K247</f>
        <v>0</v>
      </c>
      <c r="D123" s="191"/>
      <c r="E123" s="191"/>
      <c r="F123" s="191"/>
      <c r="G123" s="191"/>
      <c r="H123" s="191"/>
      <c r="I123" s="191"/>
      <c r="J123" s="191"/>
      <c r="K123" s="191"/>
      <c r="L123" s="191"/>
      <c r="M123" s="191"/>
      <c r="N123" s="191"/>
      <c r="O123" s="191"/>
      <c r="P123" s="191"/>
      <c r="Q123" s="191"/>
      <c r="R123" s="191"/>
      <c r="S123" s="191"/>
      <c r="T123" s="191"/>
      <c r="U123" s="191"/>
      <c r="V123" s="191"/>
      <c r="W123" s="191"/>
      <c r="X123" s="191"/>
      <c r="Y123" s="191"/>
      <c r="Z123" s="191"/>
      <c r="AA123" s="191"/>
      <c r="AB123" s="191"/>
      <c r="AC123" s="191"/>
      <c r="AD123" s="191"/>
      <c r="AE123" s="191"/>
      <c r="AF123" s="191"/>
      <c r="AG123" s="191"/>
      <c r="AH123" s="191"/>
      <c r="AI123" s="191"/>
      <c r="AJ123" s="191"/>
      <c r="AK123" s="191"/>
      <c r="AL123" s="191"/>
      <c r="AM123" s="191"/>
      <c r="AN123" s="191"/>
      <c r="AO123" s="191"/>
      <c r="AP123" s="191"/>
    </row>
    <row r="124" spans="1:42" x14ac:dyDescent="0.2">
      <c r="A124" s="117" t="s">
        <v>4</v>
      </c>
      <c r="B124" s="192"/>
      <c r="C124" s="192">
        <f>I383+K383</f>
        <v>0</v>
      </c>
      <c r="D124" s="192"/>
      <c r="E124" s="192"/>
      <c r="F124" s="192"/>
      <c r="G124" s="192"/>
      <c r="H124" s="192"/>
      <c r="I124" s="192"/>
      <c r="J124" s="192"/>
      <c r="K124" s="192"/>
      <c r="L124" s="192"/>
      <c r="M124" s="192"/>
      <c r="N124" s="192"/>
      <c r="O124" s="192"/>
      <c r="P124" s="192"/>
      <c r="Q124" s="192"/>
      <c r="R124" s="192"/>
      <c r="S124" s="192"/>
      <c r="T124" s="192"/>
      <c r="U124" s="192"/>
      <c r="V124" s="192"/>
      <c r="W124" s="192"/>
      <c r="X124" s="192"/>
      <c r="Y124" s="192"/>
      <c r="Z124" s="192"/>
      <c r="AA124" s="192"/>
      <c r="AB124" s="192"/>
      <c r="AC124" s="192"/>
      <c r="AD124" s="192"/>
      <c r="AE124" s="192"/>
      <c r="AF124" s="192"/>
      <c r="AG124" s="192"/>
      <c r="AH124" s="192"/>
      <c r="AI124" s="192"/>
      <c r="AJ124" s="192"/>
      <c r="AK124" s="192"/>
      <c r="AL124" s="192"/>
      <c r="AM124" s="192"/>
      <c r="AN124" s="192"/>
      <c r="AO124" s="192"/>
      <c r="AP124" s="192"/>
    </row>
    <row r="125" spans="1:42" x14ac:dyDescent="0.2">
      <c r="A125" s="117" t="s">
        <v>375</v>
      </c>
      <c r="B125" s="191"/>
      <c r="C125" s="191">
        <f>SUM(C123:C124)</f>
        <v>0</v>
      </c>
      <c r="D125" s="191"/>
      <c r="E125" s="191"/>
      <c r="F125" s="191"/>
      <c r="G125" s="191"/>
      <c r="H125" s="191"/>
      <c r="I125" s="191"/>
      <c r="J125" s="191"/>
      <c r="K125" s="191"/>
      <c r="L125" s="191"/>
      <c r="M125" s="191"/>
      <c r="N125" s="191"/>
      <c r="O125" s="191"/>
      <c r="P125" s="191"/>
      <c r="Q125" s="191"/>
      <c r="R125" s="191"/>
      <c r="S125" s="191"/>
      <c r="T125" s="191"/>
      <c r="U125" s="191"/>
      <c r="V125" s="191"/>
      <c r="W125" s="191"/>
      <c r="X125" s="191"/>
      <c r="Y125" s="191"/>
      <c r="Z125" s="191"/>
      <c r="AA125" s="191"/>
      <c r="AB125" s="191"/>
      <c r="AC125" s="191"/>
      <c r="AD125" s="191"/>
      <c r="AE125" s="191"/>
      <c r="AF125" s="191"/>
      <c r="AG125" s="191"/>
      <c r="AH125" s="191"/>
      <c r="AI125" s="191"/>
      <c r="AJ125" s="191"/>
      <c r="AK125" s="191"/>
      <c r="AL125" s="191"/>
      <c r="AM125" s="191"/>
      <c r="AN125" s="191"/>
      <c r="AO125" s="191"/>
      <c r="AP125" s="191"/>
    </row>
    <row r="126" spans="1:42" s="119" customFormat="1" x14ac:dyDescent="0.2">
      <c r="A126" s="115" t="s">
        <v>57</v>
      </c>
      <c r="G126" s="200"/>
      <c r="H126" s="200"/>
      <c r="I126" s="200"/>
      <c r="J126" s="200"/>
      <c r="K126" s="200"/>
      <c r="L126" s="200"/>
      <c r="M126" s="200"/>
      <c r="N126" s="200"/>
      <c r="O126" s="200"/>
      <c r="P126" s="200"/>
      <c r="Q126" s="200"/>
      <c r="R126" s="200"/>
      <c r="S126" s="200"/>
      <c r="T126" s="200"/>
      <c r="U126" s="200"/>
      <c r="V126" s="200"/>
      <c r="W126" s="200"/>
      <c r="X126" s="200"/>
      <c r="Y126" s="200"/>
      <c r="Z126" s="200"/>
      <c r="AA126" s="200"/>
      <c r="AB126" s="200"/>
      <c r="AC126" s="200"/>
      <c r="AD126" s="200"/>
      <c r="AE126" s="200"/>
      <c r="AF126" s="200"/>
      <c r="AG126" s="200"/>
      <c r="AH126" s="200"/>
      <c r="AI126" s="200"/>
      <c r="AJ126" s="200"/>
      <c r="AK126" s="200"/>
      <c r="AL126" s="200"/>
      <c r="AM126" s="200"/>
      <c r="AN126" s="200"/>
      <c r="AO126" s="200"/>
      <c r="AP126" s="200"/>
    </row>
    <row r="127" spans="1:42" x14ac:dyDescent="0.2">
      <c r="A127" s="117" t="s">
        <v>5</v>
      </c>
      <c r="B127" s="191">
        <f>B516</f>
        <v>0</v>
      </c>
      <c r="C127" s="191">
        <f t="shared" ref="C127:AO127" si="46">C516</f>
        <v>0</v>
      </c>
      <c r="D127" s="191">
        <f t="shared" si="46"/>
        <v>0</v>
      </c>
      <c r="E127" s="191">
        <f t="shared" si="46"/>
        <v>0</v>
      </c>
      <c r="F127" s="191">
        <f t="shared" si="46"/>
        <v>0</v>
      </c>
      <c r="G127" s="191">
        <f t="shared" si="46"/>
        <v>0</v>
      </c>
      <c r="H127" s="191">
        <f t="shared" si="46"/>
        <v>0</v>
      </c>
      <c r="I127" s="191">
        <f t="shared" si="46"/>
        <v>0</v>
      </c>
      <c r="J127" s="191">
        <f t="shared" si="46"/>
        <v>0</v>
      </c>
      <c r="K127" s="191">
        <f t="shared" si="46"/>
        <v>0</v>
      </c>
      <c r="L127" s="191">
        <f t="shared" si="46"/>
        <v>0</v>
      </c>
      <c r="M127" s="191">
        <f t="shared" si="46"/>
        <v>0</v>
      </c>
      <c r="N127" s="191">
        <f t="shared" si="46"/>
        <v>0</v>
      </c>
      <c r="O127" s="191">
        <f t="shared" si="46"/>
        <v>0</v>
      </c>
      <c r="P127" s="191">
        <f t="shared" si="46"/>
        <v>0</v>
      </c>
      <c r="Q127" s="191">
        <f t="shared" si="46"/>
        <v>0</v>
      </c>
      <c r="R127" s="191">
        <f t="shared" si="46"/>
        <v>0</v>
      </c>
      <c r="S127" s="191">
        <f t="shared" si="46"/>
        <v>0</v>
      </c>
      <c r="T127" s="191">
        <f t="shared" si="46"/>
        <v>0</v>
      </c>
      <c r="U127" s="191">
        <f t="shared" si="46"/>
        <v>0</v>
      </c>
      <c r="V127" s="191">
        <f t="shared" si="46"/>
        <v>0</v>
      </c>
      <c r="W127" s="191">
        <f t="shared" si="46"/>
        <v>0</v>
      </c>
      <c r="X127" s="191">
        <f t="shared" si="46"/>
        <v>0</v>
      </c>
      <c r="Y127" s="191">
        <f t="shared" si="46"/>
        <v>0</v>
      </c>
      <c r="Z127" s="191">
        <f t="shared" si="46"/>
        <v>0</v>
      </c>
      <c r="AA127" s="191">
        <f t="shared" si="46"/>
        <v>0</v>
      </c>
      <c r="AB127" s="191">
        <f t="shared" si="46"/>
        <v>0</v>
      </c>
      <c r="AC127" s="191">
        <f t="shared" si="46"/>
        <v>0</v>
      </c>
      <c r="AD127" s="191">
        <f t="shared" si="46"/>
        <v>0</v>
      </c>
      <c r="AE127" s="191">
        <f t="shared" si="46"/>
        <v>0</v>
      </c>
      <c r="AF127" s="191">
        <f t="shared" si="46"/>
        <v>0</v>
      </c>
      <c r="AG127" s="191">
        <f t="shared" si="46"/>
        <v>0</v>
      </c>
      <c r="AH127" s="191">
        <f t="shared" si="46"/>
        <v>0</v>
      </c>
      <c r="AI127" s="191">
        <f t="shared" si="46"/>
        <v>0</v>
      </c>
      <c r="AJ127" s="191">
        <f t="shared" si="46"/>
        <v>0</v>
      </c>
      <c r="AK127" s="191">
        <f t="shared" si="46"/>
        <v>0</v>
      </c>
      <c r="AL127" s="191">
        <f t="shared" si="46"/>
        <v>0</v>
      </c>
      <c r="AM127" s="191">
        <f t="shared" si="46"/>
        <v>0</v>
      </c>
      <c r="AN127" s="191">
        <f t="shared" si="46"/>
        <v>0</v>
      </c>
      <c r="AO127" s="191">
        <f t="shared" si="46"/>
        <v>0</v>
      </c>
      <c r="AP127" s="191">
        <f>AP516</f>
        <v>0</v>
      </c>
    </row>
    <row r="128" spans="1:42" x14ac:dyDescent="0.2">
      <c r="A128" s="117" t="s">
        <v>4</v>
      </c>
      <c r="B128" s="192">
        <f>B521</f>
        <v>0</v>
      </c>
      <c r="C128" s="192">
        <f t="shared" ref="C128:AO128" si="47">C521</f>
        <v>0</v>
      </c>
      <c r="D128" s="192">
        <f t="shared" si="47"/>
        <v>0</v>
      </c>
      <c r="E128" s="192">
        <f t="shared" si="47"/>
        <v>0</v>
      </c>
      <c r="F128" s="192">
        <f t="shared" si="47"/>
        <v>0</v>
      </c>
      <c r="G128" s="192">
        <f t="shared" si="47"/>
        <v>0</v>
      </c>
      <c r="H128" s="192">
        <f t="shared" si="47"/>
        <v>0</v>
      </c>
      <c r="I128" s="192">
        <f t="shared" si="47"/>
        <v>0</v>
      </c>
      <c r="J128" s="192">
        <f t="shared" si="47"/>
        <v>0</v>
      </c>
      <c r="K128" s="192">
        <f t="shared" si="47"/>
        <v>0</v>
      </c>
      <c r="L128" s="192">
        <f t="shared" si="47"/>
        <v>0</v>
      </c>
      <c r="M128" s="192">
        <f t="shared" si="47"/>
        <v>0</v>
      </c>
      <c r="N128" s="192">
        <f t="shared" si="47"/>
        <v>0</v>
      </c>
      <c r="O128" s="192">
        <f t="shared" si="47"/>
        <v>0</v>
      </c>
      <c r="P128" s="192">
        <f t="shared" si="47"/>
        <v>0</v>
      </c>
      <c r="Q128" s="192">
        <f t="shared" si="47"/>
        <v>0</v>
      </c>
      <c r="R128" s="192">
        <f t="shared" si="47"/>
        <v>0</v>
      </c>
      <c r="S128" s="192">
        <f t="shared" si="47"/>
        <v>0</v>
      </c>
      <c r="T128" s="192">
        <f t="shared" si="47"/>
        <v>0</v>
      </c>
      <c r="U128" s="192">
        <f t="shared" si="47"/>
        <v>0</v>
      </c>
      <c r="V128" s="192">
        <f t="shared" si="47"/>
        <v>0</v>
      </c>
      <c r="W128" s="192">
        <f t="shared" si="47"/>
        <v>0</v>
      </c>
      <c r="X128" s="192">
        <f t="shared" si="47"/>
        <v>0</v>
      </c>
      <c r="Y128" s="192">
        <f t="shared" si="47"/>
        <v>0</v>
      </c>
      <c r="Z128" s="192">
        <f t="shared" si="47"/>
        <v>0</v>
      </c>
      <c r="AA128" s="192">
        <f t="shared" si="47"/>
        <v>0</v>
      </c>
      <c r="AB128" s="192">
        <f t="shared" si="47"/>
        <v>0</v>
      </c>
      <c r="AC128" s="192">
        <f t="shared" si="47"/>
        <v>0</v>
      </c>
      <c r="AD128" s="192">
        <f t="shared" si="47"/>
        <v>0</v>
      </c>
      <c r="AE128" s="192">
        <f t="shared" si="47"/>
        <v>0</v>
      </c>
      <c r="AF128" s="192">
        <f t="shared" si="47"/>
        <v>0</v>
      </c>
      <c r="AG128" s="192">
        <f t="shared" si="47"/>
        <v>0</v>
      </c>
      <c r="AH128" s="192">
        <f t="shared" si="47"/>
        <v>0</v>
      </c>
      <c r="AI128" s="192">
        <f t="shared" si="47"/>
        <v>0</v>
      </c>
      <c r="AJ128" s="192">
        <f t="shared" si="47"/>
        <v>0</v>
      </c>
      <c r="AK128" s="192">
        <f t="shared" si="47"/>
        <v>0</v>
      </c>
      <c r="AL128" s="192">
        <f t="shared" si="47"/>
        <v>0</v>
      </c>
      <c r="AM128" s="192">
        <f t="shared" si="47"/>
        <v>0</v>
      </c>
      <c r="AN128" s="192">
        <f t="shared" si="47"/>
        <v>0</v>
      </c>
      <c r="AO128" s="192">
        <f t="shared" si="47"/>
        <v>0</v>
      </c>
      <c r="AP128" s="192">
        <f>AP521</f>
        <v>0</v>
      </c>
    </row>
    <row r="129" spans="1:42" x14ac:dyDescent="0.2">
      <c r="A129" s="117" t="s">
        <v>376</v>
      </c>
      <c r="B129" s="191">
        <f>SUM(B127:B128)</f>
        <v>0</v>
      </c>
      <c r="C129" s="191">
        <f>SUM(C127:C128)</f>
        <v>0</v>
      </c>
      <c r="D129" s="191">
        <f>SUM(D127:D128)</f>
        <v>0</v>
      </c>
      <c r="E129" s="191">
        <f t="shared" ref="E129:AP129" si="48">SUM(E127:E128)</f>
        <v>0</v>
      </c>
      <c r="F129" s="191">
        <f t="shared" si="48"/>
        <v>0</v>
      </c>
      <c r="G129" s="191">
        <f t="shared" si="48"/>
        <v>0</v>
      </c>
      <c r="H129" s="191">
        <f t="shared" si="48"/>
        <v>0</v>
      </c>
      <c r="I129" s="191">
        <f t="shared" si="48"/>
        <v>0</v>
      </c>
      <c r="J129" s="191">
        <f t="shared" si="48"/>
        <v>0</v>
      </c>
      <c r="K129" s="191">
        <f t="shared" si="48"/>
        <v>0</v>
      </c>
      <c r="L129" s="191">
        <f t="shared" si="48"/>
        <v>0</v>
      </c>
      <c r="M129" s="191">
        <f t="shared" si="48"/>
        <v>0</v>
      </c>
      <c r="N129" s="191">
        <f t="shared" si="48"/>
        <v>0</v>
      </c>
      <c r="O129" s="191">
        <f t="shared" si="48"/>
        <v>0</v>
      </c>
      <c r="P129" s="191">
        <f t="shared" si="48"/>
        <v>0</v>
      </c>
      <c r="Q129" s="191">
        <f t="shared" si="48"/>
        <v>0</v>
      </c>
      <c r="R129" s="191">
        <f t="shared" si="48"/>
        <v>0</v>
      </c>
      <c r="S129" s="191">
        <f t="shared" si="48"/>
        <v>0</v>
      </c>
      <c r="T129" s="191">
        <f t="shared" si="48"/>
        <v>0</v>
      </c>
      <c r="U129" s="191">
        <f t="shared" si="48"/>
        <v>0</v>
      </c>
      <c r="V129" s="191">
        <f t="shared" si="48"/>
        <v>0</v>
      </c>
      <c r="W129" s="191">
        <f t="shared" si="48"/>
        <v>0</v>
      </c>
      <c r="X129" s="191">
        <f t="shared" si="48"/>
        <v>0</v>
      </c>
      <c r="Y129" s="191">
        <f t="shared" si="48"/>
        <v>0</v>
      </c>
      <c r="Z129" s="191">
        <f t="shared" si="48"/>
        <v>0</v>
      </c>
      <c r="AA129" s="191">
        <f t="shared" si="48"/>
        <v>0</v>
      </c>
      <c r="AB129" s="191">
        <f t="shared" si="48"/>
        <v>0</v>
      </c>
      <c r="AC129" s="191">
        <f t="shared" si="48"/>
        <v>0</v>
      </c>
      <c r="AD129" s="191">
        <f t="shared" si="48"/>
        <v>0</v>
      </c>
      <c r="AE129" s="191">
        <f t="shared" si="48"/>
        <v>0</v>
      </c>
      <c r="AF129" s="191">
        <f t="shared" si="48"/>
        <v>0</v>
      </c>
      <c r="AG129" s="191">
        <f t="shared" si="48"/>
        <v>0</v>
      </c>
      <c r="AH129" s="191">
        <f t="shared" si="48"/>
        <v>0</v>
      </c>
      <c r="AI129" s="191">
        <f t="shared" si="48"/>
        <v>0</v>
      </c>
      <c r="AJ129" s="191">
        <f t="shared" si="48"/>
        <v>0</v>
      </c>
      <c r="AK129" s="191">
        <f t="shared" si="48"/>
        <v>0</v>
      </c>
      <c r="AL129" s="191">
        <f t="shared" si="48"/>
        <v>0</v>
      </c>
      <c r="AM129" s="191">
        <f t="shared" si="48"/>
        <v>0</v>
      </c>
      <c r="AN129" s="191">
        <f t="shared" si="48"/>
        <v>0</v>
      </c>
      <c r="AO129" s="191">
        <f t="shared" si="48"/>
        <v>0</v>
      </c>
      <c r="AP129" s="191">
        <f t="shared" si="48"/>
        <v>0</v>
      </c>
    </row>
    <row r="130" spans="1:42" s="119" customFormat="1" x14ac:dyDescent="0.2">
      <c r="A130" s="115" t="s">
        <v>69</v>
      </c>
    </row>
    <row r="131" spans="1:42" x14ac:dyDescent="0.2">
      <c r="A131" s="117" t="s">
        <v>5</v>
      </c>
      <c r="B131" s="191">
        <f>B194</f>
        <v>0</v>
      </c>
      <c r="C131" s="191">
        <f>C194</f>
        <v>0</v>
      </c>
      <c r="D131" s="191">
        <f t="shared" ref="D131:AP131" si="49">D194</f>
        <v>0</v>
      </c>
      <c r="E131" s="191">
        <f t="shared" si="49"/>
        <v>0</v>
      </c>
      <c r="F131" s="191">
        <f t="shared" si="49"/>
        <v>0</v>
      </c>
      <c r="G131" s="191">
        <f t="shared" si="49"/>
        <v>0</v>
      </c>
      <c r="H131" s="191">
        <f t="shared" si="49"/>
        <v>0</v>
      </c>
      <c r="I131" s="191">
        <f t="shared" si="49"/>
        <v>0</v>
      </c>
      <c r="J131" s="191">
        <f t="shared" si="49"/>
        <v>0</v>
      </c>
      <c r="K131" s="191">
        <f t="shared" si="49"/>
        <v>0</v>
      </c>
      <c r="L131" s="191">
        <f t="shared" si="49"/>
        <v>0</v>
      </c>
      <c r="M131" s="191">
        <f t="shared" si="49"/>
        <v>0</v>
      </c>
      <c r="N131" s="191">
        <f t="shared" si="49"/>
        <v>0</v>
      </c>
      <c r="O131" s="191">
        <f t="shared" si="49"/>
        <v>0</v>
      </c>
      <c r="P131" s="191">
        <f t="shared" si="49"/>
        <v>0</v>
      </c>
      <c r="Q131" s="191">
        <f t="shared" si="49"/>
        <v>0</v>
      </c>
      <c r="R131" s="191">
        <f t="shared" si="49"/>
        <v>0</v>
      </c>
      <c r="S131" s="191">
        <f t="shared" si="49"/>
        <v>0</v>
      </c>
      <c r="T131" s="191">
        <f t="shared" si="49"/>
        <v>0</v>
      </c>
      <c r="U131" s="191">
        <f t="shared" si="49"/>
        <v>0</v>
      </c>
      <c r="V131" s="191">
        <f t="shared" si="49"/>
        <v>0</v>
      </c>
      <c r="W131" s="191">
        <f t="shared" si="49"/>
        <v>0</v>
      </c>
      <c r="X131" s="191">
        <f t="shared" si="49"/>
        <v>0</v>
      </c>
      <c r="Y131" s="191">
        <f t="shared" si="49"/>
        <v>0</v>
      </c>
      <c r="Z131" s="191">
        <f t="shared" si="49"/>
        <v>0</v>
      </c>
      <c r="AA131" s="191">
        <f t="shared" si="49"/>
        <v>0</v>
      </c>
      <c r="AB131" s="191">
        <f t="shared" si="49"/>
        <v>0</v>
      </c>
      <c r="AC131" s="191">
        <f t="shared" si="49"/>
        <v>0</v>
      </c>
      <c r="AD131" s="191">
        <f t="shared" si="49"/>
        <v>0</v>
      </c>
      <c r="AE131" s="191">
        <f t="shared" si="49"/>
        <v>0</v>
      </c>
      <c r="AF131" s="191">
        <f t="shared" si="49"/>
        <v>0</v>
      </c>
      <c r="AG131" s="191">
        <f t="shared" si="49"/>
        <v>0</v>
      </c>
      <c r="AH131" s="191">
        <f t="shared" si="49"/>
        <v>0</v>
      </c>
      <c r="AI131" s="191">
        <f t="shared" si="49"/>
        <v>0</v>
      </c>
      <c r="AJ131" s="191">
        <f t="shared" si="49"/>
        <v>0</v>
      </c>
      <c r="AK131" s="191">
        <f t="shared" si="49"/>
        <v>0</v>
      </c>
      <c r="AL131" s="191">
        <f t="shared" si="49"/>
        <v>0</v>
      </c>
      <c r="AM131" s="191">
        <f t="shared" si="49"/>
        <v>0</v>
      </c>
      <c r="AN131" s="191">
        <f t="shared" si="49"/>
        <v>0</v>
      </c>
      <c r="AO131" s="191">
        <f t="shared" si="49"/>
        <v>0</v>
      </c>
      <c r="AP131" s="191">
        <f t="shared" si="49"/>
        <v>0</v>
      </c>
    </row>
    <row r="132" spans="1:42" x14ac:dyDescent="0.2">
      <c r="A132" s="117" t="s">
        <v>4</v>
      </c>
      <c r="B132" s="186">
        <f>B208</f>
        <v>0</v>
      </c>
      <c r="C132" s="186">
        <f>C208</f>
        <v>0</v>
      </c>
      <c r="D132" s="186">
        <f t="shared" ref="D132:AP132" si="50">D208</f>
        <v>0</v>
      </c>
      <c r="E132" s="186">
        <f t="shared" si="50"/>
        <v>0</v>
      </c>
      <c r="F132" s="186">
        <f t="shared" si="50"/>
        <v>0</v>
      </c>
      <c r="G132" s="186">
        <f t="shared" si="50"/>
        <v>0</v>
      </c>
      <c r="H132" s="186">
        <f t="shared" si="50"/>
        <v>0</v>
      </c>
      <c r="I132" s="186">
        <f t="shared" si="50"/>
        <v>0</v>
      </c>
      <c r="J132" s="186">
        <f t="shared" si="50"/>
        <v>0</v>
      </c>
      <c r="K132" s="186">
        <f t="shared" si="50"/>
        <v>0</v>
      </c>
      <c r="L132" s="186">
        <f t="shared" si="50"/>
        <v>0</v>
      </c>
      <c r="M132" s="186">
        <f t="shared" si="50"/>
        <v>0</v>
      </c>
      <c r="N132" s="186">
        <f t="shared" si="50"/>
        <v>0</v>
      </c>
      <c r="O132" s="186">
        <f t="shared" si="50"/>
        <v>0</v>
      </c>
      <c r="P132" s="186">
        <f t="shared" si="50"/>
        <v>0</v>
      </c>
      <c r="Q132" s="186">
        <f t="shared" si="50"/>
        <v>0</v>
      </c>
      <c r="R132" s="186">
        <f t="shared" si="50"/>
        <v>0</v>
      </c>
      <c r="S132" s="186">
        <f t="shared" si="50"/>
        <v>0</v>
      </c>
      <c r="T132" s="186">
        <f t="shared" si="50"/>
        <v>0</v>
      </c>
      <c r="U132" s="186">
        <f t="shared" si="50"/>
        <v>0</v>
      </c>
      <c r="V132" s="186">
        <f t="shared" si="50"/>
        <v>0</v>
      </c>
      <c r="W132" s="186">
        <f t="shared" si="50"/>
        <v>0</v>
      </c>
      <c r="X132" s="186">
        <f t="shared" si="50"/>
        <v>0</v>
      </c>
      <c r="Y132" s="186">
        <f t="shared" si="50"/>
        <v>0</v>
      </c>
      <c r="Z132" s="186">
        <f t="shared" si="50"/>
        <v>0</v>
      </c>
      <c r="AA132" s="186">
        <f t="shared" si="50"/>
        <v>0</v>
      </c>
      <c r="AB132" s="186">
        <f t="shared" si="50"/>
        <v>0</v>
      </c>
      <c r="AC132" s="186">
        <f t="shared" si="50"/>
        <v>0</v>
      </c>
      <c r="AD132" s="186">
        <f t="shared" si="50"/>
        <v>0</v>
      </c>
      <c r="AE132" s="186">
        <f t="shared" si="50"/>
        <v>0</v>
      </c>
      <c r="AF132" s="186">
        <f t="shared" si="50"/>
        <v>0</v>
      </c>
      <c r="AG132" s="186">
        <f t="shared" si="50"/>
        <v>0</v>
      </c>
      <c r="AH132" s="186">
        <f t="shared" si="50"/>
        <v>0</v>
      </c>
      <c r="AI132" s="186">
        <f t="shared" si="50"/>
        <v>0</v>
      </c>
      <c r="AJ132" s="186">
        <f t="shared" si="50"/>
        <v>0</v>
      </c>
      <c r="AK132" s="186">
        <f t="shared" si="50"/>
        <v>0</v>
      </c>
      <c r="AL132" s="186">
        <f t="shared" si="50"/>
        <v>0</v>
      </c>
      <c r="AM132" s="186">
        <f t="shared" si="50"/>
        <v>0</v>
      </c>
      <c r="AN132" s="186">
        <f t="shared" si="50"/>
        <v>0</v>
      </c>
      <c r="AO132" s="186">
        <f t="shared" si="50"/>
        <v>0</v>
      </c>
      <c r="AP132" s="186">
        <f t="shared" si="50"/>
        <v>0</v>
      </c>
    </row>
    <row r="133" spans="1:42" x14ac:dyDescent="0.2">
      <c r="A133" s="117" t="s">
        <v>377</v>
      </c>
      <c r="B133" s="186">
        <f>SUM(B131:B132)</f>
        <v>0</v>
      </c>
      <c r="C133" s="186">
        <f>SUM(C131:C132)</f>
        <v>0</v>
      </c>
      <c r="D133" s="186">
        <f>SUM(D131:D132)</f>
        <v>0</v>
      </c>
      <c r="E133" s="186">
        <f t="shared" ref="E133:AP133" si="51">SUM(E131:E132)</f>
        <v>0</v>
      </c>
      <c r="F133" s="186">
        <f t="shared" si="51"/>
        <v>0</v>
      </c>
      <c r="G133" s="186">
        <f t="shared" si="51"/>
        <v>0</v>
      </c>
      <c r="H133" s="186">
        <f t="shared" si="51"/>
        <v>0</v>
      </c>
      <c r="I133" s="186">
        <f t="shared" si="51"/>
        <v>0</v>
      </c>
      <c r="J133" s="186">
        <f t="shared" si="51"/>
        <v>0</v>
      </c>
      <c r="K133" s="186">
        <f t="shared" si="51"/>
        <v>0</v>
      </c>
      <c r="L133" s="186">
        <f t="shared" si="51"/>
        <v>0</v>
      </c>
      <c r="M133" s="186">
        <f t="shared" si="51"/>
        <v>0</v>
      </c>
      <c r="N133" s="186">
        <f t="shared" si="51"/>
        <v>0</v>
      </c>
      <c r="O133" s="186">
        <f t="shared" si="51"/>
        <v>0</v>
      </c>
      <c r="P133" s="186">
        <f t="shared" si="51"/>
        <v>0</v>
      </c>
      <c r="Q133" s="186">
        <f t="shared" si="51"/>
        <v>0</v>
      </c>
      <c r="R133" s="186">
        <f t="shared" si="51"/>
        <v>0</v>
      </c>
      <c r="S133" s="186">
        <f t="shared" si="51"/>
        <v>0</v>
      </c>
      <c r="T133" s="186">
        <f t="shared" si="51"/>
        <v>0</v>
      </c>
      <c r="U133" s="186">
        <f t="shared" si="51"/>
        <v>0</v>
      </c>
      <c r="V133" s="186">
        <f t="shared" si="51"/>
        <v>0</v>
      </c>
      <c r="W133" s="186">
        <f t="shared" si="51"/>
        <v>0</v>
      </c>
      <c r="X133" s="186">
        <f t="shared" si="51"/>
        <v>0</v>
      </c>
      <c r="Y133" s="186">
        <f t="shared" si="51"/>
        <v>0</v>
      </c>
      <c r="Z133" s="186">
        <f t="shared" si="51"/>
        <v>0</v>
      </c>
      <c r="AA133" s="186">
        <f t="shared" si="51"/>
        <v>0</v>
      </c>
      <c r="AB133" s="186">
        <f t="shared" si="51"/>
        <v>0</v>
      </c>
      <c r="AC133" s="186">
        <f t="shared" si="51"/>
        <v>0</v>
      </c>
      <c r="AD133" s="186">
        <f t="shared" si="51"/>
        <v>0</v>
      </c>
      <c r="AE133" s="186">
        <f t="shared" si="51"/>
        <v>0</v>
      </c>
      <c r="AF133" s="186">
        <f t="shared" si="51"/>
        <v>0</v>
      </c>
      <c r="AG133" s="186">
        <f t="shared" si="51"/>
        <v>0</v>
      </c>
      <c r="AH133" s="186">
        <f t="shared" si="51"/>
        <v>0</v>
      </c>
      <c r="AI133" s="186">
        <f t="shared" si="51"/>
        <v>0</v>
      </c>
      <c r="AJ133" s="186">
        <f t="shared" si="51"/>
        <v>0</v>
      </c>
      <c r="AK133" s="186">
        <f t="shared" si="51"/>
        <v>0</v>
      </c>
      <c r="AL133" s="186">
        <f t="shared" si="51"/>
        <v>0</v>
      </c>
      <c r="AM133" s="186">
        <f t="shared" si="51"/>
        <v>0</v>
      </c>
      <c r="AN133" s="186">
        <f t="shared" si="51"/>
        <v>0</v>
      </c>
      <c r="AO133" s="186">
        <f t="shared" si="51"/>
        <v>0</v>
      </c>
      <c r="AP133" s="186">
        <f t="shared" si="51"/>
        <v>0</v>
      </c>
    </row>
    <row r="134" spans="1:42" x14ac:dyDescent="0.2">
      <c r="A134" s="274" t="s">
        <v>13</v>
      </c>
      <c r="B134" s="199">
        <f t="shared" ref="B134:AP134" si="52">B118+B125+B129+B133</f>
        <v>0</v>
      </c>
      <c r="C134" s="199">
        <f t="shared" si="52"/>
        <v>0</v>
      </c>
      <c r="D134" s="199">
        <f t="shared" si="52"/>
        <v>0</v>
      </c>
      <c r="E134" s="199">
        <f t="shared" si="52"/>
        <v>0</v>
      </c>
      <c r="F134" s="199">
        <f t="shared" si="52"/>
        <v>0</v>
      </c>
      <c r="G134" s="199">
        <f t="shared" si="52"/>
        <v>0</v>
      </c>
      <c r="H134" s="199">
        <f t="shared" si="52"/>
        <v>0</v>
      </c>
      <c r="I134" s="199">
        <f t="shared" si="52"/>
        <v>0</v>
      </c>
      <c r="J134" s="199">
        <f t="shared" si="52"/>
        <v>0</v>
      </c>
      <c r="K134" s="199">
        <f t="shared" si="52"/>
        <v>0</v>
      </c>
      <c r="L134" s="199">
        <f t="shared" si="52"/>
        <v>0</v>
      </c>
      <c r="M134" s="199">
        <f t="shared" si="52"/>
        <v>0</v>
      </c>
      <c r="N134" s="199">
        <f t="shared" si="52"/>
        <v>0</v>
      </c>
      <c r="O134" s="199">
        <f t="shared" si="52"/>
        <v>0</v>
      </c>
      <c r="P134" s="199">
        <f t="shared" si="52"/>
        <v>0</v>
      </c>
      <c r="Q134" s="199">
        <f t="shared" si="52"/>
        <v>0</v>
      </c>
      <c r="R134" s="199">
        <f t="shared" si="52"/>
        <v>0</v>
      </c>
      <c r="S134" s="199">
        <f t="shared" si="52"/>
        <v>0</v>
      </c>
      <c r="T134" s="199">
        <f t="shared" si="52"/>
        <v>0</v>
      </c>
      <c r="U134" s="199">
        <f t="shared" si="52"/>
        <v>0</v>
      </c>
      <c r="V134" s="199">
        <f t="shared" si="52"/>
        <v>0</v>
      </c>
      <c r="W134" s="199">
        <f t="shared" si="52"/>
        <v>0</v>
      </c>
      <c r="X134" s="199">
        <f t="shared" si="52"/>
        <v>0</v>
      </c>
      <c r="Y134" s="199">
        <f t="shared" si="52"/>
        <v>0</v>
      </c>
      <c r="Z134" s="199">
        <f t="shared" si="52"/>
        <v>0</v>
      </c>
      <c r="AA134" s="199">
        <f t="shared" si="52"/>
        <v>0</v>
      </c>
      <c r="AB134" s="199">
        <f t="shared" si="52"/>
        <v>0</v>
      </c>
      <c r="AC134" s="199">
        <f t="shared" si="52"/>
        <v>0</v>
      </c>
      <c r="AD134" s="199">
        <f t="shared" si="52"/>
        <v>0</v>
      </c>
      <c r="AE134" s="199">
        <f t="shared" si="52"/>
        <v>0</v>
      </c>
      <c r="AF134" s="199">
        <f t="shared" si="52"/>
        <v>0</v>
      </c>
      <c r="AG134" s="199">
        <f t="shared" si="52"/>
        <v>0</v>
      </c>
      <c r="AH134" s="199">
        <f t="shared" si="52"/>
        <v>0</v>
      </c>
      <c r="AI134" s="199">
        <f t="shared" si="52"/>
        <v>0</v>
      </c>
      <c r="AJ134" s="199">
        <f t="shared" si="52"/>
        <v>0</v>
      </c>
      <c r="AK134" s="199">
        <f t="shared" si="52"/>
        <v>0</v>
      </c>
      <c r="AL134" s="199">
        <f t="shared" si="52"/>
        <v>0</v>
      </c>
      <c r="AM134" s="199">
        <f t="shared" si="52"/>
        <v>0</v>
      </c>
      <c r="AN134" s="199">
        <f t="shared" si="52"/>
        <v>0</v>
      </c>
      <c r="AO134" s="199">
        <f t="shared" si="52"/>
        <v>0</v>
      </c>
      <c r="AP134" s="199">
        <f t="shared" si="52"/>
        <v>0</v>
      </c>
    </row>
    <row r="135" spans="1:42" x14ac:dyDescent="0.2">
      <c r="A135" s="293"/>
      <c r="B135" s="364"/>
      <c r="C135" s="364"/>
      <c r="D135" s="364"/>
      <c r="E135" s="364"/>
      <c r="F135" s="364"/>
      <c r="G135" s="364"/>
      <c r="H135" s="364"/>
      <c r="I135" s="364"/>
      <c r="J135" s="364"/>
      <c r="K135" s="364"/>
      <c r="L135" s="364"/>
      <c r="M135" s="364"/>
      <c r="N135" s="364"/>
      <c r="O135" s="364"/>
      <c r="P135" s="364"/>
      <c r="Q135" s="364"/>
      <c r="R135" s="364"/>
      <c r="S135" s="364"/>
      <c r="T135" s="364"/>
      <c r="U135" s="364"/>
      <c r="V135" s="364"/>
      <c r="W135" s="364"/>
      <c r="X135" s="364"/>
      <c r="Y135" s="364"/>
      <c r="Z135" s="364"/>
      <c r="AA135" s="364"/>
      <c r="AB135" s="364"/>
      <c r="AC135" s="364"/>
      <c r="AD135" s="364"/>
      <c r="AE135" s="364"/>
      <c r="AF135" s="364"/>
      <c r="AG135" s="364"/>
      <c r="AH135" s="364"/>
      <c r="AI135" s="364"/>
      <c r="AJ135" s="364"/>
      <c r="AK135" s="364"/>
      <c r="AL135" s="364"/>
      <c r="AM135" s="364"/>
      <c r="AN135" s="364"/>
      <c r="AO135" s="364"/>
      <c r="AP135" s="364"/>
    </row>
    <row r="136" spans="1:42" x14ac:dyDescent="0.2">
      <c r="A136" s="362" t="s">
        <v>361</v>
      </c>
      <c r="B136" s="140">
        <f>ROUND(IF(ISERROR(IRR($B134:B134)),0,IRR($B134:B134)*100),4)</f>
        <v>0</v>
      </c>
      <c r="C136" s="140">
        <f>ROUND(IF(ISERROR(IRR($B134:C134)),0,IRR($B134:C134)*100),4)</f>
        <v>0</v>
      </c>
      <c r="D136" s="140">
        <f>ROUND(IF(ISERROR(IRR($B134:D134)),0,IRR($B134:D134)*100),4)</f>
        <v>0</v>
      </c>
      <c r="E136" s="140">
        <f>ROUND(IF(ISERROR(IRR($B134:E134)),0,IRR($B134:E134)*100),4)</f>
        <v>0</v>
      </c>
      <c r="F136" s="140">
        <f>ROUND(IF(ISERROR(IRR($B134:F134)),0,IRR($B134:F134)*100),4)</f>
        <v>0</v>
      </c>
      <c r="G136" s="140">
        <f>ROUND(IF(ISERROR(IRR($B134:G134)),0,IRR($B134:G134)*100),4)</f>
        <v>0</v>
      </c>
      <c r="H136" s="140">
        <f>ROUND(IF(ISERROR(IRR($B134:H134)),0,IRR($B134:H134)*100),4)</f>
        <v>0</v>
      </c>
      <c r="I136" s="140">
        <f>ROUND(IF(ISERROR(IRR($B134:I134)),0,IRR($B134:I134)*100),4)</f>
        <v>0</v>
      </c>
      <c r="J136" s="140">
        <f>ROUND(IF(ISERROR(IRR($B134:J134)),0,IRR($B134:J134)*100),4)</f>
        <v>0</v>
      </c>
      <c r="K136" s="140">
        <f>ROUND(IF(ISERROR(IRR($B134:K134)),0,IRR($B134:K134)*100),4)</f>
        <v>0</v>
      </c>
      <c r="L136" s="140">
        <f>ROUND(IF(ISERROR(IRR($B134:L134)),0,IRR($B134:L134)*100),4)</f>
        <v>0</v>
      </c>
      <c r="M136" s="140">
        <f>ROUND(IF(ISERROR(IRR($B134:M134)),0,IRR($B134:M134)*100),4)</f>
        <v>0</v>
      </c>
      <c r="N136" s="140">
        <f>ROUND(IF(ISERROR(IRR($B134:N134)),0,IRR($B134:N134)*100),4)</f>
        <v>0</v>
      </c>
      <c r="O136" s="140">
        <f>ROUND(IF(ISERROR(IRR($B134:O134)),0,IRR($B134:O134)*100),4)</f>
        <v>0</v>
      </c>
      <c r="P136" s="140">
        <f>ROUND(IF(ISERROR(IRR($B134:P134)),0,IRR($B134:P134)*100),4)</f>
        <v>0</v>
      </c>
      <c r="Q136" s="140">
        <f>ROUND(IF(ISERROR(IRR($B134:Q134)),0,IRR($B134:Q134)*100),4)</f>
        <v>0</v>
      </c>
      <c r="R136" s="140">
        <f>ROUND(IF(ISERROR(IRR($B134:R134)),0,IRR($B134:R134)*100),4)</f>
        <v>0</v>
      </c>
      <c r="S136" s="140">
        <f>ROUND(IF(ISERROR(IRR($B134:S134)),0,IRR($B134:S134)*100),4)</f>
        <v>0</v>
      </c>
      <c r="T136" s="140">
        <f>ROUND(IF(ISERROR(IRR($B134:T134)),0,IRR($B134:T134)*100),4)</f>
        <v>0</v>
      </c>
      <c r="U136" s="140">
        <f>ROUND(IF(ISERROR(IRR($B134:U134)),0,IRR($B134:U134)*100),4)</f>
        <v>0</v>
      </c>
      <c r="V136" s="140">
        <f>ROUND(IF(ISERROR(IRR($B134:V134)),0,IRR($B134:V134)*100),4)</f>
        <v>0</v>
      </c>
      <c r="W136" s="140">
        <f>ROUND(IF(ISERROR(IRR($B134:W134)),0,IRR($B134:W134)*100),4)</f>
        <v>0</v>
      </c>
      <c r="X136" s="140">
        <f>ROUND(IF(ISERROR(IRR($B134:X134)),0,IRR($B134:X134)*100),4)</f>
        <v>0</v>
      </c>
      <c r="Y136" s="140">
        <f>ROUND(IF(ISERROR(IRR($B134:Y134)),0,IRR($B134:Y134)*100),4)</f>
        <v>0</v>
      </c>
      <c r="Z136" s="140">
        <f>ROUND(IF(ISERROR(IRR($B134:Z134)),0,IRR($B134:Z134)*100),4)</f>
        <v>0</v>
      </c>
      <c r="AA136" s="140">
        <f>ROUND(IF(ISERROR(IRR($B134:AA134)),0,IRR($B134:AA134)*100),4)</f>
        <v>0</v>
      </c>
      <c r="AB136" s="140">
        <f>ROUND(IF(ISERROR(IRR($B134:AB134)),0,IRR($B134:AB134)*100),4)</f>
        <v>0</v>
      </c>
      <c r="AC136" s="140">
        <f>ROUND(IF(ISERROR(IRR($B134:AC134)),0,IRR($B134:AC134)*100),4)</f>
        <v>0</v>
      </c>
      <c r="AD136" s="140">
        <f>ROUND(IF(ISERROR(IRR($B134:AD134)),0,IRR($B134:AD134)*100),4)</f>
        <v>0</v>
      </c>
      <c r="AE136" s="140">
        <f>ROUND(IF(ISERROR(IRR($B134:AE134)),0,IRR($B134:AE134)*100),4)</f>
        <v>0</v>
      </c>
      <c r="AF136" s="140">
        <f>ROUND(IF(ISERROR(IRR($B134:AF134)),0,IRR($B134:AF134)*100),4)</f>
        <v>0</v>
      </c>
      <c r="AG136" s="140">
        <f>ROUND(IF(ISERROR(IRR($B134:AG134)),0,IRR($B134:AG134)*100),4)</f>
        <v>0</v>
      </c>
      <c r="AH136" s="140">
        <f>ROUND(IF(ISERROR(IRR($B134:AH134)),0,IRR($B134:AH134)*100),4)</f>
        <v>0</v>
      </c>
      <c r="AI136" s="140">
        <f>ROUND(IF(ISERROR(IRR($B134:AI134)),0,IRR($B134:AI134)*100),4)</f>
        <v>0</v>
      </c>
      <c r="AJ136" s="140">
        <f>ROUND(IF(ISERROR(IRR($B134:AJ134)),0,IRR($B134:AJ134)*100),4)</f>
        <v>0</v>
      </c>
      <c r="AK136" s="140">
        <f>ROUND(IF(ISERROR(IRR($B134:AK134)),0,IRR($B134:AK134)*100),4)</f>
        <v>0</v>
      </c>
      <c r="AL136" s="140">
        <f>ROUND(IF(ISERROR(IRR($B134:AL134)),0,IRR($B134:AL134)*100),4)</f>
        <v>0</v>
      </c>
      <c r="AM136" s="140">
        <f>ROUND(IF(ISERROR(IRR($B134:AM134)),0,IRR($B134:AM134)*100),4)</f>
        <v>0</v>
      </c>
      <c r="AN136" s="140">
        <f>ROUND(IF(ISERROR(IRR($B134:AN134)),0,IRR($B134:AN134)*100),4)</f>
        <v>0</v>
      </c>
      <c r="AO136" s="140">
        <f>ROUND(IF(ISERROR(IRR($B134:AO134)),0,IRR($B134:AO134)*100),4)</f>
        <v>0</v>
      </c>
      <c r="AP136" s="140">
        <f>ROUND(IF(ISERROR(IRR($B134:AP134)),0,IRR($B134:AP134)*100),4)</f>
        <v>0</v>
      </c>
    </row>
    <row r="137" spans="1:42" x14ac:dyDescent="0.2">
      <c r="A137" s="308" t="s">
        <v>8</v>
      </c>
      <c r="B137" s="265">
        <f>MAX($B$136:B$136)</f>
        <v>0</v>
      </c>
      <c r="C137" s="265">
        <f>MAX($B$136:C$136)</f>
        <v>0</v>
      </c>
      <c r="D137" s="265">
        <f>MAX($B$136:D$136)</f>
        <v>0</v>
      </c>
      <c r="E137" s="265">
        <f>MAX($B$136:E$136)</f>
        <v>0</v>
      </c>
      <c r="F137" s="265">
        <f>MAX($B$136:F$136)</f>
        <v>0</v>
      </c>
      <c r="G137" s="265">
        <f>MAX($B$136:G$136)</f>
        <v>0</v>
      </c>
      <c r="H137" s="265">
        <f>MAX($B$136:H$136)</f>
        <v>0</v>
      </c>
      <c r="I137" s="265">
        <f>MAX($B$136:I$136)</f>
        <v>0</v>
      </c>
      <c r="J137" s="265">
        <f>MAX($B$136:J$136)</f>
        <v>0</v>
      </c>
      <c r="K137" s="265">
        <f>MAX($B$136:K$136)</f>
        <v>0</v>
      </c>
      <c r="L137" s="265">
        <f>MAX($B$136:L$136)</f>
        <v>0</v>
      </c>
      <c r="M137" s="265">
        <f>MAX($B$136:M$136)</f>
        <v>0</v>
      </c>
      <c r="N137" s="265">
        <f>MAX($B$136:N$136)</f>
        <v>0</v>
      </c>
      <c r="O137" s="265">
        <f>MAX($B$136:O$136)</f>
        <v>0</v>
      </c>
      <c r="P137" s="265">
        <f>MAX($B$136:P$136)</f>
        <v>0</v>
      </c>
      <c r="Q137" s="265">
        <f>MAX($B$136:Q$136)</f>
        <v>0</v>
      </c>
      <c r="R137" s="265">
        <f>MAX($B$136:R$136)</f>
        <v>0</v>
      </c>
      <c r="S137" s="265">
        <f>MAX($B$136:S$136)</f>
        <v>0</v>
      </c>
      <c r="T137" s="265">
        <f>MAX($B$136:T$136)</f>
        <v>0</v>
      </c>
      <c r="U137" s="265">
        <f>MAX($B$136:U$136)</f>
        <v>0</v>
      </c>
      <c r="V137" s="265">
        <f>MAX($B$136:V$136)</f>
        <v>0</v>
      </c>
      <c r="W137" s="265">
        <f>MAX($B$136:W$136)</f>
        <v>0</v>
      </c>
      <c r="X137" s="265">
        <f>MAX($B$136:X$136)</f>
        <v>0</v>
      </c>
      <c r="Y137" s="265">
        <f>MAX($B$136:Y$136)</f>
        <v>0</v>
      </c>
      <c r="Z137" s="265">
        <f>MAX($B$136:Z$136)</f>
        <v>0</v>
      </c>
      <c r="AA137" s="265">
        <f>MAX($B$136:AA$136)</f>
        <v>0</v>
      </c>
      <c r="AB137" s="265">
        <f>MAX($B$136:AB$136)</f>
        <v>0</v>
      </c>
      <c r="AC137" s="265">
        <f>MAX($B$136:AC$136)</f>
        <v>0</v>
      </c>
      <c r="AD137" s="265">
        <f>MAX($B$136:AD$136)</f>
        <v>0</v>
      </c>
      <c r="AE137" s="265">
        <f>MAX($B$136:AE$136)</f>
        <v>0</v>
      </c>
      <c r="AF137" s="265">
        <f>MAX($B$136:AF$136)</f>
        <v>0</v>
      </c>
      <c r="AG137" s="265">
        <f>MAX($B$136:AG$136)</f>
        <v>0</v>
      </c>
      <c r="AH137" s="265">
        <f>MAX($B$136:AH$136)</f>
        <v>0</v>
      </c>
      <c r="AI137" s="265">
        <f>MAX($B$136:AI$136)</f>
        <v>0</v>
      </c>
      <c r="AJ137" s="265">
        <f>MAX($B$136:AJ$136)</f>
        <v>0</v>
      </c>
      <c r="AK137" s="265">
        <f>MAX($B$136:AK$136)</f>
        <v>0</v>
      </c>
      <c r="AL137" s="265">
        <f>MAX($B$136:AL$136)</f>
        <v>0</v>
      </c>
      <c r="AM137" s="265">
        <f>MAX($B$136:AM$136)</f>
        <v>0</v>
      </c>
      <c r="AN137" s="265">
        <f>MAX($B$136:AN$136)</f>
        <v>0</v>
      </c>
      <c r="AO137" s="265">
        <f>MAX($B$136:AO$136)</f>
        <v>0</v>
      </c>
      <c r="AP137" s="265">
        <f>MAX($B$136:AP$136)</f>
        <v>0</v>
      </c>
    </row>
    <row r="138" spans="1:42" x14ac:dyDescent="0.2">
      <c r="A138" s="362" t="s">
        <v>183</v>
      </c>
      <c r="B138" s="202">
        <f>SUM(C138:AP138)</f>
        <v>0</v>
      </c>
      <c r="C138" s="196">
        <f>IF(AND(B137&lt;IRRTarget,C137&gt;=IRRTarget),C$2,0)</f>
        <v>0</v>
      </c>
      <c r="D138" s="196">
        <f t="shared" ref="D138" si="53">IF(AND(C137&lt;IRRTarget,D137&gt;=IRRTarget),D$2,0)</f>
        <v>0</v>
      </c>
      <c r="E138" s="196">
        <f t="shared" ref="E138" si="54">IF(AND(D137&lt;IRRTarget,E137&gt;=IRRTarget),E$2,0)</f>
        <v>0</v>
      </c>
      <c r="F138" s="196">
        <f t="shared" ref="F138" si="55">IF(AND(E137&lt;IRRTarget,F137&gt;=IRRTarget),F$2,0)</f>
        <v>0</v>
      </c>
      <c r="G138" s="196">
        <f t="shared" ref="G138" si="56">IF(AND(F137&lt;IRRTarget,G137&gt;=IRRTarget),G$2,0)</f>
        <v>0</v>
      </c>
      <c r="H138" s="196">
        <f t="shared" ref="H138" si="57">IF(AND(G137&lt;IRRTarget,H137&gt;=IRRTarget),H$2,0)</f>
        <v>0</v>
      </c>
      <c r="I138" s="196">
        <f t="shared" ref="I138" si="58">IF(AND(H137&lt;IRRTarget,I137&gt;=IRRTarget),I$2,0)</f>
        <v>0</v>
      </c>
      <c r="J138" s="196">
        <f t="shared" ref="J138" si="59">IF(AND(I137&lt;IRRTarget,J137&gt;=IRRTarget),J$2,0)</f>
        <v>0</v>
      </c>
      <c r="K138" s="196">
        <f t="shared" ref="K138" si="60">IF(AND(J137&lt;IRRTarget,K137&gt;=IRRTarget),K$2,0)</f>
        <v>0</v>
      </c>
      <c r="L138" s="196">
        <f t="shared" ref="L138" si="61">IF(AND(K137&lt;IRRTarget,L137&gt;=IRRTarget),L$2,0)</f>
        <v>0</v>
      </c>
      <c r="M138" s="196">
        <f t="shared" ref="M138" si="62">IF(AND(L137&lt;IRRTarget,M137&gt;=IRRTarget),M$2,0)</f>
        <v>0</v>
      </c>
      <c r="N138" s="196">
        <f>IF(AND(M137&lt;IRRTarget,N137&gt;=IRRTarget),N$2,0)</f>
        <v>0</v>
      </c>
      <c r="O138" s="196">
        <f t="shared" ref="O138" si="63">IF(AND(N137&lt;IRRTarget,O137&gt;=IRRTarget),O$2,0)</f>
        <v>0</v>
      </c>
      <c r="P138" s="196">
        <f t="shared" ref="P138" si="64">IF(AND(O137&lt;IRRTarget,P137&gt;=IRRTarget),P$2,0)</f>
        <v>0</v>
      </c>
      <c r="Q138" s="196">
        <f t="shared" ref="Q138" si="65">IF(AND(P137&lt;IRRTarget,Q137&gt;=IRRTarget),Q$2,0)</f>
        <v>0</v>
      </c>
      <c r="R138" s="196">
        <f t="shared" ref="R138" si="66">IF(AND(Q137&lt;IRRTarget,R137&gt;=IRRTarget),R$2,0)</f>
        <v>0</v>
      </c>
      <c r="S138" s="196">
        <f t="shared" ref="S138" si="67">IF(AND(R137&lt;IRRTarget,S137&gt;=IRRTarget),S$2,0)</f>
        <v>0</v>
      </c>
      <c r="T138" s="196">
        <f t="shared" ref="T138" si="68">IF(AND(S137&lt;IRRTarget,T137&gt;=IRRTarget),T$2,0)</f>
        <v>0</v>
      </c>
      <c r="U138" s="196">
        <f t="shared" ref="U138" si="69">IF(AND(T137&lt;IRRTarget,U137&gt;=IRRTarget),U$2,0)</f>
        <v>0</v>
      </c>
      <c r="V138" s="196">
        <f t="shared" ref="V138" si="70">IF(AND(U137&lt;IRRTarget,V137&gt;=IRRTarget),V$2,0)</f>
        <v>0</v>
      </c>
      <c r="W138" s="196">
        <f t="shared" ref="W138" si="71">IF(AND(V137&lt;IRRTarget,W137&gt;=IRRTarget),W$2,0)</f>
        <v>0</v>
      </c>
      <c r="X138" s="196">
        <f t="shared" ref="X138" si="72">IF(AND(W137&lt;IRRTarget,X137&gt;=IRRTarget),X$2,0)</f>
        <v>0</v>
      </c>
      <c r="Y138" s="196">
        <f t="shared" ref="Y138" si="73">IF(AND(X137&lt;IRRTarget,Y137&gt;=IRRTarget),Y$2,0)</f>
        <v>0</v>
      </c>
      <c r="Z138" s="196">
        <f t="shared" ref="Z138" si="74">IF(AND(Y137&lt;IRRTarget,Z137&gt;=IRRTarget),Z$2,0)</f>
        <v>0</v>
      </c>
      <c r="AA138" s="196">
        <f t="shared" ref="AA138" si="75">IF(AND(Z137&lt;IRRTarget,AA137&gt;=IRRTarget),AA$2,0)</f>
        <v>0</v>
      </c>
      <c r="AB138" s="196">
        <f t="shared" ref="AB138" si="76">IF(AND(AA137&lt;IRRTarget,AB137&gt;=IRRTarget),AB$2,0)</f>
        <v>0</v>
      </c>
      <c r="AC138" s="196">
        <f t="shared" ref="AC138" si="77">IF(AND(AB137&lt;IRRTarget,AC137&gt;=IRRTarget),AC$2,0)</f>
        <v>0</v>
      </c>
      <c r="AD138" s="196">
        <f t="shared" ref="AD138" si="78">IF(AND(AC137&lt;IRRTarget,AD137&gt;=IRRTarget),AD$2,0)</f>
        <v>0</v>
      </c>
      <c r="AE138" s="196">
        <f t="shared" ref="AE138" si="79">IF(AND(AD137&lt;IRRTarget,AE137&gt;=IRRTarget),AE$2,0)</f>
        <v>0</v>
      </c>
      <c r="AF138" s="196">
        <f t="shared" ref="AF138" si="80">IF(AND(AE137&lt;IRRTarget,AF137&gt;=IRRTarget),AF$2,0)</f>
        <v>0</v>
      </c>
      <c r="AG138" s="196">
        <f t="shared" ref="AG138" si="81">IF(AND(AF137&lt;IRRTarget,AG137&gt;=IRRTarget),AG$2,0)</f>
        <v>0</v>
      </c>
      <c r="AH138" s="196">
        <f t="shared" ref="AH138" si="82">IF(AND(AG137&lt;IRRTarget,AH137&gt;=IRRTarget),AH$2,0)</f>
        <v>0</v>
      </c>
      <c r="AI138" s="196">
        <f t="shared" ref="AI138" si="83">IF(AND(AH137&lt;IRRTarget,AI137&gt;=IRRTarget),AI$2,0)</f>
        <v>0</v>
      </c>
      <c r="AJ138" s="196">
        <f t="shared" ref="AJ138" si="84">IF(AND(AI137&lt;IRRTarget,AJ137&gt;=IRRTarget),AJ$2,0)</f>
        <v>0</v>
      </c>
      <c r="AK138" s="196">
        <f t="shared" ref="AK138" si="85">IF(AND(AJ137&lt;IRRTarget,AK137&gt;=IRRTarget),AK$2,0)</f>
        <v>0</v>
      </c>
      <c r="AL138" s="196">
        <f t="shared" ref="AL138" si="86">IF(AND(AK137&lt;IRRTarget,AL137&gt;=IRRTarget),AL$2,0)</f>
        <v>0</v>
      </c>
      <c r="AM138" s="196">
        <f t="shared" ref="AM138" si="87">IF(AND(AL137&lt;IRRTarget,AM137&gt;=IRRTarget),AM$2,0)</f>
        <v>0</v>
      </c>
      <c r="AN138" s="196">
        <f t="shared" ref="AN138" si="88">IF(AND(AM137&lt;IRRTarget,AN137&gt;=IRRTarget),AN$2,0)</f>
        <v>0</v>
      </c>
      <c r="AO138" s="196">
        <f t="shared" ref="AO138" si="89">IF(AND(AN137&lt;IRRTarget,AO137&gt;=IRRTarget),AO$2,0)</f>
        <v>0</v>
      </c>
      <c r="AP138" s="196">
        <f t="shared" ref="AP138" si="90">IF(AND(AO137&lt;IRRTarget,AP137&gt;=IRRTarget),AP$2,0)</f>
        <v>0</v>
      </c>
    </row>
    <row r="139" spans="1:42" x14ac:dyDescent="0.2">
      <c r="A139" s="362"/>
      <c r="B139" s="204"/>
      <c r="C139" s="196"/>
      <c r="D139" s="196"/>
      <c r="E139" s="196"/>
      <c r="F139" s="196"/>
      <c r="G139" s="196"/>
      <c r="H139" s="196"/>
      <c r="I139" s="196"/>
      <c r="J139" s="196"/>
      <c r="K139" s="196"/>
      <c r="L139" s="196"/>
      <c r="M139" s="196"/>
      <c r="N139" s="196"/>
      <c r="O139" s="196"/>
      <c r="P139" s="196"/>
      <c r="Q139" s="196"/>
      <c r="R139" s="196"/>
      <c r="S139" s="196"/>
      <c r="T139" s="196"/>
      <c r="U139" s="196"/>
      <c r="V139" s="196"/>
      <c r="W139" s="196"/>
      <c r="X139" s="196"/>
      <c r="Y139" s="196"/>
      <c r="Z139" s="196"/>
      <c r="AA139" s="196"/>
      <c r="AB139" s="196"/>
      <c r="AC139" s="196"/>
      <c r="AD139" s="196"/>
      <c r="AE139" s="196"/>
      <c r="AF139" s="196"/>
      <c r="AG139" s="196"/>
      <c r="AH139" s="196"/>
      <c r="AI139" s="196"/>
      <c r="AJ139" s="196"/>
      <c r="AK139" s="196"/>
      <c r="AL139" s="196"/>
      <c r="AM139" s="196"/>
      <c r="AN139" s="196"/>
      <c r="AO139" s="196"/>
      <c r="AP139" s="196"/>
    </row>
    <row r="140" spans="1:42" x14ac:dyDescent="0.2">
      <c r="A140" s="362" t="s">
        <v>362</v>
      </c>
      <c r="B140" s="233">
        <f>B105+NPV(NominalDiscountRate/100,C105:AP105)</f>
        <v>0</v>
      </c>
      <c r="C140" s="196"/>
      <c r="D140" s="196"/>
      <c r="E140" s="196"/>
      <c r="F140" s="196"/>
      <c r="G140" s="196"/>
      <c r="H140" s="196"/>
      <c r="I140" s="196"/>
      <c r="J140" s="196"/>
      <c r="K140" s="196"/>
      <c r="L140" s="196"/>
      <c r="M140" s="196"/>
      <c r="N140" s="196"/>
      <c r="O140" s="196"/>
      <c r="P140" s="196"/>
      <c r="Q140" s="196"/>
      <c r="R140" s="196"/>
      <c r="S140" s="196"/>
      <c r="T140" s="196"/>
      <c r="U140" s="196"/>
      <c r="V140" s="196"/>
      <c r="W140" s="196"/>
      <c r="X140" s="196"/>
      <c r="Y140" s="196"/>
      <c r="Z140" s="196"/>
      <c r="AA140" s="196"/>
      <c r="AB140" s="196"/>
      <c r="AC140" s="196"/>
      <c r="AD140" s="196"/>
      <c r="AE140" s="196"/>
      <c r="AF140" s="196"/>
      <c r="AG140" s="196"/>
      <c r="AH140" s="196"/>
      <c r="AI140" s="196"/>
      <c r="AJ140" s="196"/>
      <c r="AK140" s="196"/>
      <c r="AL140" s="196"/>
      <c r="AM140" s="196"/>
      <c r="AN140" s="196"/>
      <c r="AO140" s="196"/>
      <c r="AP140" s="196"/>
    </row>
    <row r="141" spans="1:42" x14ac:dyDescent="0.2">
      <c r="A141" s="293"/>
      <c r="B141" s="364"/>
      <c r="C141" s="364"/>
      <c r="D141" s="364"/>
      <c r="E141" s="364"/>
      <c r="F141" s="364"/>
      <c r="G141" s="364"/>
      <c r="H141" s="364"/>
      <c r="I141" s="364"/>
      <c r="J141" s="364"/>
      <c r="K141" s="364"/>
      <c r="L141" s="364"/>
      <c r="M141" s="364"/>
      <c r="N141" s="364"/>
      <c r="O141" s="364"/>
      <c r="P141" s="364"/>
      <c r="Q141" s="364"/>
      <c r="R141" s="364"/>
      <c r="S141" s="364"/>
      <c r="T141" s="364"/>
      <c r="U141" s="364"/>
      <c r="V141" s="364"/>
      <c r="W141" s="364"/>
      <c r="X141" s="364"/>
      <c r="Y141" s="364"/>
      <c r="Z141" s="364"/>
      <c r="AA141" s="364"/>
      <c r="AB141" s="364"/>
      <c r="AC141" s="364"/>
      <c r="AD141" s="364"/>
      <c r="AE141" s="364"/>
      <c r="AF141" s="364"/>
      <c r="AG141" s="364"/>
      <c r="AH141" s="364"/>
      <c r="AI141" s="364"/>
      <c r="AJ141" s="364"/>
      <c r="AK141" s="364"/>
      <c r="AL141" s="364"/>
      <c r="AM141" s="364"/>
      <c r="AN141" s="364"/>
      <c r="AO141" s="364"/>
      <c r="AP141" s="364"/>
    </row>
    <row r="142" spans="1:42" x14ac:dyDescent="0.2">
      <c r="A142" s="108" t="s">
        <v>349</v>
      </c>
      <c r="B142" s="282"/>
      <c r="C142" s="282"/>
      <c r="D142" s="282"/>
      <c r="E142" s="282"/>
      <c r="F142" s="282"/>
      <c r="G142" s="282"/>
      <c r="H142" s="282"/>
      <c r="I142" s="282"/>
      <c r="J142" s="282"/>
      <c r="K142" s="282"/>
      <c r="L142" s="282"/>
      <c r="M142" s="282"/>
      <c r="N142" s="282"/>
      <c r="O142" s="282"/>
      <c r="P142" s="282"/>
      <c r="Q142" s="282"/>
      <c r="R142" s="282"/>
      <c r="S142" s="282"/>
      <c r="T142" s="282"/>
      <c r="U142" s="282"/>
      <c r="V142" s="282"/>
      <c r="W142" s="282"/>
      <c r="X142" s="282"/>
      <c r="Y142" s="282"/>
      <c r="Z142" s="282"/>
      <c r="AA142" s="282"/>
      <c r="AB142" s="282"/>
      <c r="AC142" s="282"/>
      <c r="AD142" s="282"/>
      <c r="AE142" s="282"/>
      <c r="AF142" s="282"/>
      <c r="AG142" s="282"/>
      <c r="AH142" s="282"/>
      <c r="AI142" s="282"/>
      <c r="AJ142" s="282"/>
      <c r="AK142" s="282"/>
      <c r="AL142" s="282"/>
      <c r="AM142" s="282"/>
      <c r="AN142" s="282"/>
      <c r="AO142" s="282"/>
      <c r="AP142" s="282"/>
    </row>
    <row r="143" spans="1:42" x14ac:dyDescent="0.2">
      <c r="A143" s="29" t="s">
        <v>337</v>
      </c>
      <c r="B143" s="364"/>
      <c r="C143" s="364"/>
      <c r="D143" s="364"/>
      <c r="E143" s="364"/>
      <c r="F143" s="364"/>
      <c r="G143" s="364"/>
      <c r="H143" s="364"/>
      <c r="I143" s="364"/>
      <c r="J143" s="364"/>
      <c r="K143" s="364"/>
      <c r="L143" s="364"/>
      <c r="M143" s="364"/>
      <c r="N143" s="364"/>
      <c r="O143" s="364"/>
      <c r="P143" s="364"/>
      <c r="Q143" s="364"/>
      <c r="R143" s="364"/>
      <c r="S143" s="364"/>
      <c r="T143" s="364"/>
      <c r="U143" s="364"/>
      <c r="V143" s="364"/>
      <c r="W143" s="364"/>
      <c r="X143" s="364"/>
      <c r="Y143" s="364"/>
      <c r="Z143" s="364"/>
      <c r="AA143" s="364"/>
      <c r="AB143" s="364"/>
      <c r="AC143" s="364"/>
      <c r="AD143" s="364"/>
      <c r="AE143" s="364"/>
      <c r="AF143" s="364"/>
      <c r="AG143" s="364"/>
      <c r="AH143" s="364"/>
      <c r="AI143" s="364"/>
      <c r="AJ143" s="364"/>
      <c r="AK143" s="364"/>
      <c r="AL143" s="364"/>
      <c r="AM143" s="364"/>
      <c r="AN143" s="364"/>
      <c r="AO143" s="364"/>
      <c r="AP143" s="364"/>
    </row>
    <row r="144" spans="1:42" x14ac:dyDescent="0.2">
      <c r="A144" s="115" t="s">
        <v>309</v>
      </c>
      <c r="B144" s="364">
        <f>B86</f>
        <v>0</v>
      </c>
      <c r="C144" s="364"/>
      <c r="D144" s="364"/>
      <c r="E144" s="364"/>
      <c r="F144" s="364"/>
      <c r="G144" s="364"/>
      <c r="H144" s="364"/>
      <c r="I144" s="364"/>
      <c r="J144" s="364"/>
      <c r="K144" s="364"/>
      <c r="L144" s="364"/>
      <c r="M144" s="364"/>
      <c r="N144" s="364"/>
      <c r="O144" s="364"/>
      <c r="P144" s="364"/>
      <c r="Q144" s="364"/>
      <c r="R144" s="364"/>
      <c r="S144" s="364"/>
      <c r="T144" s="364"/>
      <c r="U144" s="364"/>
      <c r="V144" s="364"/>
      <c r="W144" s="364"/>
      <c r="X144" s="364"/>
      <c r="Y144" s="364"/>
      <c r="Z144" s="364"/>
      <c r="AA144" s="364"/>
      <c r="AB144" s="364"/>
      <c r="AC144" s="364"/>
      <c r="AD144" s="364"/>
      <c r="AE144" s="364"/>
      <c r="AF144" s="364"/>
      <c r="AG144" s="364"/>
      <c r="AH144" s="364"/>
      <c r="AI144" s="364"/>
      <c r="AJ144" s="364"/>
      <c r="AK144" s="364"/>
      <c r="AL144" s="364"/>
      <c r="AM144" s="364"/>
      <c r="AN144" s="364"/>
      <c r="AO144" s="364"/>
      <c r="AP144" s="364"/>
    </row>
    <row r="145" spans="1:42" x14ac:dyDescent="0.2">
      <c r="A145" s="115" t="s">
        <v>350</v>
      </c>
      <c r="B145" s="364">
        <f>Inputs!C67</f>
        <v>0</v>
      </c>
      <c r="C145" s="364"/>
      <c r="D145" s="364"/>
      <c r="E145" s="364"/>
      <c r="F145" s="364"/>
      <c r="G145" s="364"/>
      <c r="H145" s="364"/>
      <c r="I145" s="364"/>
      <c r="J145" s="364"/>
      <c r="K145" s="364"/>
      <c r="L145" s="364"/>
      <c r="M145" s="364"/>
      <c r="N145" s="364"/>
      <c r="O145" s="364"/>
      <c r="P145" s="364"/>
      <c r="Q145" s="364"/>
      <c r="R145" s="364"/>
      <c r="S145" s="364"/>
      <c r="T145" s="364"/>
      <c r="U145" s="364"/>
      <c r="V145" s="364"/>
      <c r="W145" s="364"/>
      <c r="X145" s="364"/>
      <c r="Y145" s="364"/>
      <c r="Z145" s="364"/>
      <c r="AA145" s="364"/>
      <c r="AB145" s="364"/>
      <c r="AC145" s="364"/>
      <c r="AD145" s="364"/>
      <c r="AE145" s="364"/>
      <c r="AF145" s="364"/>
      <c r="AG145" s="364"/>
      <c r="AH145" s="364"/>
      <c r="AI145" s="364"/>
      <c r="AJ145" s="364"/>
      <c r="AK145" s="364"/>
      <c r="AL145" s="364"/>
      <c r="AM145" s="364"/>
      <c r="AN145" s="364"/>
      <c r="AO145" s="364"/>
      <c r="AP145" s="364"/>
    </row>
    <row r="146" spans="1:42" x14ac:dyDescent="0.2">
      <c r="A146" s="115" t="s">
        <v>351</v>
      </c>
      <c r="B146" s="364">
        <f t="shared" ref="B146:AP146" si="91">B80-B586-B618-B650</f>
        <v>0</v>
      </c>
      <c r="C146" s="364">
        <f t="shared" si="91"/>
        <v>0</v>
      </c>
      <c r="D146" s="364">
        <f t="shared" si="91"/>
        <v>0</v>
      </c>
      <c r="E146" s="364">
        <f t="shared" si="91"/>
        <v>0</v>
      </c>
      <c r="F146" s="364">
        <f t="shared" si="91"/>
        <v>0</v>
      </c>
      <c r="G146" s="364">
        <f t="shared" si="91"/>
        <v>0</v>
      </c>
      <c r="H146" s="364">
        <f t="shared" si="91"/>
        <v>0</v>
      </c>
      <c r="I146" s="364">
        <f t="shared" si="91"/>
        <v>0</v>
      </c>
      <c r="J146" s="364">
        <f t="shared" si="91"/>
        <v>0</v>
      </c>
      <c r="K146" s="364">
        <f t="shared" si="91"/>
        <v>0</v>
      </c>
      <c r="L146" s="364">
        <f t="shared" si="91"/>
        <v>0</v>
      </c>
      <c r="M146" s="364">
        <f t="shared" si="91"/>
        <v>0</v>
      </c>
      <c r="N146" s="364">
        <f t="shared" si="91"/>
        <v>0</v>
      </c>
      <c r="O146" s="364">
        <f t="shared" si="91"/>
        <v>0</v>
      </c>
      <c r="P146" s="364">
        <f t="shared" si="91"/>
        <v>0</v>
      </c>
      <c r="Q146" s="364">
        <f t="shared" si="91"/>
        <v>0</v>
      </c>
      <c r="R146" s="364">
        <f t="shared" si="91"/>
        <v>0</v>
      </c>
      <c r="S146" s="364">
        <f t="shared" si="91"/>
        <v>0</v>
      </c>
      <c r="T146" s="364">
        <f t="shared" si="91"/>
        <v>0</v>
      </c>
      <c r="U146" s="364">
        <f t="shared" si="91"/>
        <v>0</v>
      </c>
      <c r="V146" s="364">
        <f t="shared" si="91"/>
        <v>0</v>
      </c>
      <c r="W146" s="364">
        <f t="shared" si="91"/>
        <v>0</v>
      </c>
      <c r="X146" s="364">
        <f t="shared" si="91"/>
        <v>0</v>
      </c>
      <c r="Y146" s="364">
        <f t="shared" si="91"/>
        <v>0</v>
      </c>
      <c r="Z146" s="364">
        <f t="shared" si="91"/>
        <v>0</v>
      </c>
      <c r="AA146" s="364">
        <f t="shared" si="91"/>
        <v>0</v>
      </c>
      <c r="AB146" s="364">
        <f t="shared" si="91"/>
        <v>0</v>
      </c>
      <c r="AC146" s="364">
        <f t="shared" si="91"/>
        <v>0</v>
      </c>
      <c r="AD146" s="364">
        <f t="shared" si="91"/>
        <v>0</v>
      </c>
      <c r="AE146" s="364">
        <f t="shared" si="91"/>
        <v>0</v>
      </c>
      <c r="AF146" s="364">
        <f t="shared" si="91"/>
        <v>0</v>
      </c>
      <c r="AG146" s="364">
        <f t="shared" si="91"/>
        <v>0</v>
      </c>
      <c r="AH146" s="364">
        <f t="shared" si="91"/>
        <v>0</v>
      </c>
      <c r="AI146" s="364">
        <f t="shared" si="91"/>
        <v>0</v>
      </c>
      <c r="AJ146" s="364">
        <f t="shared" si="91"/>
        <v>0</v>
      </c>
      <c r="AK146" s="364">
        <f t="shared" si="91"/>
        <v>0</v>
      </c>
      <c r="AL146" s="364">
        <f t="shared" si="91"/>
        <v>0</v>
      </c>
      <c r="AM146" s="364">
        <f t="shared" si="91"/>
        <v>0</v>
      </c>
      <c r="AN146" s="364">
        <f t="shared" si="91"/>
        <v>0</v>
      </c>
      <c r="AO146" s="364">
        <f t="shared" si="91"/>
        <v>0</v>
      </c>
      <c r="AP146" s="364">
        <f t="shared" si="91"/>
        <v>0</v>
      </c>
    </row>
    <row r="147" spans="1:42" x14ac:dyDescent="0.2">
      <c r="A147" s="115" t="s">
        <v>352</v>
      </c>
      <c r="B147" s="364">
        <f>-B568</f>
        <v>0</v>
      </c>
      <c r="C147" s="364">
        <f t="shared" ref="C147:AP147" si="92">-C568</f>
        <v>0</v>
      </c>
      <c r="D147" s="364">
        <f t="shared" si="92"/>
        <v>0</v>
      </c>
      <c r="E147" s="364">
        <f t="shared" si="92"/>
        <v>0</v>
      </c>
      <c r="F147" s="364">
        <f t="shared" si="92"/>
        <v>0</v>
      </c>
      <c r="G147" s="364">
        <f t="shared" si="92"/>
        <v>0</v>
      </c>
      <c r="H147" s="364">
        <f t="shared" si="92"/>
        <v>0</v>
      </c>
      <c r="I147" s="364">
        <f t="shared" si="92"/>
        <v>0</v>
      </c>
      <c r="J147" s="364">
        <f t="shared" si="92"/>
        <v>0</v>
      </c>
      <c r="K147" s="364">
        <f t="shared" si="92"/>
        <v>0</v>
      </c>
      <c r="L147" s="364">
        <f t="shared" si="92"/>
        <v>0</v>
      </c>
      <c r="M147" s="364">
        <f t="shared" si="92"/>
        <v>0</v>
      </c>
      <c r="N147" s="364">
        <f t="shared" si="92"/>
        <v>0</v>
      </c>
      <c r="O147" s="364">
        <f t="shared" si="92"/>
        <v>0</v>
      </c>
      <c r="P147" s="364">
        <f t="shared" si="92"/>
        <v>0</v>
      </c>
      <c r="Q147" s="364">
        <f t="shared" si="92"/>
        <v>0</v>
      </c>
      <c r="R147" s="364">
        <f t="shared" si="92"/>
        <v>0</v>
      </c>
      <c r="S147" s="364">
        <f t="shared" si="92"/>
        <v>0</v>
      </c>
      <c r="T147" s="364">
        <f t="shared" si="92"/>
        <v>0</v>
      </c>
      <c r="U147" s="364">
        <f t="shared" si="92"/>
        <v>0</v>
      </c>
      <c r="V147" s="364">
        <f t="shared" si="92"/>
        <v>0</v>
      </c>
      <c r="W147" s="364">
        <f t="shared" si="92"/>
        <v>0</v>
      </c>
      <c r="X147" s="364">
        <f t="shared" si="92"/>
        <v>0</v>
      </c>
      <c r="Y147" s="364">
        <f t="shared" si="92"/>
        <v>0</v>
      </c>
      <c r="Z147" s="364">
        <f t="shared" si="92"/>
        <v>0</v>
      </c>
      <c r="AA147" s="364">
        <f t="shared" si="92"/>
        <v>0</v>
      </c>
      <c r="AB147" s="364">
        <f t="shared" si="92"/>
        <v>0</v>
      </c>
      <c r="AC147" s="364">
        <f t="shared" si="92"/>
        <v>0</v>
      </c>
      <c r="AD147" s="364">
        <f t="shared" si="92"/>
        <v>0</v>
      </c>
      <c r="AE147" s="364">
        <f t="shared" si="92"/>
        <v>0</v>
      </c>
      <c r="AF147" s="364">
        <f t="shared" si="92"/>
        <v>0</v>
      </c>
      <c r="AG147" s="364">
        <f t="shared" si="92"/>
        <v>0</v>
      </c>
      <c r="AH147" s="364">
        <f t="shared" si="92"/>
        <v>0</v>
      </c>
      <c r="AI147" s="364">
        <f t="shared" si="92"/>
        <v>0</v>
      </c>
      <c r="AJ147" s="364">
        <f t="shared" si="92"/>
        <v>0</v>
      </c>
      <c r="AK147" s="364">
        <f t="shared" si="92"/>
        <v>0</v>
      </c>
      <c r="AL147" s="364">
        <f t="shared" si="92"/>
        <v>0</v>
      </c>
      <c r="AM147" s="364">
        <f t="shared" si="92"/>
        <v>0</v>
      </c>
      <c r="AN147" s="364">
        <f t="shared" si="92"/>
        <v>0</v>
      </c>
      <c r="AO147" s="364">
        <f t="shared" si="92"/>
        <v>0</v>
      </c>
      <c r="AP147" s="364">
        <f t="shared" si="92"/>
        <v>0</v>
      </c>
    </row>
    <row r="148" spans="1:42" x14ac:dyDescent="0.2">
      <c r="A148" s="115" t="s">
        <v>354</v>
      </c>
      <c r="B148" s="364">
        <f>-B574</f>
        <v>0</v>
      </c>
      <c r="C148" s="364">
        <f t="shared" ref="C148:AP148" si="93">-C574</f>
        <v>0</v>
      </c>
      <c r="D148" s="364">
        <f t="shared" si="93"/>
        <v>0</v>
      </c>
      <c r="E148" s="364">
        <f t="shared" si="93"/>
        <v>0</v>
      </c>
      <c r="F148" s="364">
        <f t="shared" si="93"/>
        <v>0</v>
      </c>
      <c r="G148" s="364">
        <f t="shared" si="93"/>
        <v>0</v>
      </c>
      <c r="H148" s="364">
        <f t="shared" si="93"/>
        <v>0</v>
      </c>
      <c r="I148" s="364">
        <f t="shared" si="93"/>
        <v>0</v>
      </c>
      <c r="J148" s="364">
        <f t="shared" si="93"/>
        <v>0</v>
      </c>
      <c r="K148" s="364">
        <f t="shared" si="93"/>
        <v>0</v>
      </c>
      <c r="L148" s="364">
        <f t="shared" si="93"/>
        <v>0</v>
      </c>
      <c r="M148" s="364">
        <f t="shared" si="93"/>
        <v>0</v>
      </c>
      <c r="N148" s="364">
        <f t="shared" si="93"/>
        <v>0</v>
      </c>
      <c r="O148" s="364">
        <f t="shared" si="93"/>
        <v>0</v>
      </c>
      <c r="P148" s="364">
        <f t="shared" si="93"/>
        <v>0</v>
      </c>
      <c r="Q148" s="364">
        <f t="shared" si="93"/>
        <v>0</v>
      </c>
      <c r="R148" s="364">
        <f t="shared" si="93"/>
        <v>0</v>
      </c>
      <c r="S148" s="364">
        <f t="shared" si="93"/>
        <v>0</v>
      </c>
      <c r="T148" s="364">
        <f t="shared" si="93"/>
        <v>0</v>
      </c>
      <c r="U148" s="364">
        <f t="shared" si="93"/>
        <v>0</v>
      </c>
      <c r="V148" s="364">
        <f t="shared" si="93"/>
        <v>0</v>
      </c>
      <c r="W148" s="364">
        <f t="shared" si="93"/>
        <v>0</v>
      </c>
      <c r="X148" s="364">
        <f t="shared" si="93"/>
        <v>0</v>
      </c>
      <c r="Y148" s="364">
        <f t="shared" si="93"/>
        <v>0</v>
      </c>
      <c r="Z148" s="364">
        <f t="shared" si="93"/>
        <v>0</v>
      </c>
      <c r="AA148" s="364">
        <f t="shared" si="93"/>
        <v>0</v>
      </c>
      <c r="AB148" s="364">
        <f t="shared" si="93"/>
        <v>0</v>
      </c>
      <c r="AC148" s="364">
        <f t="shared" si="93"/>
        <v>0</v>
      </c>
      <c r="AD148" s="364">
        <f t="shared" si="93"/>
        <v>0</v>
      </c>
      <c r="AE148" s="364">
        <f t="shared" si="93"/>
        <v>0</v>
      </c>
      <c r="AF148" s="364">
        <f t="shared" si="93"/>
        <v>0</v>
      </c>
      <c r="AG148" s="364">
        <f t="shared" si="93"/>
        <v>0</v>
      </c>
      <c r="AH148" s="364">
        <f t="shared" si="93"/>
        <v>0</v>
      </c>
      <c r="AI148" s="364">
        <f t="shared" si="93"/>
        <v>0</v>
      </c>
      <c r="AJ148" s="364">
        <f t="shared" si="93"/>
        <v>0</v>
      </c>
      <c r="AK148" s="364">
        <f t="shared" si="93"/>
        <v>0</v>
      </c>
      <c r="AL148" s="364">
        <f t="shared" si="93"/>
        <v>0</v>
      </c>
      <c r="AM148" s="364">
        <f t="shared" si="93"/>
        <v>0</v>
      </c>
      <c r="AN148" s="364">
        <f t="shared" si="93"/>
        <v>0</v>
      </c>
      <c r="AO148" s="364">
        <f t="shared" si="93"/>
        <v>0</v>
      </c>
      <c r="AP148" s="364">
        <f t="shared" si="93"/>
        <v>0</v>
      </c>
    </row>
    <row r="149" spans="1:42" x14ac:dyDescent="0.2">
      <c r="A149" s="115" t="s">
        <v>353</v>
      </c>
      <c r="B149" s="364">
        <f>-B685</f>
        <v>0</v>
      </c>
      <c r="C149" s="364">
        <f t="shared" ref="C149:AP149" si="94">-C685</f>
        <v>0</v>
      </c>
      <c r="D149" s="364">
        <f t="shared" si="94"/>
        <v>0</v>
      </c>
      <c r="E149" s="364">
        <f t="shared" si="94"/>
        <v>0</v>
      </c>
      <c r="F149" s="364">
        <f t="shared" si="94"/>
        <v>0</v>
      </c>
      <c r="G149" s="364">
        <f t="shared" si="94"/>
        <v>0</v>
      </c>
      <c r="H149" s="364">
        <f t="shared" si="94"/>
        <v>0</v>
      </c>
      <c r="I149" s="364">
        <f t="shared" si="94"/>
        <v>0</v>
      </c>
      <c r="J149" s="364">
        <f t="shared" si="94"/>
        <v>0</v>
      </c>
      <c r="K149" s="364">
        <f t="shared" si="94"/>
        <v>0</v>
      </c>
      <c r="L149" s="364">
        <f t="shared" si="94"/>
        <v>0</v>
      </c>
      <c r="M149" s="364">
        <f t="shared" si="94"/>
        <v>0</v>
      </c>
      <c r="N149" s="364">
        <f t="shared" si="94"/>
        <v>0</v>
      </c>
      <c r="O149" s="364">
        <f t="shared" si="94"/>
        <v>0</v>
      </c>
      <c r="P149" s="364">
        <f t="shared" si="94"/>
        <v>0</v>
      </c>
      <c r="Q149" s="364">
        <f t="shared" si="94"/>
        <v>0</v>
      </c>
      <c r="R149" s="364">
        <f t="shared" si="94"/>
        <v>0</v>
      </c>
      <c r="S149" s="364">
        <f t="shared" si="94"/>
        <v>0</v>
      </c>
      <c r="T149" s="364">
        <f t="shared" si="94"/>
        <v>0</v>
      </c>
      <c r="U149" s="364">
        <f t="shared" si="94"/>
        <v>0</v>
      </c>
      <c r="V149" s="364">
        <f t="shared" si="94"/>
        <v>0</v>
      </c>
      <c r="W149" s="364">
        <f t="shared" si="94"/>
        <v>0</v>
      </c>
      <c r="X149" s="364">
        <f t="shared" si="94"/>
        <v>0</v>
      </c>
      <c r="Y149" s="364">
        <f t="shared" si="94"/>
        <v>0</v>
      </c>
      <c r="Z149" s="364">
        <f t="shared" si="94"/>
        <v>0</v>
      </c>
      <c r="AA149" s="364">
        <f t="shared" si="94"/>
        <v>0</v>
      </c>
      <c r="AB149" s="364">
        <f t="shared" si="94"/>
        <v>0</v>
      </c>
      <c r="AC149" s="364">
        <f t="shared" si="94"/>
        <v>0</v>
      </c>
      <c r="AD149" s="364">
        <f t="shared" si="94"/>
        <v>0</v>
      </c>
      <c r="AE149" s="364">
        <f t="shared" si="94"/>
        <v>0</v>
      </c>
      <c r="AF149" s="364">
        <f t="shared" si="94"/>
        <v>0</v>
      </c>
      <c r="AG149" s="364">
        <f t="shared" si="94"/>
        <v>0</v>
      </c>
      <c r="AH149" s="364">
        <f t="shared" si="94"/>
        <v>0</v>
      </c>
      <c r="AI149" s="364">
        <f t="shared" si="94"/>
        <v>0</v>
      </c>
      <c r="AJ149" s="364">
        <f t="shared" si="94"/>
        <v>0</v>
      </c>
      <c r="AK149" s="364">
        <f t="shared" si="94"/>
        <v>0</v>
      </c>
      <c r="AL149" s="364">
        <f t="shared" si="94"/>
        <v>0</v>
      </c>
      <c r="AM149" s="364">
        <f t="shared" si="94"/>
        <v>0</v>
      </c>
      <c r="AN149" s="364">
        <f t="shared" si="94"/>
        <v>0</v>
      </c>
      <c r="AO149" s="364">
        <f t="shared" si="94"/>
        <v>0</v>
      </c>
      <c r="AP149" s="364">
        <f t="shared" si="94"/>
        <v>0</v>
      </c>
    </row>
    <row r="150" spans="1:42" x14ac:dyDescent="0.2">
      <c r="A150" s="115" t="s">
        <v>355</v>
      </c>
      <c r="B150" s="364">
        <f t="shared" ref="B150:AP150" si="95">B36</f>
        <v>0</v>
      </c>
      <c r="C150" s="364">
        <f t="shared" si="95"/>
        <v>0</v>
      </c>
      <c r="D150" s="364">
        <f t="shared" si="95"/>
        <v>0</v>
      </c>
      <c r="E150" s="364">
        <f t="shared" si="95"/>
        <v>0</v>
      </c>
      <c r="F150" s="364">
        <f t="shared" si="95"/>
        <v>0</v>
      </c>
      <c r="G150" s="364">
        <f t="shared" si="95"/>
        <v>0</v>
      </c>
      <c r="H150" s="364">
        <f t="shared" si="95"/>
        <v>0</v>
      </c>
      <c r="I150" s="364">
        <f t="shared" si="95"/>
        <v>0</v>
      </c>
      <c r="J150" s="364">
        <f t="shared" si="95"/>
        <v>0</v>
      </c>
      <c r="K150" s="364">
        <f t="shared" si="95"/>
        <v>0</v>
      </c>
      <c r="L150" s="364">
        <f t="shared" si="95"/>
        <v>0</v>
      </c>
      <c r="M150" s="364">
        <f t="shared" si="95"/>
        <v>0</v>
      </c>
      <c r="N150" s="364">
        <f t="shared" si="95"/>
        <v>0</v>
      </c>
      <c r="O150" s="364">
        <f t="shared" si="95"/>
        <v>0</v>
      </c>
      <c r="P150" s="364">
        <f t="shared" si="95"/>
        <v>0</v>
      </c>
      <c r="Q150" s="364">
        <f t="shared" si="95"/>
        <v>0</v>
      </c>
      <c r="R150" s="364">
        <f t="shared" si="95"/>
        <v>0</v>
      </c>
      <c r="S150" s="364">
        <f t="shared" si="95"/>
        <v>0</v>
      </c>
      <c r="T150" s="364">
        <f t="shared" si="95"/>
        <v>0</v>
      </c>
      <c r="U150" s="364">
        <f t="shared" si="95"/>
        <v>0</v>
      </c>
      <c r="V150" s="364">
        <f t="shared" si="95"/>
        <v>0</v>
      </c>
      <c r="W150" s="364">
        <f t="shared" si="95"/>
        <v>0</v>
      </c>
      <c r="X150" s="364">
        <f t="shared" si="95"/>
        <v>0</v>
      </c>
      <c r="Y150" s="364">
        <f t="shared" si="95"/>
        <v>0</v>
      </c>
      <c r="Z150" s="364">
        <f t="shared" si="95"/>
        <v>0</v>
      </c>
      <c r="AA150" s="364">
        <f t="shared" si="95"/>
        <v>0</v>
      </c>
      <c r="AB150" s="364">
        <f t="shared" si="95"/>
        <v>0</v>
      </c>
      <c r="AC150" s="364">
        <f t="shared" si="95"/>
        <v>0</v>
      </c>
      <c r="AD150" s="364">
        <f t="shared" si="95"/>
        <v>0</v>
      </c>
      <c r="AE150" s="364">
        <f t="shared" si="95"/>
        <v>0</v>
      </c>
      <c r="AF150" s="364">
        <f t="shared" si="95"/>
        <v>0</v>
      </c>
      <c r="AG150" s="364">
        <f t="shared" si="95"/>
        <v>0</v>
      </c>
      <c r="AH150" s="364">
        <f t="shared" si="95"/>
        <v>0</v>
      </c>
      <c r="AI150" s="364">
        <f t="shared" si="95"/>
        <v>0</v>
      </c>
      <c r="AJ150" s="364">
        <f t="shared" si="95"/>
        <v>0</v>
      </c>
      <c r="AK150" s="364">
        <f t="shared" si="95"/>
        <v>0</v>
      </c>
      <c r="AL150" s="364">
        <f t="shared" si="95"/>
        <v>0</v>
      </c>
      <c r="AM150" s="364">
        <f t="shared" si="95"/>
        <v>0</v>
      </c>
      <c r="AN150" s="364">
        <f t="shared" si="95"/>
        <v>0</v>
      </c>
      <c r="AO150" s="364">
        <f t="shared" si="95"/>
        <v>0</v>
      </c>
      <c r="AP150" s="364">
        <f t="shared" si="95"/>
        <v>0</v>
      </c>
    </row>
    <row r="151" spans="1:42" x14ac:dyDescent="0.2">
      <c r="A151" s="274" t="s">
        <v>381</v>
      </c>
      <c r="B151" s="199">
        <f>SUM(B144:B150)</f>
        <v>0</v>
      </c>
      <c r="C151" s="199">
        <f>SUM(C146:C150)</f>
        <v>0</v>
      </c>
      <c r="D151" s="199">
        <f t="shared" ref="D151:AP151" si="96">SUM(D146:D150)</f>
        <v>0</v>
      </c>
      <c r="E151" s="199">
        <f t="shared" si="96"/>
        <v>0</v>
      </c>
      <c r="F151" s="199">
        <f t="shared" si="96"/>
        <v>0</v>
      </c>
      <c r="G151" s="199">
        <f t="shared" si="96"/>
        <v>0</v>
      </c>
      <c r="H151" s="199">
        <f t="shared" si="96"/>
        <v>0</v>
      </c>
      <c r="I151" s="199">
        <f t="shared" si="96"/>
        <v>0</v>
      </c>
      <c r="J151" s="199">
        <f t="shared" si="96"/>
        <v>0</v>
      </c>
      <c r="K151" s="199">
        <f t="shared" si="96"/>
        <v>0</v>
      </c>
      <c r="L151" s="199">
        <f t="shared" si="96"/>
        <v>0</v>
      </c>
      <c r="M151" s="199">
        <f t="shared" si="96"/>
        <v>0</v>
      </c>
      <c r="N151" s="199">
        <f t="shared" si="96"/>
        <v>0</v>
      </c>
      <c r="O151" s="199">
        <f t="shared" si="96"/>
        <v>0</v>
      </c>
      <c r="P151" s="199">
        <f t="shared" si="96"/>
        <v>0</v>
      </c>
      <c r="Q151" s="199">
        <f t="shared" si="96"/>
        <v>0</v>
      </c>
      <c r="R151" s="199">
        <f t="shared" si="96"/>
        <v>0</v>
      </c>
      <c r="S151" s="199">
        <f t="shared" si="96"/>
        <v>0</v>
      </c>
      <c r="T151" s="199">
        <f t="shared" si="96"/>
        <v>0</v>
      </c>
      <c r="U151" s="199">
        <f t="shared" si="96"/>
        <v>0</v>
      </c>
      <c r="V151" s="199">
        <f t="shared" si="96"/>
        <v>0</v>
      </c>
      <c r="W151" s="199">
        <f t="shared" si="96"/>
        <v>0</v>
      </c>
      <c r="X151" s="199">
        <f t="shared" si="96"/>
        <v>0</v>
      </c>
      <c r="Y151" s="199">
        <f t="shared" si="96"/>
        <v>0</v>
      </c>
      <c r="Z151" s="199">
        <f t="shared" si="96"/>
        <v>0</v>
      </c>
      <c r="AA151" s="199">
        <f t="shared" si="96"/>
        <v>0</v>
      </c>
      <c r="AB151" s="199">
        <f t="shared" si="96"/>
        <v>0</v>
      </c>
      <c r="AC151" s="199">
        <f t="shared" si="96"/>
        <v>0</v>
      </c>
      <c r="AD151" s="199">
        <f t="shared" si="96"/>
        <v>0</v>
      </c>
      <c r="AE151" s="199">
        <f t="shared" si="96"/>
        <v>0</v>
      </c>
      <c r="AF151" s="199">
        <f t="shared" si="96"/>
        <v>0</v>
      </c>
      <c r="AG151" s="199">
        <f t="shared" si="96"/>
        <v>0</v>
      </c>
      <c r="AH151" s="199">
        <f t="shared" si="96"/>
        <v>0</v>
      </c>
      <c r="AI151" s="199">
        <f t="shared" si="96"/>
        <v>0</v>
      </c>
      <c r="AJ151" s="199">
        <f t="shared" si="96"/>
        <v>0</v>
      </c>
      <c r="AK151" s="199">
        <f t="shared" si="96"/>
        <v>0</v>
      </c>
      <c r="AL151" s="199">
        <f t="shared" si="96"/>
        <v>0</v>
      </c>
      <c r="AM151" s="199">
        <f t="shared" si="96"/>
        <v>0</v>
      </c>
      <c r="AN151" s="199">
        <f t="shared" si="96"/>
        <v>0</v>
      </c>
      <c r="AO151" s="199">
        <f t="shared" si="96"/>
        <v>0</v>
      </c>
      <c r="AP151" s="199">
        <f t="shared" si="96"/>
        <v>0</v>
      </c>
    </row>
    <row r="152" spans="1:42" x14ac:dyDescent="0.2">
      <c r="A152" s="115"/>
      <c r="B152" s="364"/>
      <c r="C152" s="364"/>
      <c r="D152" s="364"/>
      <c r="E152" s="364"/>
      <c r="F152" s="364"/>
      <c r="G152" s="364"/>
      <c r="H152" s="364"/>
      <c r="I152" s="364"/>
      <c r="J152" s="364"/>
      <c r="K152" s="364"/>
      <c r="L152" s="364"/>
      <c r="M152" s="364"/>
      <c r="N152" s="364"/>
      <c r="O152" s="364"/>
      <c r="P152" s="364"/>
      <c r="Q152" s="364"/>
      <c r="R152" s="364"/>
      <c r="S152" s="364"/>
      <c r="T152" s="364"/>
      <c r="U152" s="364"/>
      <c r="V152" s="364"/>
      <c r="W152" s="364"/>
      <c r="X152" s="364"/>
      <c r="Y152" s="364"/>
      <c r="Z152" s="364"/>
      <c r="AA152" s="364"/>
      <c r="AB152" s="364"/>
      <c r="AC152" s="364"/>
      <c r="AD152" s="364"/>
      <c r="AE152" s="364"/>
      <c r="AF152" s="364"/>
      <c r="AG152" s="364"/>
      <c r="AH152" s="364"/>
      <c r="AI152" s="364"/>
      <c r="AJ152" s="364"/>
      <c r="AK152" s="364"/>
      <c r="AL152" s="364"/>
      <c r="AM152" s="364"/>
      <c r="AN152" s="364"/>
      <c r="AO152" s="364"/>
      <c r="AP152" s="364"/>
    </row>
    <row r="153" spans="1:42" x14ac:dyDescent="0.2">
      <c r="A153" s="29" t="s">
        <v>338</v>
      </c>
      <c r="B153" s="364"/>
      <c r="C153" s="364"/>
      <c r="D153" s="364"/>
      <c r="E153" s="364"/>
      <c r="F153" s="364"/>
      <c r="G153" s="364"/>
      <c r="H153" s="364"/>
      <c r="I153" s="364"/>
      <c r="J153" s="364"/>
      <c r="K153" s="364"/>
      <c r="L153" s="364"/>
      <c r="M153" s="364"/>
      <c r="N153" s="364"/>
      <c r="O153" s="364"/>
      <c r="P153" s="364"/>
      <c r="Q153" s="364"/>
      <c r="R153" s="364"/>
      <c r="S153" s="364"/>
      <c r="T153" s="364"/>
      <c r="U153" s="364"/>
      <c r="V153" s="364"/>
      <c r="W153" s="364"/>
      <c r="X153" s="364"/>
      <c r="Y153" s="364"/>
      <c r="Z153" s="364"/>
      <c r="AA153" s="364"/>
      <c r="AB153" s="364"/>
      <c r="AC153" s="364"/>
      <c r="AD153" s="364"/>
      <c r="AE153" s="364"/>
      <c r="AF153" s="364"/>
      <c r="AG153" s="364"/>
      <c r="AH153" s="364"/>
      <c r="AI153" s="364"/>
      <c r="AJ153" s="364"/>
      <c r="AK153" s="364"/>
      <c r="AL153" s="364"/>
      <c r="AM153" s="364"/>
      <c r="AN153" s="364"/>
      <c r="AO153" s="364"/>
      <c r="AP153" s="364"/>
    </row>
    <row r="154" spans="1:42" x14ac:dyDescent="0.2">
      <c r="A154" s="115" t="s">
        <v>321</v>
      </c>
      <c r="B154" s="364">
        <f>B151</f>
        <v>0</v>
      </c>
      <c r="C154" s="364">
        <f t="shared" ref="C154:AP154" si="97">C151</f>
        <v>0</v>
      </c>
      <c r="D154" s="364">
        <f t="shared" si="97"/>
        <v>0</v>
      </c>
      <c r="E154" s="364">
        <f t="shared" si="97"/>
        <v>0</v>
      </c>
      <c r="F154" s="364">
        <f t="shared" si="97"/>
        <v>0</v>
      </c>
      <c r="G154" s="364">
        <f t="shared" si="97"/>
        <v>0</v>
      </c>
      <c r="H154" s="364">
        <f t="shared" si="97"/>
        <v>0</v>
      </c>
      <c r="I154" s="364">
        <f t="shared" si="97"/>
        <v>0</v>
      </c>
      <c r="J154" s="364">
        <f t="shared" si="97"/>
        <v>0</v>
      </c>
      <c r="K154" s="364">
        <f t="shared" si="97"/>
        <v>0</v>
      </c>
      <c r="L154" s="364">
        <f t="shared" si="97"/>
        <v>0</v>
      </c>
      <c r="M154" s="364">
        <f t="shared" si="97"/>
        <v>0</v>
      </c>
      <c r="N154" s="364">
        <f t="shared" si="97"/>
        <v>0</v>
      </c>
      <c r="O154" s="364">
        <f t="shared" si="97"/>
        <v>0</v>
      </c>
      <c r="P154" s="364">
        <f t="shared" si="97"/>
        <v>0</v>
      </c>
      <c r="Q154" s="364">
        <f t="shared" si="97"/>
        <v>0</v>
      </c>
      <c r="R154" s="364">
        <f t="shared" si="97"/>
        <v>0</v>
      </c>
      <c r="S154" s="364">
        <f t="shared" si="97"/>
        <v>0</v>
      </c>
      <c r="T154" s="364">
        <f t="shared" si="97"/>
        <v>0</v>
      </c>
      <c r="U154" s="364">
        <f t="shared" si="97"/>
        <v>0</v>
      </c>
      <c r="V154" s="364">
        <f t="shared" si="97"/>
        <v>0</v>
      </c>
      <c r="W154" s="364">
        <f t="shared" si="97"/>
        <v>0</v>
      </c>
      <c r="X154" s="364">
        <f t="shared" si="97"/>
        <v>0</v>
      </c>
      <c r="Y154" s="364">
        <f t="shared" si="97"/>
        <v>0</v>
      </c>
      <c r="Z154" s="364">
        <f t="shared" si="97"/>
        <v>0</v>
      </c>
      <c r="AA154" s="364">
        <f t="shared" si="97"/>
        <v>0</v>
      </c>
      <c r="AB154" s="364">
        <f t="shared" si="97"/>
        <v>0</v>
      </c>
      <c r="AC154" s="364">
        <f t="shared" si="97"/>
        <v>0</v>
      </c>
      <c r="AD154" s="364">
        <f t="shared" si="97"/>
        <v>0</v>
      </c>
      <c r="AE154" s="364">
        <f t="shared" si="97"/>
        <v>0</v>
      </c>
      <c r="AF154" s="364">
        <f t="shared" si="97"/>
        <v>0</v>
      </c>
      <c r="AG154" s="364">
        <f t="shared" si="97"/>
        <v>0</v>
      </c>
      <c r="AH154" s="364">
        <f t="shared" si="97"/>
        <v>0</v>
      </c>
      <c r="AI154" s="364">
        <f t="shared" si="97"/>
        <v>0</v>
      </c>
      <c r="AJ154" s="364">
        <f t="shared" si="97"/>
        <v>0</v>
      </c>
      <c r="AK154" s="364">
        <f t="shared" si="97"/>
        <v>0</v>
      </c>
      <c r="AL154" s="364">
        <f t="shared" si="97"/>
        <v>0</v>
      </c>
      <c r="AM154" s="364">
        <f t="shared" si="97"/>
        <v>0</v>
      </c>
      <c r="AN154" s="364">
        <f t="shared" si="97"/>
        <v>0</v>
      </c>
      <c r="AO154" s="364">
        <f t="shared" si="97"/>
        <v>0</v>
      </c>
      <c r="AP154" s="364">
        <f t="shared" si="97"/>
        <v>0</v>
      </c>
    </row>
    <row r="155" spans="1:42" x14ac:dyDescent="0.2">
      <c r="A155" s="115" t="s">
        <v>69</v>
      </c>
      <c r="B155" s="364"/>
      <c r="C155" s="364"/>
      <c r="D155" s="364"/>
      <c r="E155" s="364"/>
      <c r="F155" s="364"/>
      <c r="G155" s="364"/>
      <c r="H155" s="364"/>
      <c r="I155" s="364"/>
      <c r="J155" s="364"/>
      <c r="K155" s="364"/>
      <c r="L155" s="364"/>
      <c r="M155" s="364"/>
      <c r="N155" s="364"/>
      <c r="O155" s="364"/>
      <c r="P155" s="364"/>
      <c r="Q155" s="364"/>
      <c r="R155" s="364"/>
      <c r="S155" s="364"/>
      <c r="T155" s="364"/>
      <c r="U155" s="364"/>
      <c r="V155" s="364"/>
      <c r="W155" s="364"/>
      <c r="X155" s="364"/>
      <c r="Y155" s="364"/>
      <c r="Z155" s="364"/>
      <c r="AA155" s="364"/>
      <c r="AB155" s="364"/>
      <c r="AC155" s="364"/>
      <c r="AD155" s="364"/>
      <c r="AE155" s="364"/>
      <c r="AF155" s="364"/>
      <c r="AG155" s="364"/>
      <c r="AH155" s="364"/>
      <c r="AI155" s="364"/>
      <c r="AJ155" s="364"/>
      <c r="AK155" s="364"/>
      <c r="AL155" s="364"/>
      <c r="AM155" s="364"/>
      <c r="AN155" s="364"/>
      <c r="AO155" s="364"/>
      <c r="AP155" s="364"/>
    </row>
    <row r="156" spans="1:42" x14ac:dyDescent="0.2">
      <c r="A156" s="117" t="s">
        <v>5</v>
      </c>
      <c r="B156" s="364">
        <f>B221</f>
        <v>0</v>
      </c>
      <c r="C156" s="364">
        <f t="shared" ref="C156:AP156" si="98">C221</f>
        <v>0</v>
      </c>
      <c r="D156" s="364">
        <f t="shared" si="98"/>
        <v>0</v>
      </c>
      <c r="E156" s="364">
        <f t="shared" si="98"/>
        <v>0</v>
      </c>
      <c r="F156" s="364">
        <f t="shared" si="98"/>
        <v>0</v>
      </c>
      <c r="G156" s="364">
        <f t="shared" si="98"/>
        <v>0</v>
      </c>
      <c r="H156" s="364">
        <f t="shared" si="98"/>
        <v>0</v>
      </c>
      <c r="I156" s="364">
        <f t="shared" si="98"/>
        <v>0</v>
      </c>
      <c r="J156" s="364">
        <f t="shared" si="98"/>
        <v>0</v>
      </c>
      <c r="K156" s="364">
        <f t="shared" si="98"/>
        <v>0</v>
      </c>
      <c r="L156" s="364">
        <f t="shared" si="98"/>
        <v>0</v>
      </c>
      <c r="M156" s="364">
        <f t="shared" si="98"/>
        <v>0</v>
      </c>
      <c r="N156" s="364">
        <f t="shared" si="98"/>
        <v>0</v>
      </c>
      <c r="O156" s="364">
        <f t="shared" si="98"/>
        <v>0</v>
      </c>
      <c r="P156" s="364">
        <f t="shared" si="98"/>
        <v>0</v>
      </c>
      <c r="Q156" s="364">
        <f t="shared" si="98"/>
        <v>0</v>
      </c>
      <c r="R156" s="364">
        <f t="shared" si="98"/>
        <v>0</v>
      </c>
      <c r="S156" s="364">
        <f t="shared" si="98"/>
        <v>0</v>
      </c>
      <c r="T156" s="364">
        <f t="shared" si="98"/>
        <v>0</v>
      </c>
      <c r="U156" s="364">
        <f t="shared" si="98"/>
        <v>0</v>
      </c>
      <c r="V156" s="364">
        <f t="shared" si="98"/>
        <v>0</v>
      </c>
      <c r="W156" s="364">
        <f t="shared" si="98"/>
        <v>0</v>
      </c>
      <c r="X156" s="364">
        <f t="shared" si="98"/>
        <v>0</v>
      </c>
      <c r="Y156" s="364">
        <f t="shared" si="98"/>
        <v>0</v>
      </c>
      <c r="Z156" s="364">
        <f t="shared" si="98"/>
        <v>0</v>
      </c>
      <c r="AA156" s="364">
        <f t="shared" si="98"/>
        <v>0</v>
      </c>
      <c r="AB156" s="364">
        <f t="shared" si="98"/>
        <v>0</v>
      </c>
      <c r="AC156" s="364">
        <f t="shared" si="98"/>
        <v>0</v>
      </c>
      <c r="AD156" s="364">
        <f t="shared" si="98"/>
        <v>0</v>
      </c>
      <c r="AE156" s="364">
        <f t="shared" si="98"/>
        <v>0</v>
      </c>
      <c r="AF156" s="364">
        <f t="shared" si="98"/>
        <v>0</v>
      </c>
      <c r="AG156" s="364">
        <f t="shared" si="98"/>
        <v>0</v>
      </c>
      <c r="AH156" s="364">
        <f t="shared" si="98"/>
        <v>0</v>
      </c>
      <c r="AI156" s="364">
        <f t="shared" si="98"/>
        <v>0</v>
      </c>
      <c r="AJ156" s="364">
        <f t="shared" si="98"/>
        <v>0</v>
      </c>
      <c r="AK156" s="364">
        <f t="shared" si="98"/>
        <v>0</v>
      </c>
      <c r="AL156" s="364">
        <f t="shared" si="98"/>
        <v>0</v>
      </c>
      <c r="AM156" s="364">
        <f t="shared" si="98"/>
        <v>0</v>
      </c>
      <c r="AN156" s="364">
        <f t="shared" si="98"/>
        <v>0</v>
      </c>
      <c r="AO156" s="364">
        <f t="shared" si="98"/>
        <v>0</v>
      </c>
      <c r="AP156" s="364">
        <f t="shared" si="98"/>
        <v>0</v>
      </c>
    </row>
    <row r="157" spans="1:42" x14ac:dyDescent="0.2">
      <c r="A157" s="117" t="s">
        <v>4</v>
      </c>
      <c r="B157" s="192">
        <f>B234</f>
        <v>0</v>
      </c>
      <c r="C157" s="192">
        <f t="shared" ref="C157:AP157" si="99">C234</f>
        <v>0</v>
      </c>
      <c r="D157" s="192">
        <f t="shared" si="99"/>
        <v>0</v>
      </c>
      <c r="E157" s="192">
        <f t="shared" si="99"/>
        <v>0</v>
      </c>
      <c r="F157" s="192">
        <f t="shared" si="99"/>
        <v>0</v>
      </c>
      <c r="G157" s="192">
        <f t="shared" si="99"/>
        <v>0</v>
      </c>
      <c r="H157" s="192">
        <f t="shared" si="99"/>
        <v>0</v>
      </c>
      <c r="I157" s="192">
        <f t="shared" si="99"/>
        <v>0</v>
      </c>
      <c r="J157" s="192">
        <f t="shared" si="99"/>
        <v>0</v>
      </c>
      <c r="K157" s="192">
        <f t="shared" si="99"/>
        <v>0</v>
      </c>
      <c r="L157" s="192">
        <f t="shared" si="99"/>
        <v>0</v>
      </c>
      <c r="M157" s="192">
        <f t="shared" si="99"/>
        <v>0</v>
      </c>
      <c r="N157" s="192">
        <f t="shared" si="99"/>
        <v>0</v>
      </c>
      <c r="O157" s="192">
        <f t="shared" si="99"/>
        <v>0</v>
      </c>
      <c r="P157" s="192">
        <f t="shared" si="99"/>
        <v>0</v>
      </c>
      <c r="Q157" s="192">
        <f t="shared" si="99"/>
        <v>0</v>
      </c>
      <c r="R157" s="192">
        <f t="shared" si="99"/>
        <v>0</v>
      </c>
      <c r="S157" s="192">
        <f t="shared" si="99"/>
        <v>0</v>
      </c>
      <c r="T157" s="192">
        <f t="shared" si="99"/>
        <v>0</v>
      </c>
      <c r="U157" s="192">
        <f t="shared" si="99"/>
        <v>0</v>
      </c>
      <c r="V157" s="192">
        <f t="shared" si="99"/>
        <v>0</v>
      </c>
      <c r="W157" s="192">
        <f t="shared" si="99"/>
        <v>0</v>
      </c>
      <c r="X157" s="192">
        <f t="shared" si="99"/>
        <v>0</v>
      </c>
      <c r="Y157" s="192">
        <f t="shared" si="99"/>
        <v>0</v>
      </c>
      <c r="Z157" s="192">
        <f t="shared" si="99"/>
        <v>0</v>
      </c>
      <c r="AA157" s="192">
        <f t="shared" si="99"/>
        <v>0</v>
      </c>
      <c r="AB157" s="192">
        <f t="shared" si="99"/>
        <v>0</v>
      </c>
      <c r="AC157" s="192">
        <f t="shared" si="99"/>
        <v>0</v>
      </c>
      <c r="AD157" s="192">
        <f t="shared" si="99"/>
        <v>0</v>
      </c>
      <c r="AE157" s="192">
        <f t="shared" si="99"/>
        <v>0</v>
      </c>
      <c r="AF157" s="192">
        <f t="shared" si="99"/>
        <v>0</v>
      </c>
      <c r="AG157" s="192">
        <f t="shared" si="99"/>
        <v>0</v>
      </c>
      <c r="AH157" s="192">
        <f t="shared" si="99"/>
        <v>0</v>
      </c>
      <c r="AI157" s="192">
        <f t="shared" si="99"/>
        <v>0</v>
      </c>
      <c r="AJ157" s="192">
        <f t="shared" si="99"/>
        <v>0</v>
      </c>
      <c r="AK157" s="192">
        <f t="shared" si="99"/>
        <v>0</v>
      </c>
      <c r="AL157" s="192">
        <f t="shared" si="99"/>
        <v>0</v>
      </c>
      <c r="AM157" s="192">
        <f t="shared" si="99"/>
        <v>0</v>
      </c>
      <c r="AN157" s="192">
        <f t="shared" si="99"/>
        <v>0</v>
      </c>
      <c r="AO157" s="192">
        <f t="shared" si="99"/>
        <v>0</v>
      </c>
      <c r="AP157" s="192">
        <f t="shared" si="99"/>
        <v>0</v>
      </c>
    </row>
    <row r="158" spans="1:42" x14ac:dyDescent="0.2">
      <c r="A158" s="117" t="s">
        <v>13</v>
      </c>
      <c r="B158" s="364">
        <f>SUM(B156:B157)</f>
        <v>0</v>
      </c>
      <c r="C158" s="364">
        <f t="shared" ref="C158:AP158" si="100">SUM(C156:C157)</f>
        <v>0</v>
      </c>
      <c r="D158" s="364">
        <f t="shared" si="100"/>
        <v>0</v>
      </c>
      <c r="E158" s="364">
        <f t="shared" si="100"/>
        <v>0</v>
      </c>
      <c r="F158" s="364">
        <f t="shared" si="100"/>
        <v>0</v>
      </c>
      <c r="G158" s="364">
        <f t="shared" si="100"/>
        <v>0</v>
      </c>
      <c r="H158" s="364">
        <f t="shared" si="100"/>
        <v>0</v>
      </c>
      <c r="I158" s="364">
        <f t="shared" si="100"/>
        <v>0</v>
      </c>
      <c r="J158" s="364">
        <f t="shared" si="100"/>
        <v>0</v>
      </c>
      <c r="K158" s="364">
        <f t="shared" si="100"/>
        <v>0</v>
      </c>
      <c r="L158" s="364">
        <f t="shared" si="100"/>
        <v>0</v>
      </c>
      <c r="M158" s="364">
        <f t="shared" si="100"/>
        <v>0</v>
      </c>
      <c r="N158" s="364">
        <f t="shared" si="100"/>
        <v>0</v>
      </c>
      <c r="O158" s="364">
        <f t="shared" si="100"/>
        <v>0</v>
      </c>
      <c r="P158" s="364">
        <f t="shared" si="100"/>
        <v>0</v>
      </c>
      <c r="Q158" s="364">
        <f t="shared" si="100"/>
        <v>0</v>
      </c>
      <c r="R158" s="364">
        <f t="shared" si="100"/>
        <v>0</v>
      </c>
      <c r="S158" s="364">
        <f t="shared" si="100"/>
        <v>0</v>
      </c>
      <c r="T158" s="364">
        <f t="shared" si="100"/>
        <v>0</v>
      </c>
      <c r="U158" s="364">
        <f t="shared" si="100"/>
        <v>0</v>
      </c>
      <c r="V158" s="364">
        <f t="shared" si="100"/>
        <v>0</v>
      </c>
      <c r="W158" s="364">
        <f t="shared" si="100"/>
        <v>0</v>
      </c>
      <c r="X158" s="364">
        <f t="shared" si="100"/>
        <v>0</v>
      </c>
      <c r="Y158" s="364">
        <f t="shared" si="100"/>
        <v>0</v>
      </c>
      <c r="Z158" s="364">
        <f t="shared" si="100"/>
        <v>0</v>
      </c>
      <c r="AA158" s="364">
        <f t="shared" si="100"/>
        <v>0</v>
      </c>
      <c r="AB158" s="364">
        <f t="shared" si="100"/>
        <v>0</v>
      </c>
      <c r="AC158" s="364">
        <f t="shared" si="100"/>
        <v>0</v>
      </c>
      <c r="AD158" s="364">
        <f t="shared" si="100"/>
        <v>0</v>
      </c>
      <c r="AE158" s="364">
        <f t="shared" si="100"/>
        <v>0</v>
      </c>
      <c r="AF158" s="364">
        <f t="shared" si="100"/>
        <v>0</v>
      </c>
      <c r="AG158" s="364">
        <f t="shared" si="100"/>
        <v>0</v>
      </c>
      <c r="AH158" s="364">
        <f t="shared" si="100"/>
        <v>0</v>
      </c>
      <c r="AI158" s="364">
        <f t="shared" si="100"/>
        <v>0</v>
      </c>
      <c r="AJ158" s="364">
        <f t="shared" si="100"/>
        <v>0</v>
      </c>
      <c r="AK158" s="364">
        <f t="shared" si="100"/>
        <v>0</v>
      </c>
      <c r="AL158" s="364">
        <f t="shared" si="100"/>
        <v>0</v>
      </c>
      <c r="AM158" s="364">
        <f t="shared" si="100"/>
        <v>0</v>
      </c>
      <c r="AN158" s="364">
        <f t="shared" si="100"/>
        <v>0</v>
      </c>
      <c r="AO158" s="364">
        <f t="shared" si="100"/>
        <v>0</v>
      </c>
      <c r="AP158" s="364">
        <f t="shared" si="100"/>
        <v>0</v>
      </c>
    </row>
    <row r="159" spans="1:42" x14ac:dyDescent="0.2">
      <c r="A159" s="115" t="s">
        <v>356</v>
      </c>
      <c r="B159" s="364"/>
      <c r="C159" s="364"/>
      <c r="D159" s="364"/>
      <c r="E159" s="364"/>
      <c r="F159" s="364"/>
      <c r="G159" s="364"/>
      <c r="H159" s="364"/>
      <c r="I159" s="364"/>
      <c r="J159" s="364"/>
      <c r="K159" s="364"/>
      <c r="L159" s="364"/>
      <c r="M159" s="364"/>
      <c r="N159" s="364"/>
      <c r="O159" s="364"/>
      <c r="P159" s="364"/>
      <c r="Q159" s="364"/>
      <c r="R159" s="364"/>
      <c r="S159" s="364"/>
      <c r="T159" s="364"/>
      <c r="U159" s="364"/>
      <c r="V159" s="364"/>
      <c r="W159" s="364"/>
      <c r="X159" s="364"/>
      <c r="Y159" s="364"/>
      <c r="Z159" s="364"/>
      <c r="AA159" s="364"/>
      <c r="AB159" s="364"/>
      <c r="AC159" s="364"/>
      <c r="AD159" s="364"/>
      <c r="AE159" s="364"/>
      <c r="AF159" s="364"/>
      <c r="AG159" s="364"/>
      <c r="AH159" s="364"/>
      <c r="AI159" s="364"/>
      <c r="AJ159" s="364"/>
      <c r="AK159" s="364"/>
      <c r="AL159" s="364"/>
      <c r="AM159" s="364"/>
      <c r="AN159" s="364"/>
      <c r="AO159" s="364"/>
      <c r="AP159" s="364"/>
    </row>
    <row r="160" spans="1:42" x14ac:dyDescent="0.2">
      <c r="A160" s="117" t="s">
        <v>5</v>
      </c>
      <c r="B160" s="364">
        <v>0</v>
      </c>
      <c r="C160" s="364">
        <f>B145*-state_tax_rate/100</f>
        <v>0</v>
      </c>
      <c r="D160" s="364">
        <v>0</v>
      </c>
      <c r="E160" s="364">
        <v>0</v>
      </c>
      <c r="F160" s="364">
        <v>0</v>
      </c>
      <c r="G160" s="364">
        <v>0</v>
      </c>
      <c r="H160" s="364">
        <v>0</v>
      </c>
      <c r="I160" s="364">
        <v>0</v>
      </c>
      <c r="J160" s="364">
        <v>0</v>
      </c>
      <c r="K160" s="364">
        <v>0</v>
      </c>
      <c r="L160" s="364">
        <v>0</v>
      </c>
      <c r="M160" s="364">
        <v>0</v>
      </c>
      <c r="N160" s="364">
        <v>0</v>
      </c>
      <c r="O160" s="364">
        <v>0</v>
      </c>
      <c r="P160" s="364">
        <v>0</v>
      </c>
      <c r="Q160" s="364">
        <v>0</v>
      </c>
      <c r="R160" s="364">
        <v>0</v>
      </c>
      <c r="S160" s="364">
        <v>0</v>
      </c>
      <c r="T160" s="364">
        <v>0</v>
      </c>
      <c r="U160" s="364">
        <v>0</v>
      </c>
      <c r="V160" s="364">
        <v>0</v>
      </c>
      <c r="W160" s="364">
        <v>0</v>
      </c>
      <c r="X160" s="364">
        <v>0</v>
      </c>
      <c r="Y160" s="364">
        <v>0</v>
      </c>
      <c r="Z160" s="364">
        <v>0</v>
      </c>
      <c r="AA160" s="364">
        <v>0</v>
      </c>
      <c r="AB160" s="364">
        <v>0</v>
      </c>
      <c r="AC160" s="364">
        <v>0</v>
      </c>
      <c r="AD160" s="364">
        <v>0</v>
      </c>
      <c r="AE160" s="364">
        <v>0</v>
      </c>
      <c r="AF160" s="364">
        <v>0</v>
      </c>
      <c r="AG160" s="364">
        <v>0</v>
      </c>
      <c r="AH160" s="364">
        <v>0</v>
      </c>
      <c r="AI160" s="364">
        <v>0</v>
      </c>
      <c r="AJ160" s="364">
        <v>0</v>
      </c>
      <c r="AK160" s="364">
        <v>0</v>
      </c>
      <c r="AL160" s="364">
        <v>0</v>
      </c>
      <c r="AM160" s="364">
        <v>0</v>
      </c>
      <c r="AN160" s="364">
        <v>0</v>
      </c>
      <c r="AO160" s="364">
        <v>0</v>
      </c>
      <c r="AP160" s="364">
        <v>0</v>
      </c>
    </row>
    <row r="161" spans="1:42" x14ac:dyDescent="0.2">
      <c r="A161" s="117" t="s">
        <v>4</v>
      </c>
      <c r="B161" s="364">
        <v>0</v>
      </c>
      <c r="C161" s="364">
        <f>B145*-federal_tax_rate/100</f>
        <v>0</v>
      </c>
      <c r="D161" s="364">
        <v>0</v>
      </c>
      <c r="E161" s="364">
        <v>0</v>
      </c>
      <c r="F161" s="364">
        <v>0</v>
      </c>
      <c r="G161" s="364">
        <v>0</v>
      </c>
      <c r="H161" s="364">
        <v>0</v>
      </c>
      <c r="I161" s="364">
        <v>0</v>
      </c>
      <c r="J161" s="364">
        <v>0</v>
      </c>
      <c r="K161" s="364">
        <v>0</v>
      </c>
      <c r="L161" s="364">
        <v>0</v>
      </c>
      <c r="M161" s="364">
        <v>0</v>
      </c>
      <c r="N161" s="364">
        <v>0</v>
      </c>
      <c r="O161" s="364">
        <v>0</v>
      </c>
      <c r="P161" s="364">
        <v>0</v>
      </c>
      <c r="Q161" s="364">
        <v>0</v>
      </c>
      <c r="R161" s="364">
        <v>0</v>
      </c>
      <c r="S161" s="364">
        <v>0</v>
      </c>
      <c r="T161" s="364">
        <v>0</v>
      </c>
      <c r="U161" s="364">
        <v>0</v>
      </c>
      <c r="V161" s="364">
        <v>0</v>
      </c>
      <c r="W161" s="364">
        <v>0</v>
      </c>
      <c r="X161" s="364">
        <v>0</v>
      </c>
      <c r="Y161" s="364">
        <v>0</v>
      </c>
      <c r="Z161" s="364">
        <v>0</v>
      </c>
      <c r="AA161" s="364">
        <v>0</v>
      </c>
      <c r="AB161" s="364">
        <v>0</v>
      </c>
      <c r="AC161" s="364">
        <v>0</v>
      </c>
      <c r="AD161" s="364">
        <v>0</v>
      </c>
      <c r="AE161" s="364">
        <v>0</v>
      </c>
      <c r="AF161" s="364">
        <v>0</v>
      </c>
      <c r="AG161" s="364">
        <v>0</v>
      </c>
      <c r="AH161" s="364">
        <v>0</v>
      </c>
      <c r="AI161" s="364">
        <v>0</v>
      </c>
      <c r="AJ161" s="364">
        <v>0</v>
      </c>
      <c r="AK161" s="364">
        <v>0</v>
      </c>
      <c r="AL161" s="364">
        <v>0</v>
      </c>
      <c r="AM161" s="364">
        <v>0</v>
      </c>
      <c r="AN161" s="364">
        <v>0</v>
      </c>
      <c r="AO161" s="364">
        <v>0</v>
      </c>
      <c r="AP161" s="364">
        <v>0</v>
      </c>
    </row>
    <row r="162" spans="1:42" x14ac:dyDescent="0.2">
      <c r="A162" s="117" t="s">
        <v>13</v>
      </c>
      <c r="B162" s="364">
        <v>0</v>
      </c>
      <c r="C162" s="364">
        <f>SUM(C160:C161)</f>
        <v>0</v>
      </c>
      <c r="D162" s="364">
        <v>0</v>
      </c>
      <c r="E162" s="364">
        <v>0</v>
      </c>
      <c r="F162" s="364">
        <v>0</v>
      </c>
      <c r="G162" s="364">
        <v>0</v>
      </c>
      <c r="H162" s="364">
        <v>0</v>
      </c>
      <c r="I162" s="364">
        <v>0</v>
      </c>
      <c r="J162" s="364">
        <v>0</v>
      </c>
      <c r="K162" s="364">
        <v>0</v>
      </c>
      <c r="L162" s="364">
        <v>0</v>
      </c>
      <c r="M162" s="364">
        <v>0</v>
      </c>
      <c r="N162" s="364">
        <v>0</v>
      </c>
      <c r="O162" s="364">
        <v>0</v>
      </c>
      <c r="P162" s="364">
        <v>0</v>
      </c>
      <c r="Q162" s="364">
        <v>0</v>
      </c>
      <c r="R162" s="364">
        <v>0</v>
      </c>
      <c r="S162" s="364">
        <v>0</v>
      </c>
      <c r="T162" s="364">
        <v>0</v>
      </c>
      <c r="U162" s="364">
        <v>0</v>
      </c>
      <c r="V162" s="364">
        <v>0</v>
      </c>
      <c r="W162" s="364">
        <v>0</v>
      </c>
      <c r="X162" s="364">
        <v>0</v>
      </c>
      <c r="Y162" s="364">
        <v>0</v>
      </c>
      <c r="Z162" s="364">
        <v>0</v>
      </c>
      <c r="AA162" s="364">
        <v>0</v>
      </c>
      <c r="AB162" s="364">
        <v>0</v>
      </c>
      <c r="AC162" s="364">
        <v>0</v>
      </c>
      <c r="AD162" s="364">
        <v>0</v>
      </c>
      <c r="AE162" s="364">
        <v>0</v>
      </c>
      <c r="AF162" s="364">
        <v>0</v>
      </c>
      <c r="AG162" s="364">
        <v>0</v>
      </c>
      <c r="AH162" s="364">
        <v>0</v>
      </c>
      <c r="AI162" s="364">
        <v>0</v>
      </c>
      <c r="AJ162" s="364">
        <v>0</v>
      </c>
      <c r="AK162" s="364">
        <v>0</v>
      </c>
      <c r="AL162" s="364">
        <v>0</v>
      </c>
      <c r="AM162" s="364">
        <v>0</v>
      </c>
      <c r="AN162" s="364">
        <v>0</v>
      </c>
      <c r="AO162" s="364">
        <v>0</v>
      </c>
      <c r="AP162" s="364">
        <v>0</v>
      </c>
    </row>
    <row r="163" spans="1:42" x14ac:dyDescent="0.2">
      <c r="A163" s="274" t="s">
        <v>382</v>
      </c>
      <c r="B163" s="199">
        <f>B154+B158+B162</f>
        <v>0</v>
      </c>
      <c r="C163" s="199">
        <f t="shared" ref="C163:AP163" si="101">C154+C158+C162</f>
        <v>0</v>
      </c>
      <c r="D163" s="199">
        <f t="shared" si="101"/>
        <v>0</v>
      </c>
      <c r="E163" s="199">
        <f t="shared" si="101"/>
        <v>0</v>
      </c>
      <c r="F163" s="199">
        <f t="shared" si="101"/>
        <v>0</v>
      </c>
      <c r="G163" s="199">
        <f t="shared" si="101"/>
        <v>0</v>
      </c>
      <c r="H163" s="199">
        <f t="shared" si="101"/>
        <v>0</v>
      </c>
      <c r="I163" s="199">
        <f t="shared" si="101"/>
        <v>0</v>
      </c>
      <c r="J163" s="199">
        <f t="shared" si="101"/>
        <v>0</v>
      </c>
      <c r="K163" s="199">
        <f t="shared" si="101"/>
        <v>0</v>
      </c>
      <c r="L163" s="199">
        <f t="shared" si="101"/>
        <v>0</v>
      </c>
      <c r="M163" s="199">
        <f t="shared" si="101"/>
        <v>0</v>
      </c>
      <c r="N163" s="199">
        <f t="shared" si="101"/>
        <v>0</v>
      </c>
      <c r="O163" s="199">
        <f t="shared" si="101"/>
        <v>0</v>
      </c>
      <c r="P163" s="199">
        <f t="shared" si="101"/>
        <v>0</v>
      </c>
      <c r="Q163" s="199">
        <f t="shared" si="101"/>
        <v>0</v>
      </c>
      <c r="R163" s="199">
        <f t="shared" si="101"/>
        <v>0</v>
      </c>
      <c r="S163" s="199">
        <f t="shared" si="101"/>
        <v>0</v>
      </c>
      <c r="T163" s="199">
        <f t="shared" si="101"/>
        <v>0</v>
      </c>
      <c r="U163" s="199">
        <f t="shared" si="101"/>
        <v>0</v>
      </c>
      <c r="V163" s="199">
        <f t="shared" si="101"/>
        <v>0</v>
      </c>
      <c r="W163" s="199">
        <f t="shared" si="101"/>
        <v>0</v>
      </c>
      <c r="X163" s="199">
        <f t="shared" si="101"/>
        <v>0</v>
      </c>
      <c r="Y163" s="199">
        <f t="shared" si="101"/>
        <v>0</v>
      </c>
      <c r="Z163" s="199">
        <f t="shared" si="101"/>
        <v>0</v>
      </c>
      <c r="AA163" s="199">
        <f t="shared" si="101"/>
        <v>0</v>
      </c>
      <c r="AB163" s="199">
        <f t="shared" si="101"/>
        <v>0</v>
      </c>
      <c r="AC163" s="199">
        <f t="shared" si="101"/>
        <v>0</v>
      </c>
      <c r="AD163" s="199">
        <f t="shared" si="101"/>
        <v>0</v>
      </c>
      <c r="AE163" s="199">
        <f t="shared" si="101"/>
        <v>0</v>
      </c>
      <c r="AF163" s="199">
        <f t="shared" si="101"/>
        <v>0</v>
      </c>
      <c r="AG163" s="199">
        <f t="shared" si="101"/>
        <v>0</v>
      </c>
      <c r="AH163" s="199">
        <f t="shared" si="101"/>
        <v>0</v>
      </c>
      <c r="AI163" s="199">
        <f t="shared" si="101"/>
        <v>0</v>
      </c>
      <c r="AJ163" s="199">
        <f t="shared" si="101"/>
        <v>0</v>
      </c>
      <c r="AK163" s="199">
        <f t="shared" si="101"/>
        <v>0</v>
      </c>
      <c r="AL163" s="199">
        <f t="shared" si="101"/>
        <v>0</v>
      </c>
      <c r="AM163" s="199">
        <f t="shared" si="101"/>
        <v>0</v>
      </c>
      <c r="AN163" s="199">
        <f t="shared" si="101"/>
        <v>0</v>
      </c>
      <c r="AO163" s="199">
        <f t="shared" si="101"/>
        <v>0</v>
      </c>
      <c r="AP163" s="199">
        <f t="shared" si="101"/>
        <v>0</v>
      </c>
    </row>
    <row r="164" spans="1:42" x14ac:dyDescent="0.2">
      <c r="A164" s="115"/>
      <c r="B164" s="364"/>
      <c r="C164" s="364"/>
      <c r="D164" s="364"/>
      <c r="E164" s="364"/>
      <c r="F164" s="364"/>
      <c r="G164" s="364"/>
      <c r="H164" s="364"/>
      <c r="I164" s="364"/>
      <c r="J164" s="364"/>
      <c r="K164" s="364"/>
      <c r="L164" s="364"/>
      <c r="M164" s="364"/>
      <c r="N164" s="364"/>
      <c r="O164" s="364"/>
      <c r="P164" s="364"/>
      <c r="Q164" s="364"/>
      <c r="R164" s="364"/>
      <c r="S164" s="364"/>
      <c r="T164" s="364"/>
      <c r="U164" s="364"/>
      <c r="V164" s="364"/>
      <c r="W164" s="364"/>
      <c r="X164" s="364"/>
      <c r="Y164" s="364"/>
      <c r="Z164" s="364"/>
      <c r="AA164" s="364"/>
      <c r="AB164" s="364"/>
      <c r="AC164" s="364"/>
      <c r="AD164" s="364"/>
      <c r="AE164" s="364"/>
      <c r="AF164" s="364"/>
      <c r="AG164" s="364"/>
      <c r="AH164" s="364"/>
      <c r="AI164" s="364"/>
      <c r="AJ164" s="364"/>
      <c r="AK164" s="364"/>
      <c r="AL164" s="364"/>
      <c r="AM164" s="364"/>
      <c r="AN164" s="364"/>
      <c r="AO164" s="364"/>
      <c r="AP164" s="364"/>
    </row>
    <row r="165" spans="1:42" x14ac:dyDescent="0.2">
      <c r="A165" s="362" t="s">
        <v>360</v>
      </c>
      <c r="B165" s="140">
        <f>ROUND(IF(ISERROR(IRR($B163:B163)),0,IRR($B163:B163)*100),4)</f>
        <v>0</v>
      </c>
      <c r="C165" s="140">
        <f>ROUND(IF(ISERROR(IRR($B163:C163)),0,IRR($B163:C163)*100),4)</f>
        <v>0</v>
      </c>
      <c r="D165" s="140">
        <f>ROUND(IF(ISERROR(IRR($B163:D163)),0,IRR($B163:D163)*100),4)</f>
        <v>0</v>
      </c>
      <c r="E165" s="140">
        <f>ROUND(IF(ISERROR(IRR($B163:E163)),0,IRR($B163:E163)*100),4)</f>
        <v>0</v>
      </c>
      <c r="F165" s="140">
        <f>ROUND(IF(ISERROR(IRR($B163:F163)),0,IRR($B163:F163)*100),4)</f>
        <v>0</v>
      </c>
      <c r="G165" s="140">
        <f>ROUND(IF(ISERROR(IRR($B163:G163)),0,IRR($B163:G163)*100),4)</f>
        <v>0</v>
      </c>
      <c r="H165" s="140">
        <f>ROUND(IF(ISERROR(IRR($B163:H163)),0,IRR($B163:H163)*100),4)</f>
        <v>0</v>
      </c>
      <c r="I165" s="140">
        <f>ROUND(IF(ISERROR(IRR($B163:I163)),0,IRR($B163:I163)*100),4)</f>
        <v>0</v>
      </c>
      <c r="J165" s="140">
        <f>ROUND(IF(ISERROR(IRR($B163:J163)),0,IRR($B163:J163)*100),4)</f>
        <v>0</v>
      </c>
      <c r="K165" s="140">
        <f>ROUND(IF(ISERROR(IRR($B163:K163)),0,IRR($B163:K163)*100),4)</f>
        <v>0</v>
      </c>
      <c r="L165" s="140">
        <f>ROUND(IF(ISERROR(IRR($B163:L163)),0,IRR($B163:L163)*100),4)</f>
        <v>0</v>
      </c>
      <c r="M165" s="140">
        <f>ROUND(IF(ISERROR(IRR($B163:M163)),0,IRR($B163:M163)*100),4)</f>
        <v>0</v>
      </c>
      <c r="N165" s="140">
        <f>ROUND(IF(ISERROR(IRR($B163:N163)),0,IRR($B163:N163)*100),4)</f>
        <v>0</v>
      </c>
      <c r="O165" s="140">
        <f>ROUND(IF(ISERROR(IRR($B163:O163)),0,IRR($B163:O163)*100),4)</f>
        <v>0</v>
      </c>
      <c r="P165" s="140">
        <f>ROUND(IF(ISERROR(IRR($B163:P163)),0,IRR($B163:P163)*100),4)</f>
        <v>0</v>
      </c>
      <c r="Q165" s="140">
        <f>ROUND(IF(ISERROR(IRR($B163:Q163)),0,IRR($B163:Q163)*100),4)</f>
        <v>0</v>
      </c>
      <c r="R165" s="140">
        <f>ROUND(IF(ISERROR(IRR($B163:R163)),0,IRR($B163:R163)*100),4)</f>
        <v>0</v>
      </c>
      <c r="S165" s="140">
        <f>ROUND(IF(ISERROR(IRR($B163:S163)),0,IRR($B163:S163)*100),4)</f>
        <v>0</v>
      </c>
      <c r="T165" s="140">
        <f>ROUND(IF(ISERROR(IRR($B163:T163)),0,IRR($B163:T163)*100),4)</f>
        <v>0</v>
      </c>
      <c r="U165" s="140">
        <f>ROUND(IF(ISERROR(IRR($B163:U163)),0,IRR($B163:U163)*100),4)</f>
        <v>0</v>
      </c>
      <c r="V165" s="140">
        <f>ROUND(IF(ISERROR(IRR($B163:V163)),0,IRR($B163:V163)*100),4)</f>
        <v>0</v>
      </c>
      <c r="W165" s="140">
        <f>ROUND(IF(ISERROR(IRR($B163:W163)),0,IRR($B163:W163)*100),4)</f>
        <v>0</v>
      </c>
      <c r="X165" s="140">
        <f>ROUND(IF(ISERROR(IRR($B163:X163)),0,IRR($B163:X163)*100),4)</f>
        <v>0</v>
      </c>
      <c r="Y165" s="140">
        <f>ROUND(IF(ISERROR(IRR($B163:Y163)),0,IRR($B163:Y163)*100),4)</f>
        <v>0</v>
      </c>
      <c r="Z165" s="140">
        <f>ROUND(IF(ISERROR(IRR($B163:Z163)),0,IRR($B163:Z163)*100),4)</f>
        <v>0</v>
      </c>
      <c r="AA165" s="140">
        <f>ROUND(IF(ISERROR(IRR($B163:AA163)),0,IRR($B163:AA163)*100),4)</f>
        <v>0</v>
      </c>
      <c r="AB165" s="140">
        <f>ROUND(IF(ISERROR(IRR($B163:AB163)),0,IRR($B163:AB163)*100),4)</f>
        <v>0</v>
      </c>
      <c r="AC165" s="140">
        <f>ROUND(IF(ISERROR(IRR($B163:AC163)),0,IRR($B163:AC163)*100),4)</f>
        <v>0</v>
      </c>
      <c r="AD165" s="140">
        <f>ROUND(IF(ISERROR(IRR($B163:AD163)),0,IRR($B163:AD163)*100),4)</f>
        <v>0</v>
      </c>
      <c r="AE165" s="140">
        <f>ROUND(IF(ISERROR(IRR($B163:AE163)),0,IRR($B163:AE163)*100),4)</f>
        <v>0</v>
      </c>
      <c r="AF165" s="140">
        <f>ROUND(IF(ISERROR(IRR($B163:AF163)),0,IRR($B163:AF163)*100),4)</f>
        <v>0</v>
      </c>
      <c r="AG165" s="140">
        <f>ROUND(IF(ISERROR(IRR($B163:AG163)),0,IRR($B163:AG163)*100),4)</f>
        <v>0</v>
      </c>
      <c r="AH165" s="140">
        <f>ROUND(IF(ISERROR(IRR($B163:AH163)),0,IRR($B163:AH163)*100),4)</f>
        <v>0</v>
      </c>
      <c r="AI165" s="140">
        <f>ROUND(IF(ISERROR(IRR($B163:AI163)),0,IRR($B163:AI163)*100),4)</f>
        <v>0</v>
      </c>
      <c r="AJ165" s="140">
        <f>ROUND(IF(ISERROR(IRR($B163:AJ163)),0,IRR($B163:AJ163)*100),4)</f>
        <v>0</v>
      </c>
      <c r="AK165" s="140">
        <f>ROUND(IF(ISERROR(IRR($B163:AK163)),0,IRR($B163:AK163)*100),4)</f>
        <v>0</v>
      </c>
      <c r="AL165" s="140">
        <f>ROUND(IF(ISERROR(IRR($B163:AL163)),0,IRR($B163:AL163)*100),4)</f>
        <v>0</v>
      </c>
      <c r="AM165" s="140">
        <f>ROUND(IF(ISERROR(IRR($B163:AM163)),0,IRR($B163:AM163)*100),4)</f>
        <v>0</v>
      </c>
      <c r="AN165" s="140">
        <f>ROUND(IF(ISERROR(IRR($B163:AN163)),0,IRR($B163:AN163)*100),4)</f>
        <v>0</v>
      </c>
      <c r="AO165" s="140">
        <f>ROUND(IF(ISERROR(IRR($B163:AO163)),0,IRR($B163:AO163)*100),4)</f>
        <v>0</v>
      </c>
      <c r="AP165" s="140">
        <f>ROUND(IF(ISERROR(IRR($B163:AP163)),0,IRR($B163:AP163)*100),4)</f>
        <v>0</v>
      </c>
    </row>
    <row r="166" spans="1:42" s="16" customFormat="1" x14ac:dyDescent="0.2">
      <c r="A166" s="308" t="s">
        <v>8</v>
      </c>
      <c r="B166" s="265">
        <f>MAX($B$165:B$165)</f>
        <v>0</v>
      </c>
      <c r="C166" s="265">
        <f>MAX($B$165:C$165)</f>
        <v>0</v>
      </c>
      <c r="D166" s="265">
        <f>MAX($B$165:D$165)</f>
        <v>0</v>
      </c>
      <c r="E166" s="265">
        <f>MAX($B$165:E$165)</f>
        <v>0</v>
      </c>
      <c r="F166" s="265">
        <f>MAX($B$165:F$165)</f>
        <v>0</v>
      </c>
      <c r="G166" s="265">
        <f>MAX($B$165:G$165)</f>
        <v>0</v>
      </c>
      <c r="H166" s="265">
        <f>MAX($B$165:H$165)</f>
        <v>0</v>
      </c>
      <c r="I166" s="265">
        <f>MAX($B$165:I$165)</f>
        <v>0</v>
      </c>
      <c r="J166" s="265">
        <f>MAX($B$165:J$165)</f>
        <v>0</v>
      </c>
      <c r="K166" s="265">
        <f>MAX($B$165:K$165)</f>
        <v>0</v>
      </c>
      <c r="L166" s="265">
        <f>MAX($B$165:L$165)</f>
        <v>0</v>
      </c>
      <c r="M166" s="265">
        <f>MAX($B$165:M$165)</f>
        <v>0</v>
      </c>
      <c r="N166" s="265">
        <f>MAX($B$165:N$165)</f>
        <v>0</v>
      </c>
      <c r="O166" s="265">
        <f>MAX($B$165:O$165)</f>
        <v>0</v>
      </c>
      <c r="P166" s="265">
        <f>MAX($B$165:P$165)</f>
        <v>0</v>
      </c>
      <c r="Q166" s="265">
        <f>MAX($B$165:Q$165)</f>
        <v>0</v>
      </c>
      <c r="R166" s="265">
        <f>MAX($B$165:R$165)</f>
        <v>0</v>
      </c>
      <c r="S166" s="265">
        <f>MAX($B$165:S$165)</f>
        <v>0</v>
      </c>
      <c r="T166" s="265">
        <f>MAX($B$165:T$165)</f>
        <v>0</v>
      </c>
      <c r="U166" s="265">
        <f>MAX($B$165:U$165)</f>
        <v>0</v>
      </c>
      <c r="V166" s="265">
        <f>MAX($B$165:V$165)</f>
        <v>0</v>
      </c>
      <c r="W166" s="265">
        <f>MAX($B$165:W$165)</f>
        <v>0</v>
      </c>
      <c r="X166" s="265">
        <f>MAX($B$165:X$165)</f>
        <v>0</v>
      </c>
      <c r="Y166" s="265">
        <f>MAX($B$165:Y$165)</f>
        <v>0</v>
      </c>
      <c r="Z166" s="265">
        <f>MAX($B$165:Z$165)</f>
        <v>0</v>
      </c>
      <c r="AA166" s="265">
        <f>MAX($B$165:AA$165)</f>
        <v>0</v>
      </c>
      <c r="AB166" s="265">
        <f>MAX($B$165:AB$165)</f>
        <v>0</v>
      </c>
      <c r="AC166" s="265">
        <f>MAX($B$165:AC$165)</f>
        <v>0</v>
      </c>
      <c r="AD166" s="265">
        <f>MAX($B$165:AD$165)</f>
        <v>0</v>
      </c>
      <c r="AE166" s="265">
        <f>MAX($B$165:AE$165)</f>
        <v>0</v>
      </c>
      <c r="AF166" s="265">
        <f>MAX($B$165:AF$165)</f>
        <v>0</v>
      </c>
      <c r="AG166" s="265">
        <f>MAX($B$165:AG$165)</f>
        <v>0</v>
      </c>
      <c r="AH166" s="265">
        <f>MAX($B$165:AH$165)</f>
        <v>0</v>
      </c>
      <c r="AI166" s="265">
        <f>MAX($B$165:AI$165)</f>
        <v>0</v>
      </c>
      <c r="AJ166" s="265">
        <f>MAX($B$165:AJ$165)</f>
        <v>0</v>
      </c>
      <c r="AK166" s="265">
        <f>MAX($B$165:AK$165)</f>
        <v>0</v>
      </c>
      <c r="AL166" s="265">
        <f>MAX($B$165:AL$165)</f>
        <v>0</v>
      </c>
      <c r="AM166" s="265">
        <f>MAX($B$165:AM$165)</f>
        <v>0</v>
      </c>
      <c r="AN166" s="265">
        <f>MAX($B$165:AN$165)</f>
        <v>0</v>
      </c>
      <c r="AO166" s="265">
        <f>MAX($B$165:AO$165)</f>
        <v>0</v>
      </c>
      <c r="AP166" s="265">
        <f>MAX($B$165:AP$165)</f>
        <v>0</v>
      </c>
    </row>
    <row r="167" spans="1:42" x14ac:dyDescent="0.2">
      <c r="A167" s="362"/>
      <c r="B167" s="204"/>
      <c r="C167" s="196"/>
      <c r="D167" s="196"/>
      <c r="E167" s="196"/>
      <c r="F167" s="196"/>
      <c r="G167" s="196"/>
      <c r="H167" s="196"/>
      <c r="I167" s="196"/>
      <c r="J167" s="196"/>
      <c r="K167" s="196"/>
      <c r="L167" s="196"/>
      <c r="M167" s="196"/>
      <c r="N167" s="196"/>
      <c r="O167" s="196"/>
      <c r="P167" s="196"/>
      <c r="Q167" s="196"/>
      <c r="R167" s="196"/>
      <c r="S167" s="196"/>
      <c r="T167" s="196"/>
      <c r="U167" s="196"/>
      <c r="V167" s="196"/>
      <c r="W167" s="196"/>
      <c r="X167" s="196"/>
      <c r="Y167" s="196"/>
      <c r="Z167" s="196"/>
      <c r="AA167" s="196"/>
      <c r="AB167" s="196"/>
      <c r="AC167" s="196"/>
      <c r="AD167" s="196"/>
      <c r="AE167" s="196"/>
      <c r="AF167" s="196"/>
      <c r="AG167" s="196"/>
      <c r="AH167" s="196"/>
      <c r="AI167" s="196"/>
      <c r="AJ167" s="196"/>
      <c r="AK167" s="196"/>
      <c r="AL167" s="196"/>
      <c r="AM167" s="196"/>
      <c r="AN167" s="196"/>
      <c r="AO167" s="196"/>
      <c r="AP167" s="196"/>
    </row>
    <row r="168" spans="1:42" x14ac:dyDescent="0.2">
      <c r="A168" s="362" t="s">
        <v>363</v>
      </c>
      <c r="B168" s="233">
        <f>B163+NPV(NominalDiscountRate/100,C163:AP163)</f>
        <v>0</v>
      </c>
      <c r="C168" s="196"/>
      <c r="D168" s="196"/>
      <c r="E168" s="196"/>
      <c r="F168" s="196"/>
      <c r="G168" s="196"/>
      <c r="H168" s="196"/>
      <c r="I168" s="196"/>
      <c r="J168" s="196"/>
      <c r="K168" s="196"/>
      <c r="L168" s="196"/>
      <c r="M168" s="196"/>
      <c r="N168" s="196"/>
      <c r="O168" s="196"/>
      <c r="P168" s="196"/>
      <c r="Q168" s="196"/>
      <c r="R168" s="196"/>
      <c r="S168" s="196"/>
      <c r="T168" s="196"/>
      <c r="U168" s="196"/>
      <c r="V168" s="196"/>
      <c r="W168" s="196"/>
      <c r="X168" s="196"/>
      <c r="Y168" s="196"/>
      <c r="Z168" s="196"/>
      <c r="AA168" s="196"/>
      <c r="AB168" s="196"/>
      <c r="AC168" s="196"/>
      <c r="AD168" s="196"/>
      <c r="AE168" s="196"/>
      <c r="AF168" s="196"/>
      <c r="AG168" s="196"/>
      <c r="AH168" s="196"/>
      <c r="AI168" s="196"/>
      <c r="AJ168" s="196"/>
      <c r="AK168" s="196"/>
      <c r="AL168" s="196"/>
      <c r="AM168" s="196"/>
      <c r="AN168" s="196"/>
      <c r="AO168" s="196"/>
      <c r="AP168" s="196"/>
    </row>
    <row r="169" spans="1:42" s="119" customFormat="1" x14ac:dyDescent="0.2">
      <c r="A169" s="4"/>
      <c r="B169" s="200"/>
    </row>
    <row r="170" spans="1:42" s="119" customFormat="1" x14ac:dyDescent="0.2">
      <c r="A170" s="108" t="s">
        <v>185</v>
      </c>
      <c r="B170" s="282"/>
      <c r="C170" s="282"/>
      <c r="D170" s="282"/>
      <c r="E170" s="282"/>
      <c r="F170" s="282"/>
      <c r="G170" s="282"/>
      <c r="H170" s="282"/>
      <c r="I170" s="282"/>
      <c r="J170" s="282"/>
      <c r="K170" s="282"/>
      <c r="L170" s="282"/>
      <c r="M170" s="282"/>
      <c r="N170" s="282"/>
      <c r="O170" s="282"/>
      <c r="P170" s="282"/>
      <c r="Q170" s="282"/>
      <c r="R170" s="282"/>
      <c r="S170" s="282"/>
      <c r="T170" s="282"/>
      <c r="U170" s="282"/>
      <c r="V170" s="282"/>
      <c r="W170" s="282"/>
      <c r="X170" s="282"/>
      <c r="Y170" s="282"/>
      <c r="Z170" s="282"/>
      <c r="AA170" s="282"/>
      <c r="AB170" s="282"/>
      <c r="AC170" s="282"/>
      <c r="AD170" s="282"/>
      <c r="AE170" s="282"/>
      <c r="AF170" s="282"/>
      <c r="AG170" s="282"/>
      <c r="AH170" s="282"/>
      <c r="AI170" s="282"/>
      <c r="AJ170" s="282"/>
      <c r="AK170" s="282"/>
      <c r="AL170" s="282"/>
      <c r="AM170" s="282"/>
      <c r="AN170" s="282"/>
      <c r="AO170" s="282"/>
      <c r="AP170" s="282"/>
    </row>
    <row r="171" spans="1:42" x14ac:dyDescent="0.2">
      <c r="A171" s="23" t="s">
        <v>180</v>
      </c>
      <c r="B171" s="237">
        <f>-B64</f>
        <v>0</v>
      </c>
      <c r="C171" s="191">
        <f>C562+C194+C208-C38+C516+C521-C585-C617-C649-C567+C685-C568+C100</f>
        <v>0</v>
      </c>
      <c r="D171" s="420">
        <f t="shared" ref="D171:AP171" si="102">D562+D194+D208-D38+D516+D521-D585-D617-D649-D567+D685-D568+D100</f>
        <v>0</v>
      </c>
      <c r="E171" s="420">
        <f t="shared" si="102"/>
        <v>0</v>
      </c>
      <c r="F171" s="420">
        <f t="shared" si="102"/>
        <v>0</v>
      </c>
      <c r="G171" s="420">
        <f t="shared" si="102"/>
        <v>0</v>
      </c>
      <c r="H171" s="420">
        <f t="shared" si="102"/>
        <v>0</v>
      </c>
      <c r="I171" s="420">
        <f t="shared" si="102"/>
        <v>0</v>
      </c>
      <c r="J171" s="420">
        <f t="shared" si="102"/>
        <v>0</v>
      </c>
      <c r="K171" s="420">
        <f t="shared" si="102"/>
        <v>0</v>
      </c>
      <c r="L171" s="420">
        <f t="shared" si="102"/>
        <v>0</v>
      </c>
      <c r="M171" s="420">
        <f t="shared" si="102"/>
        <v>0</v>
      </c>
      <c r="N171" s="420">
        <f t="shared" si="102"/>
        <v>0</v>
      </c>
      <c r="O171" s="420">
        <f t="shared" si="102"/>
        <v>0</v>
      </c>
      <c r="P171" s="420">
        <f t="shared" si="102"/>
        <v>0</v>
      </c>
      <c r="Q171" s="420">
        <f t="shared" si="102"/>
        <v>0</v>
      </c>
      <c r="R171" s="420">
        <f t="shared" si="102"/>
        <v>0</v>
      </c>
      <c r="S171" s="420">
        <f t="shared" si="102"/>
        <v>0</v>
      </c>
      <c r="T171" s="420">
        <f t="shared" si="102"/>
        <v>0</v>
      </c>
      <c r="U171" s="420">
        <f t="shared" si="102"/>
        <v>0</v>
      </c>
      <c r="V171" s="420">
        <f t="shared" si="102"/>
        <v>0</v>
      </c>
      <c r="W171" s="420">
        <f t="shared" si="102"/>
        <v>0</v>
      </c>
      <c r="X171" s="420">
        <f t="shared" si="102"/>
        <v>0</v>
      </c>
      <c r="Y171" s="420">
        <f t="shared" si="102"/>
        <v>0</v>
      </c>
      <c r="Z171" s="420">
        <f t="shared" si="102"/>
        <v>0</v>
      </c>
      <c r="AA171" s="420">
        <f t="shared" si="102"/>
        <v>0</v>
      </c>
      <c r="AB171" s="420">
        <f t="shared" si="102"/>
        <v>0</v>
      </c>
      <c r="AC171" s="420">
        <f t="shared" si="102"/>
        <v>0</v>
      </c>
      <c r="AD171" s="420">
        <f t="shared" si="102"/>
        <v>0</v>
      </c>
      <c r="AE171" s="420">
        <f t="shared" si="102"/>
        <v>0</v>
      </c>
      <c r="AF171" s="420">
        <f t="shared" si="102"/>
        <v>0</v>
      </c>
      <c r="AG171" s="420">
        <f t="shared" si="102"/>
        <v>0</v>
      </c>
      <c r="AH171" s="420">
        <f t="shared" si="102"/>
        <v>0</v>
      </c>
      <c r="AI171" s="420">
        <f t="shared" si="102"/>
        <v>0</v>
      </c>
      <c r="AJ171" s="420">
        <f t="shared" si="102"/>
        <v>0</v>
      </c>
      <c r="AK171" s="420">
        <f t="shared" si="102"/>
        <v>0</v>
      </c>
      <c r="AL171" s="420">
        <f t="shared" si="102"/>
        <v>0</v>
      </c>
      <c r="AM171" s="420">
        <f t="shared" si="102"/>
        <v>0</v>
      </c>
      <c r="AN171" s="420">
        <f t="shared" si="102"/>
        <v>0</v>
      </c>
      <c r="AO171" s="420">
        <f t="shared" si="102"/>
        <v>0</v>
      </c>
      <c r="AP171" s="420">
        <f t="shared" si="102"/>
        <v>0</v>
      </c>
    </row>
    <row r="172" spans="1:42" x14ac:dyDescent="0.2">
      <c r="A172" s="23" t="s">
        <v>186</v>
      </c>
      <c r="B172" s="237"/>
      <c r="C172" s="191">
        <f t="shared" ref="C172:AP172" si="103">C12</f>
        <v>0</v>
      </c>
      <c r="D172" s="365">
        <f t="shared" si="103"/>
        <v>0</v>
      </c>
      <c r="E172" s="365">
        <f t="shared" si="103"/>
        <v>0</v>
      </c>
      <c r="F172" s="365">
        <f t="shared" si="103"/>
        <v>0</v>
      </c>
      <c r="G172" s="365">
        <f t="shared" si="103"/>
        <v>0</v>
      </c>
      <c r="H172" s="365">
        <f t="shared" si="103"/>
        <v>0</v>
      </c>
      <c r="I172" s="365">
        <f t="shared" si="103"/>
        <v>0</v>
      </c>
      <c r="J172" s="365">
        <f t="shared" si="103"/>
        <v>0</v>
      </c>
      <c r="K172" s="365">
        <f t="shared" si="103"/>
        <v>0</v>
      </c>
      <c r="L172" s="365">
        <f t="shared" si="103"/>
        <v>0</v>
      </c>
      <c r="M172" s="365">
        <f t="shared" si="103"/>
        <v>0</v>
      </c>
      <c r="N172" s="365">
        <f t="shared" si="103"/>
        <v>0</v>
      </c>
      <c r="O172" s="365">
        <f t="shared" si="103"/>
        <v>0</v>
      </c>
      <c r="P172" s="365">
        <f t="shared" si="103"/>
        <v>0</v>
      </c>
      <c r="Q172" s="365">
        <f t="shared" si="103"/>
        <v>0</v>
      </c>
      <c r="R172" s="365">
        <f t="shared" si="103"/>
        <v>0</v>
      </c>
      <c r="S172" s="365">
        <f t="shared" si="103"/>
        <v>0</v>
      </c>
      <c r="T172" s="365">
        <f t="shared" si="103"/>
        <v>0</v>
      </c>
      <c r="U172" s="365">
        <f t="shared" si="103"/>
        <v>0</v>
      </c>
      <c r="V172" s="365">
        <f t="shared" si="103"/>
        <v>0</v>
      </c>
      <c r="W172" s="365">
        <f t="shared" si="103"/>
        <v>0</v>
      </c>
      <c r="X172" s="365">
        <f t="shared" si="103"/>
        <v>0</v>
      </c>
      <c r="Y172" s="365">
        <f t="shared" si="103"/>
        <v>0</v>
      </c>
      <c r="Z172" s="365">
        <f t="shared" si="103"/>
        <v>0</v>
      </c>
      <c r="AA172" s="365">
        <f t="shared" si="103"/>
        <v>0</v>
      </c>
      <c r="AB172" s="365">
        <f t="shared" si="103"/>
        <v>0</v>
      </c>
      <c r="AC172" s="365">
        <f t="shared" si="103"/>
        <v>0</v>
      </c>
      <c r="AD172" s="365">
        <f t="shared" si="103"/>
        <v>0</v>
      </c>
      <c r="AE172" s="365">
        <f t="shared" si="103"/>
        <v>0</v>
      </c>
      <c r="AF172" s="365">
        <f t="shared" si="103"/>
        <v>0</v>
      </c>
      <c r="AG172" s="365">
        <f t="shared" si="103"/>
        <v>0</v>
      </c>
      <c r="AH172" s="365">
        <f t="shared" si="103"/>
        <v>0</v>
      </c>
      <c r="AI172" s="365">
        <f t="shared" si="103"/>
        <v>0</v>
      </c>
      <c r="AJ172" s="365">
        <f t="shared" si="103"/>
        <v>0</v>
      </c>
      <c r="AK172" s="365">
        <f t="shared" si="103"/>
        <v>0</v>
      </c>
      <c r="AL172" s="365">
        <f t="shared" si="103"/>
        <v>0</v>
      </c>
      <c r="AM172" s="365">
        <f t="shared" si="103"/>
        <v>0</v>
      </c>
      <c r="AN172" s="365">
        <f t="shared" si="103"/>
        <v>0</v>
      </c>
      <c r="AO172" s="365">
        <f t="shared" si="103"/>
        <v>0</v>
      </c>
      <c r="AP172" s="365">
        <f t="shared" si="103"/>
        <v>0</v>
      </c>
    </row>
    <row r="173" spans="1:42" x14ac:dyDescent="0.2">
      <c r="A173" s="23" t="s">
        <v>181</v>
      </c>
      <c r="B173" s="237"/>
      <c r="C173" s="191">
        <f t="shared" ref="C173:AP173" si="104">C5</f>
        <v>0</v>
      </c>
      <c r="D173" s="191">
        <f t="shared" si="104"/>
        <v>0</v>
      </c>
      <c r="E173" s="191">
        <f t="shared" si="104"/>
        <v>0</v>
      </c>
      <c r="F173" s="191">
        <f t="shared" si="104"/>
        <v>0</v>
      </c>
      <c r="G173" s="191">
        <f t="shared" si="104"/>
        <v>0</v>
      </c>
      <c r="H173" s="191">
        <f t="shared" si="104"/>
        <v>0</v>
      </c>
      <c r="I173" s="191">
        <f t="shared" si="104"/>
        <v>0</v>
      </c>
      <c r="J173" s="191">
        <f t="shared" si="104"/>
        <v>0</v>
      </c>
      <c r="K173" s="191">
        <f t="shared" si="104"/>
        <v>0</v>
      </c>
      <c r="L173" s="191">
        <f t="shared" si="104"/>
        <v>0</v>
      </c>
      <c r="M173" s="191">
        <f t="shared" si="104"/>
        <v>0</v>
      </c>
      <c r="N173" s="191">
        <f t="shared" si="104"/>
        <v>0</v>
      </c>
      <c r="O173" s="191">
        <f t="shared" si="104"/>
        <v>0</v>
      </c>
      <c r="P173" s="191">
        <f t="shared" si="104"/>
        <v>0</v>
      </c>
      <c r="Q173" s="191">
        <f t="shared" si="104"/>
        <v>0</v>
      </c>
      <c r="R173" s="191">
        <f t="shared" si="104"/>
        <v>0</v>
      </c>
      <c r="S173" s="191">
        <f t="shared" si="104"/>
        <v>0</v>
      </c>
      <c r="T173" s="191">
        <f t="shared" si="104"/>
        <v>0</v>
      </c>
      <c r="U173" s="191">
        <f t="shared" si="104"/>
        <v>0</v>
      </c>
      <c r="V173" s="191">
        <f t="shared" si="104"/>
        <v>0</v>
      </c>
      <c r="W173" s="191">
        <f t="shared" si="104"/>
        <v>0</v>
      </c>
      <c r="X173" s="191">
        <f t="shared" si="104"/>
        <v>0</v>
      </c>
      <c r="Y173" s="191">
        <f t="shared" si="104"/>
        <v>0</v>
      </c>
      <c r="Z173" s="191">
        <f t="shared" si="104"/>
        <v>0</v>
      </c>
      <c r="AA173" s="191">
        <f t="shared" si="104"/>
        <v>0</v>
      </c>
      <c r="AB173" s="191">
        <f t="shared" si="104"/>
        <v>0</v>
      </c>
      <c r="AC173" s="191">
        <f t="shared" si="104"/>
        <v>0</v>
      </c>
      <c r="AD173" s="191">
        <f t="shared" si="104"/>
        <v>0</v>
      </c>
      <c r="AE173" s="191">
        <f t="shared" si="104"/>
        <v>0</v>
      </c>
      <c r="AF173" s="191">
        <f t="shared" si="104"/>
        <v>0</v>
      </c>
      <c r="AG173" s="191">
        <f t="shared" si="104"/>
        <v>0</v>
      </c>
      <c r="AH173" s="191">
        <f t="shared" si="104"/>
        <v>0</v>
      </c>
      <c r="AI173" s="191">
        <f t="shared" si="104"/>
        <v>0</v>
      </c>
      <c r="AJ173" s="191">
        <f t="shared" si="104"/>
        <v>0</v>
      </c>
      <c r="AK173" s="191">
        <f t="shared" si="104"/>
        <v>0</v>
      </c>
      <c r="AL173" s="191">
        <f t="shared" si="104"/>
        <v>0</v>
      </c>
      <c r="AM173" s="191">
        <f t="shared" si="104"/>
        <v>0</v>
      </c>
      <c r="AN173" s="191">
        <f t="shared" si="104"/>
        <v>0</v>
      </c>
      <c r="AO173" s="191">
        <f t="shared" si="104"/>
        <v>0</v>
      </c>
      <c r="AP173" s="191">
        <f t="shared" si="104"/>
        <v>0</v>
      </c>
    </row>
    <row r="174" spans="1:42" s="119" customFormat="1" x14ac:dyDescent="0.2">
      <c r="A174" s="4"/>
      <c r="B174" s="119" t="s">
        <v>393</v>
      </c>
      <c r="G174" s="200"/>
      <c r="H174" s="200"/>
      <c r="I174" s="200"/>
      <c r="J174" s="200"/>
      <c r="K174" s="200"/>
      <c r="L174" s="200"/>
      <c r="M174" s="200"/>
      <c r="N174" s="200"/>
      <c r="O174" s="200"/>
      <c r="P174" s="200"/>
      <c r="Q174" s="200"/>
      <c r="R174" s="200"/>
      <c r="S174" s="200"/>
      <c r="T174" s="200"/>
      <c r="U174" s="200"/>
      <c r="V174" s="200"/>
      <c r="W174" s="200"/>
      <c r="X174" s="200"/>
      <c r="Y174" s="200"/>
      <c r="Z174" s="200"/>
      <c r="AA174" s="200"/>
      <c r="AB174" s="200"/>
      <c r="AC174" s="200"/>
      <c r="AD174" s="200"/>
      <c r="AE174" s="200"/>
      <c r="AF174" s="200"/>
      <c r="AG174" s="200"/>
      <c r="AH174" s="200"/>
      <c r="AI174" s="200"/>
      <c r="AJ174" s="200"/>
      <c r="AK174" s="200"/>
      <c r="AL174" s="200"/>
      <c r="AM174" s="200"/>
      <c r="AN174" s="200"/>
      <c r="AO174" s="200"/>
      <c r="AP174" s="200"/>
    </row>
    <row r="175" spans="1:42" s="119" customFormat="1" x14ac:dyDescent="0.2">
      <c r="A175" s="4" t="s">
        <v>179</v>
      </c>
      <c r="B175" s="193">
        <f>-(B171+NPV(NominalDiscountRate/100,C171:AP171))</f>
        <v>0</v>
      </c>
      <c r="C175" s="191"/>
      <c r="D175" s="191"/>
      <c r="G175" s="200"/>
      <c r="H175" s="200"/>
      <c r="I175" s="200"/>
      <c r="J175" s="200"/>
      <c r="K175" s="200"/>
      <c r="L175" s="200"/>
      <c r="M175" s="200"/>
      <c r="N175" s="200"/>
      <c r="O175" s="200"/>
      <c r="P175" s="200"/>
      <c r="Q175" s="200"/>
      <c r="R175" s="200"/>
      <c r="S175" s="200"/>
      <c r="T175" s="200"/>
      <c r="U175" s="200"/>
      <c r="V175" s="200"/>
      <c r="W175" s="200"/>
      <c r="X175" s="200"/>
      <c r="Y175" s="200"/>
      <c r="Z175" s="200"/>
      <c r="AA175" s="200"/>
      <c r="AB175" s="200"/>
      <c r="AC175" s="200"/>
      <c r="AD175" s="200"/>
      <c r="AE175" s="200"/>
      <c r="AF175" s="200"/>
      <c r="AG175" s="200"/>
      <c r="AH175" s="200"/>
      <c r="AI175" s="200"/>
      <c r="AJ175" s="200"/>
      <c r="AK175" s="200"/>
      <c r="AL175" s="200"/>
      <c r="AM175" s="200"/>
      <c r="AN175" s="200"/>
      <c r="AO175" s="200"/>
      <c r="AP175" s="200"/>
    </row>
    <row r="176" spans="1:42" s="119" customFormat="1" x14ac:dyDescent="0.2">
      <c r="A176" s="4" t="s">
        <v>178</v>
      </c>
      <c r="B176" s="193">
        <f>NPV(NominalDiscountRate/100,C173:AP173)</f>
        <v>0</v>
      </c>
      <c r="G176" s="200"/>
      <c r="H176" s="200"/>
      <c r="I176" s="200"/>
      <c r="J176" s="200"/>
      <c r="K176" s="200"/>
      <c r="L176" s="200"/>
      <c r="M176" s="200"/>
      <c r="N176" s="200"/>
      <c r="O176" s="200"/>
      <c r="P176" s="200"/>
      <c r="Q176" s="200"/>
      <c r="R176" s="200"/>
      <c r="S176" s="200"/>
      <c r="T176" s="200"/>
      <c r="U176" s="200"/>
      <c r="V176" s="200"/>
      <c r="W176" s="200"/>
      <c r="X176" s="200"/>
      <c r="Y176" s="200"/>
      <c r="Z176" s="200"/>
      <c r="AA176" s="200"/>
      <c r="AB176" s="200"/>
      <c r="AC176" s="200"/>
      <c r="AD176" s="200"/>
      <c r="AE176" s="200"/>
      <c r="AF176" s="200"/>
      <c r="AG176" s="200"/>
      <c r="AH176" s="200"/>
      <c r="AI176" s="200"/>
      <c r="AJ176" s="200"/>
      <c r="AK176" s="200"/>
      <c r="AL176" s="200"/>
      <c r="AM176" s="200"/>
      <c r="AN176" s="200"/>
      <c r="AO176" s="200"/>
      <c r="AP176" s="200"/>
    </row>
    <row r="177" spans="1:42" s="119" customFormat="1" x14ac:dyDescent="0.2">
      <c r="A177" s="4" t="s">
        <v>230</v>
      </c>
      <c r="B177" s="275">
        <f>IF(B176=0,0,B175/B176*100)</f>
        <v>0</v>
      </c>
      <c r="G177" s="200"/>
      <c r="H177" s="200"/>
      <c r="I177" s="200"/>
      <c r="J177" s="200"/>
      <c r="K177" s="200"/>
      <c r="L177" s="200"/>
      <c r="M177" s="200"/>
      <c r="N177" s="200"/>
      <c r="O177" s="200"/>
      <c r="P177" s="200"/>
      <c r="Q177" s="200"/>
      <c r="R177" s="200"/>
      <c r="S177" s="200"/>
      <c r="T177" s="200"/>
      <c r="U177" s="200"/>
      <c r="V177" s="200"/>
      <c r="W177" s="200"/>
      <c r="X177" s="200"/>
      <c r="Y177" s="200"/>
      <c r="Z177" s="200"/>
      <c r="AA177" s="200"/>
      <c r="AB177" s="200"/>
      <c r="AC177" s="200"/>
      <c r="AD177" s="200"/>
      <c r="AE177" s="200"/>
      <c r="AF177" s="200"/>
      <c r="AG177" s="200"/>
      <c r="AH177" s="200"/>
      <c r="AI177" s="200"/>
      <c r="AJ177" s="200"/>
      <c r="AK177" s="200"/>
      <c r="AL177" s="200"/>
      <c r="AM177" s="200"/>
      <c r="AN177" s="200"/>
      <c r="AO177" s="200"/>
      <c r="AP177" s="200"/>
    </row>
    <row r="178" spans="1:42" s="119" customFormat="1" x14ac:dyDescent="0.2">
      <c r="A178" s="4"/>
      <c r="B178" s="264"/>
      <c r="G178" s="200"/>
      <c r="H178" s="200"/>
      <c r="I178" s="200"/>
      <c r="J178" s="200"/>
      <c r="K178" s="200"/>
      <c r="L178" s="200"/>
      <c r="M178" s="200"/>
      <c r="N178" s="200"/>
      <c r="O178" s="200"/>
      <c r="P178" s="200"/>
      <c r="Q178" s="200"/>
      <c r="R178" s="200"/>
      <c r="S178" s="200"/>
      <c r="T178" s="200"/>
      <c r="U178" s="200"/>
      <c r="V178" s="200"/>
      <c r="W178" s="200"/>
      <c r="X178" s="200"/>
      <c r="Y178" s="200"/>
      <c r="Z178" s="200"/>
      <c r="AA178" s="200"/>
      <c r="AB178" s="200"/>
      <c r="AC178" s="200"/>
      <c r="AD178" s="200"/>
      <c r="AE178" s="200"/>
      <c r="AF178" s="200"/>
      <c r="AG178" s="200"/>
      <c r="AH178" s="200"/>
      <c r="AI178" s="200"/>
      <c r="AJ178" s="200"/>
      <c r="AK178" s="200"/>
      <c r="AL178" s="200"/>
      <c r="AM178" s="200"/>
      <c r="AN178" s="200"/>
      <c r="AO178" s="200"/>
      <c r="AP178" s="200"/>
    </row>
    <row r="179" spans="1:42" s="119" customFormat="1" x14ac:dyDescent="0.2">
      <c r="A179" s="4" t="s">
        <v>187</v>
      </c>
      <c r="B179" s="193">
        <f>NPV(NominalDiscountRate/100,C172:AP172)</f>
        <v>0</v>
      </c>
      <c r="G179" s="200"/>
      <c r="H179" s="200"/>
      <c r="I179" s="200"/>
      <c r="J179" s="200"/>
      <c r="K179" s="200"/>
      <c r="L179" s="200"/>
      <c r="M179" s="200"/>
      <c r="N179" s="200"/>
      <c r="O179" s="200"/>
      <c r="P179" s="200"/>
      <c r="Q179" s="200"/>
      <c r="R179" s="200"/>
      <c r="S179" s="200"/>
      <c r="T179" s="200"/>
      <c r="U179" s="200"/>
      <c r="V179" s="200"/>
      <c r="W179" s="200"/>
      <c r="X179" s="200"/>
      <c r="Y179" s="200"/>
      <c r="Z179" s="200"/>
      <c r="AA179" s="200"/>
      <c r="AB179" s="200"/>
      <c r="AC179" s="200"/>
      <c r="AD179" s="200"/>
      <c r="AE179" s="200"/>
      <c r="AF179" s="200"/>
      <c r="AG179" s="200"/>
      <c r="AH179" s="200"/>
      <c r="AI179" s="200"/>
      <c r="AJ179" s="200"/>
      <c r="AK179" s="200"/>
      <c r="AL179" s="200"/>
      <c r="AM179" s="200"/>
      <c r="AN179" s="200"/>
      <c r="AO179" s="200"/>
      <c r="AP179" s="200"/>
    </row>
    <row r="180" spans="1:42" s="119" customFormat="1" x14ac:dyDescent="0.2">
      <c r="A180" s="4" t="s">
        <v>178</v>
      </c>
      <c r="B180" s="193">
        <f>B176</f>
        <v>0</v>
      </c>
      <c r="G180" s="200"/>
      <c r="H180" s="200"/>
      <c r="I180" s="200"/>
      <c r="J180" s="200"/>
      <c r="K180" s="200"/>
      <c r="L180" s="200"/>
      <c r="M180" s="200"/>
      <c r="N180" s="200"/>
      <c r="O180" s="200"/>
      <c r="P180" s="200"/>
      <c r="Q180" s="200"/>
      <c r="R180" s="200"/>
      <c r="S180" s="200"/>
      <c r="T180" s="200"/>
      <c r="U180" s="200"/>
      <c r="V180" s="200"/>
      <c r="W180" s="200"/>
      <c r="X180" s="200"/>
      <c r="Y180" s="200"/>
      <c r="Z180" s="200"/>
      <c r="AA180" s="200"/>
      <c r="AB180" s="200"/>
      <c r="AC180" s="200"/>
      <c r="AD180" s="200"/>
      <c r="AE180" s="200"/>
      <c r="AF180" s="200"/>
      <c r="AG180" s="200"/>
      <c r="AH180" s="200"/>
      <c r="AI180" s="200"/>
      <c r="AJ180" s="200"/>
      <c r="AK180" s="200"/>
      <c r="AL180" s="200"/>
      <c r="AM180" s="200"/>
      <c r="AN180" s="200"/>
      <c r="AO180" s="200"/>
      <c r="AP180" s="200"/>
    </row>
    <row r="181" spans="1:42" s="119" customFormat="1" x14ac:dyDescent="0.2">
      <c r="A181" s="4" t="s">
        <v>231</v>
      </c>
      <c r="B181" s="275">
        <f>IF(B180=0,0,B179/B180*100)</f>
        <v>0</v>
      </c>
      <c r="G181" s="200"/>
      <c r="H181" s="200"/>
      <c r="I181" s="200"/>
      <c r="J181" s="200"/>
      <c r="K181" s="200"/>
      <c r="L181" s="200"/>
      <c r="M181" s="200"/>
      <c r="N181" s="200"/>
      <c r="O181" s="200"/>
      <c r="P181" s="200"/>
      <c r="Q181" s="200"/>
      <c r="R181" s="200"/>
      <c r="S181" s="200"/>
      <c r="T181" s="200"/>
      <c r="U181" s="200"/>
      <c r="V181" s="200"/>
      <c r="W181" s="200"/>
      <c r="X181" s="200"/>
      <c r="Y181" s="200"/>
      <c r="Z181" s="200"/>
      <c r="AA181" s="200"/>
      <c r="AB181" s="200"/>
      <c r="AC181" s="200"/>
      <c r="AD181" s="200"/>
      <c r="AE181" s="200"/>
      <c r="AF181" s="200"/>
      <c r="AG181" s="200"/>
      <c r="AH181" s="200"/>
      <c r="AI181" s="200"/>
      <c r="AJ181" s="200"/>
      <c r="AK181" s="200"/>
      <c r="AL181" s="200"/>
      <c r="AM181" s="200"/>
      <c r="AN181" s="200"/>
      <c r="AO181" s="200"/>
      <c r="AP181" s="200"/>
    </row>
    <row r="182" spans="1:42" s="119" customFormat="1" x14ac:dyDescent="0.2">
      <c r="A182" s="4"/>
      <c r="G182" s="200"/>
      <c r="H182" s="200"/>
      <c r="I182" s="200"/>
      <c r="J182" s="200"/>
      <c r="K182" s="200"/>
      <c r="L182" s="200"/>
      <c r="M182" s="200"/>
      <c r="N182" s="200"/>
      <c r="O182" s="200"/>
      <c r="P182" s="200"/>
      <c r="Q182" s="200"/>
      <c r="R182" s="200"/>
      <c r="S182" s="200"/>
      <c r="T182" s="200"/>
      <c r="U182" s="200"/>
      <c r="V182" s="200"/>
      <c r="W182" s="200"/>
      <c r="X182" s="200"/>
      <c r="Y182" s="200"/>
      <c r="Z182" s="200"/>
      <c r="AA182" s="200"/>
      <c r="AB182" s="200"/>
      <c r="AC182" s="200"/>
      <c r="AD182" s="200"/>
      <c r="AE182" s="200"/>
      <c r="AF182" s="200"/>
      <c r="AG182" s="200"/>
      <c r="AH182" s="200"/>
      <c r="AI182" s="200"/>
      <c r="AJ182" s="200"/>
      <c r="AK182" s="200"/>
      <c r="AL182" s="200"/>
      <c r="AM182" s="200"/>
      <c r="AN182" s="200"/>
      <c r="AO182" s="200"/>
      <c r="AP182" s="200"/>
    </row>
    <row r="183" spans="1:42" s="119" customFormat="1" x14ac:dyDescent="0.2">
      <c r="A183" s="108" t="s">
        <v>322</v>
      </c>
      <c r="B183" s="282"/>
      <c r="C183" s="282"/>
      <c r="D183" s="282"/>
      <c r="E183" s="282"/>
      <c r="F183" s="282"/>
      <c r="G183" s="282"/>
      <c r="H183" s="282"/>
      <c r="I183" s="282"/>
      <c r="J183" s="282"/>
      <c r="K183" s="282"/>
      <c r="L183" s="282"/>
      <c r="M183" s="282"/>
      <c r="N183" s="282"/>
      <c r="O183" s="282"/>
      <c r="P183" s="282"/>
      <c r="Q183" s="282"/>
      <c r="R183" s="282"/>
      <c r="S183" s="282"/>
      <c r="T183" s="282"/>
      <c r="U183" s="282"/>
      <c r="V183" s="282"/>
      <c r="W183" s="282"/>
      <c r="X183" s="282"/>
      <c r="Y183" s="282"/>
      <c r="Z183" s="282"/>
      <c r="AA183" s="282"/>
      <c r="AB183" s="282"/>
      <c r="AC183" s="282"/>
      <c r="AD183" s="282"/>
      <c r="AE183" s="282"/>
      <c r="AF183" s="282"/>
      <c r="AG183" s="282"/>
      <c r="AH183" s="282"/>
      <c r="AI183" s="282"/>
      <c r="AJ183" s="282"/>
      <c r="AK183" s="282"/>
      <c r="AL183" s="282"/>
      <c r="AM183" s="282"/>
      <c r="AN183" s="282"/>
      <c r="AO183" s="282"/>
      <c r="AP183" s="282"/>
    </row>
    <row r="184" spans="1:42" s="201" customFormat="1" x14ac:dyDescent="0.2">
      <c r="A184" s="29" t="s">
        <v>332</v>
      </c>
    </row>
    <row r="185" spans="1:42" s="16" customFormat="1" x14ac:dyDescent="0.2">
      <c r="A185" s="116" t="s">
        <v>317</v>
      </c>
      <c r="B185" s="201"/>
      <c r="C185" s="185">
        <f t="shared" ref="C185:AP185" si="105">C91</f>
        <v>0</v>
      </c>
      <c r="D185" s="185">
        <f t="shared" si="105"/>
        <v>0</v>
      </c>
      <c r="E185" s="185">
        <f t="shared" si="105"/>
        <v>0</v>
      </c>
      <c r="F185" s="185">
        <f t="shared" si="105"/>
        <v>0</v>
      </c>
      <c r="G185" s="185">
        <f t="shared" si="105"/>
        <v>0</v>
      </c>
      <c r="H185" s="185">
        <f t="shared" si="105"/>
        <v>0</v>
      </c>
      <c r="I185" s="185">
        <f t="shared" si="105"/>
        <v>0</v>
      </c>
      <c r="J185" s="185">
        <f t="shared" si="105"/>
        <v>0</v>
      </c>
      <c r="K185" s="185">
        <f t="shared" si="105"/>
        <v>0</v>
      </c>
      <c r="L185" s="185">
        <f t="shared" si="105"/>
        <v>0</v>
      </c>
      <c r="M185" s="185">
        <f t="shared" si="105"/>
        <v>0</v>
      </c>
      <c r="N185" s="185">
        <f t="shared" si="105"/>
        <v>0</v>
      </c>
      <c r="O185" s="185">
        <f t="shared" si="105"/>
        <v>0</v>
      </c>
      <c r="P185" s="185">
        <f t="shared" si="105"/>
        <v>0</v>
      </c>
      <c r="Q185" s="185">
        <f t="shared" si="105"/>
        <v>0</v>
      </c>
      <c r="R185" s="185">
        <f t="shared" si="105"/>
        <v>0</v>
      </c>
      <c r="S185" s="185">
        <f t="shared" si="105"/>
        <v>0</v>
      </c>
      <c r="T185" s="185">
        <f t="shared" si="105"/>
        <v>0</v>
      </c>
      <c r="U185" s="185">
        <f t="shared" si="105"/>
        <v>0</v>
      </c>
      <c r="V185" s="185">
        <f t="shared" si="105"/>
        <v>0</v>
      </c>
      <c r="W185" s="185">
        <f t="shared" si="105"/>
        <v>0</v>
      </c>
      <c r="X185" s="185">
        <f t="shared" si="105"/>
        <v>0</v>
      </c>
      <c r="Y185" s="185">
        <f t="shared" si="105"/>
        <v>0</v>
      </c>
      <c r="Z185" s="185">
        <f t="shared" si="105"/>
        <v>0</v>
      </c>
      <c r="AA185" s="185">
        <f t="shared" si="105"/>
        <v>0</v>
      </c>
      <c r="AB185" s="185">
        <f t="shared" si="105"/>
        <v>0</v>
      </c>
      <c r="AC185" s="185">
        <f t="shared" si="105"/>
        <v>0</v>
      </c>
      <c r="AD185" s="185">
        <f t="shared" si="105"/>
        <v>0</v>
      </c>
      <c r="AE185" s="185">
        <f t="shared" si="105"/>
        <v>0</v>
      </c>
      <c r="AF185" s="185">
        <f t="shared" si="105"/>
        <v>0</v>
      </c>
      <c r="AG185" s="185">
        <f t="shared" si="105"/>
        <v>0</v>
      </c>
      <c r="AH185" s="185">
        <f t="shared" si="105"/>
        <v>0</v>
      </c>
      <c r="AI185" s="185">
        <f t="shared" si="105"/>
        <v>0</v>
      </c>
      <c r="AJ185" s="185">
        <f t="shared" si="105"/>
        <v>0</v>
      </c>
      <c r="AK185" s="185">
        <f t="shared" si="105"/>
        <v>0</v>
      </c>
      <c r="AL185" s="185">
        <f t="shared" si="105"/>
        <v>0</v>
      </c>
      <c r="AM185" s="185">
        <f t="shared" si="105"/>
        <v>0</v>
      </c>
      <c r="AN185" s="185">
        <f t="shared" si="105"/>
        <v>0</v>
      </c>
      <c r="AO185" s="185">
        <f t="shared" si="105"/>
        <v>0</v>
      </c>
      <c r="AP185" s="185">
        <f t="shared" si="105"/>
        <v>0</v>
      </c>
    </row>
    <row r="186" spans="1:42" s="16" customFormat="1" x14ac:dyDescent="0.2">
      <c r="A186" s="116" t="s">
        <v>323</v>
      </c>
      <c r="B186" s="201"/>
      <c r="C186" s="185">
        <f t="shared" ref="C186:AP186" si="106">C14</f>
        <v>0</v>
      </c>
      <c r="D186" s="185">
        <f t="shared" si="106"/>
        <v>0</v>
      </c>
      <c r="E186" s="185">
        <f t="shared" si="106"/>
        <v>0</v>
      </c>
      <c r="F186" s="185">
        <f t="shared" si="106"/>
        <v>0</v>
      </c>
      <c r="G186" s="185">
        <f t="shared" si="106"/>
        <v>0</v>
      </c>
      <c r="H186" s="185">
        <f t="shared" si="106"/>
        <v>0</v>
      </c>
      <c r="I186" s="185">
        <f t="shared" si="106"/>
        <v>0</v>
      </c>
      <c r="J186" s="185">
        <f t="shared" si="106"/>
        <v>0</v>
      </c>
      <c r="K186" s="185">
        <f t="shared" si="106"/>
        <v>0</v>
      </c>
      <c r="L186" s="185">
        <f t="shared" si="106"/>
        <v>0</v>
      </c>
      <c r="M186" s="185">
        <f t="shared" si="106"/>
        <v>0</v>
      </c>
      <c r="N186" s="185">
        <f t="shared" si="106"/>
        <v>0</v>
      </c>
      <c r="O186" s="185">
        <f t="shared" si="106"/>
        <v>0</v>
      </c>
      <c r="P186" s="185">
        <f t="shared" si="106"/>
        <v>0</v>
      </c>
      <c r="Q186" s="185">
        <f t="shared" si="106"/>
        <v>0</v>
      </c>
      <c r="R186" s="185">
        <f t="shared" si="106"/>
        <v>0</v>
      </c>
      <c r="S186" s="185">
        <f t="shared" si="106"/>
        <v>0</v>
      </c>
      <c r="T186" s="185">
        <f t="shared" si="106"/>
        <v>0</v>
      </c>
      <c r="U186" s="185">
        <f t="shared" si="106"/>
        <v>0</v>
      </c>
      <c r="V186" s="185">
        <f t="shared" si="106"/>
        <v>0</v>
      </c>
      <c r="W186" s="185">
        <f t="shared" si="106"/>
        <v>0</v>
      </c>
      <c r="X186" s="185">
        <f t="shared" si="106"/>
        <v>0</v>
      </c>
      <c r="Y186" s="185">
        <f t="shared" si="106"/>
        <v>0</v>
      </c>
      <c r="Z186" s="185">
        <f t="shared" si="106"/>
        <v>0</v>
      </c>
      <c r="AA186" s="185">
        <f t="shared" si="106"/>
        <v>0</v>
      </c>
      <c r="AB186" s="185">
        <f t="shared" si="106"/>
        <v>0</v>
      </c>
      <c r="AC186" s="185">
        <f t="shared" si="106"/>
        <v>0</v>
      </c>
      <c r="AD186" s="185">
        <f t="shared" si="106"/>
        <v>0</v>
      </c>
      <c r="AE186" s="185">
        <f t="shared" si="106"/>
        <v>0</v>
      </c>
      <c r="AF186" s="185">
        <f t="shared" si="106"/>
        <v>0</v>
      </c>
      <c r="AG186" s="185">
        <f t="shared" si="106"/>
        <v>0</v>
      </c>
      <c r="AH186" s="185">
        <f t="shared" si="106"/>
        <v>0</v>
      </c>
      <c r="AI186" s="185">
        <f t="shared" si="106"/>
        <v>0</v>
      </c>
      <c r="AJ186" s="185">
        <f t="shared" si="106"/>
        <v>0</v>
      </c>
      <c r="AK186" s="185">
        <f t="shared" si="106"/>
        <v>0</v>
      </c>
      <c r="AL186" s="185">
        <f t="shared" si="106"/>
        <v>0</v>
      </c>
      <c r="AM186" s="185">
        <f t="shared" si="106"/>
        <v>0</v>
      </c>
      <c r="AN186" s="185">
        <f t="shared" si="106"/>
        <v>0</v>
      </c>
      <c r="AO186" s="185">
        <f t="shared" si="106"/>
        <v>0</v>
      </c>
      <c r="AP186" s="185">
        <f t="shared" si="106"/>
        <v>0</v>
      </c>
    </row>
    <row r="187" spans="1:42" s="9" customFormat="1" x14ac:dyDescent="0.2">
      <c r="A187" s="116" t="s">
        <v>329</v>
      </c>
      <c r="B187" s="201"/>
      <c r="C187" s="160">
        <f t="shared" ref="C187:AP187" si="107">IF(C$2&lt;=analysis_period,-C289-C319-C345-C371,0)</f>
        <v>0</v>
      </c>
      <c r="D187" s="160">
        <f t="shared" si="107"/>
        <v>0</v>
      </c>
      <c r="E187" s="160">
        <f t="shared" si="107"/>
        <v>0</v>
      </c>
      <c r="F187" s="160">
        <f t="shared" si="107"/>
        <v>0</v>
      </c>
      <c r="G187" s="160">
        <f t="shared" si="107"/>
        <v>0</v>
      </c>
      <c r="H187" s="160">
        <f t="shared" si="107"/>
        <v>0</v>
      </c>
      <c r="I187" s="160">
        <f t="shared" si="107"/>
        <v>0</v>
      </c>
      <c r="J187" s="160">
        <f t="shared" si="107"/>
        <v>0</v>
      </c>
      <c r="K187" s="160">
        <f t="shared" si="107"/>
        <v>0</v>
      </c>
      <c r="L187" s="160">
        <f t="shared" si="107"/>
        <v>0</v>
      </c>
      <c r="M187" s="160">
        <f t="shared" si="107"/>
        <v>0</v>
      </c>
      <c r="N187" s="160">
        <f t="shared" si="107"/>
        <v>0</v>
      </c>
      <c r="O187" s="160">
        <f t="shared" si="107"/>
        <v>0</v>
      </c>
      <c r="P187" s="160">
        <f t="shared" si="107"/>
        <v>0</v>
      </c>
      <c r="Q187" s="160">
        <f t="shared" si="107"/>
        <v>0</v>
      </c>
      <c r="R187" s="160">
        <f t="shared" si="107"/>
        <v>0</v>
      </c>
      <c r="S187" s="160">
        <f t="shared" si="107"/>
        <v>0</v>
      </c>
      <c r="T187" s="160">
        <f t="shared" si="107"/>
        <v>0</v>
      </c>
      <c r="U187" s="160">
        <f t="shared" si="107"/>
        <v>0</v>
      </c>
      <c r="V187" s="160">
        <f t="shared" si="107"/>
        <v>0</v>
      </c>
      <c r="W187" s="160">
        <f t="shared" si="107"/>
        <v>0</v>
      </c>
      <c r="X187" s="160">
        <f t="shared" si="107"/>
        <v>0</v>
      </c>
      <c r="Y187" s="160">
        <f t="shared" si="107"/>
        <v>0</v>
      </c>
      <c r="Z187" s="160">
        <f t="shared" si="107"/>
        <v>0</v>
      </c>
      <c r="AA187" s="160">
        <f t="shared" si="107"/>
        <v>0</v>
      </c>
      <c r="AB187" s="160">
        <f t="shared" si="107"/>
        <v>0</v>
      </c>
      <c r="AC187" s="160">
        <f t="shared" si="107"/>
        <v>0</v>
      </c>
      <c r="AD187" s="160">
        <f t="shared" si="107"/>
        <v>0</v>
      </c>
      <c r="AE187" s="160">
        <f t="shared" si="107"/>
        <v>0</v>
      </c>
      <c r="AF187" s="160">
        <f t="shared" si="107"/>
        <v>0</v>
      </c>
      <c r="AG187" s="160">
        <f t="shared" si="107"/>
        <v>0</v>
      </c>
      <c r="AH187" s="160">
        <f t="shared" si="107"/>
        <v>0</v>
      </c>
      <c r="AI187" s="160">
        <f t="shared" si="107"/>
        <v>0</v>
      </c>
      <c r="AJ187" s="160">
        <f t="shared" si="107"/>
        <v>0</v>
      </c>
      <c r="AK187" s="160">
        <f t="shared" si="107"/>
        <v>0</v>
      </c>
      <c r="AL187" s="160">
        <f t="shared" si="107"/>
        <v>0</v>
      </c>
      <c r="AM187" s="160">
        <f t="shared" si="107"/>
        <v>0</v>
      </c>
      <c r="AN187" s="160">
        <f t="shared" si="107"/>
        <v>0</v>
      </c>
      <c r="AO187" s="160">
        <f t="shared" si="107"/>
        <v>0</v>
      </c>
      <c r="AP187" s="160">
        <f t="shared" si="107"/>
        <v>0</v>
      </c>
    </row>
    <row r="188" spans="1:42" s="16" customFormat="1" x14ac:dyDescent="0.2">
      <c r="A188" s="116" t="s">
        <v>359</v>
      </c>
      <c r="B188" s="201"/>
      <c r="C188" s="185">
        <f t="shared" ref="C188:AP188" si="108">SUM(C185:C187)</f>
        <v>0</v>
      </c>
      <c r="D188" s="185">
        <f t="shared" si="108"/>
        <v>0</v>
      </c>
      <c r="E188" s="185">
        <f t="shared" si="108"/>
        <v>0</v>
      </c>
      <c r="F188" s="185">
        <f t="shared" si="108"/>
        <v>0</v>
      </c>
      <c r="G188" s="185">
        <f t="shared" si="108"/>
        <v>0</v>
      </c>
      <c r="H188" s="185">
        <f t="shared" si="108"/>
        <v>0</v>
      </c>
      <c r="I188" s="185">
        <f t="shared" si="108"/>
        <v>0</v>
      </c>
      <c r="J188" s="185">
        <f t="shared" si="108"/>
        <v>0</v>
      </c>
      <c r="K188" s="185">
        <f t="shared" si="108"/>
        <v>0</v>
      </c>
      <c r="L188" s="185">
        <f t="shared" si="108"/>
        <v>0</v>
      </c>
      <c r="M188" s="185">
        <f t="shared" si="108"/>
        <v>0</v>
      </c>
      <c r="N188" s="185">
        <f t="shared" si="108"/>
        <v>0</v>
      </c>
      <c r="O188" s="185">
        <f t="shared" si="108"/>
        <v>0</v>
      </c>
      <c r="P188" s="185">
        <f t="shared" si="108"/>
        <v>0</v>
      </c>
      <c r="Q188" s="185">
        <f t="shared" si="108"/>
        <v>0</v>
      </c>
      <c r="R188" s="185">
        <f t="shared" si="108"/>
        <v>0</v>
      </c>
      <c r="S188" s="185">
        <f t="shared" si="108"/>
        <v>0</v>
      </c>
      <c r="T188" s="185">
        <f t="shared" si="108"/>
        <v>0</v>
      </c>
      <c r="U188" s="185">
        <f t="shared" si="108"/>
        <v>0</v>
      </c>
      <c r="V188" s="185">
        <f t="shared" si="108"/>
        <v>0</v>
      </c>
      <c r="W188" s="185">
        <f t="shared" si="108"/>
        <v>0</v>
      </c>
      <c r="X188" s="185">
        <f t="shared" si="108"/>
        <v>0</v>
      </c>
      <c r="Y188" s="185">
        <f t="shared" si="108"/>
        <v>0</v>
      </c>
      <c r="Z188" s="185">
        <f t="shared" si="108"/>
        <v>0</v>
      </c>
      <c r="AA188" s="185">
        <f t="shared" si="108"/>
        <v>0</v>
      </c>
      <c r="AB188" s="185">
        <f t="shared" si="108"/>
        <v>0</v>
      </c>
      <c r="AC188" s="185">
        <f t="shared" si="108"/>
        <v>0</v>
      </c>
      <c r="AD188" s="185">
        <f t="shared" si="108"/>
        <v>0</v>
      </c>
      <c r="AE188" s="185">
        <f t="shared" si="108"/>
        <v>0</v>
      </c>
      <c r="AF188" s="185">
        <f t="shared" si="108"/>
        <v>0</v>
      </c>
      <c r="AG188" s="185">
        <f t="shared" si="108"/>
        <v>0</v>
      </c>
      <c r="AH188" s="185">
        <f t="shared" si="108"/>
        <v>0</v>
      </c>
      <c r="AI188" s="185">
        <f t="shared" si="108"/>
        <v>0</v>
      </c>
      <c r="AJ188" s="185">
        <f t="shared" si="108"/>
        <v>0</v>
      </c>
      <c r="AK188" s="185">
        <f t="shared" si="108"/>
        <v>0</v>
      </c>
      <c r="AL188" s="185">
        <f t="shared" si="108"/>
        <v>0</v>
      </c>
      <c r="AM188" s="185">
        <f t="shared" si="108"/>
        <v>0</v>
      </c>
      <c r="AN188" s="185">
        <f t="shared" si="108"/>
        <v>0</v>
      </c>
      <c r="AO188" s="185">
        <f t="shared" si="108"/>
        <v>0</v>
      </c>
      <c r="AP188" s="185">
        <f t="shared" si="108"/>
        <v>0</v>
      </c>
    </row>
    <row r="189" spans="1:42" s="16" customFormat="1" x14ac:dyDescent="0.2">
      <c r="A189" s="116" t="s">
        <v>392</v>
      </c>
      <c r="B189" s="201"/>
      <c r="C189" s="185">
        <f>C536</f>
        <v>0</v>
      </c>
    </row>
    <row r="190" spans="1:42" s="119" customFormat="1" x14ac:dyDescent="0.2">
      <c r="A190" s="116" t="s">
        <v>380</v>
      </c>
      <c r="C190" s="421">
        <f>C543</f>
        <v>0</v>
      </c>
      <c r="D190" s="200"/>
      <c r="E190" s="200"/>
      <c r="F190" s="200"/>
      <c r="G190" s="200"/>
      <c r="H190" s="200"/>
      <c r="I190" s="200"/>
      <c r="J190" s="200"/>
      <c r="K190" s="200"/>
      <c r="L190" s="200"/>
      <c r="M190" s="200"/>
      <c r="N190" s="200"/>
      <c r="O190" s="200"/>
      <c r="P190" s="200"/>
      <c r="Q190" s="200"/>
      <c r="R190" s="200"/>
      <c r="S190" s="200"/>
      <c r="T190" s="200"/>
      <c r="U190" s="200"/>
      <c r="V190" s="200"/>
      <c r="W190" s="200"/>
      <c r="X190" s="200"/>
      <c r="Y190" s="200"/>
      <c r="Z190" s="200"/>
      <c r="AA190" s="200"/>
      <c r="AB190" s="200"/>
      <c r="AC190" s="200"/>
      <c r="AD190" s="200"/>
      <c r="AE190" s="200"/>
      <c r="AF190" s="200"/>
      <c r="AG190" s="200"/>
      <c r="AH190" s="200"/>
      <c r="AI190" s="200"/>
      <c r="AJ190" s="200"/>
      <c r="AK190" s="200"/>
      <c r="AL190" s="200"/>
      <c r="AM190" s="200"/>
      <c r="AN190" s="200"/>
      <c r="AO190" s="200"/>
      <c r="AP190" s="200"/>
    </row>
    <row r="191" spans="1:42" x14ac:dyDescent="0.2">
      <c r="A191" s="116" t="s">
        <v>327</v>
      </c>
      <c r="B191" s="119"/>
      <c r="C191" s="421">
        <f>C189+C190</f>
        <v>0</v>
      </c>
      <c r="D191" s="421">
        <v>0</v>
      </c>
      <c r="E191" s="421">
        <v>0</v>
      </c>
      <c r="F191" s="421">
        <v>0</v>
      </c>
      <c r="G191" s="421">
        <v>0</v>
      </c>
      <c r="H191" s="421">
        <v>0</v>
      </c>
      <c r="I191" s="421">
        <v>0</v>
      </c>
      <c r="J191" s="421">
        <v>0</v>
      </c>
      <c r="K191" s="421">
        <v>0</v>
      </c>
      <c r="L191" s="421">
        <v>0</v>
      </c>
      <c r="M191" s="421">
        <v>0</v>
      </c>
      <c r="N191" s="421">
        <v>0</v>
      </c>
      <c r="O191" s="421">
        <v>0</v>
      </c>
      <c r="P191" s="421">
        <v>0</v>
      </c>
      <c r="Q191" s="421">
        <v>0</v>
      </c>
      <c r="R191" s="421">
        <v>0</v>
      </c>
      <c r="S191" s="421">
        <v>0</v>
      </c>
      <c r="T191" s="421">
        <v>0</v>
      </c>
      <c r="U191" s="421">
        <v>0</v>
      </c>
      <c r="V191" s="421">
        <v>0</v>
      </c>
      <c r="W191" s="421">
        <v>0</v>
      </c>
      <c r="X191" s="421">
        <v>0</v>
      </c>
      <c r="Y191" s="421">
        <v>0</v>
      </c>
      <c r="Z191" s="421">
        <v>0</v>
      </c>
      <c r="AA191" s="421">
        <v>0</v>
      </c>
      <c r="AB191" s="421">
        <v>0</v>
      </c>
      <c r="AC191" s="421">
        <v>0</v>
      </c>
      <c r="AD191" s="421">
        <v>0</v>
      </c>
      <c r="AE191" s="421">
        <v>0</v>
      </c>
      <c r="AF191" s="421">
        <v>0</v>
      </c>
      <c r="AG191" s="421">
        <v>0</v>
      </c>
      <c r="AH191" s="421">
        <v>0</v>
      </c>
      <c r="AI191" s="421">
        <v>0</v>
      </c>
      <c r="AJ191" s="421">
        <v>0</v>
      </c>
      <c r="AK191" s="421">
        <v>0</v>
      </c>
      <c r="AL191" s="421">
        <v>0</v>
      </c>
      <c r="AM191" s="421">
        <v>0</v>
      </c>
      <c r="AN191" s="421">
        <v>0</v>
      </c>
      <c r="AO191" s="421">
        <v>0</v>
      </c>
      <c r="AP191" s="421">
        <v>0</v>
      </c>
    </row>
    <row r="192" spans="1:42" x14ac:dyDescent="0.2">
      <c r="A192" s="116" t="s">
        <v>325</v>
      </c>
      <c r="B192" s="119"/>
      <c r="C192" s="185">
        <f>C188+C191</f>
        <v>0</v>
      </c>
      <c r="D192" s="185">
        <f t="shared" ref="D192:AP192" si="109">D188</f>
        <v>0</v>
      </c>
      <c r="E192" s="185">
        <f t="shared" si="109"/>
        <v>0</v>
      </c>
      <c r="F192" s="185">
        <f t="shared" si="109"/>
        <v>0</v>
      </c>
      <c r="G192" s="185">
        <f t="shared" si="109"/>
        <v>0</v>
      </c>
      <c r="H192" s="185">
        <f t="shared" si="109"/>
        <v>0</v>
      </c>
      <c r="I192" s="185">
        <f t="shared" si="109"/>
        <v>0</v>
      </c>
      <c r="J192" s="185">
        <f t="shared" si="109"/>
        <v>0</v>
      </c>
      <c r="K192" s="185">
        <f t="shared" si="109"/>
        <v>0</v>
      </c>
      <c r="L192" s="185">
        <f t="shared" si="109"/>
        <v>0</v>
      </c>
      <c r="M192" s="185">
        <f t="shared" si="109"/>
        <v>0</v>
      </c>
      <c r="N192" s="185">
        <f t="shared" si="109"/>
        <v>0</v>
      </c>
      <c r="O192" s="185">
        <f t="shared" si="109"/>
        <v>0</v>
      </c>
      <c r="P192" s="185">
        <f t="shared" si="109"/>
        <v>0</v>
      </c>
      <c r="Q192" s="185">
        <f t="shared" si="109"/>
        <v>0</v>
      </c>
      <c r="R192" s="185">
        <f t="shared" si="109"/>
        <v>0</v>
      </c>
      <c r="S192" s="185">
        <f t="shared" si="109"/>
        <v>0</v>
      </c>
      <c r="T192" s="185">
        <f t="shared" si="109"/>
        <v>0</v>
      </c>
      <c r="U192" s="185">
        <f t="shared" si="109"/>
        <v>0</v>
      </c>
      <c r="V192" s="185">
        <f t="shared" si="109"/>
        <v>0</v>
      </c>
      <c r="W192" s="185">
        <f t="shared" si="109"/>
        <v>0</v>
      </c>
      <c r="X192" s="185">
        <f t="shared" si="109"/>
        <v>0</v>
      </c>
      <c r="Y192" s="185">
        <f t="shared" si="109"/>
        <v>0</v>
      </c>
      <c r="Z192" s="185">
        <f t="shared" si="109"/>
        <v>0</v>
      </c>
      <c r="AA192" s="185">
        <f t="shared" si="109"/>
        <v>0</v>
      </c>
      <c r="AB192" s="185">
        <f t="shared" si="109"/>
        <v>0</v>
      </c>
      <c r="AC192" s="185">
        <f t="shared" si="109"/>
        <v>0</v>
      </c>
      <c r="AD192" s="185">
        <f t="shared" si="109"/>
        <v>0</v>
      </c>
      <c r="AE192" s="185">
        <f t="shared" si="109"/>
        <v>0</v>
      </c>
      <c r="AF192" s="185">
        <f t="shared" si="109"/>
        <v>0</v>
      </c>
      <c r="AG192" s="185">
        <f t="shared" si="109"/>
        <v>0</v>
      </c>
      <c r="AH192" s="185">
        <f t="shared" si="109"/>
        <v>0</v>
      </c>
      <c r="AI192" s="185">
        <f t="shared" si="109"/>
        <v>0</v>
      </c>
      <c r="AJ192" s="185">
        <f t="shared" si="109"/>
        <v>0</v>
      </c>
      <c r="AK192" s="185">
        <f t="shared" si="109"/>
        <v>0</v>
      </c>
      <c r="AL192" s="185">
        <f t="shared" si="109"/>
        <v>0</v>
      </c>
      <c r="AM192" s="185">
        <f t="shared" si="109"/>
        <v>0</v>
      </c>
      <c r="AN192" s="185">
        <f t="shared" si="109"/>
        <v>0</v>
      </c>
      <c r="AO192" s="185">
        <f t="shared" si="109"/>
        <v>0</v>
      </c>
      <c r="AP192" s="185">
        <f t="shared" si="109"/>
        <v>0</v>
      </c>
    </row>
    <row r="193" spans="1:43" x14ac:dyDescent="0.2">
      <c r="A193" s="116" t="s">
        <v>358</v>
      </c>
      <c r="B193" s="119"/>
      <c r="C193" s="185">
        <f t="array" ref="C193:AP193">Inputs!D151:AQ151</f>
        <v>0</v>
      </c>
      <c r="D193" s="185">
        <v>0</v>
      </c>
      <c r="E193" s="185">
        <v>0</v>
      </c>
      <c r="F193" s="185">
        <v>0</v>
      </c>
      <c r="G193" s="185">
        <v>0</v>
      </c>
      <c r="H193" s="185">
        <v>0</v>
      </c>
      <c r="I193" s="185">
        <v>0</v>
      </c>
      <c r="J193" s="185">
        <v>0</v>
      </c>
      <c r="K193" s="185">
        <v>0</v>
      </c>
      <c r="L193" s="185">
        <v>0</v>
      </c>
      <c r="M193" s="185">
        <v>0</v>
      </c>
      <c r="N193" s="185">
        <v>0</v>
      </c>
      <c r="O193" s="185">
        <v>0</v>
      </c>
      <c r="P193" s="185">
        <v>0</v>
      </c>
      <c r="Q193" s="185">
        <v>0</v>
      </c>
      <c r="R193" s="185">
        <v>0</v>
      </c>
      <c r="S193" s="185">
        <v>0</v>
      </c>
      <c r="T193" s="185">
        <v>0</v>
      </c>
      <c r="U193" s="185">
        <v>0</v>
      </c>
      <c r="V193" s="185">
        <v>0</v>
      </c>
      <c r="W193" s="185">
        <v>0</v>
      </c>
      <c r="X193" s="185">
        <v>0</v>
      </c>
      <c r="Y193" s="185">
        <v>0</v>
      </c>
      <c r="Z193" s="185">
        <v>0</v>
      </c>
      <c r="AA193" s="185">
        <v>0</v>
      </c>
      <c r="AB193" s="185">
        <v>0</v>
      </c>
      <c r="AC193" s="185">
        <v>0</v>
      </c>
      <c r="AD193" s="185">
        <v>0</v>
      </c>
      <c r="AE193" s="185">
        <v>0</v>
      </c>
      <c r="AF193" s="185">
        <v>0</v>
      </c>
      <c r="AG193" s="185">
        <v>0</v>
      </c>
      <c r="AH193" s="185">
        <v>0</v>
      </c>
      <c r="AI193" s="185">
        <v>0</v>
      </c>
      <c r="AJ193" s="185">
        <v>0</v>
      </c>
      <c r="AK193" s="185">
        <v>0</v>
      </c>
      <c r="AL193" s="185">
        <v>0</v>
      </c>
      <c r="AM193" s="185">
        <v>0</v>
      </c>
      <c r="AN193" s="185">
        <v>0</v>
      </c>
      <c r="AO193" s="185">
        <v>0</v>
      </c>
      <c r="AP193" s="185">
        <v>0</v>
      </c>
    </row>
    <row r="194" spans="1:43" x14ac:dyDescent="0.2">
      <c r="A194" s="407" t="s">
        <v>357</v>
      </c>
      <c r="B194" s="408"/>
      <c r="C194" s="177">
        <f>C192*-C193/100</f>
        <v>0</v>
      </c>
      <c r="D194" s="177">
        <f t="shared" ref="D194:AP194" si="110">D192*-D193/100</f>
        <v>0</v>
      </c>
      <c r="E194" s="177">
        <f t="shared" si="110"/>
        <v>0</v>
      </c>
      <c r="F194" s="177">
        <f t="shared" si="110"/>
        <v>0</v>
      </c>
      <c r="G194" s="177">
        <f t="shared" si="110"/>
        <v>0</v>
      </c>
      <c r="H194" s="177">
        <f t="shared" si="110"/>
        <v>0</v>
      </c>
      <c r="I194" s="177">
        <f t="shared" si="110"/>
        <v>0</v>
      </c>
      <c r="J194" s="177">
        <f t="shared" si="110"/>
        <v>0</v>
      </c>
      <c r="K194" s="177">
        <f t="shared" si="110"/>
        <v>0</v>
      </c>
      <c r="L194" s="177">
        <f t="shared" si="110"/>
        <v>0</v>
      </c>
      <c r="M194" s="177">
        <f t="shared" si="110"/>
        <v>0</v>
      </c>
      <c r="N194" s="177">
        <f t="shared" si="110"/>
        <v>0</v>
      </c>
      <c r="O194" s="177">
        <f t="shared" si="110"/>
        <v>0</v>
      </c>
      <c r="P194" s="177">
        <f t="shared" si="110"/>
        <v>0</v>
      </c>
      <c r="Q194" s="177">
        <f t="shared" si="110"/>
        <v>0</v>
      </c>
      <c r="R194" s="177">
        <f t="shared" si="110"/>
        <v>0</v>
      </c>
      <c r="S194" s="177">
        <f t="shared" si="110"/>
        <v>0</v>
      </c>
      <c r="T194" s="177">
        <f t="shared" si="110"/>
        <v>0</v>
      </c>
      <c r="U194" s="177">
        <f t="shared" si="110"/>
        <v>0</v>
      </c>
      <c r="V194" s="177">
        <f t="shared" si="110"/>
        <v>0</v>
      </c>
      <c r="W194" s="177">
        <f t="shared" si="110"/>
        <v>0</v>
      </c>
      <c r="X194" s="177">
        <f t="shared" si="110"/>
        <v>0</v>
      </c>
      <c r="Y194" s="177">
        <f t="shared" si="110"/>
        <v>0</v>
      </c>
      <c r="Z194" s="177">
        <f t="shared" si="110"/>
        <v>0</v>
      </c>
      <c r="AA194" s="177">
        <f t="shared" si="110"/>
        <v>0</v>
      </c>
      <c r="AB194" s="177">
        <f t="shared" si="110"/>
        <v>0</v>
      </c>
      <c r="AC194" s="177">
        <f t="shared" si="110"/>
        <v>0</v>
      </c>
      <c r="AD194" s="177">
        <f t="shared" si="110"/>
        <v>0</v>
      </c>
      <c r="AE194" s="177">
        <f t="shared" si="110"/>
        <v>0</v>
      </c>
      <c r="AF194" s="177">
        <f t="shared" si="110"/>
        <v>0</v>
      </c>
      <c r="AG194" s="177">
        <f t="shared" si="110"/>
        <v>0</v>
      </c>
      <c r="AH194" s="177">
        <f t="shared" si="110"/>
        <v>0</v>
      </c>
      <c r="AI194" s="177">
        <f t="shared" si="110"/>
        <v>0</v>
      </c>
      <c r="AJ194" s="177">
        <f t="shared" si="110"/>
        <v>0</v>
      </c>
      <c r="AK194" s="177">
        <f t="shared" si="110"/>
        <v>0</v>
      </c>
      <c r="AL194" s="177">
        <f t="shared" si="110"/>
        <v>0</v>
      </c>
      <c r="AM194" s="177">
        <f t="shared" si="110"/>
        <v>0</v>
      </c>
      <c r="AN194" s="177">
        <f t="shared" si="110"/>
        <v>0</v>
      </c>
      <c r="AO194" s="177">
        <f t="shared" si="110"/>
        <v>0</v>
      </c>
      <c r="AP194" s="177">
        <f t="shared" si="110"/>
        <v>0</v>
      </c>
    </row>
    <row r="195" spans="1:43" s="201" customFormat="1" x14ac:dyDescent="0.2">
      <c r="A195" s="9"/>
    </row>
    <row r="196" spans="1:43" s="201" customFormat="1" x14ac:dyDescent="0.2">
      <c r="A196" s="29" t="s">
        <v>333</v>
      </c>
    </row>
    <row r="197" spans="1:43" s="16" customFormat="1" x14ac:dyDescent="0.2">
      <c r="A197" s="116" t="s">
        <v>317</v>
      </c>
      <c r="B197" s="201"/>
      <c r="C197" s="185">
        <f t="shared" ref="C197:AP197" si="111">C91</f>
        <v>0</v>
      </c>
      <c r="D197" s="185">
        <f t="shared" si="111"/>
        <v>0</v>
      </c>
      <c r="E197" s="185">
        <f t="shared" si="111"/>
        <v>0</v>
      </c>
      <c r="F197" s="185">
        <f t="shared" si="111"/>
        <v>0</v>
      </c>
      <c r="G197" s="185">
        <f t="shared" si="111"/>
        <v>0</v>
      </c>
      <c r="H197" s="185">
        <f t="shared" si="111"/>
        <v>0</v>
      </c>
      <c r="I197" s="185">
        <f t="shared" si="111"/>
        <v>0</v>
      </c>
      <c r="J197" s="185">
        <f t="shared" si="111"/>
        <v>0</v>
      </c>
      <c r="K197" s="185">
        <f t="shared" si="111"/>
        <v>0</v>
      </c>
      <c r="L197" s="185">
        <f t="shared" si="111"/>
        <v>0</v>
      </c>
      <c r="M197" s="185">
        <f t="shared" si="111"/>
        <v>0</v>
      </c>
      <c r="N197" s="185">
        <f t="shared" si="111"/>
        <v>0</v>
      </c>
      <c r="O197" s="185">
        <f t="shared" si="111"/>
        <v>0</v>
      </c>
      <c r="P197" s="185">
        <f t="shared" si="111"/>
        <v>0</v>
      </c>
      <c r="Q197" s="185">
        <f t="shared" si="111"/>
        <v>0</v>
      </c>
      <c r="R197" s="185">
        <f t="shared" si="111"/>
        <v>0</v>
      </c>
      <c r="S197" s="185">
        <f t="shared" si="111"/>
        <v>0</v>
      </c>
      <c r="T197" s="185">
        <f t="shared" si="111"/>
        <v>0</v>
      </c>
      <c r="U197" s="185">
        <f t="shared" si="111"/>
        <v>0</v>
      </c>
      <c r="V197" s="185">
        <f t="shared" si="111"/>
        <v>0</v>
      </c>
      <c r="W197" s="185">
        <f t="shared" si="111"/>
        <v>0</v>
      </c>
      <c r="X197" s="185">
        <f t="shared" si="111"/>
        <v>0</v>
      </c>
      <c r="Y197" s="185">
        <f t="shared" si="111"/>
        <v>0</v>
      </c>
      <c r="Z197" s="185">
        <f t="shared" si="111"/>
        <v>0</v>
      </c>
      <c r="AA197" s="185">
        <f t="shared" si="111"/>
        <v>0</v>
      </c>
      <c r="AB197" s="185">
        <f t="shared" si="111"/>
        <v>0</v>
      </c>
      <c r="AC197" s="185">
        <f t="shared" si="111"/>
        <v>0</v>
      </c>
      <c r="AD197" s="185">
        <f t="shared" si="111"/>
        <v>0</v>
      </c>
      <c r="AE197" s="185">
        <f t="shared" si="111"/>
        <v>0</v>
      </c>
      <c r="AF197" s="185">
        <f t="shared" si="111"/>
        <v>0</v>
      </c>
      <c r="AG197" s="185">
        <f t="shared" si="111"/>
        <v>0</v>
      </c>
      <c r="AH197" s="185">
        <f t="shared" si="111"/>
        <v>0</v>
      </c>
      <c r="AI197" s="185">
        <f t="shared" si="111"/>
        <v>0</v>
      </c>
      <c r="AJ197" s="185">
        <f t="shared" si="111"/>
        <v>0</v>
      </c>
      <c r="AK197" s="185">
        <f t="shared" si="111"/>
        <v>0</v>
      </c>
      <c r="AL197" s="185">
        <f t="shared" si="111"/>
        <v>0</v>
      </c>
      <c r="AM197" s="185">
        <f t="shared" si="111"/>
        <v>0</v>
      </c>
      <c r="AN197" s="185">
        <f t="shared" si="111"/>
        <v>0</v>
      </c>
      <c r="AO197" s="185">
        <f t="shared" si="111"/>
        <v>0</v>
      </c>
      <c r="AP197" s="185">
        <f t="shared" si="111"/>
        <v>0</v>
      </c>
    </row>
    <row r="198" spans="1:43" s="9" customFormat="1" x14ac:dyDescent="0.2">
      <c r="A198" s="116" t="s">
        <v>329</v>
      </c>
      <c r="B198" s="201"/>
      <c r="C198" s="185">
        <f t="shared" ref="C198:AP198" si="112">IF(C$2&lt;=analysis_period,-C425-C456-C482-C508,0)</f>
        <v>0</v>
      </c>
      <c r="D198" s="185">
        <f t="shared" si="112"/>
        <v>0</v>
      </c>
      <c r="E198" s="185">
        <f t="shared" si="112"/>
        <v>0</v>
      </c>
      <c r="F198" s="185">
        <f t="shared" si="112"/>
        <v>0</v>
      </c>
      <c r="G198" s="185">
        <f t="shared" si="112"/>
        <v>0</v>
      </c>
      <c r="H198" s="185">
        <f t="shared" si="112"/>
        <v>0</v>
      </c>
      <c r="I198" s="185">
        <f t="shared" si="112"/>
        <v>0</v>
      </c>
      <c r="J198" s="185">
        <f t="shared" si="112"/>
        <v>0</v>
      </c>
      <c r="K198" s="185">
        <f t="shared" si="112"/>
        <v>0</v>
      </c>
      <c r="L198" s="185">
        <f t="shared" si="112"/>
        <v>0</v>
      </c>
      <c r="M198" s="185">
        <f t="shared" si="112"/>
        <v>0</v>
      </c>
      <c r="N198" s="185">
        <f t="shared" si="112"/>
        <v>0</v>
      </c>
      <c r="O198" s="185">
        <f t="shared" si="112"/>
        <v>0</v>
      </c>
      <c r="P198" s="185">
        <f t="shared" si="112"/>
        <v>0</v>
      </c>
      <c r="Q198" s="185">
        <f t="shared" si="112"/>
        <v>0</v>
      </c>
      <c r="R198" s="185">
        <f t="shared" si="112"/>
        <v>0</v>
      </c>
      <c r="S198" s="185">
        <f t="shared" si="112"/>
        <v>0</v>
      </c>
      <c r="T198" s="185">
        <f t="shared" si="112"/>
        <v>0</v>
      </c>
      <c r="U198" s="185">
        <f t="shared" si="112"/>
        <v>0</v>
      </c>
      <c r="V198" s="185">
        <f t="shared" si="112"/>
        <v>0</v>
      </c>
      <c r="W198" s="185">
        <f t="shared" si="112"/>
        <v>0</v>
      </c>
      <c r="X198" s="185">
        <f t="shared" si="112"/>
        <v>0</v>
      </c>
      <c r="Y198" s="185">
        <f t="shared" si="112"/>
        <v>0</v>
      </c>
      <c r="Z198" s="185">
        <f t="shared" si="112"/>
        <v>0</v>
      </c>
      <c r="AA198" s="185">
        <f t="shared" si="112"/>
        <v>0</v>
      </c>
      <c r="AB198" s="185">
        <f t="shared" si="112"/>
        <v>0</v>
      </c>
      <c r="AC198" s="185">
        <f t="shared" si="112"/>
        <v>0</v>
      </c>
      <c r="AD198" s="185">
        <f t="shared" si="112"/>
        <v>0</v>
      </c>
      <c r="AE198" s="185">
        <f t="shared" si="112"/>
        <v>0</v>
      </c>
      <c r="AF198" s="185">
        <f t="shared" si="112"/>
        <v>0</v>
      </c>
      <c r="AG198" s="185">
        <f t="shared" si="112"/>
        <v>0</v>
      </c>
      <c r="AH198" s="185">
        <f t="shared" si="112"/>
        <v>0</v>
      </c>
      <c r="AI198" s="185">
        <f t="shared" si="112"/>
        <v>0</v>
      </c>
      <c r="AJ198" s="185">
        <f t="shared" si="112"/>
        <v>0</v>
      </c>
      <c r="AK198" s="185">
        <f t="shared" si="112"/>
        <v>0</v>
      </c>
      <c r="AL198" s="185">
        <f t="shared" si="112"/>
        <v>0</v>
      </c>
      <c r="AM198" s="185">
        <f t="shared" si="112"/>
        <v>0</v>
      </c>
      <c r="AN198" s="185">
        <f t="shared" si="112"/>
        <v>0</v>
      </c>
      <c r="AO198" s="185">
        <f t="shared" si="112"/>
        <v>0</v>
      </c>
      <c r="AP198" s="185">
        <f t="shared" si="112"/>
        <v>0</v>
      </c>
    </row>
    <row r="199" spans="1:43" s="16" customFormat="1" x14ac:dyDescent="0.2">
      <c r="A199" s="116" t="s">
        <v>330</v>
      </c>
      <c r="B199" s="201"/>
      <c r="C199" s="185">
        <f t="shared" ref="C199:AP199" si="113">C194</f>
        <v>0</v>
      </c>
      <c r="D199" s="185">
        <f t="shared" si="113"/>
        <v>0</v>
      </c>
      <c r="E199" s="185">
        <f t="shared" si="113"/>
        <v>0</v>
      </c>
      <c r="F199" s="185">
        <f t="shared" si="113"/>
        <v>0</v>
      </c>
      <c r="G199" s="185">
        <f t="shared" si="113"/>
        <v>0</v>
      </c>
      <c r="H199" s="185">
        <f t="shared" si="113"/>
        <v>0</v>
      </c>
      <c r="I199" s="185">
        <f t="shared" si="113"/>
        <v>0</v>
      </c>
      <c r="J199" s="185">
        <f t="shared" si="113"/>
        <v>0</v>
      </c>
      <c r="K199" s="185">
        <f t="shared" si="113"/>
        <v>0</v>
      </c>
      <c r="L199" s="185">
        <f t="shared" si="113"/>
        <v>0</v>
      </c>
      <c r="M199" s="185">
        <f t="shared" si="113"/>
        <v>0</v>
      </c>
      <c r="N199" s="185">
        <f t="shared" si="113"/>
        <v>0</v>
      </c>
      <c r="O199" s="185">
        <f t="shared" si="113"/>
        <v>0</v>
      </c>
      <c r="P199" s="185">
        <f t="shared" si="113"/>
        <v>0</v>
      </c>
      <c r="Q199" s="185">
        <f t="shared" si="113"/>
        <v>0</v>
      </c>
      <c r="R199" s="185">
        <f t="shared" si="113"/>
        <v>0</v>
      </c>
      <c r="S199" s="185">
        <f t="shared" si="113"/>
        <v>0</v>
      </c>
      <c r="T199" s="185">
        <f t="shared" si="113"/>
        <v>0</v>
      </c>
      <c r="U199" s="185">
        <f t="shared" si="113"/>
        <v>0</v>
      </c>
      <c r="V199" s="185">
        <f t="shared" si="113"/>
        <v>0</v>
      </c>
      <c r="W199" s="185">
        <f t="shared" si="113"/>
        <v>0</v>
      </c>
      <c r="X199" s="185">
        <f t="shared" si="113"/>
        <v>0</v>
      </c>
      <c r="Y199" s="185">
        <f t="shared" si="113"/>
        <v>0</v>
      </c>
      <c r="Z199" s="185">
        <f t="shared" si="113"/>
        <v>0</v>
      </c>
      <c r="AA199" s="185">
        <f t="shared" si="113"/>
        <v>0</v>
      </c>
      <c r="AB199" s="185">
        <f t="shared" si="113"/>
        <v>0</v>
      </c>
      <c r="AC199" s="185">
        <f t="shared" si="113"/>
        <v>0</v>
      </c>
      <c r="AD199" s="185">
        <f t="shared" si="113"/>
        <v>0</v>
      </c>
      <c r="AE199" s="185">
        <f t="shared" si="113"/>
        <v>0</v>
      </c>
      <c r="AF199" s="185">
        <f t="shared" si="113"/>
        <v>0</v>
      </c>
      <c r="AG199" s="185">
        <f t="shared" si="113"/>
        <v>0</v>
      </c>
      <c r="AH199" s="185">
        <f t="shared" si="113"/>
        <v>0</v>
      </c>
      <c r="AI199" s="185">
        <f t="shared" si="113"/>
        <v>0</v>
      </c>
      <c r="AJ199" s="185">
        <f t="shared" si="113"/>
        <v>0</v>
      </c>
      <c r="AK199" s="185">
        <f t="shared" si="113"/>
        <v>0</v>
      </c>
      <c r="AL199" s="185">
        <f t="shared" si="113"/>
        <v>0</v>
      </c>
      <c r="AM199" s="185">
        <f t="shared" si="113"/>
        <v>0</v>
      </c>
      <c r="AN199" s="185">
        <f t="shared" si="113"/>
        <v>0</v>
      </c>
      <c r="AO199" s="185">
        <f t="shared" si="113"/>
        <v>0</v>
      </c>
      <c r="AP199" s="185">
        <f t="shared" si="113"/>
        <v>0</v>
      </c>
    </row>
    <row r="200" spans="1:43" s="16" customFormat="1" x14ac:dyDescent="0.2">
      <c r="A200" s="116" t="s">
        <v>47</v>
      </c>
      <c r="B200" s="201"/>
      <c r="C200" s="185">
        <f t="shared" ref="C200:AP200" si="114">C123</f>
        <v>0</v>
      </c>
      <c r="D200" s="185">
        <f t="shared" si="114"/>
        <v>0</v>
      </c>
      <c r="E200" s="185">
        <f t="shared" si="114"/>
        <v>0</v>
      </c>
      <c r="F200" s="185">
        <f t="shared" si="114"/>
        <v>0</v>
      </c>
      <c r="G200" s="185">
        <f t="shared" si="114"/>
        <v>0</v>
      </c>
      <c r="H200" s="185">
        <f t="shared" si="114"/>
        <v>0</v>
      </c>
      <c r="I200" s="185">
        <f t="shared" si="114"/>
        <v>0</v>
      </c>
      <c r="J200" s="185">
        <f t="shared" si="114"/>
        <v>0</v>
      </c>
      <c r="K200" s="185">
        <f t="shared" si="114"/>
        <v>0</v>
      </c>
      <c r="L200" s="185">
        <f t="shared" si="114"/>
        <v>0</v>
      </c>
      <c r="M200" s="185">
        <f t="shared" si="114"/>
        <v>0</v>
      </c>
      <c r="N200" s="185">
        <f t="shared" si="114"/>
        <v>0</v>
      </c>
      <c r="O200" s="185">
        <f t="shared" si="114"/>
        <v>0</v>
      </c>
      <c r="P200" s="185">
        <f t="shared" si="114"/>
        <v>0</v>
      </c>
      <c r="Q200" s="185">
        <f t="shared" si="114"/>
        <v>0</v>
      </c>
      <c r="R200" s="185">
        <f t="shared" si="114"/>
        <v>0</v>
      </c>
      <c r="S200" s="185">
        <f t="shared" si="114"/>
        <v>0</v>
      </c>
      <c r="T200" s="185">
        <f t="shared" si="114"/>
        <v>0</v>
      </c>
      <c r="U200" s="185">
        <f t="shared" si="114"/>
        <v>0</v>
      </c>
      <c r="V200" s="185">
        <f t="shared" si="114"/>
        <v>0</v>
      </c>
      <c r="W200" s="185">
        <f t="shared" si="114"/>
        <v>0</v>
      </c>
      <c r="X200" s="185">
        <f t="shared" si="114"/>
        <v>0</v>
      </c>
      <c r="Y200" s="185">
        <f t="shared" si="114"/>
        <v>0</v>
      </c>
      <c r="Z200" s="185">
        <f t="shared" si="114"/>
        <v>0</v>
      </c>
      <c r="AA200" s="185">
        <f t="shared" si="114"/>
        <v>0</v>
      </c>
      <c r="AB200" s="185">
        <f t="shared" si="114"/>
        <v>0</v>
      </c>
      <c r="AC200" s="185">
        <f t="shared" si="114"/>
        <v>0</v>
      </c>
      <c r="AD200" s="185">
        <f t="shared" si="114"/>
        <v>0</v>
      </c>
      <c r="AE200" s="185">
        <f t="shared" si="114"/>
        <v>0</v>
      </c>
      <c r="AF200" s="185">
        <f t="shared" si="114"/>
        <v>0</v>
      </c>
      <c r="AG200" s="185">
        <f t="shared" si="114"/>
        <v>0</v>
      </c>
      <c r="AH200" s="185">
        <f t="shared" si="114"/>
        <v>0</v>
      </c>
      <c r="AI200" s="185">
        <f t="shared" si="114"/>
        <v>0</v>
      </c>
      <c r="AJ200" s="185">
        <f t="shared" si="114"/>
        <v>0</v>
      </c>
      <c r="AK200" s="185">
        <f t="shared" si="114"/>
        <v>0</v>
      </c>
      <c r="AL200" s="185">
        <f t="shared" si="114"/>
        <v>0</v>
      </c>
      <c r="AM200" s="185">
        <f t="shared" si="114"/>
        <v>0</v>
      </c>
      <c r="AN200" s="185">
        <f t="shared" si="114"/>
        <v>0</v>
      </c>
      <c r="AO200" s="185">
        <f t="shared" si="114"/>
        <v>0</v>
      </c>
      <c r="AP200" s="185">
        <f t="shared" si="114"/>
        <v>0</v>
      </c>
    </row>
    <row r="201" spans="1:43" s="16" customFormat="1" x14ac:dyDescent="0.2">
      <c r="A201" s="116" t="s">
        <v>86</v>
      </c>
      <c r="B201" s="201"/>
      <c r="C201" s="160">
        <f t="shared" ref="C201:AP201" si="115">C127</f>
        <v>0</v>
      </c>
      <c r="D201" s="160">
        <f t="shared" si="115"/>
        <v>0</v>
      </c>
      <c r="E201" s="160">
        <f t="shared" si="115"/>
        <v>0</v>
      </c>
      <c r="F201" s="160">
        <f t="shared" si="115"/>
        <v>0</v>
      </c>
      <c r="G201" s="160">
        <f t="shared" si="115"/>
        <v>0</v>
      </c>
      <c r="H201" s="160">
        <f t="shared" si="115"/>
        <v>0</v>
      </c>
      <c r="I201" s="160">
        <f t="shared" si="115"/>
        <v>0</v>
      </c>
      <c r="J201" s="160">
        <f t="shared" si="115"/>
        <v>0</v>
      </c>
      <c r="K201" s="160">
        <f t="shared" si="115"/>
        <v>0</v>
      </c>
      <c r="L201" s="160">
        <f t="shared" si="115"/>
        <v>0</v>
      </c>
      <c r="M201" s="160">
        <f t="shared" si="115"/>
        <v>0</v>
      </c>
      <c r="N201" s="160">
        <f t="shared" si="115"/>
        <v>0</v>
      </c>
      <c r="O201" s="160">
        <f t="shared" si="115"/>
        <v>0</v>
      </c>
      <c r="P201" s="160">
        <f t="shared" si="115"/>
        <v>0</v>
      </c>
      <c r="Q201" s="160">
        <f t="shared" si="115"/>
        <v>0</v>
      </c>
      <c r="R201" s="160">
        <f t="shared" si="115"/>
        <v>0</v>
      </c>
      <c r="S201" s="160">
        <f t="shared" si="115"/>
        <v>0</v>
      </c>
      <c r="T201" s="160">
        <f t="shared" si="115"/>
        <v>0</v>
      </c>
      <c r="U201" s="160">
        <f t="shared" si="115"/>
        <v>0</v>
      </c>
      <c r="V201" s="160">
        <f t="shared" si="115"/>
        <v>0</v>
      </c>
      <c r="W201" s="160">
        <f t="shared" si="115"/>
        <v>0</v>
      </c>
      <c r="X201" s="160">
        <f t="shared" si="115"/>
        <v>0</v>
      </c>
      <c r="Y201" s="160">
        <f t="shared" si="115"/>
        <v>0</v>
      </c>
      <c r="Z201" s="160">
        <f t="shared" si="115"/>
        <v>0</v>
      </c>
      <c r="AA201" s="160">
        <f t="shared" si="115"/>
        <v>0</v>
      </c>
      <c r="AB201" s="160">
        <f t="shared" si="115"/>
        <v>0</v>
      </c>
      <c r="AC201" s="160">
        <f t="shared" si="115"/>
        <v>0</v>
      </c>
      <c r="AD201" s="160">
        <f t="shared" si="115"/>
        <v>0</v>
      </c>
      <c r="AE201" s="160">
        <f t="shared" si="115"/>
        <v>0</v>
      </c>
      <c r="AF201" s="160">
        <f t="shared" si="115"/>
        <v>0</v>
      </c>
      <c r="AG201" s="160">
        <f t="shared" si="115"/>
        <v>0</v>
      </c>
      <c r="AH201" s="160">
        <f t="shared" si="115"/>
        <v>0</v>
      </c>
      <c r="AI201" s="160">
        <f t="shared" si="115"/>
        <v>0</v>
      </c>
      <c r="AJ201" s="160">
        <f t="shared" si="115"/>
        <v>0</v>
      </c>
      <c r="AK201" s="160">
        <f t="shared" si="115"/>
        <v>0</v>
      </c>
      <c r="AL201" s="160">
        <f t="shared" si="115"/>
        <v>0</v>
      </c>
      <c r="AM201" s="160">
        <f t="shared" si="115"/>
        <v>0</v>
      </c>
      <c r="AN201" s="160">
        <f t="shared" si="115"/>
        <v>0</v>
      </c>
      <c r="AO201" s="160">
        <f t="shared" si="115"/>
        <v>0</v>
      </c>
      <c r="AP201" s="160">
        <f t="shared" si="115"/>
        <v>0</v>
      </c>
    </row>
    <row r="202" spans="1:43" s="16" customFormat="1" x14ac:dyDescent="0.2">
      <c r="A202" s="116" t="s">
        <v>326</v>
      </c>
      <c r="B202" s="201"/>
      <c r="C202" s="185">
        <f t="shared" ref="C202:AP202" si="116">SUM(C197:C201)</f>
        <v>0</v>
      </c>
      <c r="D202" s="185">
        <f t="shared" si="116"/>
        <v>0</v>
      </c>
      <c r="E202" s="185">
        <f t="shared" si="116"/>
        <v>0</v>
      </c>
      <c r="F202" s="185">
        <f t="shared" si="116"/>
        <v>0</v>
      </c>
      <c r="G202" s="185">
        <f t="shared" si="116"/>
        <v>0</v>
      </c>
      <c r="H202" s="185">
        <f t="shared" si="116"/>
        <v>0</v>
      </c>
      <c r="I202" s="185">
        <f t="shared" si="116"/>
        <v>0</v>
      </c>
      <c r="J202" s="185">
        <f t="shared" si="116"/>
        <v>0</v>
      </c>
      <c r="K202" s="185">
        <f t="shared" si="116"/>
        <v>0</v>
      </c>
      <c r="L202" s="185">
        <f t="shared" si="116"/>
        <v>0</v>
      </c>
      <c r="M202" s="185">
        <f t="shared" si="116"/>
        <v>0</v>
      </c>
      <c r="N202" s="185">
        <f t="shared" si="116"/>
        <v>0</v>
      </c>
      <c r="O202" s="185">
        <f t="shared" si="116"/>
        <v>0</v>
      </c>
      <c r="P202" s="185">
        <f t="shared" si="116"/>
        <v>0</v>
      </c>
      <c r="Q202" s="185">
        <f t="shared" si="116"/>
        <v>0</v>
      </c>
      <c r="R202" s="185">
        <f t="shared" si="116"/>
        <v>0</v>
      </c>
      <c r="S202" s="185">
        <f t="shared" si="116"/>
        <v>0</v>
      </c>
      <c r="T202" s="185">
        <f t="shared" si="116"/>
        <v>0</v>
      </c>
      <c r="U202" s="185">
        <f t="shared" si="116"/>
        <v>0</v>
      </c>
      <c r="V202" s="185">
        <f t="shared" si="116"/>
        <v>0</v>
      </c>
      <c r="W202" s="185">
        <f t="shared" si="116"/>
        <v>0</v>
      </c>
      <c r="X202" s="185">
        <f t="shared" si="116"/>
        <v>0</v>
      </c>
      <c r="Y202" s="185">
        <f t="shared" si="116"/>
        <v>0</v>
      </c>
      <c r="Z202" s="185">
        <f t="shared" si="116"/>
        <v>0</v>
      </c>
      <c r="AA202" s="185">
        <f t="shared" si="116"/>
        <v>0</v>
      </c>
      <c r="AB202" s="185">
        <f t="shared" si="116"/>
        <v>0</v>
      </c>
      <c r="AC202" s="185">
        <f t="shared" si="116"/>
        <v>0</v>
      </c>
      <c r="AD202" s="185">
        <f t="shared" si="116"/>
        <v>0</v>
      </c>
      <c r="AE202" s="185">
        <f t="shared" si="116"/>
        <v>0</v>
      </c>
      <c r="AF202" s="185">
        <f t="shared" si="116"/>
        <v>0</v>
      </c>
      <c r="AG202" s="185">
        <f t="shared" si="116"/>
        <v>0</v>
      </c>
      <c r="AH202" s="185">
        <f t="shared" si="116"/>
        <v>0</v>
      </c>
      <c r="AI202" s="185">
        <f t="shared" si="116"/>
        <v>0</v>
      </c>
      <c r="AJ202" s="185">
        <f t="shared" si="116"/>
        <v>0</v>
      </c>
      <c r="AK202" s="185">
        <f t="shared" si="116"/>
        <v>0</v>
      </c>
      <c r="AL202" s="185">
        <f t="shared" si="116"/>
        <v>0</v>
      </c>
      <c r="AM202" s="185">
        <f t="shared" si="116"/>
        <v>0</v>
      </c>
      <c r="AN202" s="185">
        <f t="shared" si="116"/>
        <v>0</v>
      </c>
      <c r="AO202" s="185">
        <f t="shared" si="116"/>
        <v>0</v>
      </c>
      <c r="AP202" s="185">
        <f t="shared" si="116"/>
        <v>0</v>
      </c>
    </row>
    <row r="203" spans="1:43" s="16" customFormat="1" x14ac:dyDescent="0.2">
      <c r="A203" s="116" t="s">
        <v>392</v>
      </c>
      <c r="B203" s="201"/>
      <c r="C203" s="185">
        <f>C555</f>
        <v>0</v>
      </c>
    </row>
    <row r="204" spans="1:43" x14ac:dyDescent="0.2">
      <c r="A204" s="116" t="s">
        <v>380</v>
      </c>
      <c r="B204" s="119"/>
      <c r="C204" s="421">
        <f>C562</f>
        <v>0</v>
      </c>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c r="AQ204" s="7"/>
    </row>
    <row r="205" spans="1:43" x14ac:dyDescent="0.2">
      <c r="A205" s="116" t="s">
        <v>327</v>
      </c>
      <c r="B205" s="119"/>
      <c r="C205" s="160">
        <f>C203+C204</f>
        <v>0</v>
      </c>
      <c r="D205" s="160">
        <v>0</v>
      </c>
      <c r="E205" s="160">
        <v>0</v>
      </c>
      <c r="F205" s="160">
        <v>0</v>
      </c>
      <c r="G205" s="160">
        <v>0</v>
      </c>
      <c r="H205" s="160">
        <v>0</v>
      </c>
      <c r="I205" s="160">
        <v>0</v>
      </c>
      <c r="J205" s="160">
        <v>0</v>
      </c>
      <c r="K205" s="160">
        <v>0</v>
      </c>
      <c r="L205" s="160">
        <v>0</v>
      </c>
      <c r="M205" s="160">
        <v>0</v>
      </c>
      <c r="N205" s="160">
        <v>0</v>
      </c>
      <c r="O205" s="160">
        <v>0</v>
      </c>
      <c r="P205" s="160">
        <v>0</v>
      </c>
      <c r="Q205" s="160">
        <v>0</v>
      </c>
      <c r="R205" s="160">
        <v>0</v>
      </c>
      <c r="S205" s="160">
        <v>0</v>
      </c>
      <c r="T205" s="160">
        <v>0</v>
      </c>
      <c r="U205" s="160">
        <v>0</v>
      </c>
      <c r="V205" s="160">
        <v>0</v>
      </c>
      <c r="W205" s="160">
        <v>0</v>
      </c>
      <c r="X205" s="160">
        <v>0</v>
      </c>
      <c r="Y205" s="160">
        <v>0</v>
      </c>
      <c r="Z205" s="160">
        <v>0</v>
      </c>
      <c r="AA205" s="160">
        <v>0</v>
      </c>
      <c r="AB205" s="160">
        <v>0</v>
      </c>
      <c r="AC205" s="160">
        <v>0</v>
      </c>
      <c r="AD205" s="160">
        <v>0</v>
      </c>
      <c r="AE205" s="160">
        <v>0</v>
      </c>
      <c r="AF205" s="160">
        <v>0</v>
      </c>
      <c r="AG205" s="160">
        <v>0</v>
      </c>
      <c r="AH205" s="160">
        <v>0</v>
      </c>
      <c r="AI205" s="160">
        <v>0</v>
      </c>
      <c r="AJ205" s="160">
        <v>0</v>
      </c>
      <c r="AK205" s="160">
        <v>0</v>
      </c>
      <c r="AL205" s="160">
        <v>0</v>
      </c>
      <c r="AM205" s="160">
        <v>0</v>
      </c>
      <c r="AN205" s="160">
        <v>0</v>
      </c>
      <c r="AO205" s="160">
        <v>0</v>
      </c>
      <c r="AP205" s="160">
        <v>0</v>
      </c>
    </row>
    <row r="206" spans="1:43" x14ac:dyDescent="0.2">
      <c r="A206" s="116" t="s">
        <v>325</v>
      </c>
      <c r="B206" s="119"/>
      <c r="C206" s="185">
        <f t="shared" ref="C206:AP206" si="117">C202+C205</f>
        <v>0</v>
      </c>
      <c r="D206" s="185">
        <f t="shared" si="117"/>
        <v>0</v>
      </c>
      <c r="E206" s="185">
        <f t="shared" si="117"/>
        <v>0</v>
      </c>
      <c r="F206" s="185">
        <f t="shared" si="117"/>
        <v>0</v>
      </c>
      <c r="G206" s="185">
        <f t="shared" si="117"/>
        <v>0</v>
      </c>
      <c r="H206" s="185">
        <f t="shared" si="117"/>
        <v>0</v>
      </c>
      <c r="I206" s="185">
        <f t="shared" si="117"/>
        <v>0</v>
      </c>
      <c r="J206" s="185">
        <f t="shared" si="117"/>
        <v>0</v>
      </c>
      <c r="K206" s="185">
        <f t="shared" si="117"/>
        <v>0</v>
      </c>
      <c r="L206" s="185">
        <f t="shared" si="117"/>
        <v>0</v>
      </c>
      <c r="M206" s="185">
        <f t="shared" si="117"/>
        <v>0</v>
      </c>
      <c r="N206" s="185">
        <f t="shared" si="117"/>
        <v>0</v>
      </c>
      <c r="O206" s="185">
        <f t="shared" si="117"/>
        <v>0</v>
      </c>
      <c r="P206" s="185">
        <f t="shared" si="117"/>
        <v>0</v>
      </c>
      <c r="Q206" s="185">
        <f t="shared" si="117"/>
        <v>0</v>
      </c>
      <c r="R206" s="185">
        <f t="shared" si="117"/>
        <v>0</v>
      </c>
      <c r="S206" s="185">
        <f t="shared" si="117"/>
        <v>0</v>
      </c>
      <c r="T206" s="185">
        <f t="shared" si="117"/>
        <v>0</v>
      </c>
      <c r="U206" s="185">
        <f t="shared" si="117"/>
        <v>0</v>
      </c>
      <c r="V206" s="185">
        <f t="shared" si="117"/>
        <v>0</v>
      </c>
      <c r="W206" s="185">
        <f t="shared" si="117"/>
        <v>0</v>
      </c>
      <c r="X206" s="185">
        <f t="shared" si="117"/>
        <v>0</v>
      </c>
      <c r="Y206" s="185">
        <f t="shared" si="117"/>
        <v>0</v>
      </c>
      <c r="Z206" s="185">
        <f t="shared" si="117"/>
        <v>0</v>
      </c>
      <c r="AA206" s="185">
        <f t="shared" si="117"/>
        <v>0</v>
      </c>
      <c r="AB206" s="185">
        <f t="shared" si="117"/>
        <v>0</v>
      </c>
      <c r="AC206" s="185">
        <f t="shared" si="117"/>
        <v>0</v>
      </c>
      <c r="AD206" s="185">
        <f t="shared" si="117"/>
        <v>0</v>
      </c>
      <c r="AE206" s="185">
        <f t="shared" si="117"/>
        <v>0</v>
      </c>
      <c r="AF206" s="185">
        <f t="shared" si="117"/>
        <v>0</v>
      </c>
      <c r="AG206" s="185">
        <f t="shared" si="117"/>
        <v>0</v>
      </c>
      <c r="AH206" s="185">
        <f t="shared" si="117"/>
        <v>0</v>
      </c>
      <c r="AI206" s="185">
        <f t="shared" si="117"/>
        <v>0</v>
      </c>
      <c r="AJ206" s="185">
        <f t="shared" si="117"/>
        <v>0</v>
      </c>
      <c r="AK206" s="185">
        <f t="shared" si="117"/>
        <v>0</v>
      </c>
      <c r="AL206" s="185">
        <f t="shared" si="117"/>
        <v>0</v>
      </c>
      <c r="AM206" s="185">
        <f t="shared" si="117"/>
        <v>0</v>
      </c>
      <c r="AN206" s="185">
        <f t="shared" si="117"/>
        <v>0</v>
      </c>
      <c r="AO206" s="185">
        <f t="shared" si="117"/>
        <v>0</v>
      </c>
      <c r="AP206" s="185">
        <f t="shared" si="117"/>
        <v>0</v>
      </c>
    </row>
    <row r="207" spans="1:43" x14ac:dyDescent="0.2">
      <c r="A207" s="116" t="s">
        <v>328</v>
      </c>
      <c r="B207" s="119"/>
      <c r="C207" s="185">
        <f t="array" ref="C207:AP207">Inputs!D152:AQ152</f>
        <v>0</v>
      </c>
      <c r="D207" s="185">
        <v>0</v>
      </c>
      <c r="E207" s="185">
        <v>0</v>
      </c>
      <c r="F207" s="185">
        <v>0</v>
      </c>
      <c r="G207" s="185">
        <v>0</v>
      </c>
      <c r="H207" s="185">
        <v>0</v>
      </c>
      <c r="I207" s="185">
        <v>0</v>
      </c>
      <c r="J207" s="185">
        <v>0</v>
      </c>
      <c r="K207" s="185">
        <v>0</v>
      </c>
      <c r="L207" s="185">
        <v>0</v>
      </c>
      <c r="M207" s="185">
        <v>0</v>
      </c>
      <c r="N207" s="185">
        <v>0</v>
      </c>
      <c r="O207" s="185">
        <v>0</v>
      </c>
      <c r="P207" s="185">
        <v>0</v>
      </c>
      <c r="Q207" s="185">
        <v>0</v>
      </c>
      <c r="R207" s="185">
        <v>0</v>
      </c>
      <c r="S207" s="185">
        <v>0</v>
      </c>
      <c r="T207" s="185">
        <v>0</v>
      </c>
      <c r="U207" s="185">
        <v>0</v>
      </c>
      <c r="V207" s="185">
        <v>0</v>
      </c>
      <c r="W207" s="185">
        <v>0</v>
      </c>
      <c r="X207" s="185">
        <v>0</v>
      </c>
      <c r="Y207" s="185">
        <v>0</v>
      </c>
      <c r="Z207" s="185">
        <v>0</v>
      </c>
      <c r="AA207" s="185">
        <v>0</v>
      </c>
      <c r="AB207" s="185">
        <v>0</v>
      </c>
      <c r="AC207" s="185">
        <v>0</v>
      </c>
      <c r="AD207" s="185">
        <v>0</v>
      </c>
      <c r="AE207" s="185">
        <v>0</v>
      </c>
      <c r="AF207" s="185">
        <v>0</v>
      </c>
      <c r="AG207" s="185">
        <v>0</v>
      </c>
      <c r="AH207" s="185">
        <v>0</v>
      </c>
      <c r="AI207" s="185">
        <v>0</v>
      </c>
      <c r="AJ207" s="185">
        <v>0</v>
      </c>
      <c r="AK207" s="185">
        <v>0</v>
      </c>
      <c r="AL207" s="185">
        <v>0</v>
      </c>
      <c r="AM207" s="185">
        <v>0</v>
      </c>
      <c r="AN207" s="185">
        <v>0</v>
      </c>
      <c r="AO207" s="185">
        <v>0</v>
      </c>
      <c r="AP207" s="185">
        <v>0</v>
      </c>
    </row>
    <row r="208" spans="1:43" x14ac:dyDescent="0.2">
      <c r="A208" s="409" t="s">
        <v>331</v>
      </c>
      <c r="B208" s="408"/>
      <c r="C208" s="177">
        <f>C206*-C207/100</f>
        <v>0</v>
      </c>
      <c r="D208" s="177">
        <f t="shared" ref="D208:AP208" si="118">D206*-D207/100</f>
        <v>0</v>
      </c>
      <c r="E208" s="177">
        <f t="shared" si="118"/>
        <v>0</v>
      </c>
      <c r="F208" s="177">
        <f t="shared" si="118"/>
        <v>0</v>
      </c>
      <c r="G208" s="177">
        <f t="shared" si="118"/>
        <v>0</v>
      </c>
      <c r="H208" s="177">
        <f t="shared" si="118"/>
        <v>0</v>
      </c>
      <c r="I208" s="177">
        <f t="shared" si="118"/>
        <v>0</v>
      </c>
      <c r="J208" s="177">
        <f t="shared" si="118"/>
        <v>0</v>
      </c>
      <c r="K208" s="177">
        <f t="shared" si="118"/>
        <v>0</v>
      </c>
      <c r="L208" s="177">
        <f t="shared" si="118"/>
        <v>0</v>
      </c>
      <c r="M208" s="177">
        <f t="shared" si="118"/>
        <v>0</v>
      </c>
      <c r="N208" s="177">
        <f t="shared" si="118"/>
        <v>0</v>
      </c>
      <c r="O208" s="177">
        <f t="shared" si="118"/>
        <v>0</v>
      </c>
      <c r="P208" s="177">
        <f t="shared" si="118"/>
        <v>0</v>
      </c>
      <c r="Q208" s="177">
        <f t="shared" si="118"/>
        <v>0</v>
      </c>
      <c r="R208" s="177">
        <f t="shared" si="118"/>
        <v>0</v>
      </c>
      <c r="S208" s="177">
        <f t="shared" si="118"/>
        <v>0</v>
      </c>
      <c r="T208" s="177">
        <f t="shared" si="118"/>
        <v>0</v>
      </c>
      <c r="U208" s="177">
        <f t="shared" si="118"/>
        <v>0</v>
      </c>
      <c r="V208" s="177">
        <f t="shared" si="118"/>
        <v>0</v>
      </c>
      <c r="W208" s="177">
        <f t="shared" si="118"/>
        <v>0</v>
      </c>
      <c r="X208" s="177">
        <f t="shared" si="118"/>
        <v>0</v>
      </c>
      <c r="Y208" s="177">
        <f t="shared" si="118"/>
        <v>0</v>
      </c>
      <c r="Z208" s="177">
        <f t="shared" si="118"/>
        <v>0</v>
      </c>
      <c r="AA208" s="177">
        <f t="shared" si="118"/>
        <v>0</v>
      </c>
      <c r="AB208" s="177">
        <f t="shared" si="118"/>
        <v>0</v>
      </c>
      <c r="AC208" s="177">
        <f t="shared" si="118"/>
        <v>0</v>
      </c>
      <c r="AD208" s="177">
        <f t="shared" si="118"/>
        <v>0</v>
      </c>
      <c r="AE208" s="177">
        <f t="shared" si="118"/>
        <v>0</v>
      </c>
      <c r="AF208" s="177">
        <f t="shared" si="118"/>
        <v>0</v>
      </c>
      <c r="AG208" s="177">
        <f t="shared" si="118"/>
        <v>0</v>
      </c>
      <c r="AH208" s="177">
        <f t="shared" si="118"/>
        <v>0</v>
      </c>
      <c r="AI208" s="177">
        <f t="shared" si="118"/>
        <v>0</v>
      </c>
      <c r="AJ208" s="177">
        <f t="shared" si="118"/>
        <v>0</v>
      </c>
      <c r="AK208" s="177">
        <f t="shared" si="118"/>
        <v>0</v>
      </c>
      <c r="AL208" s="177">
        <f t="shared" si="118"/>
        <v>0</v>
      </c>
      <c r="AM208" s="177">
        <f t="shared" si="118"/>
        <v>0</v>
      </c>
      <c r="AN208" s="177">
        <f t="shared" si="118"/>
        <v>0</v>
      </c>
      <c r="AO208" s="177">
        <f t="shared" si="118"/>
        <v>0</v>
      </c>
      <c r="AP208" s="177">
        <f t="shared" si="118"/>
        <v>0</v>
      </c>
    </row>
    <row r="209" spans="1:42" x14ac:dyDescent="0.2">
      <c r="A209" s="116"/>
      <c r="B209" s="119"/>
      <c r="C209" s="210"/>
      <c r="D209" s="210"/>
      <c r="E209" s="210"/>
      <c r="F209" s="210"/>
      <c r="G209" s="210"/>
      <c r="H209" s="210"/>
      <c r="I209" s="210"/>
      <c r="J209" s="210"/>
      <c r="K209" s="210"/>
      <c r="L209" s="210"/>
      <c r="M209" s="210"/>
      <c r="N209" s="210"/>
      <c r="O209" s="210"/>
      <c r="P209" s="210"/>
      <c r="Q209" s="210"/>
      <c r="R209" s="210"/>
      <c r="S209" s="210"/>
      <c r="T209" s="210"/>
      <c r="U209" s="210"/>
      <c r="V209" s="210"/>
      <c r="W209" s="210"/>
      <c r="X209" s="210"/>
      <c r="Y209" s="210"/>
      <c r="Z209" s="210"/>
      <c r="AA209" s="210"/>
      <c r="AB209" s="210"/>
      <c r="AC209" s="210"/>
      <c r="AD209" s="210"/>
      <c r="AE209" s="210"/>
      <c r="AF209" s="210"/>
      <c r="AG209" s="210"/>
      <c r="AH209" s="210"/>
      <c r="AI209" s="210"/>
      <c r="AJ209" s="210"/>
      <c r="AK209" s="210"/>
      <c r="AL209" s="210"/>
      <c r="AM209" s="210"/>
      <c r="AN209" s="210"/>
      <c r="AO209" s="210"/>
      <c r="AP209" s="210"/>
    </row>
    <row r="210" spans="1:42" x14ac:dyDescent="0.2">
      <c r="A210" s="108" t="s">
        <v>324</v>
      </c>
      <c r="B210" s="119"/>
      <c r="C210" s="210"/>
      <c r="D210" s="210"/>
      <c r="E210" s="210"/>
      <c r="F210" s="210"/>
      <c r="G210" s="210"/>
      <c r="H210" s="210"/>
      <c r="I210" s="210"/>
      <c r="J210" s="210"/>
      <c r="K210" s="210"/>
      <c r="L210" s="210"/>
      <c r="M210" s="210"/>
      <c r="N210" s="210"/>
      <c r="O210" s="210"/>
      <c r="P210" s="210"/>
      <c r="Q210" s="210"/>
      <c r="R210" s="210"/>
      <c r="S210" s="210"/>
      <c r="T210" s="210"/>
      <c r="U210" s="210"/>
      <c r="V210" s="210"/>
      <c r="W210" s="210"/>
      <c r="X210" s="210"/>
      <c r="Y210" s="210"/>
      <c r="Z210" s="210"/>
      <c r="AA210" s="210"/>
      <c r="AB210" s="210"/>
      <c r="AC210" s="210"/>
      <c r="AD210" s="210"/>
      <c r="AE210" s="210"/>
      <c r="AF210" s="210"/>
      <c r="AG210" s="210"/>
      <c r="AH210" s="210"/>
      <c r="AI210" s="210"/>
      <c r="AJ210" s="210"/>
      <c r="AK210" s="210"/>
      <c r="AL210" s="210"/>
      <c r="AM210" s="210"/>
      <c r="AN210" s="210"/>
      <c r="AO210" s="210"/>
      <c r="AP210" s="210"/>
    </row>
    <row r="211" spans="1:42" x14ac:dyDescent="0.2">
      <c r="A211" s="29" t="s">
        <v>339</v>
      </c>
      <c r="B211" s="119"/>
      <c r="C211" s="210"/>
      <c r="D211" s="210"/>
      <c r="E211" s="210"/>
      <c r="F211" s="210"/>
      <c r="G211" s="210"/>
      <c r="H211" s="210"/>
      <c r="I211" s="210"/>
      <c r="J211" s="210"/>
      <c r="K211" s="210"/>
      <c r="L211" s="210"/>
      <c r="M211" s="210"/>
      <c r="N211" s="210"/>
      <c r="O211" s="210"/>
      <c r="P211" s="210"/>
      <c r="Q211" s="210"/>
      <c r="R211" s="210"/>
      <c r="S211" s="210"/>
      <c r="T211" s="210"/>
      <c r="U211" s="210"/>
      <c r="V211" s="210"/>
      <c r="W211" s="210"/>
      <c r="X211" s="210"/>
      <c r="Y211" s="210"/>
      <c r="Z211" s="210"/>
      <c r="AA211" s="210"/>
      <c r="AB211" s="210"/>
      <c r="AC211" s="210"/>
      <c r="AD211" s="210"/>
      <c r="AE211" s="210"/>
      <c r="AF211" s="210"/>
      <c r="AG211" s="210"/>
      <c r="AH211" s="210"/>
      <c r="AI211" s="210"/>
      <c r="AJ211" s="210"/>
      <c r="AK211" s="210"/>
      <c r="AL211" s="210"/>
      <c r="AM211" s="210"/>
      <c r="AN211" s="210"/>
      <c r="AO211" s="210"/>
      <c r="AP211" s="210"/>
    </row>
    <row r="212" spans="1:42" x14ac:dyDescent="0.2">
      <c r="A212" s="116" t="s">
        <v>341</v>
      </c>
      <c r="B212" s="119"/>
      <c r="C212" s="159">
        <f t="shared" ref="C212:AP212" si="119">C12</f>
        <v>0</v>
      </c>
      <c r="D212" s="159">
        <f t="shared" si="119"/>
        <v>0</v>
      </c>
      <c r="E212" s="159">
        <f t="shared" si="119"/>
        <v>0</v>
      </c>
      <c r="F212" s="159">
        <f t="shared" si="119"/>
        <v>0</v>
      </c>
      <c r="G212" s="159">
        <f t="shared" si="119"/>
        <v>0</v>
      </c>
      <c r="H212" s="159">
        <f t="shared" si="119"/>
        <v>0</v>
      </c>
      <c r="I212" s="159">
        <f t="shared" si="119"/>
        <v>0</v>
      </c>
      <c r="J212" s="159">
        <f t="shared" si="119"/>
        <v>0</v>
      </c>
      <c r="K212" s="159">
        <f t="shared" si="119"/>
        <v>0</v>
      </c>
      <c r="L212" s="159">
        <f t="shared" si="119"/>
        <v>0</v>
      </c>
      <c r="M212" s="159">
        <f t="shared" si="119"/>
        <v>0</v>
      </c>
      <c r="N212" s="159">
        <f t="shared" si="119"/>
        <v>0</v>
      </c>
      <c r="O212" s="159">
        <f t="shared" si="119"/>
        <v>0</v>
      </c>
      <c r="P212" s="159">
        <f t="shared" si="119"/>
        <v>0</v>
      </c>
      <c r="Q212" s="159">
        <f t="shared" si="119"/>
        <v>0</v>
      </c>
      <c r="R212" s="159">
        <f t="shared" si="119"/>
        <v>0</v>
      </c>
      <c r="S212" s="159">
        <f t="shared" si="119"/>
        <v>0</v>
      </c>
      <c r="T212" s="159">
        <f t="shared" si="119"/>
        <v>0</v>
      </c>
      <c r="U212" s="159">
        <f t="shared" si="119"/>
        <v>0</v>
      </c>
      <c r="V212" s="159">
        <f t="shared" si="119"/>
        <v>0</v>
      </c>
      <c r="W212" s="159">
        <f t="shared" si="119"/>
        <v>0</v>
      </c>
      <c r="X212" s="159">
        <f t="shared" si="119"/>
        <v>0</v>
      </c>
      <c r="Y212" s="159">
        <f t="shared" si="119"/>
        <v>0</v>
      </c>
      <c r="Z212" s="159">
        <f t="shared" si="119"/>
        <v>0</v>
      </c>
      <c r="AA212" s="159">
        <f t="shared" si="119"/>
        <v>0</v>
      </c>
      <c r="AB212" s="159">
        <f t="shared" si="119"/>
        <v>0</v>
      </c>
      <c r="AC212" s="159">
        <f t="shared" si="119"/>
        <v>0</v>
      </c>
      <c r="AD212" s="159">
        <f t="shared" si="119"/>
        <v>0</v>
      </c>
      <c r="AE212" s="159">
        <f t="shared" si="119"/>
        <v>0</v>
      </c>
      <c r="AF212" s="159">
        <f t="shared" si="119"/>
        <v>0</v>
      </c>
      <c r="AG212" s="159">
        <f t="shared" si="119"/>
        <v>0</v>
      </c>
      <c r="AH212" s="159">
        <f t="shared" si="119"/>
        <v>0</v>
      </c>
      <c r="AI212" s="159">
        <f t="shared" si="119"/>
        <v>0</v>
      </c>
      <c r="AJ212" s="159">
        <f t="shared" si="119"/>
        <v>0</v>
      </c>
      <c r="AK212" s="159">
        <f t="shared" si="119"/>
        <v>0</v>
      </c>
      <c r="AL212" s="159">
        <f t="shared" si="119"/>
        <v>0</v>
      </c>
      <c r="AM212" s="159">
        <f t="shared" si="119"/>
        <v>0</v>
      </c>
      <c r="AN212" s="159">
        <f t="shared" si="119"/>
        <v>0</v>
      </c>
      <c r="AO212" s="159">
        <f t="shared" si="119"/>
        <v>0</v>
      </c>
      <c r="AP212" s="159">
        <f t="shared" si="119"/>
        <v>0</v>
      </c>
    </row>
    <row r="213" spans="1:42" x14ac:dyDescent="0.2">
      <c r="A213" s="116" t="s">
        <v>343</v>
      </c>
      <c r="B213" s="119"/>
      <c r="C213" s="159">
        <f t="shared" ref="C213:AP213" si="120">C60</f>
        <v>0</v>
      </c>
      <c r="D213" s="159">
        <f t="shared" si="120"/>
        <v>0</v>
      </c>
      <c r="E213" s="159">
        <f t="shared" si="120"/>
        <v>0</v>
      </c>
      <c r="F213" s="159">
        <f t="shared" si="120"/>
        <v>0</v>
      </c>
      <c r="G213" s="159">
        <f t="shared" si="120"/>
        <v>0</v>
      </c>
      <c r="H213" s="159">
        <f t="shared" si="120"/>
        <v>0</v>
      </c>
      <c r="I213" s="159">
        <f t="shared" si="120"/>
        <v>0</v>
      </c>
      <c r="J213" s="159">
        <f t="shared" si="120"/>
        <v>0</v>
      </c>
      <c r="K213" s="159">
        <f t="shared" si="120"/>
        <v>0</v>
      </c>
      <c r="L213" s="159">
        <f t="shared" si="120"/>
        <v>0</v>
      </c>
      <c r="M213" s="159">
        <f t="shared" si="120"/>
        <v>0</v>
      </c>
      <c r="N213" s="159">
        <f t="shared" si="120"/>
        <v>0</v>
      </c>
      <c r="O213" s="159">
        <f t="shared" si="120"/>
        <v>0</v>
      </c>
      <c r="P213" s="159">
        <f t="shared" si="120"/>
        <v>0</v>
      </c>
      <c r="Q213" s="159">
        <f t="shared" si="120"/>
        <v>0</v>
      </c>
      <c r="R213" s="159">
        <f t="shared" si="120"/>
        <v>0</v>
      </c>
      <c r="S213" s="159">
        <f t="shared" si="120"/>
        <v>0</v>
      </c>
      <c r="T213" s="159">
        <f t="shared" si="120"/>
        <v>0</v>
      </c>
      <c r="U213" s="159">
        <f t="shared" si="120"/>
        <v>0</v>
      </c>
      <c r="V213" s="159">
        <f t="shared" si="120"/>
        <v>0</v>
      </c>
      <c r="W213" s="159">
        <f t="shared" si="120"/>
        <v>0</v>
      </c>
      <c r="X213" s="159">
        <f t="shared" si="120"/>
        <v>0</v>
      </c>
      <c r="Y213" s="159">
        <f t="shared" si="120"/>
        <v>0</v>
      </c>
      <c r="Z213" s="159">
        <f t="shared" si="120"/>
        <v>0</v>
      </c>
      <c r="AA213" s="159">
        <f t="shared" si="120"/>
        <v>0</v>
      </c>
      <c r="AB213" s="159">
        <f t="shared" si="120"/>
        <v>0</v>
      </c>
      <c r="AC213" s="159">
        <f t="shared" si="120"/>
        <v>0</v>
      </c>
      <c r="AD213" s="159">
        <f t="shared" si="120"/>
        <v>0</v>
      </c>
      <c r="AE213" s="159">
        <f t="shared" si="120"/>
        <v>0</v>
      </c>
      <c r="AF213" s="159">
        <f t="shared" si="120"/>
        <v>0</v>
      </c>
      <c r="AG213" s="159">
        <f t="shared" si="120"/>
        <v>0</v>
      </c>
      <c r="AH213" s="159">
        <f t="shared" si="120"/>
        <v>0</v>
      </c>
      <c r="AI213" s="159">
        <f t="shared" si="120"/>
        <v>0</v>
      </c>
      <c r="AJ213" s="159">
        <f t="shared" si="120"/>
        <v>0</v>
      </c>
      <c r="AK213" s="159">
        <f t="shared" si="120"/>
        <v>0</v>
      </c>
      <c r="AL213" s="159">
        <f t="shared" si="120"/>
        <v>0</v>
      </c>
      <c r="AM213" s="159">
        <f t="shared" si="120"/>
        <v>0</v>
      </c>
      <c r="AN213" s="159">
        <f t="shared" si="120"/>
        <v>0</v>
      </c>
      <c r="AO213" s="159">
        <f t="shared" si="120"/>
        <v>0</v>
      </c>
      <c r="AP213" s="159">
        <f t="shared" si="120"/>
        <v>0</v>
      </c>
    </row>
    <row r="214" spans="1:42" x14ac:dyDescent="0.2">
      <c r="A214" s="116" t="s">
        <v>342</v>
      </c>
      <c r="B214" s="119"/>
      <c r="C214" s="159">
        <f>C685</f>
        <v>0</v>
      </c>
      <c r="D214" s="159">
        <f t="shared" ref="D214:AP214" si="121">D685</f>
        <v>0</v>
      </c>
      <c r="E214" s="159">
        <f t="shared" si="121"/>
        <v>0</v>
      </c>
      <c r="F214" s="159">
        <f t="shared" si="121"/>
        <v>0</v>
      </c>
      <c r="G214" s="159">
        <f t="shared" si="121"/>
        <v>0</v>
      </c>
      <c r="H214" s="159">
        <f t="shared" si="121"/>
        <v>0</v>
      </c>
      <c r="I214" s="159">
        <f t="shared" si="121"/>
        <v>0</v>
      </c>
      <c r="J214" s="159">
        <f t="shared" si="121"/>
        <v>0</v>
      </c>
      <c r="K214" s="159">
        <f t="shared" si="121"/>
        <v>0</v>
      </c>
      <c r="L214" s="159">
        <f t="shared" si="121"/>
        <v>0</v>
      </c>
      <c r="M214" s="159">
        <f t="shared" si="121"/>
        <v>0</v>
      </c>
      <c r="N214" s="159">
        <f t="shared" si="121"/>
        <v>0</v>
      </c>
      <c r="O214" s="159">
        <f t="shared" si="121"/>
        <v>0</v>
      </c>
      <c r="P214" s="159">
        <f t="shared" si="121"/>
        <v>0</v>
      </c>
      <c r="Q214" s="159">
        <f t="shared" si="121"/>
        <v>0</v>
      </c>
      <c r="R214" s="159">
        <f t="shared" si="121"/>
        <v>0</v>
      </c>
      <c r="S214" s="159">
        <f t="shared" si="121"/>
        <v>0</v>
      </c>
      <c r="T214" s="159">
        <f t="shared" si="121"/>
        <v>0</v>
      </c>
      <c r="U214" s="159">
        <f t="shared" si="121"/>
        <v>0</v>
      </c>
      <c r="V214" s="159">
        <f t="shared" si="121"/>
        <v>0</v>
      </c>
      <c r="W214" s="159">
        <f t="shared" si="121"/>
        <v>0</v>
      </c>
      <c r="X214" s="159">
        <f t="shared" si="121"/>
        <v>0</v>
      </c>
      <c r="Y214" s="159">
        <f t="shared" si="121"/>
        <v>0</v>
      </c>
      <c r="Z214" s="159">
        <f t="shared" si="121"/>
        <v>0</v>
      </c>
      <c r="AA214" s="159">
        <f t="shared" si="121"/>
        <v>0</v>
      </c>
      <c r="AB214" s="159">
        <f t="shared" si="121"/>
        <v>0</v>
      </c>
      <c r="AC214" s="159">
        <f t="shared" si="121"/>
        <v>0</v>
      </c>
      <c r="AD214" s="159">
        <f t="shared" si="121"/>
        <v>0</v>
      </c>
      <c r="AE214" s="159">
        <f t="shared" si="121"/>
        <v>0</v>
      </c>
      <c r="AF214" s="159">
        <f t="shared" si="121"/>
        <v>0</v>
      </c>
      <c r="AG214" s="159">
        <f t="shared" si="121"/>
        <v>0</v>
      </c>
      <c r="AH214" s="159">
        <f t="shared" si="121"/>
        <v>0</v>
      </c>
      <c r="AI214" s="159">
        <f t="shared" si="121"/>
        <v>0</v>
      </c>
      <c r="AJ214" s="159">
        <f t="shared" si="121"/>
        <v>0</v>
      </c>
      <c r="AK214" s="159">
        <f t="shared" si="121"/>
        <v>0</v>
      </c>
      <c r="AL214" s="159">
        <f t="shared" si="121"/>
        <v>0</v>
      </c>
      <c r="AM214" s="159">
        <f t="shared" si="121"/>
        <v>0</v>
      </c>
      <c r="AN214" s="159">
        <f t="shared" si="121"/>
        <v>0</v>
      </c>
      <c r="AO214" s="159">
        <f t="shared" si="121"/>
        <v>0</v>
      </c>
      <c r="AP214" s="159">
        <f t="shared" si="121"/>
        <v>0</v>
      </c>
    </row>
    <row r="215" spans="1:42" x14ac:dyDescent="0.2">
      <c r="A215" s="116" t="s">
        <v>344</v>
      </c>
      <c r="B215" s="119"/>
      <c r="C215" s="159">
        <f t="shared" ref="C215:AP215" si="122">C21+C25+C29+SUM(C30:C34)+C35+C37</f>
        <v>0</v>
      </c>
      <c r="D215" s="159">
        <f t="shared" si="122"/>
        <v>0</v>
      </c>
      <c r="E215" s="159">
        <f t="shared" si="122"/>
        <v>0</v>
      </c>
      <c r="F215" s="159">
        <f t="shared" si="122"/>
        <v>0</v>
      </c>
      <c r="G215" s="159">
        <f t="shared" si="122"/>
        <v>0</v>
      </c>
      <c r="H215" s="159">
        <f t="shared" si="122"/>
        <v>0</v>
      </c>
      <c r="I215" s="159">
        <f t="shared" si="122"/>
        <v>0</v>
      </c>
      <c r="J215" s="159">
        <f t="shared" si="122"/>
        <v>0</v>
      </c>
      <c r="K215" s="159">
        <f t="shared" si="122"/>
        <v>0</v>
      </c>
      <c r="L215" s="159">
        <f t="shared" si="122"/>
        <v>0</v>
      </c>
      <c r="M215" s="159">
        <f t="shared" si="122"/>
        <v>0</v>
      </c>
      <c r="N215" s="159">
        <f t="shared" si="122"/>
        <v>0</v>
      </c>
      <c r="O215" s="159">
        <f t="shared" si="122"/>
        <v>0</v>
      </c>
      <c r="P215" s="159">
        <f t="shared" si="122"/>
        <v>0</v>
      </c>
      <c r="Q215" s="159">
        <f t="shared" si="122"/>
        <v>0</v>
      </c>
      <c r="R215" s="159">
        <f t="shared" si="122"/>
        <v>0</v>
      </c>
      <c r="S215" s="159">
        <f t="shared" si="122"/>
        <v>0</v>
      </c>
      <c r="T215" s="159">
        <f t="shared" si="122"/>
        <v>0</v>
      </c>
      <c r="U215" s="159">
        <f t="shared" si="122"/>
        <v>0</v>
      </c>
      <c r="V215" s="159">
        <f t="shared" si="122"/>
        <v>0</v>
      </c>
      <c r="W215" s="159">
        <f t="shared" si="122"/>
        <v>0</v>
      </c>
      <c r="X215" s="159">
        <f t="shared" si="122"/>
        <v>0</v>
      </c>
      <c r="Y215" s="159">
        <f t="shared" si="122"/>
        <v>0</v>
      </c>
      <c r="Z215" s="159">
        <f t="shared" si="122"/>
        <v>0</v>
      </c>
      <c r="AA215" s="159">
        <f t="shared" si="122"/>
        <v>0</v>
      </c>
      <c r="AB215" s="159">
        <f t="shared" si="122"/>
        <v>0</v>
      </c>
      <c r="AC215" s="159">
        <f t="shared" si="122"/>
        <v>0</v>
      </c>
      <c r="AD215" s="159">
        <f t="shared" si="122"/>
        <v>0</v>
      </c>
      <c r="AE215" s="159">
        <f t="shared" si="122"/>
        <v>0</v>
      </c>
      <c r="AF215" s="159">
        <f t="shared" si="122"/>
        <v>0</v>
      </c>
      <c r="AG215" s="159">
        <f t="shared" si="122"/>
        <v>0</v>
      </c>
      <c r="AH215" s="159">
        <f t="shared" si="122"/>
        <v>0</v>
      </c>
      <c r="AI215" s="159">
        <f t="shared" si="122"/>
        <v>0</v>
      </c>
      <c r="AJ215" s="159">
        <f t="shared" si="122"/>
        <v>0</v>
      </c>
      <c r="AK215" s="159">
        <f t="shared" si="122"/>
        <v>0</v>
      </c>
      <c r="AL215" s="159">
        <f t="shared" si="122"/>
        <v>0</v>
      </c>
      <c r="AM215" s="159">
        <f t="shared" si="122"/>
        <v>0</v>
      </c>
      <c r="AN215" s="159">
        <f t="shared" si="122"/>
        <v>0</v>
      </c>
      <c r="AO215" s="159">
        <f t="shared" si="122"/>
        <v>0</v>
      </c>
      <c r="AP215" s="159">
        <f t="shared" si="122"/>
        <v>0</v>
      </c>
    </row>
    <row r="216" spans="1:42" x14ac:dyDescent="0.2">
      <c r="A216" s="116" t="s">
        <v>345</v>
      </c>
      <c r="B216" s="119"/>
      <c r="C216" s="160">
        <f t="shared" ref="C216:AP216" si="123">C91</f>
        <v>0</v>
      </c>
      <c r="D216" s="160">
        <f t="shared" si="123"/>
        <v>0</v>
      </c>
      <c r="E216" s="160">
        <f t="shared" si="123"/>
        <v>0</v>
      </c>
      <c r="F216" s="160">
        <f t="shared" si="123"/>
        <v>0</v>
      </c>
      <c r="G216" s="160">
        <f t="shared" si="123"/>
        <v>0</v>
      </c>
      <c r="H216" s="160">
        <f t="shared" si="123"/>
        <v>0</v>
      </c>
      <c r="I216" s="160">
        <f t="shared" si="123"/>
        <v>0</v>
      </c>
      <c r="J216" s="160">
        <f t="shared" si="123"/>
        <v>0</v>
      </c>
      <c r="K216" s="160">
        <f t="shared" si="123"/>
        <v>0</v>
      </c>
      <c r="L216" s="160">
        <f t="shared" si="123"/>
        <v>0</v>
      </c>
      <c r="M216" s="160">
        <f t="shared" si="123"/>
        <v>0</v>
      </c>
      <c r="N216" s="160">
        <f t="shared" si="123"/>
        <v>0</v>
      </c>
      <c r="O216" s="160">
        <f t="shared" si="123"/>
        <v>0</v>
      </c>
      <c r="P216" s="160">
        <f t="shared" si="123"/>
        <v>0</v>
      </c>
      <c r="Q216" s="160">
        <f t="shared" si="123"/>
        <v>0</v>
      </c>
      <c r="R216" s="160">
        <f t="shared" si="123"/>
        <v>0</v>
      </c>
      <c r="S216" s="160">
        <f t="shared" si="123"/>
        <v>0</v>
      </c>
      <c r="T216" s="160">
        <f t="shared" si="123"/>
        <v>0</v>
      </c>
      <c r="U216" s="160">
        <f t="shared" si="123"/>
        <v>0</v>
      </c>
      <c r="V216" s="160">
        <f t="shared" si="123"/>
        <v>0</v>
      </c>
      <c r="W216" s="160">
        <f t="shared" si="123"/>
        <v>0</v>
      </c>
      <c r="X216" s="160">
        <f t="shared" si="123"/>
        <v>0</v>
      </c>
      <c r="Y216" s="160">
        <f t="shared" si="123"/>
        <v>0</v>
      </c>
      <c r="Z216" s="160">
        <f t="shared" si="123"/>
        <v>0</v>
      </c>
      <c r="AA216" s="160">
        <f t="shared" si="123"/>
        <v>0</v>
      </c>
      <c r="AB216" s="160">
        <f t="shared" si="123"/>
        <v>0</v>
      </c>
      <c r="AC216" s="160">
        <f t="shared" si="123"/>
        <v>0</v>
      </c>
      <c r="AD216" s="160">
        <f t="shared" si="123"/>
        <v>0</v>
      </c>
      <c r="AE216" s="160">
        <f t="shared" si="123"/>
        <v>0</v>
      </c>
      <c r="AF216" s="160">
        <f t="shared" si="123"/>
        <v>0</v>
      </c>
      <c r="AG216" s="160">
        <f t="shared" si="123"/>
        <v>0</v>
      </c>
      <c r="AH216" s="160">
        <f t="shared" si="123"/>
        <v>0</v>
      </c>
      <c r="AI216" s="160">
        <f t="shared" si="123"/>
        <v>0</v>
      </c>
      <c r="AJ216" s="160">
        <f t="shared" si="123"/>
        <v>0</v>
      </c>
      <c r="AK216" s="160">
        <f t="shared" si="123"/>
        <v>0</v>
      </c>
      <c r="AL216" s="160">
        <f t="shared" si="123"/>
        <v>0</v>
      </c>
      <c r="AM216" s="160">
        <f t="shared" si="123"/>
        <v>0</v>
      </c>
      <c r="AN216" s="160">
        <f t="shared" si="123"/>
        <v>0</v>
      </c>
      <c r="AO216" s="160">
        <f t="shared" si="123"/>
        <v>0</v>
      </c>
      <c r="AP216" s="160">
        <f t="shared" si="123"/>
        <v>0</v>
      </c>
    </row>
    <row r="217" spans="1:42" x14ac:dyDescent="0.2">
      <c r="A217" s="116" t="s">
        <v>326</v>
      </c>
      <c r="B217" s="119"/>
      <c r="C217" s="159">
        <f>SUM(C212:C214)-C215-C216</f>
        <v>0</v>
      </c>
      <c r="D217" s="159">
        <f t="shared" ref="D217:AP217" si="124">SUM(D212:D214)-D215-D216</f>
        <v>0</v>
      </c>
      <c r="E217" s="159">
        <f t="shared" si="124"/>
        <v>0</v>
      </c>
      <c r="F217" s="159">
        <f t="shared" si="124"/>
        <v>0</v>
      </c>
      <c r="G217" s="159">
        <f t="shared" si="124"/>
        <v>0</v>
      </c>
      <c r="H217" s="159">
        <f t="shared" si="124"/>
        <v>0</v>
      </c>
      <c r="I217" s="159">
        <f t="shared" si="124"/>
        <v>0</v>
      </c>
      <c r="J217" s="159">
        <f t="shared" si="124"/>
        <v>0</v>
      </c>
      <c r="K217" s="159">
        <f t="shared" si="124"/>
        <v>0</v>
      </c>
      <c r="L217" s="159">
        <f t="shared" si="124"/>
        <v>0</v>
      </c>
      <c r="M217" s="159">
        <f t="shared" si="124"/>
        <v>0</v>
      </c>
      <c r="N217" s="159">
        <f t="shared" si="124"/>
        <v>0</v>
      </c>
      <c r="O217" s="159">
        <f t="shared" si="124"/>
        <v>0</v>
      </c>
      <c r="P217" s="159">
        <f t="shared" si="124"/>
        <v>0</v>
      </c>
      <c r="Q217" s="159">
        <f t="shared" si="124"/>
        <v>0</v>
      </c>
      <c r="R217" s="159">
        <f t="shared" si="124"/>
        <v>0</v>
      </c>
      <c r="S217" s="159">
        <f t="shared" si="124"/>
        <v>0</v>
      </c>
      <c r="T217" s="159">
        <f t="shared" si="124"/>
        <v>0</v>
      </c>
      <c r="U217" s="159">
        <f t="shared" si="124"/>
        <v>0</v>
      </c>
      <c r="V217" s="159">
        <f t="shared" si="124"/>
        <v>0</v>
      </c>
      <c r="W217" s="159">
        <f t="shared" si="124"/>
        <v>0</v>
      </c>
      <c r="X217" s="159">
        <f t="shared" si="124"/>
        <v>0</v>
      </c>
      <c r="Y217" s="159">
        <f t="shared" si="124"/>
        <v>0</v>
      </c>
      <c r="Z217" s="159">
        <f t="shared" si="124"/>
        <v>0</v>
      </c>
      <c r="AA217" s="159">
        <f t="shared" si="124"/>
        <v>0</v>
      </c>
      <c r="AB217" s="159">
        <f t="shared" si="124"/>
        <v>0</v>
      </c>
      <c r="AC217" s="159">
        <f t="shared" si="124"/>
        <v>0</v>
      </c>
      <c r="AD217" s="159">
        <f t="shared" si="124"/>
        <v>0</v>
      </c>
      <c r="AE217" s="159">
        <f t="shared" si="124"/>
        <v>0</v>
      </c>
      <c r="AF217" s="159">
        <f t="shared" si="124"/>
        <v>0</v>
      </c>
      <c r="AG217" s="159">
        <f t="shared" si="124"/>
        <v>0</v>
      </c>
      <c r="AH217" s="159">
        <f t="shared" si="124"/>
        <v>0</v>
      </c>
      <c r="AI217" s="159">
        <f t="shared" si="124"/>
        <v>0</v>
      </c>
      <c r="AJ217" s="159">
        <f t="shared" si="124"/>
        <v>0</v>
      </c>
      <c r="AK217" s="159">
        <f t="shared" si="124"/>
        <v>0</v>
      </c>
      <c r="AL217" s="159">
        <f t="shared" si="124"/>
        <v>0</v>
      </c>
      <c r="AM217" s="159">
        <f t="shared" si="124"/>
        <v>0</v>
      </c>
      <c r="AN217" s="159">
        <f t="shared" si="124"/>
        <v>0</v>
      </c>
      <c r="AO217" s="159">
        <f t="shared" si="124"/>
        <v>0</v>
      </c>
      <c r="AP217" s="159">
        <f t="shared" si="124"/>
        <v>0</v>
      </c>
    </row>
    <row r="218" spans="1:42" s="119" customFormat="1" x14ac:dyDescent="0.2">
      <c r="A218" s="116" t="s">
        <v>390</v>
      </c>
      <c r="C218" s="160">
        <f>C562</f>
        <v>0</v>
      </c>
      <c r="D218" s="160">
        <f t="shared" ref="D218:AP218" si="125">D562</f>
        <v>0</v>
      </c>
      <c r="E218" s="160">
        <f t="shared" si="125"/>
        <v>0</v>
      </c>
      <c r="F218" s="160">
        <f t="shared" si="125"/>
        <v>0</v>
      </c>
      <c r="G218" s="160">
        <f t="shared" si="125"/>
        <v>0</v>
      </c>
      <c r="H218" s="160">
        <f t="shared" si="125"/>
        <v>0</v>
      </c>
      <c r="I218" s="160">
        <f t="shared" si="125"/>
        <v>0</v>
      </c>
      <c r="J218" s="160">
        <f t="shared" si="125"/>
        <v>0</v>
      </c>
      <c r="K218" s="160">
        <f t="shared" si="125"/>
        <v>0</v>
      </c>
      <c r="L218" s="160">
        <f t="shared" si="125"/>
        <v>0</v>
      </c>
      <c r="M218" s="160">
        <f t="shared" si="125"/>
        <v>0</v>
      </c>
      <c r="N218" s="160">
        <f t="shared" si="125"/>
        <v>0</v>
      </c>
      <c r="O218" s="160">
        <f t="shared" si="125"/>
        <v>0</v>
      </c>
      <c r="P218" s="160">
        <f t="shared" si="125"/>
        <v>0</v>
      </c>
      <c r="Q218" s="160">
        <f t="shared" si="125"/>
        <v>0</v>
      </c>
      <c r="R218" s="160">
        <f t="shared" si="125"/>
        <v>0</v>
      </c>
      <c r="S218" s="160">
        <f t="shared" si="125"/>
        <v>0</v>
      </c>
      <c r="T218" s="160">
        <f t="shared" si="125"/>
        <v>0</v>
      </c>
      <c r="U218" s="160">
        <f t="shared" si="125"/>
        <v>0</v>
      </c>
      <c r="V218" s="160">
        <f t="shared" si="125"/>
        <v>0</v>
      </c>
      <c r="W218" s="160">
        <f t="shared" si="125"/>
        <v>0</v>
      </c>
      <c r="X218" s="160">
        <f t="shared" si="125"/>
        <v>0</v>
      </c>
      <c r="Y218" s="160">
        <f t="shared" si="125"/>
        <v>0</v>
      </c>
      <c r="Z218" s="160">
        <f t="shared" si="125"/>
        <v>0</v>
      </c>
      <c r="AA218" s="160">
        <f t="shared" si="125"/>
        <v>0</v>
      </c>
      <c r="AB218" s="160">
        <f t="shared" si="125"/>
        <v>0</v>
      </c>
      <c r="AC218" s="160">
        <f t="shared" si="125"/>
        <v>0</v>
      </c>
      <c r="AD218" s="160">
        <f t="shared" si="125"/>
        <v>0</v>
      </c>
      <c r="AE218" s="160">
        <f t="shared" si="125"/>
        <v>0</v>
      </c>
      <c r="AF218" s="160">
        <f t="shared" si="125"/>
        <v>0</v>
      </c>
      <c r="AG218" s="160">
        <f t="shared" si="125"/>
        <v>0</v>
      </c>
      <c r="AH218" s="160">
        <f t="shared" si="125"/>
        <v>0</v>
      </c>
      <c r="AI218" s="160">
        <f t="shared" si="125"/>
        <v>0</v>
      </c>
      <c r="AJ218" s="160">
        <f t="shared" si="125"/>
        <v>0</v>
      </c>
      <c r="AK218" s="160">
        <f t="shared" si="125"/>
        <v>0</v>
      </c>
      <c r="AL218" s="160">
        <f t="shared" si="125"/>
        <v>0</v>
      </c>
      <c r="AM218" s="160">
        <f t="shared" si="125"/>
        <v>0</v>
      </c>
      <c r="AN218" s="160">
        <f t="shared" si="125"/>
        <v>0</v>
      </c>
      <c r="AO218" s="160">
        <f t="shared" si="125"/>
        <v>0</v>
      </c>
      <c r="AP218" s="160">
        <f t="shared" si="125"/>
        <v>0</v>
      </c>
    </row>
    <row r="219" spans="1:42" x14ac:dyDescent="0.2">
      <c r="A219" s="116" t="s">
        <v>325</v>
      </c>
      <c r="B219" s="119"/>
      <c r="C219" s="159">
        <f>SUM(C217:C218)</f>
        <v>0</v>
      </c>
      <c r="D219" s="159">
        <f t="shared" ref="D219:AP219" si="126">SUM(D217:D218)</f>
        <v>0</v>
      </c>
      <c r="E219" s="159">
        <f t="shared" si="126"/>
        <v>0</v>
      </c>
      <c r="F219" s="159">
        <f t="shared" si="126"/>
        <v>0</v>
      </c>
      <c r="G219" s="159">
        <f t="shared" si="126"/>
        <v>0</v>
      </c>
      <c r="H219" s="159">
        <f t="shared" si="126"/>
        <v>0</v>
      </c>
      <c r="I219" s="159">
        <f t="shared" si="126"/>
        <v>0</v>
      </c>
      <c r="J219" s="159">
        <f t="shared" si="126"/>
        <v>0</v>
      </c>
      <c r="K219" s="159">
        <f t="shared" si="126"/>
        <v>0</v>
      </c>
      <c r="L219" s="159">
        <f t="shared" si="126"/>
        <v>0</v>
      </c>
      <c r="M219" s="159">
        <f t="shared" si="126"/>
        <v>0</v>
      </c>
      <c r="N219" s="159">
        <f t="shared" si="126"/>
        <v>0</v>
      </c>
      <c r="O219" s="159">
        <f t="shared" si="126"/>
        <v>0</v>
      </c>
      <c r="P219" s="159">
        <f t="shared" si="126"/>
        <v>0</v>
      </c>
      <c r="Q219" s="159">
        <f t="shared" si="126"/>
        <v>0</v>
      </c>
      <c r="R219" s="159">
        <f t="shared" si="126"/>
        <v>0</v>
      </c>
      <c r="S219" s="159">
        <f t="shared" si="126"/>
        <v>0</v>
      </c>
      <c r="T219" s="159">
        <f t="shared" si="126"/>
        <v>0</v>
      </c>
      <c r="U219" s="159">
        <f t="shared" si="126"/>
        <v>0</v>
      </c>
      <c r="V219" s="159">
        <f t="shared" si="126"/>
        <v>0</v>
      </c>
      <c r="W219" s="159">
        <f t="shared" si="126"/>
        <v>0</v>
      </c>
      <c r="X219" s="159">
        <f t="shared" si="126"/>
        <v>0</v>
      </c>
      <c r="Y219" s="159">
        <f t="shared" si="126"/>
        <v>0</v>
      </c>
      <c r="Z219" s="159">
        <f t="shared" si="126"/>
        <v>0</v>
      </c>
      <c r="AA219" s="159">
        <f t="shared" si="126"/>
        <v>0</v>
      </c>
      <c r="AB219" s="159">
        <f t="shared" si="126"/>
        <v>0</v>
      </c>
      <c r="AC219" s="159">
        <f t="shared" si="126"/>
        <v>0</v>
      </c>
      <c r="AD219" s="159">
        <f t="shared" si="126"/>
        <v>0</v>
      </c>
      <c r="AE219" s="159">
        <f t="shared" si="126"/>
        <v>0</v>
      </c>
      <c r="AF219" s="159">
        <f t="shared" si="126"/>
        <v>0</v>
      </c>
      <c r="AG219" s="159">
        <f t="shared" si="126"/>
        <v>0</v>
      </c>
      <c r="AH219" s="159">
        <f t="shared" si="126"/>
        <v>0</v>
      </c>
      <c r="AI219" s="159">
        <f t="shared" si="126"/>
        <v>0</v>
      </c>
      <c r="AJ219" s="159">
        <f t="shared" si="126"/>
        <v>0</v>
      </c>
      <c r="AK219" s="159">
        <f t="shared" si="126"/>
        <v>0</v>
      </c>
      <c r="AL219" s="159">
        <f t="shared" si="126"/>
        <v>0</v>
      </c>
      <c r="AM219" s="159">
        <f t="shared" si="126"/>
        <v>0</v>
      </c>
      <c r="AN219" s="159">
        <f t="shared" si="126"/>
        <v>0</v>
      </c>
      <c r="AO219" s="159">
        <f t="shared" si="126"/>
        <v>0</v>
      </c>
      <c r="AP219" s="159">
        <f t="shared" si="126"/>
        <v>0</v>
      </c>
    </row>
    <row r="220" spans="1:42" x14ac:dyDescent="0.2">
      <c r="A220" s="116" t="s">
        <v>346</v>
      </c>
      <c r="B220" s="119"/>
      <c r="C220" s="192">
        <f t="array" ref="C220:AP220">Inputs!D151:AQ151</f>
        <v>0</v>
      </c>
      <c r="D220" s="192">
        <v>0</v>
      </c>
      <c r="E220" s="192">
        <v>0</v>
      </c>
      <c r="F220" s="192">
        <v>0</v>
      </c>
      <c r="G220" s="192">
        <v>0</v>
      </c>
      <c r="H220" s="192">
        <v>0</v>
      </c>
      <c r="I220" s="192">
        <v>0</v>
      </c>
      <c r="J220" s="192">
        <v>0</v>
      </c>
      <c r="K220" s="192">
        <v>0</v>
      </c>
      <c r="L220" s="192">
        <v>0</v>
      </c>
      <c r="M220" s="192">
        <v>0</v>
      </c>
      <c r="N220" s="192">
        <v>0</v>
      </c>
      <c r="O220" s="192">
        <v>0</v>
      </c>
      <c r="P220" s="192">
        <v>0</v>
      </c>
      <c r="Q220" s="192">
        <v>0</v>
      </c>
      <c r="R220" s="192">
        <v>0</v>
      </c>
      <c r="S220" s="192">
        <v>0</v>
      </c>
      <c r="T220" s="192">
        <v>0</v>
      </c>
      <c r="U220" s="192">
        <v>0</v>
      </c>
      <c r="V220" s="192">
        <v>0</v>
      </c>
      <c r="W220" s="192">
        <v>0</v>
      </c>
      <c r="X220" s="192">
        <v>0</v>
      </c>
      <c r="Y220" s="192">
        <v>0</v>
      </c>
      <c r="Z220" s="192">
        <v>0</v>
      </c>
      <c r="AA220" s="192">
        <v>0</v>
      </c>
      <c r="AB220" s="192">
        <v>0</v>
      </c>
      <c r="AC220" s="192">
        <v>0</v>
      </c>
      <c r="AD220" s="192">
        <v>0</v>
      </c>
      <c r="AE220" s="192">
        <v>0</v>
      </c>
      <c r="AF220" s="192">
        <v>0</v>
      </c>
      <c r="AG220" s="192">
        <v>0</v>
      </c>
      <c r="AH220" s="192">
        <v>0</v>
      </c>
      <c r="AI220" s="192">
        <v>0</v>
      </c>
      <c r="AJ220" s="192">
        <v>0</v>
      </c>
      <c r="AK220" s="192">
        <v>0</v>
      </c>
      <c r="AL220" s="192">
        <v>0</v>
      </c>
      <c r="AM220" s="192">
        <v>0</v>
      </c>
      <c r="AN220" s="192">
        <v>0</v>
      </c>
      <c r="AO220" s="192">
        <v>0</v>
      </c>
      <c r="AP220" s="192">
        <v>0</v>
      </c>
    </row>
    <row r="221" spans="1:42" x14ac:dyDescent="0.2">
      <c r="A221" s="409" t="s">
        <v>347</v>
      </c>
      <c r="B221" s="408"/>
      <c r="C221" s="199">
        <f>C219*-C219/100</f>
        <v>0</v>
      </c>
      <c r="D221" s="199">
        <f t="shared" ref="D221:AP221" si="127">D219*-D219/100</f>
        <v>0</v>
      </c>
      <c r="E221" s="199">
        <f t="shared" si="127"/>
        <v>0</v>
      </c>
      <c r="F221" s="199">
        <f t="shared" si="127"/>
        <v>0</v>
      </c>
      <c r="G221" s="199">
        <f t="shared" si="127"/>
        <v>0</v>
      </c>
      <c r="H221" s="199">
        <f t="shared" si="127"/>
        <v>0</v>
      </c>
      <c r="I221" s="199">
        <f t="shared" si="127"/>
        <v>0</v>
      </c>
      <c r="J221" s="199">
        <f t="shared" si="127"/>
        <v>0</v>
      </c>
      <c r="K221" s="199">
        <f t="shared" si="127"/>
        <v>0</v>
      </c>
      <c r="L221" s="199">
        <f t="shared" si="127"/>
        <v>0</v>
      </c>
      <c r="M221" s="199">
        <f t="shared" si="127"/>
        <v>0</v>
      </c>
      <c r="N221" s="199">
        <f t="shared" si="127"/>
        <v>0</v>
      </c>
      <c r="O221" s="199">
        <f t="shared" si="127"/>
        <v>0</v>
      </c>
      <c r="P221" s="199">
        <f t="shared" si="127"/>
        <v>0</v>
      </c>
      <c r="Q221" s="199">
        <f t="shared" si="127"/>
        <v>0</v>
      </c>
      <c r="R221" s="199">
        <f t="shared" si="127"/>
        <v>0</v>
      </c>
      <c r="S221" s="199">
        <f t="shared" si="127"/>
        <v>0</v>
      </c>
      <c r="T221" s="199">
        <f t="shared" si="127"/>
        <v>0</v>
      </c>
      <c r="U221" s="199">
        <f t="shared" si="127"/>
        <v>0</v>
      </c>
      <c r="V221" s="199">
        <f t="shared" si="127"/>
        <v>0</v>
      </c>
      <c r="W221" s="199">
        <f t="shared" si="127"/>
        <v>0</v>
      </c>
      <c r="X221" s="199">
        <f t="shared" si="127"/>
        <v>0</v>
      </c>
      <c r="Y221" s="199">
        <f t="shared" si="127"/>
        <v>0</v>
      </c>
      <c r="Z221" s="199">
        <f t="shared" si="127"/>
        <v>0</v>
      </c>
      <c r="AA221" s="199">
        <f t="shared" si="127"/>
        <v>0</v>
      </c>
      <c r="AB221" s="199">
        <f t="shared" si="127"/>
        <v>0</v>
      </c>
      <c r="AC221" s="199">
        <f t="shared" si="127"/>
        <v>0</v>
      </c>
      <c r="AD221" s="199">
        <f t="shared" si="127"/>
        <v>0</v>
      </c>
      <c r="AE221" s="199">
        <f t="shared" si="127"/>
        <v>0</v>
      </c>
      <c r="AF221" s="199">
        <f t="shared" si="127"/>
        <v>0</v>
      </c>
      <c r="AG221" s="199">
        <f t="shared" si="127"/>
        <v>0</v>
      </c>
      <c r="AH221" s="199">
        <f t="shared" si="127"/>
        <v>0</v>
      </c>
      <c r="AI221" s="199">
        <f t="shared" si="127"/>
        <v>0</v>
      </c>
      <c r="AJ221" s="199">
        <f t="shared" si="127"/>
        <v>0</v>
      </c>
      <c r="AK221" s="199">
        <f t="shared" si="127"/>
        <v>0</v>
      </c>
      <c r="AL221" s="199">
        <f t="shared" si="127"/>
        <v>0</v>
      </c>
      <c r="AM221" s="199">
        <f t="shared" si="127"/>
        <v>0</v>
      </c>
      <c r="AN221" s="199">
        <f t="shared" si="127"/>
        <v>0</v>
      </c>
      <c r="AO221" s="199">
        <f t="shared" si="127"/>
        <v>0</v>
      </c>
      <c r="AP221" s="199">
        <f t="shared" si="127"/>
        <v>0</v>
      </c>
    </row>
    <row r="222" spans="1:42" x14ac:dyDescent="0.2">
      <c r="A222" s="116"/>
      <c r="B222" s="119"/>
      <c r="C222" s="364"/>
      <c r="D222" s="364"/>
      <c r="E222" s="364"/>
      <c r="F222" s="364"/>
      <c r="G222" s="364"/>
      <c r="H222" s="364"/>
      <c r="I222" s="364"/>
      <c r="J222" s="364"/>
      <c r="K222" s="364"/>
      <c r="L222" s="364"/>
      <c r="M222" s="364"/>
      <c r="N222" s="364"/>
      <c r="O222" s="364"/>
      <c r="P222" s="364"/>
      <c r="Q222" s="364"/>
      <c r="R222" s="364"/>
      <c r="S222" s="364"/>
      <c r="T222" s="364"/>
      <c r="U222" s="364"/>
      <c r="V222" s="364"/>
      <c r="W222" s="364"/>
      <c r="X222" s="364"/>
      <c r="Y222" s="364"/>
      <c r="Z222" s="364"/>
      <c r="AA222" s="364"/>
      <c r="AB222" s="364"/>
      <c r="AC222" s="364"/>
      <c r="AD222" s="364"/>
      <c r="AE222" s="364"/>
      <c r="AF222" s="364"/>
      <c r="AG222" s="364"/>
      <c r="AH222" s="364"/>
      <c r="AI222" s="364"/>
      <c r="AJ222" s="364"/>
      <c r="AK222" s="364"/>
      <c r="AL222" s="364"/>
      <c r="AM222" s="364"/>
      <c r="AN222" s="364"/>
      <c r="AO222" s="364"/>
      <c r="AP222" s="364"/>
    </row>
    <row r="223" spans="1:42" x14ac:dyDescent="0.2">
      <c r="A223" s="29" t="s">
        <v>340</v>
      </c>
      <c r="B223" s="119"/>
      <c r="C223" s="364"/>
      <c r="D223" s="364"/>
      <c r="E223" s="364"/>
      <c r="F223" s="364"/>
      <c r="G223" s="364"/>
      <c r="H223" s="364"/>
      <c r="I223" s="364"/>
      <c r="J223" s="364"/>
      <c r="K223" s="364"/>
      <c r="L223" s="364"/>
      <c r="M223" s="364"/>
      <c r="N223" s="364"/>
      <c r="O223" s="364"/>
      <c r="P223" s="364"/>
      <c r="Q223" s="364"/>
      <c r="R223" s="364"/>
      <c r="S223" s="364"/>
      <c r="T223" s="364"/>
      <c r="U223" s="364"/>
      <c r="V223" s="364"/>
      <c r="W223" s="364"/>
      <c r="X223" s="364"/>
      <c r="Y223" s="364"/>
      <c r="Z223" s="364"/>
      <c r="AA223" s="364"/>
      <c r="AB223" s="364"/>
      <c r="AC223" s="364"/>
      <c r="AD223" s="364"/>
      <c r="AE223" s="364"/>
      <c r="AF223" s="364"/>
      <c r="AG223" s="364"/>
      <c r="AH223" s="364"/>
      <c r="AI223" s="364"/>
      <c r="AJ223" s="364"/>
      <c r="AK223" s="364"/>
      <c r="AL223" s="364"/>
      <c r="AM223" s="364"/>
      <c r="AN223" s="364"/>
      <c r="AO223" s="364"/>
      <c r="AP223" s="364"/>
    </row>
    <row r="224" spans="1:42" x14ac:dyDescent="0.2">
      <c r="A224" s="116" t="s">
        <v>341</v>
      </c>
      <c r="B224" s="119"/>
      <c r="C224" s="364">
        <f t="shared" ref="C224:AP224" si="128">C12</f>
        <v>0</v>
      </c>
      <c r="D224" s="364">
        <f t="shared" si="128"/>
        <v>0</v>
      </c>
      <c r="E224" s="364">
        <f t="shared" si="128"/>
        <v>0</v>
      </c>
      <c r="F224" s="364">
        <f t="shared" si="128"/>
        <v>0</v>
      </c>
      <c r="G224" s="364">
        <f t="shared" si="128"/>
        <v>0</v>
      </c>
      <c r="H224" s="364">
        <f t="shared" si="128"/>
        <v>0</v>
      </c>
      <c r="I224" s="364">
        <f t="shared" si="128"/>
        <v>0</v>
      </c>
      <c r="J224" s="364">
        <f t="shared" si="128"/>
        <v>0</v>
      </c>
      <c r="K224" s="364">
        <f t="shared" si="128"/>
        <v>0</v>
      </c>
      <c r="L224" s="364">
        <f t="shared" si="128"/>
        <v>0</v>
      </c>
      <c r="M224" s="364">
        <f t="shared" si="128"/>
        <v>0</v>
      </c>
      <c r="N224" s="364">
        <f t="shared" si="128"/>
        <v>0</v>
      </c>
      <c r="O224" s="364">
        <f t="shared" si="128"/>
        <v>0</v>
      </c>
      <c r="P224" s="364">
        <f t="shared" si="128"/>
        <v>0</v>
      </c>
      <c r="Q224" s="364">
        <f t="shared" si="128"/>
        <v>0</v>
      </c>
      <c r="R224" s="364">
        <f t="shared" si="128"/>
        <v>0</v>
      </c>
      <c r="S224" s="364">
        <f t="shared" si="128"/>
        <v>0</v>
      </c>
      <c r="T224" s="364">
        <f t="shared" si="128"/>
        <v>0</v>
      </c>
      <c r="U224" s="364">
        <f t="shared" si="128"/>
        <v>0</v>
      </c>
      <c r="V224" s="364">
        <f t="shared" si="128"/>
        <v>0</v>
      </c>
      <c r="W224" s="364">
        <f t="shared" si="128"/>
        <v>0</v>
      </c>
      <c r="X224" s="364">
        <f t="shared" si="128"/>
        <v>0</v>
      </c>
      <c r="Y224" s="364">
        <f t="shared" si="128"/>
        <v>0</v>
      </c>
      <c r="Z224" s="364">
        <f t="shared" si="128"/>
        <v>0</v>
      </c>
      <c r="AA224" s="364">
        <f t="shared" si="128"/>
        <v>0</v>
      </c>
      <c r="AB224" s="364">
        <f t="shared" si="128"/>
        <v>0</v>
      </c>
      <c r="AC224" s="364">
        <f t="shared" si="128"/>
        <v>0</v>
      </c>
      <c r="AD224" s="364">
        <f t="shared" si="128"/>
        <v>0</v>
      </c>
      <c r="AE224" s="364">
        <f t="shared" si="128"/>
        <v>0</v>
      </c>
      <c r="AF224" s="364">
        <f t="shared" si="128"/>
        <v>0</v>
      </c>
      <c r="AG224" s="364">
        <f t="shared" si="128"/>
        <v>0</v>
      </c>
      <c r="AH224" s="364">
        <f t="shared" si="128"/>
        <v>0</v>
      </c>
      <c r="AI224" s="364">
        <f t="shared" si="128"/>
        <v>0</v>
      </c>
      <c r="AJ224" s="364">
        <f t="shared" si="128"/>
        <v>0</v>
      </c>
      <c r="AK224" s="364">
        <f t="shared" si="128"/>
        <v>0</v>
      </c>
      <c r="AL224" s="364">
        <f t="shared" si="128"/>
        <v>0</v>
      </c>
      <c r="AM224" s="364">
        <f t="shared" si="128"/>
        <v>0</v>
      </c>
      <c r="AN224" s="364">
        <f t="shared" si="128"/>
        <v>0</v>
      </c>
      <c r="AO224" s="364">
        <f t="shared" si="128"/>
        <v>0</v>
      </c>
      <c r="AP224" s="364">
        <f t="shared" si="128"/>
        <v>0</v>
      </c>
    </row>
    <row r="225" spans="1:42" x14ac:dyDescent="0.2">
      <c r="A225" s="116" t="s">
        <v>343</v>
      </c>
      <c r="B225" s="119"/>
      <c r="C225" s="364">
        <f t="shared" ref="C225:AP225" si="129">C60</f>
        <v>0</v>
      </c>
      <c r="D225" s="364">
        <f t="shared" si="129"/>
        <v>0</v>
      </c>
      <c r="E225" s="364">
        <f t="shared" si="129"/>
        <v>0</v>
      </c>
      <c r="F225" s="364">
        <f t="shared" si="129"/>
        <v>0</v>
      </c>
      <c r="G225" s="364">
        <f t="shared" si="129"/>
        <v>0</v>
      </c>
      <c r="H225" s="364">
        <f t="shared" si="129"/>
        <v>0</v>
      </c>
      <c r="I225" s="364">
        <f t="shared" si="129"/>
        <v>0</v>
      </c>
      <c r="J225" s="364">
        <f t="shared" si="129"/>
        <v>0</v>
      </c>
      <c r="K225" s="364">
        <f t="shared" si="129"/>
        <v>0</v>
      </c>
      <c r="L225" s="364">
        <f t="shared" si="129"/>
        <v>0</v>
      </c>
      <c r="M225" s="364">
        <f t="shared" si="129"/>
        <v>0</v>
      </c>
      <c r="N225" s="364">
        <f t="shared" si="129"/>
        <v>0</v>
      </c>
      <c r="O225" s="364">
        <f t="shared" si="129"/>
        <v>0</v>
      </c>
      <c r="P225" s="364">
        <f t="shared" si="129"/>
        <v>0</v>
      </c>
      <c r="Q225" s="364">
        <f t="shared" si="129"/>
        <v>0</v>
      </c>
      <c r="R225" s="364">
        <f t="shared" si="129"/>
        <v>0</v>
      </c>
      <c r="S225" s="364">
        <f t="shared" si="129"/>
        <v>0</v>
      </c>
      <c r="T225" s="364">
        <f t="shared" si="129"/>
        <v>0</v>
      </c>
      <c r="U225" s="364">
        <f t="shared" si="129"/>
        <v>0</v>
      </c>
      <c r="V225" s="364">
        <f t="shared" si="129"/>
        <v>0</v>
      </c>
      <c r="W225" s="364">
        <f t="shared" si="129"/>
        <v>0</v>
      </c>
      <c r="X225" s="364">
        <f t="shared" si="129"/>
        <v>0</v>
      </c>
      <c r="Y225" s="364">
        <f t="shared" si="129"/>
        <v>0</v>
      </c>
      <c r="Z225" s="364">
        <f t="shared" si="129"/>
        <v>0</v>
      </c>
      <c r="AA225" s="364">
        <f t="shared" si="129"/>
        <v>0</v>
      </c>
      <c r="AB225" s="364">
        <f t="shared" si="129"/>
        <v>0</v>
      </c>
      <c r="AC225" s="364">
        <f t="shared" si="129"/>
        <v>0</v>
      </c>
      <c r="AD225" s="364">
        <f t="shared" si="129"/>
        <v>0</v>
      </c>
      <c r="AE225" s="364">
        <f t="shared" si="129"/>
        <v>0</v>
      </c>
      <c r="AF225" s="364">
        <f t="shared" si="129"/>
        <v>0</v>
      </c>
      <c r="AG225" s="364">
        <f t="shared" si="129"/>
        <v>0</v>
      </c>
      <c r="AH225" s="364">
        <f t="shared" si="129"/>
        <v>0</v>
      </c>
      <c r="AI225" s="364">
        <f t="shared" si="129"/>
        <v>0</v>
      </c>
      <c r="AJ225" s="364">
        <f t="shared" si="129"/>
        <v>0</v>
      </c>
      <c r="AK225" s="364">
        <f t="shared" si="129"/>
        <v>0</v>
      </c>
      <c r="AL225" s="364">
        <f t="shared" si="129"/>
        <v>0</v>
      </c>
      <c r="AM225" s="364">
        <f t="shared" si="129"/>
        <v>0</v>
      </c>
      <c r="AN225" s="364">
        <f t="shared" si="129"/>
        <v>0</v>
      </c>
      <c r="AO225" s="364">
        <f t="shared" si="129"/>
        <v>0</v>
      </c>
      <c r="AP225" s="364">
        <f t="shared" si="129"/>
        <v>0</v>
      </c>
    </row>
    <row r="226" spans="1:42" x14ac:dyDescent="0.2">
      <c r="A226" s="116" t="s">
        <v>342</v>
      </c>
      <c r="B226" s="119"/>
      <c r="C226" s="364">
        <f>C685</f>
        <v>0</v>
      </c>
      <c r="D226" s="364">
        <f t="shared" ref="D226:AP226" si="130">D685</f>
        <v>0</v>
      </c>
      <c r="E226" s="364">
        <f t="shared" si="130"/>
        <v>0</v>
      </c>
      <c r="F226" s="364">
        <f t="shared" si="130"/>
        <v>0</v>
      </c>
      <c r="G226" s="364">
        <f t="shared" si="130"/>
        <v>0</v>
      </c>
      <c r="H226" s="364">
        <f t="shared" si="130"/>
        <v>0</v>
      </c>
      <c r="I226" s="364">
        <f t="shared" si="130"/>
        <v>0</v>
      </c>
      <c r="J226" s="364">
        <f t="shared" si="130"/>
        <v>0</v>
      </c>
      <c r="K226" s="364">
        <f t="shared" si="130"/>
        <v>0</v>
      </c>
      <c r="L226" s="364">
        <f t="shared" si="130"/>
        <v>0</v>
      </c>
      <c r="M226" s="364">
        <f t="shared" si="130"/>
        <v>0</v>
      </c>
      <c r="N226" s="364">
        <f t="shared" si="130"/>
        <v>0</v>
      </c>
      <c r="O226" s="364">
        <f t="shared" si="130"/>
        <v>0</v>
      </c>
      <c r="P226" s="364">
        <f t="shared" si="130"/>
        <v>0</v>
      </c>
      <c r="Q226" s="364">
        <f t="shared" si="130"/>
        <v>0</v>
      </c>
      <c r="R226" s="364">
        <f t="shared" si="130"/>
        <v>0</v>
      </c>
      <c r="S226" s="364">
        <f t="shared" si="130"/>
        <v>0</v>
      </c>
      <c r="T226" s="364">
        <f t="shared" si="130"/>
        <v>0</v>
      </c>
      <c r="U226" s="364">
        <f t="shared" si="130"/>
        <v>0</v>
      </c>
      <c r="V226" s="364">
        <f t="shared" si="130"/>
        <v>0</v>
      </c>
      <c r="W226" s="364">
        <f t="shared" si="130"/>
        <v>0</v>
      </c>
      <c r="X226" s="364">
        <f t="shared" si="130"/>
        <v>0</v>
      </c>
      <c r="Y226" s="364">
        <f t="shared" si="130"/>
        <v>0</v>
      </c>
      <c r="Z226" s="364">
        <f t="shared" si="130"/>
        <v>0</v>
      </c>
      <c r="AA226" s="364">
        <f t="shared" si="130"/>
        <v>0</v>
      </c>
      <c r="AB226" s="364">
        <f t="shared" si="130"/>
        <v>0</v>
      </c>
      <c r="AC226" s="364">
        <f t="shared" si="130"/>
        <v>0</v>
      </c>
      <c r="AD226" s="364">
        <f t="shared" si="130"/>
        <v>0</v>
      </c>
      <c r="AE226" s="364">
        <f t="shared" si="130"/>
        <v>0</v>
      </c>
      <c r="AF226" s="364">
        <f t="shared" si="130"/>
        <v>0</v>
      </c>
      <c r="AG226" s="364">
        <f t="shared" si="130"/>
        <v>0</v>
      </c>
      <c r="AH226" s="364">
        <f t="shared" si="130"/>
        <v>0</v>
      </c>
      <c r="AI226" s="364">
        <f t="shared" si="130"/>
        <v>0</v>
      </c>
      <c r="AJ226" s="364">
        <f t="shared" si="130"/>
        <v>0</v>
      </c>
      <c r="AK226" s="364">
        <f t="shared" si="130"/>
        <v>0</v>
      </c>
      <c r="AL226" s="364">
        <f t="shared" si="130"/>
        <v>0</v>
      </c>
      <c r="AM226" s="364">
        <f t="shared" si="130"/>
        <v>0</v>
      </c>
      <c r="AN226" s="364">
        <f t="shared" si="130"/>
        <v>0</v>
      </c>
      <c r="AO226" s="364">
        <f t="shared" si="130"/>
        <v>0</v>
      </c>
      <c r="AP226" s="364">
        <f t="shared" si="130"/>
        <v>0</v>
      </c>
    </row>
    <row r="227" spans="1:42" x14ac:dyDescent="0.2">
      <c r="A227" s="116" t="s">
        <v>344</v>
      </c>
      <c r="B227" s="119"/>
      <c r="C227" s="364">
        <f t="shared" ref="C227:AP227" si="131">C21+C25+C29+SUM(C30:C34)+C35+C37</f>
        <v>0</v>
      </c>
      <c r="D227" s="364">
        <f t="shared" si="131"/>
        <v>0</v>
      </c>
      <c r="E227" s="364">
        <f t="shared" si="131"/>
        <v>0</v>
      </c>
      <c r="F227" s="364">
        <f t="shared" si="131"/>
        <v>0</v>
      </c>
      <c r="G227" s="364">
        <f t="shared" si="131"/>
        <v>0</v>
      </c>
      <c r="H227" s="364">
        <f t="shared" si="131"/>
        <v>0</v>
      </c>
      <c r="I227" s="364">
        <f t="shared" si="131"/>
        <v>0</v>
      </c>
      <c r="J227" s="364">
        <f t="shared" si="131"/>
        <v>0</v>
      </c>
      <c r="K227" s="364">
        <f t="shared" si="131"/>
        <v>0</v>
      </c>
      <c r="L227" s="364">
        <f t="shared" si="131"/>
        <v>0</v>
      </c>
      <c r="M227" s="364">
        <f t="shared" si="131"/>
        <v>0</v>
      </c>
      <c r="N227" s="364">
        <f t="shared" si="131"/>
        <v>0</v>
      </c>
      <c r="O227" s="364">
        <f t="shared" si="131"/>
        <v>0</v>
      </c>
      <c r="P227" s="364">
        <f t="shared" si="131"/>
        <v>0</v>
      </c>
      <c r="Q227" s="364">
        <f t="shared" si="131"/>
        <v>0</v>
      </c>
      <c r="R227" s="364">
        <f t="shared" si="131"/>
        <v>0</v>
      </c>
      <c r="S227" s="364">
        <f t="shared" si="131"/>
        <v>0</v>
      </c>
      <c r="T227" s="364">
        <f t="shared" si="131"/>
        <v>0</v>
      </c>
      <c r="U227" s="364">
        <f t="shared" si="131"/>
        <v>0</v>
      </c>
      <c r="V227" s="364">
        <f t="shared" si="131"/>
        <v>0</v>
      </c>
      <c r="W227" s="364">
        <f t="shared" si="131"/>
        <v>0</v>
      </c>
      <c r="X227" s="364">
        <f t="shared" si="131"/>
        <v>0</v>
      </c>
      <c r="Y227" s="364">
        <f t="shared" si="131"/>
        <v>0</v>
      </c>
      <c r="Z227" s="364">
        <f t="shared" si="131"/>
        <v>0</v>
      </c>
      <c r="AA227" s="364">
        <f t="shared" si="131"/>
        <v>0</v>
      </c>
      <c r="AB227" s="364">
        <f t="shared" si="131"/>
        <v>0</v>
      </c>
      <c r="AC227" s="364">
        <f t="shared" si="131"/>
        <v>0</v>
      </c>
      <c r="AD227" s="364">
        <f t="shared" si="131"/>
        <v>0</v>
      </c>
      <c r="AE227" s="364">
        <f t="shared" si="131"/>
        <v>0</v>
      </c>
      <c r="AF227" s="364">
        <f t="shared" si="131"/>
        <v>0</v>
      </c>
      <c r="AG227" s="364">
        <f t="shared" si="131"/>
        <v>0</v>
      </c>
      <c r="AH227" s="364">
        <f t="shared" si="131"/>
        <v>0</v>
      </c>
      <c r="AI227" s="364">
        <f t="shared" si="131"/>
        <v>0</v>
      </c>
      <c r="AJ227" s="364">
        <f t="shared" si="131"/>
        <v>0</v>
      </c>
      <c r="AK227" s="364">
        <f t="shared" si="131"/>
        <v>0</v>
      </c>
      <c r="AL227" s="364">
        <f t="shared" si="131"/>
        <v>0</v>
      </c>
      <c r="AM227" s="364">
        <f t="shared" si="131"/>
        <v>0</v>
      </c>
      <c r="AN227" s="364">
        <f t="shared" si="131"/>
        <v>0</v>
      </c>
      <c r="AO227" s="364">
        <f t="shared" si="131"/>
        <v>0</v>
      </c>
      <c r="AP227" s="364">
        <f t="shared" si="131"/>
        <v>0</v>
      </c>
    </row>
    <row r="228" spans="1:42" x14ac:dyDescent="0.2">
      <c r="A228" s="116" t="s">
        <v>345</v>
      </c>
      <c r="B228" s="119"/>
      <c r="C228" s="364">
        <f t="shared" ref="C228:AP228" si="132">C91</f>
        <v>0</v>
      </c>
      <c r="D228" s="364">
        <f t="shared" si="132"/>
        <v>0</v>
      </c>
      <c r="E228" s="364">
        <f t="shared" si="132"/>
        <v>0</v>
      </c>
      <c r="F228" s="364">
        <f t="shared" si="132"/>
        <v>0</v>
      </c>
      <c r="G228" s="364">
        <f t="shared" si="132"/>
        <v>0</v>
      </c>
      <c r="H228" s="364">
        <f t="shared" si="132"/>
        <v>0</v>
      </c>
      <c r="I228" s="364">
        <f t="shared" si="132"/>
        <v>0</v>
      </c>
      <c r="J228" s="364">
        <f t="shared" si="132"/>
        <v>0</v>
      </c>
      <c r="K228" s="364">
        <f t="shared" si="132"/>
        <v>0</v>
      </c>
      <c r="L228" s="364">
        <f t="shared" si="132"/>
        <v>0</v>
      </c>
      <c r="M228" s="364">
        <f t="shared" si="132"/>
        <v>0</v>
      </c>
      <c r="N228" s="364">
        <f t="shared" si="132"/>
        <v>0</v>
      </c>
      <c r="O228" s="364">
        <f t="shared" si="132"/>
        <v>0</v>
      </c>
      <c r="P228" s="364">
        <f t="shared" si="132"/>
        <v>0</v>
      </c>
      <c r="Q228" s="364">
        <f t="shared" si="132"/>
        <v>0</v>
      </c>
      <c r="R228" s="364">
        <f t="shared" si="132"/>
        <v>0</v>
      </c>
      <c r="S228" s="364">
        <f t="shared" si="132"/>
        <v>0</v>
      </c>
      <c r="T228" s="364">
        <f t="shared" si="132"/>
        <v>0</v>
      </c>
      <c r="U228" s="364">
        <f t="shared" si="132"/>
        <v>0</v>
      </c>
      <c r="V228" s="364">
        <f t="shared" si="132"/>
        <v>0</v>
      </c>
      <c r="W228" s="364">
        <f t="shared" si="132"/>
        <v>0</v>
      </c>
      <c r="X228" s="364">
        <f t="shared" si="132"/>
        <v>0</v>
      </c>
      <c r="Y228" s="364">
        <f t="shared" si="132"/>
        <v>0</v>
      </c>
      <c r="Z228" s="364">
        <f t="shared" si="132"/>
        <v>0</v>
      </c>
      <c r="AA228" s="364">
        <f t="shared" si="132"/>
        <v>0</v>
      </c>
      <c r="AB228" s="364">
        <f t="shared" si="132"/>
        <v>0</v>
      </c>
      <c r="AC228" s="364">
        <f t="shared" si="132"/>
        <v>0</v>
      </c>
      <c r="AD228" s="364">
        <f t="shared" si="132"/>
        <v>0</v>
      </c>
      <c r="AE228" s="364">
        <f t="shared" si="132"/>
        <v>0</v>
      </c>
      <c r="AF228" s="364">
        <f t="shared" si="132"/>
        <v>0</v>
      </c>
      <c r="AG228" s="364">
        <f t="shared" si="132"/>
        <v>0</v>
      </c>
      <c r="AH228" s="364">
        <f t="shared" si="132"/>
        <v>0</v>
      </c>
      <c r="AI228" s="364">
        <f t="shared" si="132"/>
        <v>0</v>
      </c>
      <c r="AJ228" s="364">
        <f t="shared" si="132"/>
        <v>0</v>
      </c>
      <c r="AK228" s="364">
        <f t="shared" si="132"/>
        <v>0</v>
      </c>
      <c r="AL228" s="364">
        <f t="shared" si="132"/>
        <v>0</v>
      </c>
      <c r="AM228" s="364">
        <f t="shared" si="132"/>
        <v>0</v>
      </c>
      <c r="AN228" s="364">
        <f t="shared" si="132"/>
        <v>0</v>
      </c>
      <c r="AO228" s="364">
        <f t="shared" si="132"/>
        <v>0</v>
      </c>
      <c r="AP228" s="364">
        <f t="shared" si="132"/>
        <v>0</v>
      </c>
    </row>
    <row r="229" spans="1:42" x14ac:dyDescent="0.2">
      <c r="A229" s="116" t="s">
        <v>347</v>
      </c>
      <c r="B229" s="119"/>
      <c r="C229" s="192">
        <f>C221</f>
        <v>0</v>
      </c>
      <c r="D229" s="192">
        <f t="shared" ref="D229:AP229" si="133">D221</f>
        <v>0</v>
      </c>
      <c r="E229" s="192">
        <f t="shared" si="133"/>
        <v>0</v>
      </c>
      <c r="F229" s="192">
        <f t="shared" si="133"/>
        <v>0</v>
      </c>
      <c r="G229" s="192">
        <f t="shared" si="133"/>
        <v>0</v>
      </c>
      <c r="H229" s="192">
        <f t="shared" si="133"/>
        <v>0</v>
      </c>
      <c r="I229" s="192">
        <f t="shared" si="133"/>
        <v>0</v>
      </c>
      <c r="J229" s="192">
        <f t="shared" si="133"/>
        <v>0</v>
      </c>
      <c r="K229" s="192">
        <f t="shared" si="133"/>
        <v>0</v>
      </c>
      <c r="L229" s="192">
        <f t="shared" si="133"/>
        <v>0</v>
      </c>
      <c r="M229" s="192">
        <f t="shared" si="133"/>
        <v>0</v>
      </c>
      <c r="N229" s="192">
        <f t="shared" si="133"/>
        <v>0</v>
      </c>
      <c r="O229" s="192">
        <f t="shared" si="133"/>
        <v>0</v>
      </c>
      <c r="P229" s="192">
        <f t="shared" si="133"/>
        <v>0</v>
      </c>
      <c r="Q229" s="192">
        <f t="shared" si="133"/>
        <v>0</v>
      </c>
      <c r="R229" s="192">
        <f t="shared" si="133"/>
        <v>0</v>
      </c>
      <c r="S229" s="192">
        <f t="shared" si="133"/>
        <v>0</v>
      </c>
      <c r="T229" s="192">
        <f t="shared" si="133"/>
        <v>0</v>
      </c>
      <c r="U229" s="192">
        <f t="shared" si="133"/>
        <v>0</v>
      </c>
      <c r="V229" s="192">
        <f t="shared" si="133"/>
        <v>0</v>
      </c>
      <c r="W229" s="192">
        <f t="shared" si="133"/>
        <v>0</v>
      </c>
      <c r="X229" s="192">
        <f t="shared" si="133"/>
        <v>0</v>
      </c>
      <c r="Y229" s="192">
        <f t="shared" si="133"/>
        <v>0</v>
      </c>
      <c r="Z229" s="192">
        <f t="shared" si="133"/>
        <v>0</v>
      </c>
      <c r="AA229" s="192">
        <f t="shared" si="133"/>
        <v>0</v>
      </c>
      <c r="AB229" s="192">
        <f t="shared" si="133"/>
        <v>0</v>
      </c>
      <c r="AC229" s="192">
        <f t="shared" si="133"/>
        <v>0</v>
      </c>
      <c r="AD229" s="192">
        <f t="shared" si="133"/>
        <v>0</v>
      </c>
      <c r="AE229" s="192">
        <f t="shared" si="133"/>
        <v>0</v>
      </c>
      <c r="AF229" s="192">
        <f t="shared" si="133"/>
        <v>0</v>
      </c>
      <c r="AG229" s="192">
        <f t="shared" si="133"/>
        <v>0</v>
      </c>
      <c r="AH229" s="192">
        <f t="shared" si="133"/>
        <v>0</v>
      </c>
      <c r="AI229" s="192">
        <f t="shared" si="133"/>
        <v>0</v>
      </c>
      <c r="AJ229" s="192">
        <f t="shared" si="133"/>
        <v>0</v>
      </c>
      <c r="AK229" s="192">
        <f t="shared" si="133"/>
        <v>0</v>
      </c>
      <c r="AL229" s="192">
        <f t="shared" si="133"/>
        <v>0</v>
      </c>
      <c r="AM229" s="192">
        <f t="shared" si="133"/>
        <v>0</v>
      </c>
      <c r="AN229" s="192">
        <f t="shared" si="133"/>
        <v>0</v>
      </c>
      <c r="AO229" s="192">
        <f t="shared" si="133"/>
        <v>0</v>
      </c>
      <c r="AP229" s="192">
        <f t="shared" si="133"/>
        <v>0</v>
      </c>
    </row>
    <row r="230" spans="1:42" x14ac:dyDescent="0.2">
      <c r="A230" s="116" t="s">
        <v>326</v>
      </c>
      <c r="B230" s="119"/>
      <c r="C230" s="364">
        <f>SUM(C224:C229)</f>
        <v>0</v>
      </c>
      <c r="D230" s="364">
        <f t="shared" ref="D230:AP230" si="134">SUM(D224:D229)</f>
        <v>0</v>
      </c>
      <c r="E230" s="364">
        <f t="shared" si="134"/>
        <v>0</v>
      </c>
      <c r="F230" s="364">
        <f t="shared" si="134"/>
        <v>0</v>
      </c>
      <c r="G230" s="364">
        <f t="shared" si="134"/>
        <v>0</v>
      </c>
      <c r="H230" s="364">
        <f t="shared" si="134"/>
        <v>0</v>
      </c>
      <c r="I230" s="364">
        <f t="shared" si="134"/>
        <v>0</v>
      </c>
      <c r="J230" s="364">
        <f t="shared" si="134"/>
        <v>0</v>
      </c>
      <c r="K230" s="364">
        <f t="shared" si="134"/>
        <v>0</v>
      </c>
      <c r="L230" s="364">
        <f t="shared" si="134"/>
        <v>0</v>
      </c>
      <c r="M230" s="364">
        <f t="shared" si="134"/>
        <v>0</v>
      </c>
      <c r="N230" s="364">
        <f t="shared" si="134"/>
        <v>0</v>
      </c>
      <c r="O230" s="364">
        <f t="shared" si="134"/>
        <v>0</v>
      </c>
      <c r="P230" s="364">
        <f t="shared" si="134"/>
        <v>0</v>
      </c>
      <c r="Q230" s="364">
        <f t="shared" si="134"/>
        <v>0</v>
      </c>
      <c r="R230" s="364">
        <f t="shared" si="134"/>
        <v>0</v>
      </c>
      <c r="S230" s="364">
        <f t="shared" si="134"/>
        <v>0</v>
      </c>
      <c r="T230" s="364">
        <f t="shared" si="134"/>
        <v>0</v>
      </c>
      <c r="U230" s="364">
        <f t="shared" si="134"/>
        <v>0</v>
      </c>
      <c r="V230" s="364">
        <f t="shared" si="134"/>
        <v>0</v>
      </c>
      <c r="W230" s="364">
        <f t="shared" si="134"/>
        <v>0</v>
      </c>
      <c r="X230" s="364">
        <f t="shared" si="134"/>
        <v>0</v>
      </c>
      <c r="Y230" s="364">
        <f t="shared" si="134"/>
        <v>0</v>
      </c>
      <c r="Z230" s="364">
        <f t="shared" si="134"/>
        <v>0</v>
      </c>
      <c r="AA230" s="364">
        <f t="shared" si="134"/>
        <v>0</v>
      </c>
      <c r="AB230" s="364">
        <f t="shared" si="134"/>
        <v>0</v>
      </c>
      <c r="AC230" s="364">
        <f t="shared" si="134"/>
        <v>0</v>
      </c>
      <c r="AD230" s="364">
        <f t="shared" si="134"/>
        <v>0</v>
      </c>
      <c r="AE230" s="364">
        <f t="shared" si="134"/>
        <v>0</v>
      </c>
      <c r="AF230" s="364">
        <f t="shared" si="134"/>
        <v>0</v>
      </c>
      <c r="AG230" s="364">
        <f t="shared" si="134"/>
        <v>0</v>
      </c>
      <c r="AH230" s="364">
        <f t="shared" si="134"/>
        <v>0</v>
      </c>
      <c r="AI230" s="364">
        <f t="shared" si="134"/>
        <v>0</v>
      </c>
      <c r="AJ230" s="364">
        <f t="shared" si="134"/>
        <v>0</v>
      </c>
      <c r="AK230" s="364">
        <f t="shared" si="134"/>
        <v>0</v>
      </c>
      <c r="AL230" s="364">
        <f t="shared" si="134"/>
        <v>0</v>
      </c>
      <c r="AM230" s="364">
        <f t="shared" si="134"/>
        <v>0</v>
      </c>
      <c r="AN230" s="364">
        <f t="shared" si="134"/>
        <v>0</v>
      </c>
      <c r="AO230" s="364">
        <f t="shared" si="134"/>
        <v>0</v>
      </c>
      <c r="AP230" s="364">
        <f t="shared" si="134"/>
        <v>0</v>
      </c>
    </row>
    <row r="231" spans="1:42" x14ac:dyDescent="0.2">
      <c r="A231" s="116" t="s">
        <v>390</v>
      </c>
      <c r="B231" s="119"/>
      <c r="C231" s="160">
        <f>C562</f>
        <v>0</v>
      </c>
      <c r="D231" s="160">
        <f t="shared" ref="D231:AP231" si="135">D562</f>
        <v>0</v>
      </c>
      <c r="E231" s="160">
        <f t="shared" si="135"/>
        <v>0</v>
      </c>
      <c r="F231" s="160">
        <f t="shared" si="135"/>
        <v>0</v>
      </c>
      <c r="G231" s="160">
        <f t="shared" si="135"/>
        <v>0</v>
      </c>
      <c r="H231" s="160">
        <f t="shared" si="135"/>
        <v>0</v>
      </c>
      <c r="I231" s="160">
        <f t="shared" si="135"/>
        <v>0</v>
      </c>
      <c r="J231" s="160">
        <f t="shared" si="135"/>
        <v>0</v>
      </c>
      <c r="K231" s="160">
        <f t="shared" si="135"/>
        <v>0</v>
      </c>
      <c r="L231" s="160">
        <f t="shared" si="135"/>
        <v>0</v>
      </c>
      <c r="M231" s="160">
        <f t="shared" si="135"/>
        <v>0</v>
      </c>
      <c r="N231" s="160">
        <f t="shared" si="135"/>
        <v>0</v>
      </c>
      <c r="O231" s="160">
        <f t="shared" si="135"/>
        <v>0</v>
      </c>
      <c r="P231" s="160">
        <f t="shared" si="135"/>
        <v>0</v>
      </c>
      <c r="Q231" s="160">
        <f t="shared" si="135"/>
        <v>0</v>
      </c>
      <c r="R231" s="160">
        <f t="shared" si="135"/>
        <v>0</v>
      </c>
      <c r="S231" s="160">
        <f t="shared" si="135"/>
        <v>0</v>
      </c>
      <c r="T231" s="160">
        <f t="shared" si="135"/>
        <v>0</v>
      </c>
      <c r="U231" s="160">
        <f t="shared" si="135"/>
        <v>0</v>
      </c>
      <c r="V231" s="160">
        <f t="shared" si="135"/>
        <v>0</v>
      </c>
      <c r="W231" s="160">
        <f t="shared" si="135"/>
        <v>0</v>
      </c>
      <c r="X231" s="160">
        <f t="shared" si="135"/>
        <v>0</v>
      </c>
      <c r="Y231" s="160">
        <f t="shared" si="135"/>
        <v>0</v>
      </c>
      <c r="Z231" s="160">
        <f t="shared" si="135"/>
        <v>0</v>
      </c>
      <c r="AA231" s="160">
        <f t="shared" si="135"/>
        <v>0</v>
      </c>
      <c r="AB231" s="160">
        <f t="shared" si="135"/>
        <v>0</v>
      </c>
      <c r="AC231" s="160">
        <f t="shared" si="135"/>
        <v>0</v>
      </c>
      <c r="AD231" s="160">
        <f t="shared" si="135"/>
        <v>0</v>
      </c>
      <c r="AE231" s="160">
        <f t="shared" si="135"/>
        <v>0</v>
      </c>
      <c r="AF231" s="160">
        <f t="shared" si="135"/>
        <v>0</v>
      </c>
      <c r="AG231" s="160">
        <f t="shared" si="135"/>
        <v>0</v>
      </c>
      <c r="AH231" s="160">
        <f t="shared" si="135"/>
        <v>0</v>
      </c>
      <c r="AI231" s="160">
        <f t="shared" si="135"/>
        <v>0</v>
      </c>
      <c r="AJ231" s="160">
        <f t="shared" si="135"/>
        <v>0</v>
      </c>
      <c r="AK231" s="160">
        <f t="shared" si="135"/>
        <v>0</v>
      </c>
      <c r="AL231" s="160">
        <f t="shared" si="135"/>
        <v>0</v>
      </c>
      <c r="AM231" s="160">
        <f t="shared" si="135"/>
        <v>0</v>
      </c>
      <c r="AN231" s="160">
        <f t="shared" si="135"/>
        <v>0</v>
      </c>
      <c r="AO231" s="160">
        <f t="shared" si="135"/>
        <v>0</v>
      </c>
      <c r="AP231" s="160">
        <f t="shared" si="135"/>
        <v>0</v>
      </c>
    </row>
    <row r="232" spans="1:42" x14ac:dyDescent="0.2">
      <c r="A232" s="116" t="s">
        <v>325</v>
      </c>
      <c r="B232" s="119"/>
      <c r="C232" s="364">
        <f>SUM(C230:C231)</f>
        <v>0</v>
      </c>
      <c r="D232" s="419">
        <f t="shared" ref="D232:AP232" si="136">SUM(D230:D231)</f>
        <v>0</v>
      </c>
      <c r="E232" s="419">
        <f t="shared" si="136"/>
        <v>0</v>
      </c>
      <c r="F232" s="419">
        <f t="shared" si="136"/>
        <v>0</v>
      </c>
      <c r="G232" s="419">
        <f t="shared" si="136"/>
        <v>0</v>
      </c>
      <c r="H232" s="419">
        <f t="shared" si="136"/>
        <v>0</v>
      </c>
      <c r="I232" s="419">
        <f t="shared" si="136"/>
        <v>0</v>
      </c>
      <c r="J232" s="419">
        <f t="shared" si="136"/>
        <v>0</v>
      </c>
      <c r="K232" s="419">
        <f t="shared" si="136"/>
        <v>0</v>
      </c>
      <c r="L232" s="419">
        <f t="shared" si="136"/>
        <v>0</v>
      </c>
      <c r="M232" s="419">
        <f t="shared" si="136"/>
        <v>0</v>
      </c>
      <c r="N232" s="419">
        <f t="shared" si="136"/>
        <v>0</v>
      </c>
      <c r="O232" s="419">
        <f t="shared" si="136"/>
        <v>0</v>
      </c>
      <c r="P232" s="419">
        <f t="shared" si="136"/>
        <v>0</v>
      </c>
      <c r="Q232" s="419">
        <f t="shared" si="136"/>
        <v>0</v>
      </c>
      <c r="R232" s="419">
        <f t="shared" si="136"/>
        <v>0</v>
      </c>
      <c r="S232" s="419">
        <f t="shared" si="136"/>
        <v>0</v>
      </c>
      <c r="T232" s="419">
        <f t="shared" si="136"/>
        <v>0</v>
      </c>
      <c r="U232" s="419">
        <f t="shared" si="136"/>
        <v>0</v>
      </c>
      <c r="V232" s="419">
        <f t="shared" si="136"/>
        <v>0</v>
      </c>
      <c r="W232" s="419">
        <f t="shared" si="136"/>
        <v>0</v>
      </c>
      <c r="X232" s="419">
        <f t="shared" si="136"/>
        <v>0</v>
      </c>
      <c r="Y232" s="419">
        <f t="shared" si="136"/>
        <v>0</v>
      </c>
      <c r="Z232" s="419">
        <f t="shared" si="136"/>
        <v>0</v>
      </c>
      <c r="AA232" s="419">
        <f t="shared" si="136"/>
        <v>0</v>
      </c>
      <c r="AB232" s="419">
        <f t="shared" si="136"/>
        <v>0</v>
      </c>
      <c r="AC232" s="419">
        <f t="shared" si="136"/>
        <v>0</v>
      </c>
      <c r="AD232" s="419">
        <f t="shared" si="136"/>
        <v>0</v>
      </c>
      <c r="AE232" s="419">
        <f t="shared" si="136"/>
        <v>0</v>
      </c>
      <c r="AF232" s="419">
        <f t="shared" si="136"/>
        <v>0</v>
      </c>
      <c r="AG232" s="419">
        <f t="shared" si="136"/>
        <v>0</v>
      </c>
      <c r="AH232" s="419">
        <f t="shared" si="136"/>
        <v>0</v>
      </c>
      <c r="AI232" s="419">
        <f t="shared" si="136"/>
        <v>0</v>
      </c>
      <c r="AJ232" s="419">
        <f t="shared" si="136"/>
        <v>0</v>
      </c>
      <c r="AK232" s="419">
        <f t="shared" si="136"/>
        <v>0</v>
      </c>
      <c r="AL232" s="419">
        <f t="shared" si="136"/>
        <v>0</v>
      </c>
      <c r="AM232" s="419">
        <f t="shared" si="136"/>
        <v>0</v>
      </c>
      <c r="AN232" s="419">
        <f t="shared" si="136"/>
        <v>0</v>
      </c>
      <c r="AO232" s="419">
        <f t="shared" si="136"/>
        <v>0</v>
      </c>
      <c r="AP232" s="419">
        <f t="shared" si="136"/>
        <v>0</v>
      </c>
    </row>
    <row r="233" spans="1:42" x14ac:dyDescent="0.2">
      <c r="A233" s="116" t="s">
        <v>348</v>
      </c>
      <c r="B233" s="119"/>
      <c r="C233" s="364">
        <f t="array" ref="C233:AP233">Inputs!D152:AQ152</f>
        <v>0</v>
      </c>
      <c r="D233" s="364">
        <v>0</v>
      </c>
      <c r="E233" s="364">
        <v>0</v>
      </c>
      <c r="F233" s="364">
        <v>0</v>
      </c>
      <c r="G233" s="364">
        <v>0</v>
      </c>
      <c r="H233" s="364">
        <v>0</v>
      </c>
      <c r="I233" s="364">
        <v>0</v>
      </c>
      <c r="J233" s="364">
        <v>0</v>
      </c>
      <c r="K233" s="364">
        <v>0</v>
      </c>
      <c r="L233" s="364">
        <v>0</v>
      </c>
      <c r="M233" s="364">
        <v>0</v>
      </c>
      <c r="N233" s="364">
        <v>0</v>
      </c>
      <c r="O233" s="364">
        <v>0</v>
      </c>
      <c r="P233" s="364">
        <v>0</v>
      </c>
      <c r="Q233" s="364">
        <v>0</v>
      </c>
      <c r="R233" s="364">
        <v>0</v>
      </c>
      <c r="S233" s="364">
        <v>0</v>
      </c>
      <c r="T233" s="364">
        <v>0</v>
      </c>
      <c r="U233" s="364">
        <v>0</v>
      </c>
      <c r="V233" s="364">
        <v>0</v>
      </c>
      <c r="W233" s="364">
        <v>0</v>
      </c>
      <c r="X233" s="364">
        <v>0</v>
      </c>
      <c r="Y233" s="364">
        <v>0</v>
      </c>
      <c r="Z233" s="364">
        <v>0</v>
      </c>
      <c r="AA233" s="364">
        <v>0</v>
      </c>
      <c r="AB233" s="364">
        <v>0</v>
      </c>
      <c r="AC233" s="364">
        <v>0</v>
      </c>
      <c r="AD233" s="364">
        <v>0</v>
      </c>
      <c r="AE233" s="364">
        <v>0</v>
      </c>
      <c r="AF233" s="364">
        <v>0</v>
      </c>
      <c r="AG233" s="364">
        <v>0</v>
      </c>
      <c r="AH233" s="364">
        <v>0</v>
      </c>
      <c r="AI233" s="364">
        <v>0</v>
      </c>
      <c r="AJ233" s="364">
        <v>0</v>
      </c>
      <c r="AK233" s="364">
        <v>0</v>
      </c>
      <c r="AL233" s="364">
        <v>0</v>
      </c>
      <c r="AM233" s="364">
        <v>0</v>
      </c>
      <c r="AN233" s="364">
        <v>0</v>
      </c>
      <c r="AO233" s="364">
        <v>0</v>
      </c>
      <c r="AP233" s="364">
        <v>0</v>
      </c>
    </row>
    <row r="234" spans="1:42" x14ac:dyDescent="0.2">
      <c r="A234" s="409" t="s">
        <v>331</v>
      </c>
      <c r="B234" s="408"/>
      <c r="C234" s="199">
        <f>C232*-C233/100</f>
        <v>0</v>
      </c>
      <c r="D234" s="199">
        <f t="shared" ref="D234:AP234" si="137">D232*-D233/100</f>
        <v>0</v>
      </c>
      <c r="E234" s="199">
        <f t="shared" si="137"/>
        <v>0</v>
      </c>
      <c r="F234" s="199">
        <f t="shared" si="137"/>
        <v>0</v>
      </c>
      <c r="G234" s="199">
        <f t="shared" si="137"/>
        <v>0</v>
      </c>
      <c r="H234" s="199">
        <f t="shared" si="137"/>
        <v>0</v>
      </c>
      <c r="I234" s="199">
        <f t="shared" si="137"/>
        <v>0</v>
      </c>
      <c r="J234" s="199">
        <f t="shared" si="137"/>
        <v>0</v>
      </c>
      <c r="K234" s="199">
        <f t="shared" si="137"/>
        <v>0</v>
      </c>
      <c r="L234" s="199">
        <f t="shared" si="137"/>
        <v>0</v>
      </c>
      <c r="M234" s="199">
        <f t="shared" si="137"/>
        <v>0</v>
      </c>
      <c r="N234" s="199">
        <f t="shared" si="137"/>
        <v>0</v>
      </c>
      <c r="O234" s="199">
        <f t="shared" si="137"/>
        <v>0</v>
      </c>
      <c r="P234" s="199">
        <f t="shared" si="137"/>
        <v>0</v>
      </c>
      <c r="Q234" s="199">
        <f t="shared" si="137"/>
        <v>0</v>
      </c>
      <c r="R234" s="199">
        <f t="shared" si="137"/>
        <v>0</v>
      </c>
      <c r="S234" s="199">
        <f t="shared" si="137"/>
        <v>0</v>
      </c>
      <c r="T234" s="199">
        <f t="shared" si="137"/>
        <v>0</v>
      </c>
      <c r="U234" s="199">
        <f t="shared" si="137"/>
        <v>0</v>
      </c>
      <c r="V234" s="199">
        <f t="shared" si="137"/>
        <v>0</v>
      </c>
      <c r="W234" s="199">
        <f t="shared" si="137"/>
        <v>0</v>
      </c>
      <c r="X234" s="199">
        <f t="shared" si="137"/>
        <v>0</v>
      </c>
      <c r="Y234" s="199">
        <f t="shared" si="137"/>
        <v>0</v>
      </c>
      <c r="Z234" s="199">
        <f t="shared" si="137"/>
        <v>0</v>
      </c>
      <c r="AA234" s="199">
        <f t="shared" si="137"/>
        <v>0</v>
      </c>
      <c r="AB234" s="199">
        <f t="shared" si="137"/>
        <v>0</v>
      </c>
      <c r="AC234" s="199">
        <f t="shared" si="137"/>
        <v>0</v>
      </c>
      <c r="AD234" s="199">
        <f t="shared" si="137"/>
        <v>0</v>
      </c>
      <c r="AE234" s="199">
        <f t="shared" si="137"/>
        <v>0</v>
      </c>
      <c r="AF234" s="199">
        <f t="shared" si="137"/>
        <v>0</v>
      </c>
      <c r="AG234" s="199">
        <f t="shared" si="137"/>
        <v>0</v>
      </c>
      <c r="AH234" s="199">
        <f t="shared" si="137"/>
        <v>0</v>
      </c>
      <c r="AI234" s="199">
        <f t="shared" si="137"/>
        <v>0</v>
      </c>
      <c r="AJ234" s="199">
        <f t="shared" si="137"/>
        <v>0</v>
      </c>
      <c r="AK234" s="199">
        <f t="shared" si="137"/>
        <v>0</v>
      </c>
      <c r="AL234" s="199">
        <f t="shared" si="137"/>
        <v>0</v>
      </c>
      <c r="AM234" s="199">
        <f t="shared" si="137"/>
        <v>0</v>
      </c>
      <c r="AN234" s="199">
        <f t="shared" si="137"/>
        <v>0</v>
      </c>
      <c r="AO234" s="199">
        <f t="shared" si="137"/>
        <v>0</v>
      </c>
      <c r="AP234" s="199">
        <f t="shared" si="137"/>
        <v>0</v>
      </c>
    </row>
    <row r="235" spans="1:42" x14ac:dyDescent="0.2">
      <c r="A235" s="32"/>
      <c r="B235" s="119"/>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row>
    <row r="236" spans="1:42" x14ac:dyDescent="0.2">
      <c r="A236" s="108" t="s">
        <v>83</v>
      </c>
      <c r="B236" s="282"/>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row>
    <row r="237" spans="1:42" x14ac:dyDescent="0.2">
      <c r="A237" s="29" t="s">
        <v>84</v>
      </c>
      <c r="B237" s="119"/>
    </row>
    <row r="238" spans="1:42" x14ac:dyDescent="0.2">
      <c r="A238" s="4" t="s">
        <v>213</v>
      </c>
      <c r="B238" s="119"/>
      <c r="G238" s="429" t="s">
        <v>53</v>
      </c>
      <c r="H238" s="430"/>
      <c r="I238" s="430"/>
      <c r="J238" s="431"/>
      <c r="K238" s="432" t="s">
        <v>54</v>
      </c>
      <c r="L238" s="433"/>
    </row>
    <row r="239" spans="1:42" ht="51" x14ac:dyDescent="0.2">
      <c r="B239" s="205" t="s">
        <v>43</v>
      </c>
      <c r="C239" s="18" t="s">
        <v>39</v>
      </c>
      <c r="D239" s="18" t="s">
        <v>41</v>
      </c>
      <c r="E239" s="34" t="s">
        <v>42</v>
      </c>
      <c r="F239" s="18" t="s">
        <v>44</v>
      </c>
      <c r="G239" s="18" t="s">
        <v>48</v>
      </c>
      <c r="H239" s="18" t="s">
        <v>50</v>
      </c>
      <c r="I239" s="67" t="s">
        <v>49</v>
      </c>
      <c r="J239" s="18" t="s">
        <v>51</v>
      </c>
      <c r="K239" s="40" t="s">
        <v>3</v>
      </c>
      <c r="L239" s="180" t="s">
        <v>51</v>
      </c>
      <c r="M239" s="35" t="s">
        <v>55</v>
      </c>
      <c r="N239" s="35" t="s">
        <v>56</v>
      </c>
      <c r="O239" s="18" t="s">
        <v>45</v>
      </c>
      <c r="P239" s="179" t="s">
        <v>75</v>
      </c>
      <c r="Q239" s="18" t="s">
        <v>76</v>
      </c>
    </row>
    <row r="240" spans="1:42" s="16" customFormat="1" x14ac:dyDescent="0.2">
      <c r="A240" s="41" t="str">
        <f>Inputs!B132</f>
        <v>5-yr MACRS</v>
      </c>
      <c r="B240" s="276">
        <f>IF(Inputs!$C$140=0,0,depr_alloc_macrs_5_percent*100/Inputs!$C$140)</f>
        <v>0</v>
      </c>
      <c r="C240" s="159">
        <f>-$B$81*depr_alloc_macrs_5_percent/100</f>
        <v>0</v>
      </c>
      <c r="D240" s="159">
        <f t="shared" ref="D240:E246" si="138">$B240/100*D$247</f>
        <v>0</v>
      </c>
      <c r="E240" s="159">
        <f t="shared" si="138"/>
        <v>0</v>
      </c>
      <c r="F240" s="161">
        <f>C240-D240-E240</f>
        <v>0</v>
      </c>
      <c r="G240" s="162">
        <f>IF(depr_itc_sta_macrs_5="Yes",F240,0)</f>
        <v>0</v>
      </c>
      <c r="H240" s="169">
        <f t="shared" ref="H240:H246" si="139">IF($G$247=0,0,G240/$G$247)*100</f>
        <v>0</v>
      </c>
      <c r="I240" s="165">
        <f t="shared" ref="I240:I246" si="140">$I$247*H240/100</f>
        <v>0</v>
      </c>
      <c r="J240" s="166">
        <f>I240*0.5</f>
        <v>0</v>
      </c>
      <c r="K240" s="163">
        <f t="shared" ref="K240:K246" si="141">H240/100*$K$247</f>
        <v>0</v>
      </c>
      <c r="L240" s="166">
        <f>K240*0.5</f>
        <v>0</v>
      </c>
      <c r="M240" s="159">
        <f t="shared" ref="M240:M244" si="142">IF(itc_sta_amount_deprbas_sta="Yes",L240,0)+IF(itc_sta_percent_deprbas_sta="Yes",J240,0)</f>
        <v>0</v>
      </c>
      <c r="N240" s="159">
        <f t="shared" ref="N240:N245" si="143">IF(itc_fed_amount_deprbas_sta="Yes",L376,0)+IF(itc_fed_percent_deprbas_sta="Yes",J376,0)</f>
        <v>0</v>
      </c>
      <c r="O240" s="167">
        <f t="shared" ref="O240:O244" si="144">F240-M240-N240</f>
        <v>0</v>
      </c>
      <c r="P240" s="159">
        <f>IF(depr_bonus_sta_macrs_5="Yes",O240*depr_bonus_sta/100,0)</f>
        <v>0</v>
      </c>
      <c r="Q240" s="161">
        <f>O240-P240</f>
        <v>0</v>
      </c>
    </row>
    <row r="241" spans="1:17" s="16" customFormat="1" x14ac:dyDescent="0.2">
      <c r="A241" s="41" t="str">
        <f>Inputs!B133</f>
        <v>15-yr MACRS</v>
      </c>
      <c r="B241" s="276">
        <f>IF(Inputs!$C$140=0,0,depr_alloc_macrs_15_percent*100/Inputs!$C$140)</f>
        <v>0</v>
      </c>
      <c r="C241" s="159">
        <f>-$B$81*depr_alloc_macrs_15_percent/100</f>
        <v>0</v>
      </c>
      <c r="D241" s="159">
        <f t="shared" si="138"/>
        <v>0</v>
      </c>
      <c r="E241" s="159">
        <f t="shared" si="138"/>
        <v>0</v>
      </c>
      <c r="F241" s="161">
        <f t="shared" ref="F241:F245" si="145">C241-D241-E241</f>
        <v>0</v>
      </c>
      <c r="G241" s="163">
        <f>IF(depr_itc_sta_macrs_15="Yes",F241,0)</f>
        <v>0</v>
      </c>
      <c r="H241" s="170">
        <f t="shared" si="139"/>
        <v>0</v>
      </c>
      <c r="I241" s="159">
        <f t="shared" si="140"/>
        <v>0</v>
      </c>
      <c r="J241" s="168">
        <f t="shared" ref="J241:J246" si="146">I241*0.5</f>
        <v>0</v>
      </c>
      <c r="K241" s="163">
        <f t="shared" si="141"/>
        <v>0</v>
      </c>
      <c r="L241" s="168">
        <f t="shared" ref="L241:L246" si="147">K241*0.5</f>
        <v>0</v>
      </c>
      <c r="M241" s="159">
        <f t="shared" si="142"/>
        <v>0</v>
      </c>
      <c r="N241" s="159">
        <f t="shared" si="143"/>
        <v>0</v>
      </c>
      <c r="O241" s="161">
        <f t="shared" si="144"/>
        <v>0</v>
      </c>
      <c r="P241" s="159">
        <f>IF(depr_bonus_sta_macrs_15="Yes",O241*depr_bonus_sta/100,0)</f>
        <v>0</v>
      </c>
      <c r="Q241" s="161">
        <f t="shared" ref="Q241:Q244" si="148">O241-P241</f>
        <v>0</v>
      </c>
    </row>
    <row r="242" spans="1:17" s="16" customFormat="1" x14ac:dyDescent="0.2">
      <c r="A242" s="41" t="str">
        <f>Inputs!B134</f>
        <v>5-yr SL</v>
      </c>
      <c r="B242" s="276">
        <f>IF(Inputs!$C$140=0,0,depr_alloc_sl_5_percent*100/Inputs!$C$140)</f>
        <v>0</v>
      </c>
      <c r="C242" s="159">
        <f>-$B$81*depr_alloc_sl_5_percent/100</f>
        <v>0</v>
      </c>
      <c r="D242" s="159">
        <f t="shared" si="138"/>
        <v>0</v>
      </c>
      <c r="E242" s="159">
        <f t="shared" si="138"/>
        <v>0</v>
      </c>
      <c r="F242" s="161">
        <f t="shared" si="145"/>
        <v>0</v>
      </c>
      <c r="G242" s="163">
        <f>IF(depr_itc_sta_sl_5="Yes",F242,0)</f>
        <v>0</v>
      </c>
      <c r="H242" s="170">
        <f t="shared" si="139"/>
        <v>0</v>
      </c>
      <c r="I242" s="159">
        <f t="shared" si="140"/>
        <v>0</v>
      </c>
      <c r="J242" s="168">
        <f t="shared" si="146"/>
        <v>0</v>
      </c>
      <c r="K242" s="163">
        <f t="shared" si="141"/>
        <v>0</v>
      </c>
      <c r="L242" s="168">
        <f t="shared" si="147"/>
        <v>0</v>
      </c>
      <c r="M242" s="159">
        <f t="shared" si="142"/>
        <v>0</v>
      </c>
      <c r="N242" s="159">
        <f t="shared" si="143"/>
        <v>0</v>
      </c>
      <c r="O242" s="161">
        <f t="shared" si="144"/>
        <v>0</v>
      </c>
      <c r="P242" s="159">
        <f>IF(depr_bonus_sta_sl_5="Yes",O242*depr_bonus_sta/100,0)</f>
        <v>0</v>
      </c>
      <c r="Q242" s="161">
        <f t="shared" si="148"/>
        <v>0</v>
      </c>
    </row>
    <row r="243" spans="1:17" s="16" customFormat="1" x14ac:dyDescent="0.2">
      <c r="A243" s="41" t="str">
        <f>Inputs!B135</f>
        <v>15-yr SL</v>
      </c>
      <c r="B243" s="276">
        <f>IF(Inputs!$C$140=0,0,depr_alloc_sl_15_percent*100/Inputs!$C$140)</f>
        <v>0</v>
      </c>
      <c r="C243" s="159">
        <f>-$B$81*depr_alloc_sl_15_percent/100</f>
        <v>0</v>
      </c>
      <c r="D243" s="159">
        <f t="shared" si="138"/>
        <v>0</v>
      </c>
      <c r="E243" s="159">
        <f t="shared" si="138"/>
        <v>0</v>
      </c>
      <c r="F243" s="161">
        <f t="shared" si="145"/>
        <v>0</v>
      </c>
      <c r="G243" s="163">
        <f>IF(depr_itc_sta_sl_15="Yes",F243,0)</f>
        <v>0</v>
      </c>
      <c r="H243" s="170">
        <f t="shared" si="139"/>
        <v>0</v>
      </c>
      <c r="I243" s="159">
        <f t="shared" si="140"/>
        <v>0</v>
      </c>
      <c r="J243" s="168">
        <f t="shared" si="146"/>
        <v>0</v>
      </c>
      <c r="K243" s="163">
        <f t="shared" si="141"/>
        <v>0</v>
      </c>
      <c r="L243" s="168">
        <f t="shared" si="147"/>
        <v>0</v>
      </c>
      <c r="M243" s="159">
        <f t="shared" si="142"/>
        <v>0</v>
      </c>
      <c r="N243" s="159">
        <f t="shared" si="143"/>
        <v>0</v>
      </c>
      <c r="O243" s="161">
        <f t="shared" si="144"/>
        <v>0</v>
      </c>
      <c r="P243" s="159">
        <f>IF(depr_bonus_sta_sl_15="Yes",O243*depr_bonus_sta/100,0)</f>
        <v>0</v>
      </c>
      <c r="Q243" s="161">
        <f t="shared" si="148"/>
        <v>0</v>
      </c>
    </row>
    <row r="244" spans="1:17" s="16" customFormat="1" x14ac:dyDescent="0.2">
      <c r="A244" s="41" t="str">
        <f>Inputs!B136</f>
        <v>20-yr SL</v>
      </c>
      <c r="B244" s="276">
        <f>IF(Inputs!$C$140=0,0,depr_alloc_sl_20_percent*100/Inputs!$C$140)</f>
        <v>0</v>
      </c>
      <c r="C244" s="159">
        <f>-$B$81*depr_alloc_sl_20_percent/100</f>
        <v>0</v>
      </c>
      <c r="D244" s="159">
        <f t="shared" si="138"/>
        <v>0</v>
      </c>
      <c r="E244" s="159">
        <f t="shared" si="138"/>
        <v>0</v>
      </c>
      <c r="F244" s="161">
        <f t="shared" si="145"/>
        <v>0</v>
      </c>
      <c r="G244" s="163">
        <f>IF(depr_itc_sta_sl_20="Yes",F244,0)</f>
        <v>0</v>
      </c>
      <c r="H244" s="170">
        <f t="shared" si="139"/>
        <v>0</v>
      </c>
      <c r="I244" s="159">
        <f t="shared" si="140"/>
        <v>0</v>
      </c>
      <c r="J244" s="168">
        <f t="shared" si="146"/>
        <v>0</v>
      </c>
      <c r="K244" s="163">
        <f t="shared" si="141"/>
        <v>0</v>
      </c>
      <c r="L244" s="168">
        <f t="shared" si="147"/>
        <v>0</v>
      </c>
      <c r="M244" s="159">
        <f t="shared" si="142"/>
        <v>0</v>
      </c>
      <c r="N244" s="159">
        <f t="shared" si="143"/>
        <v>0</v>
      </c>
      <c r="O244" s="161">
        <f t="shared" si="144"/>
        <v>0</v>
      </c>
      <c r="P244" s="159">
        <f>IF(depr_bonus_sta_sl_20="Yes",O244*depr_bonus_sta/100,0)</f>
        <v>0</v>
      </c>
      <c r="Q244" s="161">
        <f t="shared" si="148"/>
        <v>0</v>
      </c>
    </row>
    <row r="245" spans="1:17" s="16" customFormat="1" x14ac:dyDescent="0.2">
      <c r="A245" s="41" t="str">
        <f>Inputs!B137</f>
        <v>39-yr SL</v>
      </c>
      <c r="B245" s="391">
        <f>IF(Inputs!$C$140=0,0,depr_alloc_sl_39_percent*100/Inputs!$C$140)</f>
        <v>0</v>
      </c>
      <c r="C245" s="159">
        <f>-$B$81*depr_alloc_sl_39_percent/100</f>
        <v>0</v>
      </c>
      <c r="D245" s="159">
        <f t="shared" si="138"/>
        <v>0</v>
      </c>
      <c r="E245" s="159">
        <f t="shared" si="138"/>
        <v>0</v>
      </c>
      <c r="F245" s="161">
        <f t="shared" si="145"/>
        <v>0</v>
      </c>
      <c r="G245" s="163">
        <f>IF(depr_itc_sta_sl_39="Yes",F245,0)</f>
        <v>0</v>
      </c>
      <c r="H245" s="170">
        <f t="shared" si="139"/>
        <v>0</v>
      </c>
      <c r="I245" s="159">
        <f t="shared" si="140"/>
        <v>0</v>
      </c>
      <c r="J245" s="168">
        <f t="shared" si="146"/>
        <v>0</v>
      </c>
      <c r="K245" s="163">
        <f t="shared" si="141"/>
        <v>0</v>
      </c>
      <c r="L245" s="168">
        <f t="shared" si="147"/>
        <v>0</v>
      </c>
      <c r="M245" s="163">
        <f>IF(itc_sta_amount_deprbas_sta="Yes",L245,0)+IF(itc_sta_percent_deprbas_sta="Yes",J245,0)</f>
        <v>0</v>
      </c>
      <c r="N245" s="159">
        <f t="shared" si="143"/>
        <v>0</v>
      </c>
      <c r="O245" s="161">
        <f>F245-M245-N245</f>
        <v>0</v>
      </c>
      <c r="P245" s="159">
        <f>IF(depr_bonus_sta_sl_39="Yes",O245*depr_bonus_sta/100,0)</f>
        <v>0</v>
      </c>
      <c r="Q245" s="161">
        <f>O245-P245</f>
        <v>0</v>
      </c>
    </row>
    <row r="246" spans="1:17" s="16" customFormat="1" x14ac:dyDescent="0.2">
      <c r="A246" s="41" t="s">
        <v>279</v>
      </c>
      <c r="B246" s="277">
        <f>IF(Inputs!$C$140=0,0,depr_alloc_custom_percent*100/Inputs!$C$140)</f>
        <v>0</v>
      </c>
      <c r="C246" s="159">
        <f>-$B$81*depr_alloc_custom_percent/100</f>
        <v>0</v>
      </c>
      <c r="D246" s="159">
        <f t="shared" si="138"/>
        <v>0</v>
      </c>
      <c r="E246" s="159">
        <f t="shared" si="138"/>
        <v>0</v>
      </c>
      <c r="F246" s="161">
        <f>C246-D246-E246</f>
        <v>0</v>
      </c>
      <c r="G246" s="163">
        <f>IF(depr_itc_sta_custom="Yes",F245,0)</f>
        <v>0</v>
      </c>
      <c r="H246" s="170">
        <f t="shared" si="139"/>
        <v>0</v>
      </c>
      <c r="I246" s="159">
        <f t="shared" si="140"/>
        <v>0</v>
      </c>
      <c r="J246" s="168">
        <f t="shared" si="146"/>
        <v>0</v>
      </c>
      <c r="K246" s="163">
        <f t="shared" si="141"/>
        <v>0</v>
      </c>
      <c r="L246" s="159">
        <f t="shared" si="147"/>
        <v>0</v>
      </c>
      <c r="M246" s="163">
        <f>IF(itc_sta_amount_deprbas_sta="Yes",L246,0)+IF(itc_sta_percent_deprbas_sta="Yes",J246,0)</f>
        <v>0</v>
      </c>
      <c r="N246" s="168">
        <f>IF(itc_fed_amount_deprbas_sta="Yes",L382,0)+IF(itc_fed_percent_deprbas_sta="Yes",J382,0)</f>
        <v>0</v>
      </c>
      <c r="O246" s="164">
        <f>F246-M246-N246</f>
        <v>0</v>
      </c>
      <c r="P246" s="159">
        <f>IF(depr_bonus_sta_custom="Yes",O246*depr_bonus_sta/100,0)</f>
        <v>0</v>
      </c>
      <c r="Q246" s="164">
        <f>O246-P246</f>
        <v>0</v>
      </c>
    </row>
    <row r="247" spans="1:17" s="16" customFormat="1" x14ac:dyDescent="0.2">
      <c r="A247" s="41" t="s">
        <v>13</v>
      </c>
      <c r="B247" s="277">
        <f>SUM(B240:B246)</f>
        <v>0</v>
      </c>
      <c r="C247" s="177">
        <f>SUM(C240:C246)</f>
        <v>0</v>
      </c>
      <c r="D247" s="177">
        <f>B256+B262</f>
        <v>0</v>
      </c>
      <c r="E247" s="177">
        <f>B268</f>
        <v>0</v>
      </c>
      <c r="F247" s="263">
        <f>SUM(F240:F246)</f>
        <v>0</v>
      </c>
      <c r="G247" s="175">
        <f>SUM(G240:G246)</f>
        <v>0</v>
      </c>
      <c r="H247" s="171">
        <f>SUM(H240:H246)</f>
        <v>0</v>
      </c>
      <c r="I247" s="177">
        <f>MIN(itc_sta_percent_maxvalue,itc_sta_percent/100*G247)</f>
        <v>0</v>
      </c>
      <c r="J247" s="177">
        <f>SUM(J240:J246)</f>
        <v>0</v>
      </c>
      <c r="K247" s="175">
        <f>itc_sta_amount</f>
        <v>0</v>
      </c>
      <c r="L247" s="178">
        <f t="shared" ref="L247:Q247" si="149">SUM(L240:L246)</f>
        <v>0</v>
      </c>
      <c r="M247" s="175">
        <f t="shared" si="149"/>
        <v>0</v>
      </c>
      <c r="N247" s="178">
        <f t="shared" si="149"/>
        <v>0</v>
      </c>
      <c r="O247" s="164">
        <f t="shared" si="149"/>
        <v>0</v>
      </c>
      <c r="P247" s="263">
        <f t="shared" si="149"/>
        <v>0</v>
      </c>
      <c r="Q247" s="164">
        <f t="shared" si="149"/>
        <v>0</v>
      </c>
    </row>
    <row r="248" spans="1:17" s="119" customFormat="1" x14ac:dyDescent="0.2">
      <c r="A248" s="4"/>
      <c r="B248" s="4"/>
    </row>
    <row r="249" spans="1:17" s="119" customFormat="1" x14ac:dyDescent="0.2">
      <c r="A249" s="4" t="s">
        <v>52</v>
      </c>
      <c r="B249" s="4"/>
    </row>
    <row r="250" spans="1:17" s="119" customFormat="1" x14ac:dyDescent="0.2">
      <c r="A250" s="115" t="str">
        <f>A523</f>
        <v>Investment Based Incentive (IBI)</v>
      </c>
      <c r="B250" s="4"/>
    </row>
    <row r="251" spans="1:17" s="119" customFormat="1" x14ac:dyDescent="0.2">
      <c r="A251" s="27" t="str">
        <f t="shared" ref="A251:A262" si="150">A524</f>
        <v>As fixed amount</v>
      </c>
      <c r="B251" s="4"/>
    </row>
    <row r="252" spans="1:17" s="119" customFormat="1" x14ac:dyDescent="0.2">
      <c r="A252" s="117" t="str">
        <f t="shared" si="150"/>
        <v>Federal ($)</v>
      </c>
      <c r="B252" s="213">
        <f>IF(ibi_fed_amount_deprbas_sta="Yes",ibi_fed_amount,0)</f>
        <v>0</v>
      </c>
    </row>
    <row r="253" spans="1:17" s="119" customFormat="1" x14ac:dyDescent="0.2">
      <c r="A253" s="117" t="str">
        <f t="shared" si="150"/>
        <v>State ($)</v>
      </c>
      <c r="B253" s="213">
        <f>IF(ibi_sta_amount_deprbas_sta="Yes",ibi_sta_amount,0)</f>
        <v>0</v>
      </c>
    </row>
    <row r="254" spans="1:17" s="119" customFormat="1" x14ac:dyDescent="0.2">
      <c r="A254" s="117" t="str">
        <f t="shared" si="150"/>
        <v>Utility ($)</v>
      </c>
      <c r="B254" s="213">
        <f>IF(ibi_uti_amount_deprbas_sta="Yes",ibi_uti_amount,0)</f>
        <v>0</v>
      </c>
    </row>
    <row r="255" spans="1:17" s="119" customFormat="1" x14ac:dyDescent="0.2">
      <c r="A255" s="117" t="str">
        <f t="shared" si="150"/>
        <v>Other ($)</v>
      </c>
      <c r="B255" s="214">
        <f>IF(ibi_oth_amount_deprbas_sta="Yes",ibi_oth_amount,0)</f>
        <v>0</v>
      </c>
    </row>
    <row r="256" spans="1:17" s="119" customFormat="1" x14ac:dyDescent="0.2">
      <c r="A256" s="117" t="str">
        <f t="shared" si="150"/>
        <v>Total</v>
      </c>
      <c r="B256" s="213">
        <f>SUM(B252:B255)</f>
        <v>0</v>
      </c>
    </row>
    <row r="257" spans="1:2" s="119" customFormat="1" x14ac:dyDescent="0.2">
      <c r="A257" s="27" t="str">
        <f t="shared" si="150"/>
        <v>As percentage</v>
      </c>
      <c r="B257" s="4"/>
    </row>
    <row r="258" spans="1:2" s="119" customFormat="1" x14ac:dyDescent="0.2">
      <c r="A258" s="117" t="str">
        <f t="shared" si="150"/>
        <v>Federal (% of total installed cost)</v>
      </c>
      <c r="B258" s="213">
        <f>IF(ibi_fed_percent_deprbas_sta="Yes",C531,0)</f>
        <v>0</v>
      </c>
    </row>
    <row r="259" spans="1:2" s="119" customFormat="1" x14ac:dyDescent="0.2">
      <c r="A259" s="117" t="str">
        <f>A532</f>
        <v>State (% of total installed cost)</v>
      </c>
      <c r="B259" s="213">
        <f>IF(ibi_sta_percent_deprbas_sta="Yes",C532,0)</f>
        <v>0</v>
      </c>
    </row>
    <row r="260" spans="1:2" s="119" customFormat="1" x14ac:dyDescent="0.2">
      <c r="A260" s="117" t="str">
        <f t="shared" si="150"/>
        <v>Utility (% of total installed cost)</v>
      </c>
      <c r="B260" s="213">
        <f>IF(ibi_uti_percent_deprbas_sta="Yes",C533,0)</f>
        <v>0</v>
      </c>
    </row>
    <row r="261" spans="1:2" s="119" customFormat="1" x14ac:dyDescent="0.2">
      <c r="A261" s="117" t="str">
        <f t="shared" si="150"/>
        <v>Other (% of total installed cost)</v>
      </c>
      <c r="B261" s="214">
        <f>IF(ibi_oth_percent_deprbas_sta="Yes",C534,0)</f>
        <v>0</v>
      </c>
    </row>
    <row r="262" spans="1:2" s="119" customFormat="1" x14ac:dyDescent="0.2">
      <c r="A262" s="117" t="str">
        <f t="shared" si="150"/>
        <v>Total</v>
      </c>
      <c r="B262" s="213">
        <f>SUM(B258:B261)</f>
        <v>0</v>
      </c>
    </row>
    <row r="263" spans="1:2" s="119" customFormat="1" x14ac:dyDescent="0.2">
      <c r="A263" s="115" t="str">
        <f t="shared" ref="A263:A268" si="151">A538</f>
        <v>Capacity Based Incentive (CBI)</v>
      </c>
      <c r="B263" s="4"/>
    </row>
    <row r="264" spans="1:2" s="119" customFormat="1" x14ac:dyDescent="0.2">
      <c r="A264" s="27" t="str">
        <f t="shared" si="151"/>
        <v>Federal ($/W)</v>
      </c>
      <c r="B264" s="213">
        <f>IF(cbi_fed_deprbas_sta="Yes",C539,0)</f>
        <v>0</v>
      </c>
    </row>
    <row r="265" spans="1:2" s="119" customFormat="1" x14ac:dyDescent="0.2">
      <c r="A265" s="27" t="str">
        <f t="shared" si="151"/>
        <v>State ($/W)</v>
      </c>
      <c r="B265" s="213">
        <f>IF(cbi_sta_deprbas_sta="Yes",C540,0)</f>
        <v>0</v>
      </c>
    </row>
    <row r="266" spans="1:2" s="119" customFormat="1" x14ac:dyDescent="0.2">
      <c r="A266" s="27" t="str">
        <f t="shared" si="151"/>
        <v>Utility ($/W)</v>
      </c>
      <c r="B266" s="213">
        <f>IF(cbi_uti_deprbas_sta="Yes",C541,0)</f>
        <v>0</v>
      </c>
    </row>
    <row r="267" spans="1:2" s="119" customFormat="1" x14ac:dyDescent="0.2">
      <c r="A267" s="27" t="str">
        <f t="shared" si="151"/>
        <v>Other ($/W)</v>
      </c>
      <c r="B267" s="213">
        <f>IF(cbi_oth_deprbas_sta="Yes",C542,0)</f>
        <v>0</v>
      </c>
    </row>
    <row r="268" spans="1:2" s="119" customFormat="1" x14ac:dyDescent="0.2">
      <c r="A268" s="27" t="str">
        <f t="shared" si="151"/>
        <v>Total CBI</v>
      </c>
      <c r="B268" s="212">
        <f>SUM(B264:B267)</f>
        <v>0</v>
      </c>
    </row>
    <row r="269" spans="1:2" s="119" customFormat="1" x14ac:dyDescent="0.2">
      <c r="A269" s="115" t="s">
        <v>40</v>
      </c>
      <c r="B269" s="213">
        <f>B256+B262+B268</f>
        <v>0</v>
      </c>
    </row>
    <row r="270" spans="1:2" s="119" customFormat="1" x14ac:dyDescent="0.2">
      <c r="A270" s="4"/>
      <c r="B270" s="4"/>
    </row>
    <row r="271" spans="1:2" s="119" customFormat="1" x14ac:dyDescent="0.2">
      <c r="A271" s="4" t="s">
        <v>70</v>
      </c>
      <c r="B271" s="4"/>
    </row>
    <row r="272" spans="1:2" s="119" customFormat="1" x14ac:dyDescent="0.2">
      <c r="A272" s="27" t="s">
        <v>46</v>
      </c>
      <c r="B272" s="4"/>
    </row>
    <row r="273" spans="1:42" x14ac:dyDescent="0.2">
      <c r="A273" s="33" t="str">
        <f t="shared" ref="A273:A278" si="152">A240</f>
        <v>5-yr MACRS</v>
      </c>
      <c r="B273" s="219">
        <f t="array" ref="B273">SUM(IF(ISNUMBER(C273:AP273),C273:AP273))</f>
        <v>100</v>
      </c>
      <c r="C273" s="220">
        <f>LOOKUP(C$2,'Depreciation Schedules'!$A$3:$A$42,'Depreciation Schedules'!$B$3:$B$42)</f>
        <v>20</v>
      </c>
      <c r="D273" s="220">
        <f>LOOKUP(D$2,'Depreciation Schedules'!$A$3:$A$42,'Depreciation Schedules'!$B$3:$B$42)</f>
        <v>32</v>
      </c>
      <c r="E273" s="220">
        <f>LOOKUP(E$2,'Depreciation Schedules'!$A$3:$A$42,'Depreciation Schedules'!$B$3:$B$42)</f>
        <v>19.2</v>
      </c>
      <c r="F273" s="220">
        <f>LOOKUP(F$2,'Depreciation Schedules'!$A$3:$A$42,'Depreciation Schedules'!$B$3:$B$42)</f>
        <v>11.52</v>
      </c>
      <c r="G273" s="220">
        <f>LOOKUP(G$2,'Depreciation Schedules'!$A$3:$A$42,'Depreciation Schedules'!$B$3:$B$42)</f>
        <v>11.52</v>
      </c>
      <c r="H273" s="220">
        <f>LOOKUP(H$2,'Depreciation Schedules'!$A$3:$A$42,'Depreciation Schedules'!$B$3:$B$42)</f>
        <v>5.76</v>
      </c>
      <c r="I273" s="220">
        <f>LOOKUP(I$2,'Depreciation Schedules'!$A$3:$A$42,'Depreciation Schedules'!$B$3:$B$42)</f>
        <v>0</v>
      </c>
      <c r="J273" s="220">
        <f>LOOKUP(J$2,'Depreciation Schedules'!$A$3:$A$42,'Depreciation Schedules'!$B$3:$B$42)</f>
        <v>0</v>
      </c>
      <c r="K273" s="220">
        <f>LOOKUP(K$2,'Depreciation Schedules'!$A$3:$A$42,'Depreciation Schedules'!$B$3:$B$42)</f>
        <v>0</v>
      </c>
      <c r="L273" s="220">
        <f>LOOKUP(L$2,'Depreciation Schedules'!$A$3:$A$42,'Depreciation Schedules'!$B$3:$B$42)</f>
        <v>0</v>
      </c>
      <c r="M273" s="220">
        <f>LOOKUP(M$2,'Depreciation Schedules'!$A$3:$A$42,'Depreciation Schedules'!$B$3:$B$42)</f>
        <v>0</v>
      </c>
      <c r="N273" s="220">
        <f>LOOKUP(N$2,'Depreciation Schedules'!$A$3:$A$42,'Depreciation Schedules'!$B$3:$B$42)</f>
        <v>0</v>
      </c>
      <c r="O273" s="220">
        <f>LOOKUP(O$2,'Depreciation Schedules'!$A$3:$A$42,'Depreciation Schedules'!$B$3:$B$42)</f>
        <v>0</v>
      </c>
      <c r="P273" s="220">
        <f>LOOKUP(P$2,'Depreciation Schedules'!$A$3:$A$42,'Depreciation Schedules'!$B$3:$B$42)</f>
        <v>0</v>
      </c>
      <c r="Q273" s="220">
        <f>LOOKUP(Q$2,'Depreciation Schedules'!$A$3:$A$42,'Depreciation Schedules'!$B$3:$B$42)</f>
        <v>0</v>
      </c>
      <c r="R273" s="220">
        <f>LOOKUP(R$2,'Depreciation Schedules'!$A$3:$A$42,'Depreciation Schedules'!$B$3:$B$42)</f>
        <v>0</v>
      </c>
      <c r="S273" s="220">
        <f>LOOKUP(S$2,'Depreciation Schedules'!$A$3:$A$42,'Depreciation Schedules'!$B$3:$B$42)</f>
        <v>0</v>
      </c>
      <c r="T273" s="220">
        <f>LOOKUP(T$2,'Depreciation Schedules'!$A$3:$A$42,'Depreciation Schedules'!$B$3:$B$42)</f>
        <v>0</v>
      </c>
      <c r="U273" s="220">
        <f>LOOKUP(U$2,'Depreciation Schedules'!$A$3:$A$42,'Depreciation Schedules'!$B$3:$B$42)</f>
        <v>0</v>
      </c>
      <c r="V273" s="220">
        <f>LOOKUP(V$2,'Depreciation Schedules'!$A$3:$A$42,'Depreciation Schedules'!$B$3:$B$42)</f>
        <v>0</v>
      </c>
      <c r="W273" s="220">
        <f>LOOKUP(W$2,'Depreciation Schedules'!$A$3:$A$42,'Depreciation Schedules'!$B$3:$B$42)</f>
        <v>0</v>
      </c>
      <c r="X273" s="220">
        <f>LOOKUP(X$2,'Depreciation Schedules'!$A$3:$A$42,'Depreciation Schedules'!$B$3:$B$42)</f>
        <v>0</v>
      </c>
      <c r="Y273" s="220">
        <f>LOOKUP(Y$2,'Depreciation Schedules'!$A$3:$A$42,'Depreciation Schedules'!$B$3:$B$42)</f>
        <v>0</v>
      </c>
      <c r="Z273" s="220">
        <f>LOOKUP(Z$2,'Depreciation Schedules'!$A$3:$A$42,'Depreciation Schedules'!$B$3:$B$42)</f>
        <v>0</v>
      </c>
      <c r="AA273" s="220">
        <f>LOOKUP(AA$2,'Depreciation Schedules'!$A$3:$A$42,'Depreciation Schedules'!$B$3:$B$42)</f>
        <v>0</v>
      </c>
      <c r="AB273" s="220">
        <f>LOOKUP(AB$2,'Depreciation Schedules'!$A$3:$A$42,'Depreciation Schedules'!$B$3:$B$42)</f>
        <v>0</v>
      </c>
      <c r="AC273" s="220">
        <f>LOOKUP(AC$2,'Depreciation Schedules'!$A$3:$A$42,'Depreciation Schedules'!$B$3:$B$42)</f>
        <v>0</v>
      </c>
      <c r="AD273" s="220">
        <f>LOOKUP(AD$2,'Depreciation Schedules'!$A$3:$A$42,'Depreciation Schedules'!$B$3:$B$42)</f>
        <v>0</v>
      </c>
      <c r="AE273" s="220">
        <f>LOOKUP(AE$2,'Depreciation Schedules'!$A$3:$A$42,'Depreciation Schedules'!$B$3:$B$42)</f>
        <v>0</v>
      </c>
      <c r="AF273" s="220">
        <f>LOOKUP(AF$2,'Depreciation Schedules'!$A$3:$A$42,'Depreciation Schedules'!$B$3:$B$42)</f>
        <v>0</v>
      </c>
      <c r="AG273" s="220">
        <f>LOOKUP(AG$2,'Depreciation Schedules'!$A$3:$A$42,'Depreciation Schedules'!$B$3:$B$42)</f>
        <v>0</v>
      </c>
      <c r="AH273" s="220">
        <f>LOOKUP(AH$2,'Depreciation Schedules'!$A$3:$A$42,'Depreciation Schedules'!$B$3:$B$42)</f>
        <v>0</v>
      </c>
      <c r="AI273" s="220">
        <f>LOOKUP(AI$2,'Depreciation Schedules'!$A$3:$A$42,'Depreciation Schedules'!$B$3:$B$42)</f>
        <v>0</v>
      </c>
      <c r="AJ273" s="220">
        <f>LOOKUP(AJ$2,'Depreciation Schedules'!$A$3:$A$42,'Depreciation Schedules'!$B$3:$B$42)</f>
        <v>0</v>
      </c>
      <c r="AK273" s="220">
        <f>LOOKUP(AK$2,'Depreciation Schedules'!$A$3:$A$42,'Depreciation Schedules'!$B$3:$B$42)</f>
        <v>0</v>
      </c>
      <c r="AL273" s="220">
        <f>LOOKUP(AL$2,'Depreciation Schedules'!$A$3:$A$42,'Depreciation Schedules'!$B$3:$B$42)</f>
        <v>0</v>
      </c>
      <c r="AM273" s="220">
        <f>LOOKUP(AM$2,'Depreciation Schedules'!$A$3:$A$42,'Depreciation Schedules'!$B$3:$B$42)</f>
        <v>0</v>
      </c>
      <c r="AN273" s="220">
        <f>LOOKUP(AN$2,'Depreciation Schedules'!$A$3:$A$42,'Depreciation Schedules'!$B$3:$B$42)</f>
        <v>0</v>
      </c>
      <c r="AO273" s="220">
        <f>LOOKUP(AO$2,'Depreciation Schedules'!$A$3:$A$42,'Depreciation Schedules'!$B$3:$B$42)</f>
        <v>0</v>
      </c>
      <c r="AP273" s="220">
        <f>LOOKUP(AP$2,'Depreciation Schedules'!$A$3:$A$42,'Depreciation Schedules'!$B$3:$B$42)</f>
        <v>0</v>
      </c>
    </row>
    <row r="274" spans="1:42" x14ac:dyDescent="0.2">
      <c r="A274" s="33" t="str">
        <f t="shared" si="152"/>
        <v>15-yr MACRS</v>
      </c>
      <c r="B274" s="219">
        <f t="array" ref="B274">SUM(IF(ISNUMBER(C274:AP274),C274:AP274))</f>
        <v>99.990000000000009</v>
      </c>
      <c r="C274" s="220">
        <f>LOOKUP(C$2,'Depreciation Schedules'!$A$3:$A$42,'Depreciation Schedules'!$C$3:$C$42)</f>
        <v>5</v>
      </c>
      <c r="D274" s="220">
        <f>LOOKUP(D$2,'Depreciation Schedules'!$A$3:$A$42,'Depreciation Schedules'!$C$3:$C$42)</f>
        <v>9.5</v>
      </c>
      <c r="E274" s="220">
        <f>LOOKUP(E$2,'Depreciation Schedules'!$A$3:$A$42,'Depreciation Schedules'!$C$3:$C$42)</f>
        <v>8.5500000000000007</v>
      </c>
      <c r="F274" s="220">
        <f>LOOKUP(F$2,'Depreciation Schedules'!$A$3:$A$42,'Depreciation Schedules'!$C$3:$C$42)</f>
        <v>7.7</v>
      </c>
      <c r="G274" s="220">
        <f>LOOKUP(G$2,'Depreciation Schedules'!$A$3:$A$42,'Depreciation Schedules'!$C$3:$C$42)</f>
        <v>6.93</v>
      </c>
      <c r="H274" s="220">
        <f>LOOKUP(H$2,'Depreciation Schedules'!$A$3:$A$42,'Depreciation Schedules'!$C$3:$C$42)</f>
        <v>6.23</v>
      </c>
      <c r="I274" s="220">
        <f>LOOKUP(I$2,'Depreciation Schedules'!$A$3:$A$42,'Depreciation Schedules'!$C$3:$C$42)</f>
        <v>5.9</v>
      </c>
      <c r="J274" s="220">
        <f>LOOKUP(J$2,'Depreciation Schedules'!$A$3:$A$42,'Depreciation Schedules'!$C$3:$C$42)</f>
        <v>5.9</v>
      </c>
      <c r="K274" s="220">
        <f>LOOKUP(K$2,'Depreciation Schedules'!$A$3:$A$42,'Depreciation Schedules'!$C$3:$C$42)</f>
        <v>5.91</v>
      </c>
      <c r="L274" s="220">
        <f>LOOKUP(L$2,'Depreciation Schedules'!$A$3:$A$42,'Depreciation Schedules'!$C$3:$C$42)</f>
        <v>5.9</v>
      </c>
      <c r="M274" s="220">
        <f>LOOKUP(M$2,'Depreciation Schedules'!$A$3:$A$42,'Depreciation Schedules'!$C$3:$C$42)</f>
        <v>5.91</v>
      </c>
      <c r="N274" s="220">
        <f>LOOKUP(N$2,'Depreciation Schedules'!$A$3:$A$42,'Depreciation Schedules'!$C$3:$C$42)</f>
        <v>5.9</v>
      </c>
      <c r="O274" s="220">
        <f>LOOKUP(O$2,'Depreciation Schedules'!$A$3:$A$42,'Depreciation Schedules'!$C$3:$C$42)</f>
        <v>5.91</v>
      </c>
      <c r="P274" s="220">
        <f>LOOKUP(P$2,'Depreciation Schedules'!$A$3:$A$42,'Depreciation Schedules'!$C$3:$C$42)</f>
        <v>5.9</v>
      </c>
      <c r="Q274" s="220">
        <f>LOOKUP(Q$2,'Depreciation Schedules'!$A$3:$A$42,'Depreciation Schedules'!$C$3:$C$42)</f>
        <v>5.9</v>
      </c>
      <c r="R274" s="220">
        <f>LOOKUP(R$2,'Depreciation Schedules'!$A$3:$A$42,'Depreciation Schedules'!$C$3:$C$42)</f>
        <v>2.95</v>
      </c>
      <c r="S274" s="220">
        <f>LOOKUP(S$2,'Depreciation Schedules'!$A$3:$A$42,'Depreciation Schedules'!$C$3:$C$42)</f>
        <v>0</v>
      </c>
      <c r="T274" s="220">
        <f>LOOKUP(T$2,'Depreciation Schedules'!$A$3:$A$42,'Depreciation Schedules'!$C$3:$C$42)</f>
        <v>0</v>
      </c>
      <c r="U274" s="220">
        <f>LOOKUP(U$2,'Depreciation Schedules'!$A$3:$A$42,'Depreciation Schedules'!$C$3:$C$42)</f>
        <v>0</v>
      </c>
      <c r="V274" s="220">
        <f>LOOKUP(V$2,'Depreciation Schedules'!$A$3:$A$42,'Depreciation Schedules'!$C$3:$C$42)</f>
        <v>0</v>
      </c>
      <c r="W274" s="220">
        <f>LOOKUP(W$2,'Depreciation Schedules'!$A$3:$A$42,'Depreciation Schedules'!$C$3:$C$42)</f>
        <v>0</v>
      </c>
      <c r="X274" s="220">
        <f>LOOKUP(X$2,'Depreciation Schedules'!$A$3:$A$42,'Depreciation Schedules'!$C$3:$C$42)</f>
        <v>0</v>
      </c>
      <c r="Y274" s="220">
        <f>LOOKUP(Y$2,'Depreciation Schedules'!$A$3:$A$42,'Depreciation Schedules'!$C$3:$C$42)</f>
        <v>0</v>
      </c>
      <c r="Z274" s="220">
        <f>LOOKUP(Z$2,'Depreciation Schedules'!$A$3:$A$42,'Depreciation Schedules'!$C$3:$C$42)</f>
        <v>0</v>
      </c>
      <c r="AA274" s="220">
        <f>LOOKUP(AA$2,'Depreciation Schedules'!$A$3:$A$42,'Depreciation Schedules'!$C$3:$C$42)</f>
        <v>0</v>
      </c>
      <c r="AB274" s="220">
        <f>LOOKUP(AB$2,'Depreciation Schedules'!$A$3:$A$42,'Depreciation Schedules'!$C$3:$C$42)</f>
        <v>0</v>
      </c>
      <c r="AC274" s="220">
        <f>LOOKUP(AC$2,'Depreciation Schedules'!$A$3:$A$42,'Depreciation Schedules'!$C$3:$C$42)</f>
        <v>0</v>
      </c>
      <c r="AD274" s="220">
        <f>LOOKUP(AD$2,'Depreciation Schedules'!$A$3:$A$42,'Depreciation Schedules'!$C$3:$C$42)</f>
        <v>0</v>
      </c>
      <c r="AE274" s="220">
        <f>LOOKUP(AE$2,'Depreciation Schedules'!$A$3:$A$42,'Depreciation Schedules'!$C$3:$C$42)</f>
        <v>0</v>
      </c>
      <c r="AF274" s="220">
        <f>LOOKUP(AF$2,'Depreciation Schedules'!$A$3:$A$42,'Depreciation Schedules'!$C$3:$C$42)</f>
        <v>0</v>
      </c>
      <c r="AG274" s="220">
        <f>LOOKUP(AG$2,'Depreciation Schedules'!$A$3:$A$42,'Depreciation Schedules'!$C$3:$C$42)</f>
        <v>0</v>
      </c>
      <c r="AH274" s="220">
        <f>LOOKUP(AH$2,'Depreciation Schedules'!$A$3:$A$42,'Depreciation Schedules'!$C$3:$C$42)</f>
        <v>0</v>
      </c>
      <c r="AI274" s="220">
        <f>LOOKUP(AI$2,'Depreciation Schedules'!$A$3:$A$42,'Depreciation Schedules'!$C$3:$C$42)</f>
        <v>0</v>
      </c>
      <c r="AJ274" s="220">
        <f>LOOKUP(AJ$2,'Depreciation Schedules'!$A$3:$A$42,'Depreciation Schedules'!$C$3:$C$42)</f>
        <v>0</v>
      </c>
      <c r="AK274" s="220">
        <f>LOOKUP(AK$2,'Depreciation Schedules'!$A$3:$A$42,'Depreciation Schedules'!$C$3:$C$42)</f>
        <v>0</v>
      </c>
      <c r="AL274" s="220">
        <f>LOOKUP(AL$2,'Depreciation Schedules'!$A$3:$A$42,'Depreciation Schedules'!$C$3:$C$42)</f>
        <v>0</v>
      </c>
      <c r="AM274" s="220">
        <f>LOOKUP(AM$2,'Depreciation Schedules'!$A$3:$A$42,'Depreciation Schedules'!$C$3:$C$42)</f>
        <v>0</v>
      </c>
      <c r="AN274" s="220">
        <f>LOOKUP(AN$2,'Depreciation Schedules'!$A$3:$A$42,'Depreciation Schedules'!$C$3:$C$42)</f>
        <v>0</v>
      </c>
      <c r="AO274" s="220">
        <f>LOOKUP(AO$2,'Depreciation Schedules'!$A$3:$A$42,'Depreciation Schedules'!$C$3:$C$42)</f>
        <v>0</v>
      </c>
      <c r="AP274" s="220">
        <f>LOOKUP(AP$2,'Depreciation Schedules'!$A$3:$A$42,'Depreciation Schedules'!$C$3:$C$42)</f>
        <v>0</v>
      </c>
    </row>
    <row r="275" spans="1:42" x14ac:dyDescent="0.2">
      <c r="A275" s="33" t="str">
        <f t="shared" si="152"/>
        <v>5-yr SL</v>
      </c>
      <c r="B275" s="219">
        <f t="array" ref="B275">SUM(IF(ISNUMBER(C275:AP275),C275:AP275))</f>
        <v>100</v>
      </c>
      <c r="C275" s="220">
        <f>LOOKUP(C$2,'Depreciation Schedules'!$A$3:$A$42,'Depreciation Schedules'!$D$3:$D$42)</f>
        <v>10</v>
      </c>
      <c r="D275" s="220">
        <f>LOOKUP(D$2,'Depreciation Schedules'!$A$3:$A$42,'Depreciation Schedules'!$D$3:$D$42)</f>
        <v>20</v>
      </c>
      <c r="E275" s="220">
        <f>LOOKUP(E$2,'Depreciation Schedules'!$A$3:$A$42,'Depreciation Schedules'!$D$3:$D$42)</f>
        <v>20</v>
      </c>
      <c r="F275" s="220">
        <f>LOOKUP(F$2,'Depreciation Schedules'!$A$3:$A$42,'Depreciation Schedules'!$D$3:$D$42)</f>
        <v>20</v>
      </c>
      <c r="G275" s="220">
        <f>LOOKUP(G$2,'Depreciation Schedules'!$A$3:$A$42,'Depreciation Schedules'!$D$3:$D$42)</f>
        <v>20</v>
      </c>
      <c r="H275" s="220">
        <f>LOOKUP(H$2,'Depreciation Schedules'!$A$3:$A$42,'Depreciation Schedules'!$D$3:$D$42)</f>
        <v>10</v>
      </c>
      <c r="I275" s="220">
        <f>LOOKUP(I$2,'Depreciation Schedules'!$A$3:$A$42,'Depreciation Schedules'!$D$3:$D$42)</f>
        <v>0</v>
      </c>
      <c r="J275" s="220">
        <f>LOOKUP(J$2,'Depreciation Schedules'!$A$3:$A$42,'Depreciation Schedules'!$D$3:$D$42)</f>
        <v>0</v>
      </c>
      <c r="K275" s="220">
        <f>LOOKUP(K$2,'Depreciation Schedules'!$A$3:$A$42,'Depreciation Schedules'!$D$3:$D$42)</f>
        <v>0</v>
      </c>
      <c r="L275" s="220">
        <f>LOOKUP(L$2,'Depreciation Schedules'!$A$3:$A$42,'Depreciation Schedules'!$D$3:$D$42)</f>
        <v>0</v>
      </c>
      <c r="M275" s="220">
        <f>LOOKUP(M$2,'Depreciation Schedules'!$A$3:$A$42,'Depreciation Schedules'!$D$3:$D$42)</f>
        <v>0</v>
      </c>
      <c r="N275" s="220">
        <f>LOOKUP(N$2,'Depreciation Schedules'!$A$3:$A$42,'Depreciation Schedules'!$D$3:$D$42)</f>
        <v>0</v>
      </c>
      <c r="O275" s="220">
        <f>LOOKUP(O$2,'Depreciation Schedules'!$A$3:$A$42,'Depreciation Schedules'!$D$3:$D$42)</f>
        <v>0</v>
      </c>
      <c r="P275" s="220">
        <f>LOOKUP(P$2,'Depreciation Schedules'!$A$3:$A$42,'Depreciation Schedules'!$D$3:$D$42)</f>
        <v>0</v>
      </c>
      <c r="Q275" s="220">
        <f>LOOKUP(Q$2,'Depreciation Schedules'!$A$3:$A$42,'Depreciation Schedules'!$D$3:$D$42)</f>
        <v>0</v>
      </c>
      <c r="R275" s="220">
        <f>LOOKUP(R$2,'Depreciation Schedules'!$A$3:$A$42,'Depreciation Schedules'!$D$3:$D$42)</f>
        <v>0</v>
      </c>
      <c r="S275" s="220">
        <f>LOOKUP(S$2,'Depreciation Schedules'!$A$3:$A$42,'Depreciation Schedules'!$D$3:$D$42)</f>
        <v>0</v>
      </c>
      <c r="T275" s="220">
        <f>LOOKUP(T$2,'Depreciation Schedules'!$A$3:$A$42,'Depreciation Schedules'!$D$3:$D$42)</f>
        <v>0</v>
      </c>
      <c r="U275" s="220">
        <f>LOOKUP(U$2,'Depreciation Schedules'!$A$3:$A$42,'Depreciation Schedules'!$D$3:$D$42)</f>
        <v>0</v>
      </c>
      <c r="V275" s="220">
        <f>LOOKUP(V$2,'Depreciation Schedules'!$A$3:$A$42,'Depreciation Schedules'!$D$3:$D$42)</f>
        <v>0</v>
      </c>
      <c r="W275" s="220">
        <f>LOOKUP(W$2,'Depreciation Schedules'!$A$3:$A$42,'Depreciation Schedules'!$D$3:$D$42)</f>
        <v>0</v>
      </c>
      <c r="X275" s="220">
        <f>LOOKUP(X$2,'Depreciation Schedules'!$A$3:$A$42,'Depreciation Schedules'!$D$3:$D$42)</f>
        <v>0</v>
      </c>
      <c r="Y275" s="220">
        <f>LOOKUP(Y$2,'Depreciation Schedules'!$A$3:$A$42,'Depreciation Schedules'!$D$3:$D$42)</f>
        <v>0</v>
      </c>
      <c r="Z275" s="220">
        <f>LOOKUP(Z$2,'Depreciation Schedules'!$A$3:$A$42,'Depreciation Schedules'!$D$3:$D$42)</f>
        <v>0</v>
      </c>
      <c r="AA275" s="220">
        <f>LOOKUP(AA$2,'Depreciation Schedules'!$A$3:$A$42,'Depreciation Schedules'!$D$3:$D$42)</f>
        <v>0</v>
      </c>
      <c r="AB275" s="220">
        <f>LOOKUP(AB$2,'Depreciation Schedules'!$A$3:$A$42,'Depreciation Schedules'!$D$3:$D$42)</f>
        <v>0</v>
      </c>
      <c r="AC275" s="220">
        <f>LOOKUP(AC$2,'Depreciation Schedules'!$A$3:$A$42,'Depreciation Schedules'!$D$3:$D$42)</f>
        <v>0</v>
      </c>
      <c r="AD275" s="220">
        <f>LOOKUP(AD$2,'Depreciation Schedules'!$A$3:$A$42,'Depreciation Schedules'!$D$3:$D$42)</f>
        <v>0</v>
      </c>
      <c r="AE275" s="220">
        <f>LOOKUP(AE$2,'Depreciation Schedules'!$A$3:$A$42,'Depreciation Schedules'!$D$3:$D$42)</f>
        <v>0</v>
      </c>
      <c r="AF275" s="220">
        <f>LOOKUP(AF$2,'Depreciation Schedules'!$A$3:$A$42,'Depreciation Schedules'!$D$3:$D$42)</f>
        <v>0</v>
      </c>
      <c r="AG275" s="220">
        <f>LOOKUP(AG$2,'Depreciation Schedules'!$A$3:$A$42,'Depreciation Schedules'!$D$3:$D$42)</f>
        <v>0</v>
      </c>
      <c r="AH275" s="220">
        <f>LOOKUP(AH$2,'Depreciation Schedules'!$A$3:$A$42,'Depreciation Schedules'!$D$3:$D$42)</f>
        <v>0</v>
      </c>
      <c r="AI275" s="220">
        <f>LOOKUP(AI$2,'Depreciation Schedules'!$A$3:$A$42,'Depreciation Schedules'!$D$3:$D$42)</f>
        <v>0</v>
      </c>
      <c r="AJ275" s="220">
        <f>LOOKUP(AJ$2,'Depreciation Schedules'!$A$3:$A$42,'Depreciation Schedules'!$D$3:$D$42)</f>
        <v>0</v>
      </c>
      <c r="AK275" s="220">
        <f>LOOKUP(AK$2,'Depreciation Schedules'!$A$3:$A$42,'Depreciation Schedules'!$D$3:$D$42)</f>
        <v>0</v>
      </c>
      <c r="AL275" s="220">
        <f>LOOKUP(AL$2,'Depreciation Schedules'!$A$3:$A$42,'Depreciation Schedules'!$D$3:$D$42)</f>
        <v>0</v>
      </c>
      <c r="AM275" s="220">
        <f>LOOKUP(AM$2,'Depreciation Schedules'!$A$3:$A$42,'Depreciation Schedules'!$D$3:$D$42)</f>
        <v>0</v>
      </c>
      <c r="AN275" s="220">
        <f>LOOKUP(AN$2,'Depreciation Schedules'!$A$3:$A$42,'Depreciation Schedules'!$D$3:$D$42)</f>
        <v>0</v>
      </c>
      <c r="AO275" s="220">
        <f>LOOKUP(AO$2,'Depreciation Schedules'!$A$3:$A$42,'Depreciation Schedules'!$D$3:$D$42)</f>
        <v>0</v>
      </c>
      <c r="AP275" s="220">
        <f>LOOKUP(AP$2,'Depreciation Schedules'!$A$3:$A$42,'Depreciation Schedules'!$D$3:$D$42)</f>
        <v>0</v>
      </c>
    </row>
    <row r="276" spans="1:42" x14ac:dyDescent="0.2">
      <c r="A276" s="33" t="str">
        <f t="shared" si="152"/>
        <v>15-yr SL</v>
      </c>
      <c r="B276" s="219">
        <f t="array" ref="B276">SUM(IF(ISNUMBER(C276:AP276),C276:AP276))</f>
        <v>100.02000000000001</v>
      </c>
      <c r="C276" s="220">
        <f>LOOKUP(C$2,'Depreciation Schedules'!$A$3:$A$42,'Depreciation Schedules'!$E$3:$E$42)</f>
        <v>3.33</v>
      </c>
      <c r="D276" s="220">
        <f>LOOKUP(D$2,'Depreciation Schedules'!$A$3:$A$42,'Depreciation Schedules'!$E$3:$E$42)</f>
        <v>6.67</v>
      </c>
      <c r="E276" s="220">
        <f>LOOKUP(E$2,'Depreciation Schedules'!$A$3:$A$42,'Depreciation Schedules'!$E$3:$E$42)</f>
        <v>6.67</v>
      </c>
      <c r="F276" s="220">
        <f>LOOKUP(F$2,'Depreciation Schedules'!$A$3:$A$42,'Depreciation Schedules'!$E$3:$E$42)</f>
        <v>6.67</v>
      </c>
      <c r="G276" s="220">
        <f>LOOKUP(G$2,'Depreciation Schedules'!$A$3:$A$42,'Depreciation Schedules'!$E$3:$E$42)</f>
        <v>6.67</v>
      </c>
      <c r="H276" s="220">
        <f>LOOKUP(H$2,'Depreciation Schedules'!$A$3:$A$42,'Depreciation Schedules'!$E$3:$E$42)</f>
        <v>6.67</v>
      </c>
      <c r="I276" s="220">
        <f>LOOKUP(I$2,'Depreciation Schedules'!$A$3:$A$42,'Depreciation Schedules'!$E$3:$E$42)</f>
        <v>6.67</v>
      </c>
      <c r="J276" s="220">
        <f>LOOKUP(J$2,'Depreciation Schedules'!$A$3:$A$42,'Depreciation Schedules'!$E$3:$E$42)</f>
        <v>6.67</v>
      </c>
      <c r="K276" s="220">
        <f>LOOKUP(K$2,'Depreciation Schedules'!$A$3:$A$42,'Depreciation Schedules'!$E$3:$E$42)</f>
        <v>6.67</v>
      </c>
      <c r="L276" s="220">
        <f>LOOKUP(L$2,'Depreciation Schedules'!$A$3:$A$42,'Depreciation Schedules'!$E$3:$E$42)</f>
        <v>6.67</v>
      </c>
      <c r="M276" s="220">
        <f>LOOKUP(M$2,'Depreciation Schedules'!$A$3:$A$42,'Depreciation Schedules'!$E$3:$E$42)</f>
        <v>6.67</v>
      </c>
      <c r="N276" s="220">
        <f>LOOKUP(N$2,'Depreciation Schedules'!$A$3:$A$42,'Depreciation Schedules'!$E$3:$E$42)</f>
        <v>6.66</v>
      </c>
      <c r="O276" s="220">
        <f>LOOKUP(O$2,'Depreciation Schedules'!$A$3:$A$42,'Depreciation Schedules'!$E$3:$E$42)</f>
        <v>6.67</v>
      </c>
      <c r="P276" s="220">
        <f>LOOKUP(P$2,'Depreciation Schedules'!$A$3:$A$42,'Depreciation Schedules'!$E$3:$E$42)</f>
        <v>6.66</v>
      </c>
      <c r="Q276" s="220">
        <f>LOOKUP(Q$2,'Depreciation Schedules'!$A$3:$A$42,'Depreciation Schedules'!$E$3:$E$42)</f>
        <v>6.67</v>
      </c>
      <c r="R276" s="220">
        <f>LOOKUP(R$2,'Depreciation Schedules'!$A$3:$A$42,'Depreciation Schedules'!$E$3:$E$42)</f>
        <v>3.33</v>
      </c>
      <c r="S276" s="220">
        <f>LOOKUP(S$2,'Depreciation Schedules'!$A$3:$A$42,'Depreciation Schedules'!$E$3:$E$42)</f>
        <v>0</v>
      </c>
      <c r="T276" s="220">
        <f>LOOKUP(T$2,'Depreciation Schedules'!$A$3:$A$42,'Depreciation Schedules'!$E$3:$E$42)</f>
        <v>0</v>
      </c>
      <c r="U276" s="220">
        <f>LOOKUP(U$2,'Depreciation Schedules'!$A$3:$A$42,'Depreciation Schedules'!$E$3:$E$42)</f>
        <v>0</v>
      </c>
      <c r="V276" s="220">
        <f>LOOKUP(V$2,'Depreciation Schedules'!$A$3:$A$42,'Depreciation Schedules'!$E$3:$E$42)</f>
        <v>0</v>
      </c>
      <c r="W276" s="220">
        <f>LOOKUP(W$2,'Depreciation Schedules'!$A$3:$A$42,'Depreciation Schedules'!$E$3:$E$42)</f>
        <v>0</v>
      </c>
      <c r="X276" s="220">
        <f>LOOKUP(X$2,'Depreciation Schedules'!$A$3:$A$42,'Depreciation Schedules'!$E$3:$E$42)</f>
        <v>0</v>
      </c>
      <c r="Y276" s="220">
        <f>LOOKUP(Y$2,'Depreciation Schedules'!$A$3:$A$42,'Depreciation Schedules'!$E$3:$E$42)</f>
        <v>0</v>
      </c>
      <c r="Z276" s="220">
        <f>LOOKUP(Z$2,'Depreciation Schedules'!$A$3:$A$42,'Depreciation Schedules'!$E$3:$E$42)</f>
        <v>0</v>
      </c>
      <c r="AA276" s="220">
        <f>LOOKUP(AA$2,'Depreciation Schedules'!$A$3:$A$42,'Depreciation Schedules'!$E$3:$E$42)</f>
        <v>0</v>
      </c>
      <c r="AB276" s="220">
        <f>LOOKUP(AB$2,'Depreciation Schedules'!$A$3:$A$42,'Depreciation Schedules'!$E$3:$E$42)</f>
        <v>0</v>
      </c>
      <c r="AC276" s="220">
        <f>LOOKUP(AC$2,'Depreciation Schedules'!$A$3:$A$42,'Depreciation Schedules'!$E$3:$E$42)</f>
        <v>0</v>
      </c>
      <c r="AD276" s="220">
        <f>LOOKUP(AD$2,'Depreciation Schedules'!$A$3:$A$42,'Depreciation Schedules'!$E$3:$E$42)</f>
        <v>0</v>
      </c>
      <c r="AE276" s="220">
        <f>LOOKUP(AE$2,'Depreciation Schedules'!$A$3:$A$42,'Depreciation Schedules'!$E$3:$E$42)</f>
        <v>0</v>
      </c>
      <c r="AF276" s="220">
        <f>LOOKUP(AF$2,'Depreciation Schedules'!$A$3:$A$42,'Depreciation Schedules'!$E$3:$E$42)</f>
        <v>0</v>
      </c>
      <c r="AG276" s="220">
        <f>LOOKUP(AG$2,'Depreciation Schedules'!$A$3:$A$42,'Depreciation Schedules'!$E$3:$E$42)</f>
        <v>0</v>
      </c>
      <c r="AH276" s="220">
        <f>LOOKUP(AH$2,'Depreciation Schedules'!$A$3:$A$42,'Depreciation Schedules'!$E$3:$E$42)</f>
        <v>0</v>
      </c>
      <c r="AI276" s="220">
        <f>LOOKUP(AI$2,'Depreciation Schedules'!$A$3:$A$42,'Depreciation Schedules'!$E$3:$E$42)</f>
        <v>0</v>
      </c>
      <c r="AJ276" s="220">
        <f>LOOKUP(AJ$2,'Depreciation Schedules'!$A$3:$A$42,'Depreciation Schedules'!$E$3:$E$42)</f>
        <v>0</v>
      </c>
      <c r="AK276" s="220">
        <f>LOOKUP(AK$2,'Depreciation Schedules'!$A$3:$A$42,'Depreciation Schedules'!$E$3:$E$42)</f>
        <v>0</v>
      </c>
      <c r="AL276" s="220">
        <f>LOOKUP(AL$2,'Depreciation Schedules'!$A$3:$A$42,'Depreciation Schedules'!$E$3:$E$42)</f>
        <v>0</v>
      </c>
      <c r="AM276" s="220">
        <f>LOOKUP(AM$2,'Depreciation Schedules'!$A$3:$A$42,'Depreciation Schedules'!$E$3:$E$42)</f>
        <v>0</v>
      </c>
      <c r="AN276" s="220">
        <f>LOOKUP(AN$2,'Depreciation Schedules'!$A$3:$A$42,'Depreciation Schedules'!$E$3:$E$42)</f>
        <v>0</v>
      </c>
      <c r="AO276" s="220">
        <f>LOOKUP(AO$2,'Depreciation Schedules'!$A$3:$A$42,'Depreciation Schedules'!$E$3:$E$42)</f>
        <v>0</v>
      </c>
      <c r="AP276" s="220">
        <f>LOOKUP(AP$2,'Depreciation Schedules'!$A$3:$A$42,'Depreciation Schedules'!$E$3:$E$42)</f>
        <v>0</v>
      </c>
    </row>
    <row r="277" spans="1:42" x14ac:dyDescent="0.2">
      <c r="A277" s="33" t="str">
        <f t="shared" si="152"/>
        <v>20-yr SL</v>
      </c>
      <c r="B277" s="219">
        <f t="array" ref="B277">SUM(IF(ISNUMBER(C277:AP277),C277:AP277))</f>
        <v>100</v>
      </c>
      <c r="C277" s="220">
        <f>LOOKUP(C$2,'Depreciation Schedules'!$A$3:$A$42,'Depreciation Schedules'!$F$3:$F$42)</f>
        <v>2.5</v>
      </c>
      <c r="D277" s="220">
        <f>LOOKUP(D$2,'Depreciation Schedules'!$A$3:$A$42,'Depreciation Schedules'!$F$3:$F$42)</f>
        <v>5</v>
      </c>
      <c r="E277" s="220">
        <f>LOOKUP(E$2,'Depreciation Schedules'!$A$3:$A$42,'Depreciation Schedules'!$F$3:$F$42)</f>
        <v>5</v>
      </c>
      <c r="F277" s="220">
        <f>LOOKUP(F$2,'Depreciation Schedules'!$A$3:$A$42,'Depreciation Schedules'!$F$3:$F$42)</f>
        <v>5</v>
      </c>
      <c r="G277" s="220">
        <f>LOOKUP(G$2,'Depreciation Schedules'!$A$3:$A$42,'Depreciation Schedules'!$F$3:$F$42)</f>
        <v>5</v>
      </c>
      <c r="H277" s="220">
        <f>LOOKUP(H$2,'Depreciation Schedules'!$A$3:$A$42,'Depreciation Schedules'!$F$3:$F$42)</f>
        <v>5</v>
      </c>
      <c r="I277" s="220">
        <f>LOOKUP(I$2,'Depreciation Schedules'!$A$3:$A$42,'Depreciation Schedules'!$F$3:$F$42)</f>
        <v>5</v>
      </c>
      <c r="J277" s="220">
        <f>LOOKUP(J$2,'Depreciation Schedules'!$A$3:$A$42,'Depreciation Schedules'!$F$3:$F$42)</f>
        <v>5</v>
      </c>
      <c r="K277" s="220">
        <f>LOOKUP(K$2,'Depreciation Schedules'!$A$3:$A$42,'Depreciation Schedules'!$F$3:$F$42)</f>
        <v>5</v>
      </c>
      <c r="L277" s="220">
        <f>LOOKUP(L$2,'Depreciation Schedules'!$A$3:$A$42,'Depreciation Schedules'!$F$3:$F$42)</f>
        <v>5</v>
      </c>
      <c r="M277" s="220">
        <f>LOOKUP(M$2,'Depreciation Schedules'!$A$3:$A$42,'Depreciation Schedules'!$F$3:$F$42)</f>
        <v>5</v>
      </c>
      <c r="N277" s="220">
        <f>LOOKUP(N$2,'Depreciation Schedules'!$A$3:$A$42,'Depreciation Schedules'!$F$3:$F$42)</f>
        <v>5</v>
      </c>
      <c r="O277" s="220">
        <f>LOOKUP(O$2,'Depreciation Schedules'!$A$3:$A$42,'Depreciation Schedules'!$F$3:$F$42)</f>
        <v>5</v>
      </c>
      <c r="P277" s="220">
        <f>LOOKUP(P$2,'Depreciation Schedules'!$A$3:$A$42,'Depreciation Schedules'!$F$3:$F$42)</f>
        <v>5</v>
      </c>
      <c r="Q277" s="220">
        <f>LOOKUP(Q$2,'Depreciation Schedules'!$A$3:$A$42,'Depreciation Schedules'!$F$3:$F$42)</f>
        <v>5</v>
      </c>
      <c r="R277" s="220">
        <f>LOOKUP(R$2,'Depreciation Schedules'!$A$3:$A$42,'Depreciation Schedules'!$F$3:$F$42)</f>
        <v>5</v>
      </c>
      <c r="S277" s="220">
        <f>LOOKUP(S$2,'Depreciation Schedules'!$A$3:$A$42,'Depreciation Schedules'!$F$3:$F$42)</f>
        <v>5</v>
      </c>
      <c r="T277" s="220">
        <f>LOOKUP(T$2,'Depreciation Schedules'!$A$3:$A$42,'Depreciation Schedules'!$F$3:$F$42)</f>
        <v>5</v>
      </c>
      <c r="U277" s="220">
        <f>LOOKUP(U$2,'Depreciation Schedules'!$A$3:$A$42,'Depreciation Schedules'!$F$3:$F$42)</f>
        <v>5</v>
      </c>
      <c r="V277" s="220">
        <f>LOOKUP(V$2,'Depreciation Schedules'!$A$3:$A$42,'Depreciation Schedules'!$F$3:$F$42)</f>
        <v>5</v>
      </c>
      <c r="W277" s="220">
        <f>LOOKUP(W$2,'Depreciation Schedules'!$A$3:$A$42,'Depreciation Schedules'!$F$3:$F$42)</f>
        <v>2.5</v>
      </c>
      <c r="X277" s="220">
        <f>LOOKUP(X$2,'Depreciation Schedules'!$A$3:$A$42,'Depreciation Schedules'!$F$3:$F$42)</f>
        <v>0</v>
      </c>
      <c r="Y277" s="220">
        <f>LOOKUP(Y$2,'Depreciation Schedules'!$A$3:$A$42,'Depreciation Schedules'!$F$3:$F$42)</f>
        <v>0</v>
      </c>
      <c r="Z277" s="220">
        <f>LOOKUP(Z$2,'Depreciation Schedules'!$A$3:$A$42,'Depreciation Schedules'!$F$3:$F$42)</f>
        <v>0</v>
      </c>
      <c r="AA277" s="220">
        <f>LOOKUP(AA$2,'Depreciation Schedules'!$A$3:$A$42,'Depreciation Schedules'!$F$3:$F$42)</f>
        <v>0</v>
      </c>
      <c r="AB277" s="220">
        <f>LOOKUP(AB$2,'Depreciation Schedules'!$A$3:$A$42,'Depreciation Schedules'!$F$3:$F$42)</f>
        <v>0</v>
      </c>
      <c r="AC277" s="220">
        <f>LOOKUP(AC$2,'Depreciation Schedules'!$A$3:$A$42,'Depreciation Schedules'!$F$3:$F$42)</f>
        <v>0</v>
      </c>
      <c r="AD277" s="220">
        <f>LOOKUP(AD$2,'Depreciation Schedules'!$A$3:$A$42,'Depreciation Schedules'!$F$3:$F$42)</f>
        <v>0</v>
      </c>
      <c r="AE277" s="220">
        <f>LOOKUP(AE$2,'Depreciation Schedules'!$A$3:$A$42,'Depreciation Schedules'!$F$3:$F$42)</f>
        <v>0</v>
      </c>
      <c r="AF277" s="220">
        <f>LOOKUP(AF$2,'Depreciation Schedules'!$A$3:$A$42,'Depreciation Schedules'!$F$3:$F$42)</f>
        <v>0</v>
      </c>
      <c r="AG277" s="220">
        <f>LOOKUP(AG$2,'Depreciation Schedules'!$A$3:$A$42,'Depreciation Schedules'!$F$3:$F$42)</f>
        <v>0</v>
      </c>
      <c r="AH277" s="220">
        <f>LOOKUP(AH$2,'Depreciation Schedules'!$A$3:$A$42,'Depreciation Schedules'!$F$3:$F$42)</f>
        <v>0</v>
      </c>
      <c r="AI277" s="220">
        <f>LOOKUP(AI$2,'Depreciation Schedules'!$A$3:$A$42,'Depreciation Schedules'!$F$3:$F$42)</f>
        <v>0</v>
      </c>
      <c r="AJ277" s="220">
        <f>LOOKUP(AJ$2,'Depreciation Schedules'!$A$3:$A$42,'Depreciation Schedules'!$F$3:$F$42)</f>
        <v>0</v>
      </c>
      <c r="AK277" s="220">
        <f>LOOKUP(AK$2,'Depreciation Schedules'!$A$3:$A$42,'Depreciation Schedules'!$F$3:$F$42)</f>
        <v>0</v>
      </c>
      <c r="AL277" s="220">
        <f>LOOKUP(AL$2,'Depreciation Schedules'!$A$3:$A$42,'Depreciation Schedules'!$F$3:$F$42)</f>
        <v>0</v>
      </c>
      <c r="AM277" s="220">
        <f>LOOKUP(AM$2,'Depreciation Schedules'!$A$3:$A$42,'Depreciation Schedules'!$F$3:$F$42)</f>
        <v>0</v>
      </c>
      <c r="AN277" s="220">
        <f>LOOKUP(AN$2,'Depreciation Schedules'!$A$3:$A$42,'Depreciation Schedules'!$F$3:$F$42)</f>
        <v>0</v>
      </c>
      <c r="AO277" s="220">
        <f>LOOKUP(AO$2,'Depreciation Schedules'!$A$3:$A$42,'Depreciation Schedules'!$F$3:$F$42)</f>
        <v>0</v>
      </c>
      <c r="AP277" s="220">
        <f>LOOKUP(AP$2,'Depreciation Schedules'!$A$3:$A$42,'Depreciation Schedules'!$F$3:$F$42)</f>
        <v>0</v>
      </c>
    </row>
    <row r="278" spans="1:42" x14ac:dyDescent="0.2">
      <c r="A278" s="33" t="str">
        <f t="shared" si="152"/>
        <v>39-yr SL</v>
      </c>
      <c r="B278" s="223">
        <f>SUM(IF(ISNUMBER(C278:AP278),C278:AP278))</f>
        <v>0</v>
      </c>
      <c r="C278" s="220">
        <f>LOOKUP(C$2,'Depreciation Schedules'!$A$3:$A$42,'Depreciation Schedules'!$G$3:$G$42)</f>
        <v>1.2820512820512799</v>
      </c>
      <c r="D278" s="220">
        <f>LOOKUP(D$2,'Depreciation Schedules'!$A$3:$A$42,'Depreciation Schedules'!$G$3:$G$42)</f>
        <v>2.5641025641025599</v>
      </c>
      <c r="E278" s="220">
        <f>LOOKUP(E$2,'Depreciation Schedules'!$A$3:$A$42,'Depreciation Schedules'!$G$3:$G$42)</f>
        <v>2.5641025641025599</v>
      </c>
      <c r="F278" s="220">
        <f>LOOKUP(F$2,'Depreciation Schedules'!$A$3:$A$42,'Depreciation Schedules'!$G$3:$G$42)</f>
        <v>2.5641025641025599</v>
      </c>
      <c r="G278" s="220">
        <f>LOOKUP(G$2,'Depreciation Schedules'!$A$3:$A$42,'Depreciation Schedules'!$G$3:$G$42)</f>
        <v>2.5641025641025599</v>
      </c>
      <c r="H278" s="220">
        <f>LOOKUP(H$2,'Depreciation Schedules'!$A$3:$A$42,'Depreciation Schedules'!$G$3:$G$42)</f>
        <v>2.5641025641025599</v>
      </c>
      <c r="I278" s="220">
        <f>LOOKUP(I$2,'Depreciation Schedules'!$A$3:$A$42,'Depreciation Schedules'!$G$3:$G$42)</f>
        <v>2.5641025641025599</v>
      </c>
      <c r="J278" s="220">
        <f>LOOKUP(J$2,'Depreciation Schedules'!$A$3:$A$42,'Depreciation Schedules'!$G$3:$G$42)</f>
        <v>2.5641025641025599</v>
      </c>
      <c r="K278" s="220">
        <f>LOOKUP(K$2,'Depreciation Schedules'!$A$3:$A$42,'Depreciation Schedules'!$G$3:$G$42)</f>
        <v>2.5641025641025599</v>
      </c>
      <c r="L278" s="220">
        <f>LOOKUP(L$2,'Depreciation Schedules'!$A$3:$A$42,'Depreciation Schedules'!$G$3:$G$42)</f>
        <v>2.5641025641025599</v>
      </c>
      <c r="M278" s="220">
        <f>LOOKUP(M$2,'Depreciation Schedules'!$A$3:$A$42,'Depreciation Schedules'!$G$3:$G$42)</f>
        <v>2.5641025641025599</v>
      </c>
      <c r="N278" s="220">
        <f>LOOKUP(N$2,'Depreciation Schedules'!$A$3:$A$42,'Depreciation Schedules'!$G$3:$G$42)</f>
        <v>2.5641025641025599</v>
      </c>
      <c r="O278" s="220">
        <f>LOOKUP(O$2,'Depreciation Schedules'!$A$3:$A$42,'Depreciation Schedules'!$G$3:$G$42)</f>
        <v>2.5641025641025599</v>
      </c>
      <c r="P278" s="220">
        <f>LOOKUP(P$2,'Depreciation Schedules'!$A$3:$A$42,'Depreciation Schedules'!$G$3:$G$42)</f>
        <v>2.5641025641025599</v>
      </c>
      <c r="Q278" s="220">
        <f>LOOKUP(Q$2,'Depreciation Schedules'!$A$3:$A$42,'Depreciation Schedules'!$G$3:$G$42)</f>
        <v>2.5641025641025599</v>
      </c>
      <c r="R278" s="220">
        <f>LOOKUP(R$2,'Depreciation Schedules'!$A$3:$A$42,'Depreciation Schedules'!$G$3:$G$42)</f>
        <v>2.5641025641025599</v>
      </c>
      <c r="S278" s="220">
        <f>LOOKUP(S$2,'Depreciation Schedules'!$A$3:$A$42,'Depreciation Schedules'!$G$3:$G$42)</f>
        <v>2.5641025641025599</v>
      </c>
      <c r="T278" s="220">
        <f>LOOKUP(T$2,'Depreciation Schedules'!$A$3:$A$42,'Depreciation Schedules'!$G$3:$G$42)</f>
        <v>2.5641025641025599</v>
      </c>
      <c r="U278" s="220">
        <f>LOOKUP(U$2,'Depreciation Schedules'!$A$3:$A$42,'Depreciation Schedules'!$G$3:$G$42)</f>
        <v>2.5641025641025599</v>
      </c>
      <c r="V278" s="220">
        <f>LOOKUP(V$2,'Depreciation Schedules'!$A$3:$A$42,'Depreciation Schedules'!$G$3:$G$42)</f>
        <v>2.5641025641025599</v>
      </c>
      <c r="W278" s="220">
        <f>LOOKUP(W$2,'Depreciation Schedules'!$A$3:$A$42,'Depreciation Schedules'!$G$3:$G$42)</f>
        <v>2.5641025641025599</v>
      </c>
      <c r="X278" s="220">
        <f>LOOKUP(X$2,'Depreciation Schedules'!$A$3:$A$42,'Depreciation Schedules'!$G$3:$G$42)</f>
        <v>2.5641025641025599</v>
      </c>
      <c r="Y278" s="220">
        <f>LOOKUP(Y$2,'Depreciation Schedules'!$A$3:$A$42,'Depreciation Schedules'!$G$3:$G$42)</f>
        <v>2.5641025641025599</v>
      </c>
      <c r="Z278" s="220">
        <f>LOOKUP(Z$2,'Depreciation Schedules'!$A$3:$A$42,'Depreciation Schedules'!$G$3:$G$42)</f>
        <v>2.5641025641025599</v>
      </c>
      <c r="AA278" s="220">
        <f>LOOKUP(AA$2,'Depreciation Schedules'!$A$3:$A$42,'Depreciation Schedules'!$G$3:$G$42)</f>
        <v>2.5641025641025599</v>
      </c>
      <c r="AB278" s="220">
        <f>LOOKUP(AB$2,'Depreciation Schedules'!$A$3:$A$42,'Depreciation Schedules'!$G$3:$G$42)</f>
        <v>2.5641025641025599</v>
      </c>
      <c r="AC278" s="220">
        <f>LOOKUP(AC$2,'Depreciation Schedules'!$A$3:$A$42,'Depreciation Schedules'!$G$3:$G$42)</f>
        <v>2.5641025641025599</v>
      </c>
      <c r="AD278" s="220">
        <f>LOOKUP(AD$2,'Depreciation Schedules'!$A$3:$A$42,'Depreciation Schedules'!$G$3:$G$42)</f>
        <v>2.5641025641025599</v>
      </c>
      <c r="AE278" s="220">
        <f>LOOKUP(AE$2,'Depreciation Schedules'!$A$3:$A$42,'Depreciation Schedules'!$G$3:$G$42)</f>
        <v>2.5641025641025599</v>
      </c>
      <c r="AF278" s="220">
        <f>LOOKUP(AF$2,'Depreciation Schedules'!$A$3:$A$42,'Depreciation Schedules'!$G$3:$G$42)</f>
        <v>2.5641025641025599</v>
      </c>
      <c r="AG278" s="220">
        <f>LOOKUP(AG$2,'Depreciation Schedules'!$A$3:$A$42,'Depreciation Schedules'!$G$3:$G$42)</f>
        <v>2.5641025641025599</v>
      </c>
      <c r="AH278" s="220">
        <f>LOOKUP(AH$2,'Depreciation Schedules'!$A$3:$A$42,'Depreciation Schedules'!$G$3:$G$42)</f>
        <v>2.5641025641025599</v>
      </c>
      <c r="AI278" s="220">
        <f>LOOKUP(AI$2,'Depreciation Schedules'!$A$3:$A$42,'Depreciation Schedules'!$G$3:$G$42)</f>
        <v>2.5641025641025599</v>
      </c>
      <c r="AJ278" s="220">
        <f>LOOKUP(AJ$2,'Depreciation Schedules'!$A$3:$A$42,'Depreciation Schedules'!$G$3:$G$42)</f>
        <v>2.5641025641025599</v>
      </c>
      <c r="AK278" s="220">
        <f>LOOKUP(AK$2,'Depreciation Schedules'!$A$3:$A$42,'Depreciation Schedules'!$G$3:$G$42)</f>
        <v>2.5641025641025599</v>
      </c>
      <c r="AL278" s="220">
        <f>LOOKUP(AL$2,'Depreciation Schedules'!$A$3:$A$42,'Depreciation Schedules'!$G$3:$G$42)</f>
        <v>2.5641025641025599</v>
      </c>
      <c r="AM278" s="220">
        <f>LOOKUP(AM$2,'Depreciation Schedules'!$A$3:$A$42,'Depreciation Schedules'!$G$3:$G$42)</f>
        <v>2.5641025641025599</v>
      </c>
      <c r="AN278" s="220">
        <f>LOOKUP(AN$2,'Depreciation Schedules'!$A$3:$A$42,'Depreciation Schedules'!$G$3:$G$42)</f>
        <v>2.5641025641025599</v>
      </c>
      <c r="AO278" s="220">
        <f>LOOKUP(AO$2,'Depreciation Schedules'!$A$3:$A$42,'Depreciation Schedules'!$G$3:$G$42)</f>
        <v>2.5641025641025599</v>
      </c>
      <c r="AP278" s="220">
        <f>LOOKUP(AP$2,'Depreciation Schedules'!$A$3:$A$42,'Depreciation Schedules'!$G$3:$G$42)</f>
        <v>1.2820512820512799</v>
      </c>
    </row>
    <row r="279" spans="1:42" x14ac:dyDescent="0.2">
      <c r="A279" s="33" t="s">
        <v>279</v>
      </c>
      <c r="B279" s="223">
        <f>SUM(IF(ISNUMBER(C279:AP279),C279:AP279))</f>
        <v>0</v>
      </c>
      <c r="C279" s="220">
        <f t="array" ref="C279:AP279">Inputs!D176:AQ176</f>
        <v>0</v>
      </c>
      <c r="D279" s="220">
        <v>0</v>
      </c>
      <c r="E279" s="220">
        <v>0</v>
      </c>
      <c r="F279" s="220">
        <v>0</v>
      </c>
      <c r="G279" s="220">
        <v>0</v>
      </c>
      <c r="H279" s="220">
        <v>0</v>
      </c>
      <c r="I279" s="220">
        <v>0</v>
      </c>
      <c r="J279" s="220">
        <v>0</v>
      </c>
      <c r="K279" s="220">
        <v>0</v>
      </c>
      <c r="L279" s="220">
        <v>0</v>
      </c>
      <c r="M279" s="220">
        <v>0</v>
      </c>
      <c r="N279" s="220">
        <v>0</v>
      </c>
      <c r="O279" s="220">
        <v>0</v>
      </c>
      <c r="P279" s="220">
        <v>0</v>
      </c>
      <c r="Q279" s="220">
        <v>0</v>
      </c>
      <c r="R279" s="220">
        <v>0</v>
      </c>
      <c r="S279" s="220">
        <v>0</v>
      </c>
      <c r="T279" s="220">
        <v>0</v>
      </c>
      <c r="U279" s="220">
        <v>0</v>
      </c>
      <c r="V279" s="220">
        <v>0</v>
      </c>
      <c r="W279" s="220">
        <v>0</v>
      </c>
      <c r="X279" s="220">
        <v>0</v>
      </c>
      <c r="Y279" s="220">
        <v>0</v>
      </c>
      <c r="Z279" s="220">
        <v>0</v>
      </c>
      <c r="AA279" s="220">
        <v>0</v>
      </c>
      <c r="AB279" s="220">
        <v>0</v>
      </c>
      <c r="AC279" s="220">
        <v>0</v>
      </c>
      <c r="AD279" s="220">
        <v>0</v>
      </c>
      <c r="AE279" s="220">
        <v>0</v>
      </c>
      <c r="AF279" s="220">
        <v>0</v>
      </c>
      <c r="AG279" s="220">
        <v>0</v>
      </c>
      <c r="AH279" s="220">
        <v>0</v>
      </c>
      <c r="AI279" s="220">
        <v>0</v>
      </c>
      <c r="AJ279" s="220">
        <v>0</v>
      </c>
      <c r="AK279" s="220">
        <v>0</v>
      </c>
      <c r="AL279" s="220">
        <v>0</v>
      </c>
      <c r="AM279" s="220">
        <v>0</v>
      </c>
      <c r="AN279" s="220">
        <v>0</v>
      </c>
      <c r="AO279" s="220">
        <v>0</v>
      </c>
      <c r="AP279" s="220">
        <v>0</v>
      </c>
    </row>
    <row r="280" spans="1:42" x14ac:dyDescent="0.2">
      <c r="A280" s="27" t="s">
        <v>3</v>
      </c>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c r="AJ280" s="28"/>
      <c r="AK280" s="28"/>
      <c r="AL280" s="28"/>
      <c r="AM280" s="28"/>
      <c r="AN280" s="28"/>
      <c r="AO280" s="28"/>
      <c r="AP280" s="28"/>
    </row>
    <row r="281" spans="1:42" x14ac:dyDescent="0.2">
      <c r="A281" s="33" t="str">
        <f t="shared" ref="A281:A286" si="153">A273</f>
        <v>5-yr MACRS</v>
      </c>
      <c r="B281" s="224">
        <f>SUM(IF(ISNUMBER(C281:AP281),C281:AP281))</f>
        <v>0</v>
      </c>
      <c r="C281" s="186">
        <f>C273/100*$Q$240</f>
        <v>0</v>
      </c>
      <c r="D281" s="364">
        <f t="shared" ref="D281:AP281" si="154">D273/100*$Q$240</f>
        <v>0</v>
      </c>
      <c r="E281" s="364">
        <f t="shared" si="154"/>
        <v>0</v>
      </c>
      <c r="F281" s="364">
        <f t="shared" si="154"/>
        <v>0</v>
      </c>
      <c r="G281" s="364">
        <f t="shared" si="154"/>
        <v>0</v>
      </c>
      <c r="H281" s="364">
        <f t="shared" si="154"/>
        <v>0</v>
      </c>
      <c r="I281" s="364">
        <f t="shared" si="154"/>
        <v>0</v>
      </c>
      <c r="J281" s="364">
        <f t="shared" si="154"/>
        <v>0</v>
      </c>
      <c r="K281" s="364">
        <f t="shared" si="154"/>
        <v>0</v>
      </c>
      <c r="L281" s="364">
        <f t="shared" si="154"/>
        <v>0</v>
      </c>
      <c r="M281" s="364">
        <f t="shared" si="154"/>
        <v>0</v>
      </c>
      <c r="N281" s="364">
        <f t="shared" si="154"/>
        <v>0</v>
      </c>
      <c r="O281" s="364">
        <f t="shared" si="154"/>
        <v>0</v>
      </c>
      <c r="P281" s="364">
        <f t="shared" si="154"/>
        <v>0</v>
      </c>
      <c r="Q281" s="364">
        <f t="shared" si="154"/>
        <v>0</v>
      </c>
      <c r="R281" s="364">
        <f t="shared" si="154"/>
        <v>0</v>
      </c>
      <c r="S281" s="364">
        <f t="shared" si="154"/>
        <v>0</v>
      </c>
      <c r="T281" s="364">
        <f t="shared" si="154"/>
        <v>0</v>
      </c>
      <c r="U281" s="364">
        <f t="shared" si="154"/>
        <v>0</v>
      </c>
      <c r="V281" s="364">
        <f t="shared" si="154"/>
        <v>0</v>
      </c>
      <c r="W281" s="364">
        <f t="shared" si="154"/>
        <v>0</v>
      </c>
      <c r="X281" s="364">
        <f t="shared" si="154"/>
        <v>0</v>
      </c>
      <c r="Y281" s="364">
        <f t="shared" si="154"/>
        <v>0</v>
      </c>
      <c r="Z281" s="364">
        <f t="shared" si="154"/>
        <v>0</v>
      </c>
      <c r="AA281" s="364">
        <f t="shared" si="154"/>
        <v>0</v>
      </c>
      <c r="AB281" s="364">
        <f t="shared" si="154"/>
        <v>0</v>
      </c>
      <c r="AC281" s="364">
        <f t="shared" si="154"/>
        <v>0</v>
      </c>
      <c r="AD281" s="364">
        <f t="shared" si="154"/>
        <v>0</v>
      </c>
      <c r="AE281" s="364">
        <f t="shared" si="154"/>
        <v>0</v>
      </c>
      <c r="AF281" s="364">
        <f t="shared" si="154"/>
        <v>0</v>
      </c>
      <c r="AG281" s="364">
        <f t="shared" si="154"/>
        <v>0</v>
      </c>
      <c r="AH281" s="364">
        <f t="shared" si="154"/>
        <v>0</v>
      </c>
      <c r="AI281" s="364">
        <f t="shared" si="154"/>
        <v>0</v>
      </c>
      <c r="AJ281" s="364">
        <f t="shared" si="154"/>
        <v>0</v>
      </c>
      <c r="AK281" s="364">
        <f t="shared" si="154"/>
        <v>0</v>
      </c>
      <c r="AL281" s="364">
        <f t="shared" si="154"/>
        <v>0</v>
      </c>
      <c r="AM281" s="364">
        <f t="shared" si="154"/>
        <v>0</v>
      </c>
      <c r="AN281" s="364">
        <f t="shared" si="154"/>
        <v>0</v>
      </c>
      <c r="AO281" s="364">
        <f t="shared" si="154"/>
        <v>0</v>
      </c>
      <c r="AP281" s="364">
        <f t="shared" si="154"/>
        <v>0</v>
      </c>
    </row>
    <row r="282" spans="1:42" x14ac:dyDescent="0.2">
      <c r="A282" s="33" t="str">
        <f t="shared" si="153"/>
        <v>15-yr MACRS</v>
      </c>
      <c r="B282" s="224">
        <f t="array" ref="B282">SUM(IF(ISNUMBER(C282:AP282),C282:AP282))</f>
        <v>0</v>
      </c>
      <c r="C282" s="186">
        <f>C274/100*$Q$241</f>
        <v>0</v>
      </c>
      <c r="D282" s="364">
        <f t="shared" ref="D282:AP282" si="155">D274/100*$Q$241</f>
        <v>0</v>
      </c>
      <c r="E282" s="364">
        <f t="shared" si="155"/>
        <v>0</v>
      </c>
      <c r="F282" s="364">
        <f t="shared" si="155"/>
        <v>0</v>
      </c>
      <c r="G282" s="364">
        <f t="shared" si="155"/>
        <v>0</v>
      </c>
      <c r="H282" s="364">
        <f t="shared" si="155"/>
        <v>0</v>
      </c>
      <c r="I282" s="364">
        <f t="shared" si="155"/>
        <v>0</v>
      </c>
      <c r="J282" s="364">
        <f t="shared" si="155"/>
        <v>0</v>
      </c>
      <c r="K282" s="364">
        <f t="shared" si="155"/>
        <v>0</v>
      </c>
      <c r="L282" s="364">
        <f t="shared" si="155"/>
        <v>0</v>
      </c>
      <c r="M282" s="364">
        <f t="shared" si="155"/>
        <v>0</v>
      </c>
      <c r="N282" s="364">
        <f t="shared" si="155"/>
        <v>0</v>
      </c>
      <c r="O282" s="364">
        <f t="shared" si="155"/>
        <v>0</v>
      </c>
      <c r="P282" s="364">
        <f t="shared" si="155"/>
        <v>0</v>
      </c>
      <c r="Q282" s="364">
        <f t="shared" si="155"/>
        <v>0</v>
      </c>
      <c r="R282" s="364">
        <f t="shared" si="155"/>
        <v>0</v>
      </c>
      <c r="S282" s="364">
        <f t="shared" si="155"/>
        <v>0</v>
      </c>
      <c r="T282" s="364">
        <f t="shared" si="155"/>
        <v>0</v>
      </c>
      <c r="U282" s="364">
        <f t="shared" si="155"/>
        <v>0</v>
      </c>
      <c r="V282" s="364">
        <f t="shared" si="155"/>
        <v>0</v>
      </c>
      <c r="W282" s="364">
        <f t="shared" si="155"/>
        <v>0</v>
      </c>
      <c r="X282" s="364">
        <f t="shared" si="155"/>
        <v>0</v>
      </c>
      <c r="Y282" s="364">
        <f t="shared" si="155"/>
        <v>0</v>
      </c>
      <c r="Z282" s="364">
        <f t="shared" si="155"/>
        <v>0</v>
      </c>
      <c r="AA282" s="364">
        <f t="shared" si="155"/>
        <v>0</v>
      </c>
      <c r="AB282" s="364">
        <f t="shared" si="155"/>
        <v>0</v>
      </c>
      <c r="AC282" s="364">
        <f t="shared" si="155"/>
        <v>0</v>
      </c>
      <c r="AD282" s="364">
        <f t="shared" si="155"/>
        <v>0</v>
      </c>
      <c r="AE282" s="364">
        <f t="shared" si="155"/>
        <v>0</v>
      </c>
      <c r="AF282" s="364">
        <f t="shared" si="155"/>
        <v>0</v>
      </c>
      <c r="AG282" s="364">
        <f t="shared" si="155"/>
        <v>0</v>
      </c>
      <c r="AH282" s="364">
        <f t="shared" si="155"/>
        <v>0</v>
      </c>
      <c r="AI282" s="364">
        <f t="shared" si="155"/>
        <v>0</v>
      </c>
      <c r="AJ282" s="364">
        <f t="shared" si="155"/>
        <v>0</v>
      </c>
      <c r="AK282" s="364">
        <f t="shared" si="155"/>
        <v>0</v>
      </c>
      <c r="AL282" s="364">
        <f t="shared" si="155"/>
        <v>0</v>
      </c>
      <c r="AM282" s="364">
        <f t="shared" si="155"/>
        <v>0</v>
      </c>
      <c r="AN282" s="364">
        <f t="shared" si="155"/>
        <v>0</v>
      </c>
      <c r="AO282" s="364">
        <f t="shared" si="155"/>
        <v>0</v>
      </c>
      <c r="AP282" s="364">
        <f t="shared" si="155"/>
        <v>0</v>
      </c>
    </row>
    <row r="283" spans="1:42" x14ac:dyDescent="0.2">
      <c r="A283" s="33" t="str">
        <f t="shared" si="153"/>
        <v>5-yr SL</v>
      </c>
      <c r="B283" s="224">
        <f t="array" ref="B283">SUM(IF(ISNUMBER(C283:AP283),C283:AP283))</f>
        <v>0</v>
      </c>
      <c r="C283" s="186">
        <f>C275/100*$Q$242</f>
        <v>0</v>
      </c>
      <c r="D283" s="364">
        <f t="shared" ref="D283:AP283" si="156">D275/100*$Q$242</f>
        <v>0</v>
      </c>
      <c r="E283" s="364">
        <f t="shared" si="156"/>
        <v>0</v>
      </c>
      <c r="F283" s="364">
        <f t="shared" si="156"/>
        <v>0</v>
      </c>
      <c r="G283" s="364">
        <f t="shared" si="156"/>
        <v>0</v>
      </c>
      <c r="H283" s="364">
        <f t="shared" si="156"/>
        <v>0</v>
      </c>
      <c r="I283" s="364">
        <f t="shared" si="156"/>
        <v>0</v>
      </c>
      <c r="J283" s="364">
        <f t="shared" si="156"/>
        <v>0</v>
      </c>
      <c r="K283" s="364">
        <f t="shared" si="156"/>
        <v>0</v>
      </c>
      <c r="L283" s="364">
        <f t="shared" si="156"/>
        <v>0</v>
      </c>
      <c r="M283" s="364">
        <f t="shared" si="156"/>
        <v>0</v>
      </c>
      <c r="N283" s="364">
        <f t="shared" si="156"/>
        <v>0</v>
      </c>
      <c r="O283" s="364">
        <f t="shared" si="156"/>
        <v>0</v>
      </c>
      <c r="P283" s="364">
        <f t="shared" si="156"/>
        <v>0</v>
      </c>
      <c r="Q283" s="364">
        <f t="shared" si="156"/>
        <v>0</v>
      </c>
      <c r="R283" s="364">
        <f t="shared" si="156"/>
        <v>0</v>
      </c>
      <c r="S283" s="364">
        <f t="shared" si="156"/>
        <v>0</v>
      </c>
      <c r="T283" s="364">
        <f t="shared" si="156"/>
        <v>0</v>
      </c>
      <c r="U283" s="364">
        <f t="shared" si="156"/>
        <v>0</v>
      </c>
      <c r="V283" s="364">
        <f t="shared" si="156"/>
        <v>0</v>
      </c>
      <c r="W283" s="364">
        <f t="shared" si="156"/>
        <v>0</v>
      </c>
      <c r="X283" s="364">
        <f t="shared" si="156"/>
        <v>0</v>
      </c>
      <c r="Y283" s="364">
        <f t="shared" si="156"/>
        <v>0</v>
      </c>
      <c r="Z283" s="364">
        <f t="shared" si="156"/>
        <v>0</v>
      </c>
      <c r="AA283" s="364">
        <f t="shared" si="156"/>
        <v>0</v>
      </c>
      <c r="AB283" s="364">
        <f t="shared" si="156"/>
        <v>0</v>
      </c>
      <c r="AC283" s="364">
        <f t="shared" si="156"/>
        <v>0</v>
      </c>
      <c r="AD283" s="364">
        <f t="shared" si="156"/>
        <v>0</v>
      </c>
      <c r="AE283" s="364">
        <f t="shared" si="156"/>
        <v>0</v>
      </c>
      <c r="AF283" s="364">
        <f t="shared" si="156"/>
        <v>0</v>
      </c>
      <c r="AG283" s="364">
        <f t="shared" si="156"/>
        <v>0</v>
      </c>
      <c r="AH283" s="364">
        <f t="shared" si="156"/>
        <v>0</v>
      </c>
      <c r="AI283" s="364">
        <f t="shared" si="156"/>
        <v>0</v>
      </c>
      <c r="AJ283" s="364">
        <f t="shared" si="156"/>
        <v>0</v>
      </c>
      <c r="AK283" s="364">
        <f t="shared" si="156"/>
        <v>0</v>
      </c>
      <c r="AL283" s="364">
        <f t="shared" si="156"/>
        <v>0</v>
      </c>
      <c r="AM283" s="364">
        <f t="shared" si="156"/>
        <v>0</v>
      </c>
      <c r="AN283" s="364">
        <f t="shared" si="156"/>
        <v>0</v>
      </c>
      <c r="AO283" s="364">
        <f t="shared" si="156"/>
        <v>0</v>
      </c>
      <c r="AP283" s="364">
        <f t="shared" si="156"/>
        <v>0</v>
      </c>
    </row>
    <row r="284" spans="1:42" x14ac:dyDescent="0.2">
      <c r="A284" s="33" t="str">
        <f t="shared" si="153"/>
        <v>15-yr SL</v>
      </c>
      <c r="B284" s="224">
        <f t="array" ref="B284">SUM(IF(ISNUMBER(C284:AP284),C284:AP284))</f>
        <v>0</v>
      </c>
      <c r="C284" s="186">
        <f>C276/100*Q243</f>
        <v>0</v>
      </c>
      <c r="D284" s="364">
        <f t="shared" ref="D284:AP284" si="157">D276/100*R243</f>
        <v>0</v>
      </c>
      <c r="E284" s="364">
        <f t="shared" si="157"/>
        <v>0</v>
      </c>
      <c r="F284" s="364">
        <f t="shared" si="157"/>
        <v>0</v>
      </c>
      <c r="G284" s="364">
        <f t="shared" si="157"/>
        <v>0</v>
      </c>
      <c r="H284" s="364">
        <f t="shared" si="157"/>
        <v>0</v>
      </c>
      <c r="I284" s="364">
        <f t="shared" si="157"/>
        <v>0</v>
      </c>
      <c r="J284" s="364">
        <f t="shared" si="157"/>
        <v>0</v>
      </c>
      <c r="K284" s="364">
        <f t="shared" si="157"/>
        <v>0</v>
      </c>
      <c r="L284" s="364">
        <f t="shared" si="157"/>
        <v>0</v>
      </c>
      <c r="M284" s="364">
        <f t="shared" si="157"/>
        <v>0</v>
      </c>
      <c r="N284" s="364">
        <f t="shared" si="157"/>
        <v>0</v>
      </c>
      <c r="O284" s="364">
        <f t="shared" si="157"/>
        <v>0</v>
      </c>
      <c r="P284" s="364">
        <f t="shared" si="157"/>
        <v>0</v>
      </c>
      <c r="Q284" s="364">
        <f t="shared" si="157"/>
        <v>0</v>
      </c>
      <c r="R284" s="364">
        <f t="shared" si="157"/>
        <v>0</v>
      </c>
      <c r="S284" s="364">
        <f t="shared" si="157"/>
        <v>0</v>
      </c>
      <c r="T284" s="364">
        <f t="shared" si="157"/>
        <v>0</v>
      </c>
      <c r="U284" s="364">
        <f t="shared" si="157"/>
        <v>0</v>
      </c>
      <c r="V284" s="364">
        <f t="shared" si="157"/>
        <v>0</v>
      </c>
      <c r="W284" s="364">
        <f t="shared" si="157"/>
        <v>0</v>
      </c>
      <c r="X284" s="364">
        <f t="shared" si="157"/>
        <v>0</v>
      </c>
      <c r="Y284" s="364">
        <f t="shared" si="157"/>
        <v>0</v>
      </c>
      <c r="Z284" s="364">
        <f t="shared" si="157"/>
        <v>0</v>
      </c>
      <c r="AA284" s="364">
        <f t="shared" si="157"/>
        <v>0</v>
      </c>
      <c r="AB284" s="364">
        <f t="shared" si="157"/>
        <v>0</v>
      </c>
      <c r="AC284" s="364">
        <f t="shared" si="157"/>
        <v>0</v>
      </c>
      <c r="AD284" s="364">
        <f t="shared" si="157"/>
        <v>0</v>
      </c>
      <c r="AE284" s="364">
        <f t="shared" si="157"/>
        <v>0</v>
      </c>
      <c r="AF284" s="364">
        <f t="shared" si="157"/>
        <v>0</v>
      </c>
      <c r="AG284" s="364">
        <f t="shared" si="157"/>
        <v>0</v>
      </c>
      <c r="AH284" s="364">
        <f t="shared" si="157"/>
        <v>0</v>
      </c>
      <c r="AI284" s="364">
        <f t="shared" si="157"/>
        <v>0</v>
      </c>
      <c r="AJ284" s="364">
        <f t="shared" si="157"/>
        <v>0</v>
      </c>
      <c r="AK284" s="364">
        <f t="shared" si="157"/>
        <v>0</v>
      </c>
      <c r="AL284" s="364">
        <f t="shared" si="157"/>
        <v>0</v>
      </c>
      <c r="AM284" s="364">
        <f t="shared" si="157"/>
        <v>0</v>
      </c>
      <c r="AN284" s="364">
        <f t="shared" si="157"/>
        <v>0</v>
      </c>
      <c r="AO284" s="364">
        <f t="shared" si="157"/>
        <v>0</v>
      </c>
      <c r="AP284" s="364">
        <f t="shared" si="157"/>
        <v>0</v>
      </c>
    </row>
    <row r="285" spans="1:42" x14ac:dyDescent="0.2">
      <c r="A285" s="33" t="str">
        <f t="shared" si="153"/>
        <v>20-yr SL</v>
      </c>
      <c r="B285" s="224">
        <f t="array" ref="B285">SUM(IF(ISNUMBER(C285:AP285),C285:AP285))</f>
        <v>0</v>
      </c>
      <c r="C285" s="186">
        <f>C277/100*$Q$244</f>
        <v>0</v>
      </c>
      <c r="D285" s="364">
        <f t="shared" ref="D285:AP285" si="158">D277/100*$Q$244</f>
        <v>0</v>
      </c>
      <c r="E285" s="364">
        <f t="shared" si="158"/>
        <v>0</v>
      </c>
      <c r="F285" s="364">
        <f t="shared" si="158"/>
        <v>0</v>
      </c>
      <c r="G285" s="364">
        <f t="shared" si="158"/>
        <v>0</v>
      </c>
      <c r="H285" s="364">
        <f t="shared" si="158"/>
        <v>0</v>
      </c>
      <c r="I285" s="364">
        <f t="shared" si="158"/>
        <v>0</v>
      </c>
      <c r="J285" s="364">
        <f t="shared" si="158"/>
        <v>0</v>
      </c>
      <c r="K285" s="364">
        <f t="shared" si="158"/>
        <v>0</v>
      </c>
      <c r="L285" s="364">
        <f t="shared" si="158"/>
        <v>0</v>
      </c>
      <c r="M285" s="364">
        <f t="shared" si="158"/>
        <v>0</v>
      </c>
      <c r="N285" s="364">
        <f t="shared" si="158"/>
        <v>0</v>
      </c>
      <c r="O285" s="364">
        <f t="shared" si="158"/>
        <v>0</v>
      </c>
      <c r="P285" s="364">
        <f t="shared" si="158"/>
        <v>0</v>
      </c>
      <c r="Q285" s="364">
        <f t="shared" si="158"/>
        <v>0</v>
      </c>
      <c r="R285" s="364">
        <f t="shared" si="158"/>
        <v>0</v>
      </c>
      <c r="S285" s="364">
        <f t="shared" si="158"/>
        <v>0</v>
      </c>
      <c r="T285" s="364">
        <f t="shared" si="158"/>
        <v>0</v>
      </c>
      <c r="U285" s="364">
        <f t="shared" si="158"/>
        <v>0</v>
      </c>
      <c r="V285" s="364">
        <f t="shared" si="158"/>
        <v>0</v>
      </c>
      <c r="W285" s="364">
        <f t="shared" si="158"/>
        <v>0</v>
      </c>
      <c r="X285" s="364">
        <f t="shared" si="158"/>
        <v>0</v>
      </c>
      <c r="Y285" s="364">
        <f t="shared" si="158"/>
        <v>0</v>
      </c>
      <c r="Z285" s="364">
        <f t="shared" si="158"/>
        <v>0</v>
      </c>
      <c r="AA285" s="364">
        <f t="shared" si="158"/>
        <v>0</v>
      </c>
      <c r="AB285" s="364">
        <f t="shared" si="158"/>
        <v>0</v>
      </c>
      <c r="AC285" s="364">
        <f t="shared" si="158"/>
        <v>0</v>
      </c>
      <c r="AD285" s="364">
        <f t="shared" si="158"/>
        <v>0</v>
      </c>
      <c r="AE285" s="364">
        <f t="shared" si="158"/>
        <v>0</v>
      </c>
      <c r="AF285" s="364">
        <f t="shared" si="158"/>
        <v>0</v>
      </c>
      <c r="AG285" s="364">
        <f t="shared" si="158"/>
        <v>0</v>
      </c>
      <c r="AH285" s="364">
        <f t="shared" si="158"/>
        <v>0</v>
      </c>
      <c r="AI285" s="364">
        <f t="shared" si="158"/>
        <v>0</v>
      </c>
      <c r="AJ285" s="364">
        <f t="shared" si="158"/>
        <v>0</v>
      </c>
      <c r="AK285" s="364">
        <f t="shared" si="158"/>
        <v>0</v>
      </c>
      <c r="AL285" s="364">
        <f t="shared" si="158"/>
        <v>0</v>
      </c>
      <c r="AM285" s="364">
        <f t="shared" si="158"/>
        <v>0</v>
      </c>
      <c r="AN285" s="364">
        <f t="shared" si="158"/>
        <v>0</v>
      </c>
      <c r="AO285" s="364">
        <f t="shared" si="158"/>
        <v>0</v>
      </c>
      <c r="AP285" s="364">
        <f t="shared" si="158"/>
        <v>0</v>
      </c>
    </row>
    <row r="286" spans="1:42" x14ac:dyDescent="0.2">
      <c r="A286" s="33" t="str">
        <f t="shared" si="153"/>
        <v>39-yr SL</v>
      </c>
      <c r="B286" s="224">
        <f>SUM(IF(ISNUMBER(C286:AP286),C286:AP286))</f>
        <v>0</v>
      </c>
      <c r="C286" s="186">
        <f>C278/100*$Q$245</f>
        <v>0</v>
      </c>
      <c r="D286" s="364">
        <f t="shared" ref="D286:AP286" si="159">D278/100*$Q$245</f>
        <v>0</v>
      </c>
      <c r="E286" s="364">
        <f t="shared" si="159"/>
        <v>0</v>
      </c>
      <c r="F286" s="364">
        <f t="shared" si="159"/>
        <v>0</v>
      </c>
      <c r="G286" s="364">
        <f t="shared" si="159"/>
        <v>0</v>
      </c>
      <c r="H286" s="364">
        <f t="shared" si="159"/>
        <v>0</v>
      </c>
      <c r="I286" s="364">
        <f t="shared" si="159"/>
        <v>0</v>
      </c>
      <c r="J286" s="364">
        <f t="shared" si="159"/>
        <v>0</v>
      </c>
      <c r="K286" s="364">
        <f t="shared" si="159"/>
        <v>0</v>
      </c>
      <c r="L286" s="364">
        <f t="shared" si="159"/>
        <v>0</v>
      </c>
      <c r="M286" s="364">
        <f t="shared" si="159"/>
        <v>0</v>
      </c>
      <c r="N286" s="364">
        <f t="shared" si="159"/>
        <v>0</v>
      </c>
      <c r="O286" s="364">
        <f t="shared" si="159"/>
        <v>0</v>
      </c>
      <c r="P286" s="364">
        <f t="shared" si="159"/>
        <v>0</v>
      </c>
      <c r="Q286" s="364">
        <f t="shared" si="159"/>
        <v>0</v>
      </c>
      <c r="R286" s="364">
        <f t="shared" si="159"/>
        <v>0</v>
      </c>
      <c r="S286" s="364">
        <f t="shared" si="159"/>
        <v>0</v>
      </c>
      <c r="T286" s="364">
        <f t="shared" si="159"/>
        <v>0</v>
      </c>
      <c r="U286" s="364">
        <f t="shared" si="159"/>
        <v>0</v>
      </c>
      <c r="V286" s="364">
        <f t="shared" si="159"/>
        <v>0</v>
      </c>
      <c r="W286" s="364">
        <f t="shared" si="159"/>
        <v>0</v>
      </c>
      <c r="X286" s="364">
        <f t="shared" si="159"/>
        <v>0</v>
      </c>
      <c r="Y286" s="364">
        <f t="shared" si="159"/>
        <v>0</v>
      </c>
      <c r="Z286" s="364">
        <f t="shared" si="159"/>
        <v>0</v>
      </c>
      <c r="AA286" s="364">
        <f t="shared" si="159"/>
        <v>0</v>
      </c>
      <c r="AB286" s="364">
        <f t="shared" si="159"/>
        <v>0</v>
      </c>
      <c r="AC286" s="364">
        <f t="shared" si="159"/>
        <v>0</v>
      </c>
      <c r="AD286" s="364">
        <f t="shared" si="159"/>
        <v>0</v>
      </c>
      <c r="AE286" s="364">
        <f t="shared" si="159"/>
        <v>0</v>
      </c>
      <c r="AF286" s="364">
        <f t="shared" si="159"/>
        <v>0</v>
      </c>
      <c r="AG286" s="364">
        <f t="shared" si="159"/>
        <v>0</v>
      </c>
      <c r="AH286" s="364">
        <f t="shared" si="159"/>
        <v>0</v>
      </c>
      <c r="AI286" s="364">
        <f t="shared" si="159"/>
        <v>0</v>
      </c>
      <c r="AJ286" s="364">
        <f t="shared" si="159"/>
        <v>0</v>
      </c>
      <c r="AK286" s="364">
        <f t="shared" si="159"/>
        <v>0</v>
      </c>
      <c r="AL286" s="364">
        <f t="shared" si="159"/>
        <v>0</v>
      </c>
      <c r="AM286" s="364">
        <f t="shared" si="159"/>
        <v>0</v>
      </c>
      <c r="AN286" s="364">
        <f t="shared" si="159"/>
        <v>0</v>
      </c>
      <c r="AO286" s="364">
        <f t="shared" si="159"/>
        <v>0</v>
      </c>
      <c r="AP286" s="364">
        <f t="shared" si="159"/>
        <v>0</v>
      </c>
    </row>
    <row r="287" spans="1:42" x14ac:dyDescent="0.2">
      <c r="A287" s="33" t="s">
        <v>279</v>
      </c>
      <c r="B287" s="393">
        <f>SUM(IF(ISNUMBER(C287:AP287),C287:AP287))</f>
        <v>0</v>
      </c>
      <c r="C287" s="364">
        <f t="shared" ref="C287:AP287" si="160">IF(C2&lt;=analysis_period,C279/100*$Q$246,0)</f>
        <v>0</v>
      </c>
      <c r="D287" s="364">
        <f t="shared" si="160"/>
        <v>0</v>
      </c>
      <c r="E287" s="364">
        <f t="shared" si="160"/>
        <v>0</v>
      </c>
      <c r="F287" s="364">
        <f t="shared" si="160"/>
        <v>0</v>
      </c>
      <c r="G287" s="364">
        <f t="shared" si="160"/>
        <v>0</v>
      </c>
      <c r="H287" s="364">
        <f t="shared" si="160"/>
        <v>0</v>
      </c>
      <c r="I287" s="364">
        <f t="shared" si="160"/>
        <v>0</v>
      </c>
      <c r="J287" s="364">
        <f t="shared" si="160"/>
        <v>0</v>
      </c>
      <c r="K287" s="364">
        <f t="shared" si="160"/>
        <v>0</v>
      </c>
      <c r="L287" s="364">
        <f t="shared" si="160"/>
        <v>0</v>
      </c>
      <c r="M287" s="364">
        <f t="shared" si="160"/>
        <v>0</v>
      </c>
      <c r="N287" s="364">
        <f t="shared" si="160"/>
        <v>0</v>
      </c>
      <c r="O287" s="364">
        <f t="shared" si="160"/>
        <v>0</v>
      </c>
      <c r="P287" s="364">
        <f t="shared" si="160"/>
        <v>0</v>
      </c>
      <c r="Q287" s="364">
        <f t="shared" si="160"/>
        <v>0</v>
      </c>
      <c r="R287" s="364">
        <f t="shared" si="160"/>
        <v>0</v>
      </c>
      <c r="S287" s="364">
        <f t="shared" si="160"/>
        <v>0</v>
      </c>
      <c r="T287" s="364">
        <f t="shared" si="160"/>
        <v>0</v>
      </c>
      <c r="U287" s="364">
        <f t="shared" si="160"/>
        <v>0</v>
      </c>
      <c r="V287" s="364">
        <f t="shared" si="160"/>
        <v>0</v>
      </c>
      <c r="W287" s="364">
        <f t="shared" si="160"/>
        <v>0</v>
      </c>
      <c r="X287" s="364">
        <f t="shared" si="160"/>
        <v>0</v>
      </c>
      <c r="Y287" s="364">
        <f t="shared" si="160"/>
        <v>0</v>
      </c>
      <c r="Z287" s="364">
        <f t="shared" si="160"/>
        <v>0</v>
      </c>
      <c r="AA287" s="364">
        <f t="shared" si="160"/>
        <v>0</v>
      </c>
      <c r="AB287" s="364">
        <f t="shared" si="160"/>
        <v>0</v>
      </c>
      <c r="AC287" s="364">
        <f t="shared" si="160"/>
        <v>0</v>
      </c>
      <c r="AD287" s="364">
        <f t="shared" si="160"/>
        <v>0</v>
      </c>
      <c r="AE287" s="364">
        <f t="shared" si="160"/>
        <v>0</v>
      </c>
      <c r="AF287" s="364">
        <f t="shared" si="160"/>
        <v>0</v>
      </c>
      <c r="AG287" s="364">
        <f t="shared" si="160"/>
        <v>0</v>
      </c>
      <c r="AH287" s="364">
        <f t="shared" si="160"/>
        <v>0</v>
      </c>
      <c r="AI287" s="364">
        <f t="shared" si="160"/>
        <v>0</v>
      </c>
      <c r="AJ287" s="364">
        <f t="shared" si="160"/>
        <v>0</v>
      </c>
      <c r="AK287" s="364">
        <f t="shared" si="160"/>
        <v>0</v>
      </c>
      <c r="AL287" s="364">
        <f t="shared" si="160"/>
        <v>0</v>
      </c>
      <c r="AM287" s="364">
        <f t="shared" si="160"/>
        <v>0</v>
      </c>
      <c r="AN287" s="364">
        <f t="shared" si="160"/>
        <v>0</v>
      </c>
      <c r="AO287" s="364">
        <f t="shared" si="160"/>
        <v>0</v>
      </c>
      <c r="AP287" s="364">
        <f t="shared" si="160"/>
        <v>0</v>
      </c>
    </row>
    <row r="288" spans="1:42" x14ac:dyDescent="0.2">
      <c r="A288" s="33" t="s">
        <v>75</v>
      </c>
      <c r="B288" s="225">
        <f t="shared" ref="B288" si="161">SUM(C288:AP288)</f>
        <v>0</v>
      </c>
      <c r="C288" s="192">
        <f>P247</f>
        <v>0</v>
      </c>
      <c r="D288" s="192">
        <v>0</v>
      </c>
      <c r="E288" s="192">
        <v>0</v>
      </c>
      <c r="F288" s="192">
        <v>0</v>
      </c>
      <c r="G288" s="192">
        <v>0</v>
      </c>
      <c r="H288" s="192">
        <v>0</v>
      </c>
      <c r="I288" s="192">
        <v>0</v>
      </c>
      <c r="J288" s="192">
        <v>0</v>
      </c>
      <c r="K288" s="192">
        <v>0</v>
      </c>
      <c r="L288" s="192">
        <v>0</v>
      </c>
      <c r="M288" s="192">
        <v>0</v>
      </c>
      <c r="N288" s="192">
        <v>0</v>
      </c>
      <c r="O288" s="192">
        <v>0</v>
      </c>
      <c r="P288" s="192">
        <v>0</v>
      </c>
      <c r="Q288" s="192">
        <v>0</v>
      </c>
      <c r="R288" s="192">
        <v>0</v>
      </c>
      <c r="S288" s="192">
        <v>0</v>
      </c>
      <c r="T288" s="192">
        <v>0</v>
      </c>
      <c r="U288" s="192">
        <v>0</v>
      </c>
      <c r="V288" s="192">
        <v>0</v>
      </c>
      <c r="W288" s="192">
        <v>0</v>
      </c>
      <c r="X288" s="192">
        <v>0</v>
      </c>
      <c r="Y288" s="192">
        <v>0</v>
      </c>
      <c r="Z288" s="192">
        <v>0</v>
      </c>
      <c r="AA288" s="192">
        <v>0</v>
      </c>
      <c r="AB288" s="192">
        <v>0</v>
      </c>
      <c r="AC288" s="192">
        <v>0</v>
      </c>
      <c r="AD288" s="192">
        <v>0</v>
      </c>
      <c r="AE288" s="192">
        <v>0</v>
      </c>
      <c r="AF288" s="192">
        <v>0</v>
      </c>
      <c r="AG288" s="192">
        <v>0</v>
      </c>
      <c r="AH288" s="192">
        <v>0</v>
      </c>
      <c r="AI288" s="192">
        <v>0</v>
      </c>
      <c r="AJ288" s="192">
        <v>0</v>
      </c>
      <c r="AK288" s="192">
        <v>0</v>
      </c>
      <c r="AL288" s="192">
        <v>0</v>
      </c>
      <c r="AM288" s="192">
        <v>0</v>
      </c>
      <c r="AN288" s="192">
        <v>0</v>
      </c>
      <c r="AO288" s="192">
        <v>0</v>
      </c>
      <c r="AP288" s="192">
        <v>0</v>
      </c>
    </row>
    <row r="289" spans="1:42" x14ac:dyDescent="0.2">
      <c r="A289" s="32"/>
      <c r="B289" s="226">
        <f>SUM(IF(ISNUMBER(C289:AP289),C289:AP289))</f>
        <v>0</v>
      </c>
      <c r="C289" s="186">
        <f>SUM(C281:C288)</f>
        <v>0</v>
      </c>
      <c r="D289" s="186">
        <f>SUM(D281:D288)</f>
        <v>0</v>
      </c>
      <c r="E289" s="186">
        <f t="shared" ref="E289:AP289" si="162">SUM(E281:E288)</f>
        <v>0</v>
      </c>
      <c r="F289" s="186">
        <f t="shared" si="162"/>
        <v>0</v>
      </c>
      <c r="G289" s="186">
        <f t="shared" si="162"/>
        <v>0</v>
      </c>
      <c r="H289" s="186">
        <f t="shared" si="162"/>
        <v>0</v>
      </c>
      <c r="I289" s="186">
        <f t="shared" si="162"/>
        <v>0</v>
      </c>
      <c r="J289" s="186">
        <f t="shared" si="162"/>
        <v>0</v>
      </c>
      <c r="K289" s="186">
        <f t="shared" si="162"/>
        <v>0</v>
      </c>
      <c r="L289" s="186">
        <f t="shared" si="162"/>
        <v>0</v>
      </c>
      <c r="M289" s="186">
        <f t="shared" si="162"/>
        <v>0</v>
      </c>
      <c r="N289" s="186">
        <f t="shared" si="162"/>
        <v>0</v>
      </c>
      <c r="O289" s="186">
        <f t="shared" si="162"/>
        <v>0</v>
      </c>
      <c r="P289" s="186">
        <f t="shared" si="162"/>
        <v>0</v>
      </c>
      <c r="Q289" s="186">
        <f t="shared" si="162"/>
        <v>0</v>
      </c>
      <c r="R289" s="186">
        <f t="shared" si="162"/>
        <v>0</v>
      </c>
      <c r="S289" s="186">
        <f t="shared" si="162"/>
        <v>0</v>
      </c>
      <c r="T289" s="186">
        <f t="shared" si="162"/>
        <v>0</v>
      </c>
      <c r="U289" s="186">
        <f t="shared" si="162"/>
        <v>0</v>
      </c>
      <c r="V289" s="186">
        <f t="shared" si="162"/>
        <v>0</v>
      </c>
      <c r="W289" s="186">
        <f t="shared" si="162"/>
        <v>0</v>
      </c>
      <c r="X289" s="186">
        <f t="shared" si="162"/>
        <v>0</v>
      </c>
      <c r="Y289" s="186">
        <f t="shared" si="162"/>
        <v>0</v>
      </c>
      <c r="Z289" s="186">
        <f t="shared" si="162"/>
        <v>0</v>
      </c>
      <c r="AA289" s="186">
        <f t="shared" si="162"/>
        <v>0</v>
      </c>
      <c r="AB289" s="186">
        <f t="shared" si="162"/>
        <v>0</v>
      </c>
      <c r="AC289" s="186">
        <f t="shared" si="162"/>
        <v>0</v>
      </c>
      <c r="AD289" s="186">
        <f t="shared" si="162"/>
        <v>0</v>
      </c>
      <c r="AE289" s="186">
        <f t="shared" si="162"/>
        <v>0</v>
      </c>
      <c r="AF289" s="186">
        <f t="shared" si="162"/>
        <v>0</v>
      </c>
      <c r="AG289" s="186">
        <f t="shared" si="162"/>
        <v>0</v>
      </c>
      <c r="AH289" s="186">
        <f t="shared" si="162"/>
        <v>0</v>
      </c>
      <c r="AI289" s="186">
        <f t="shared" si="162"/>
        <v>0</v>
      </c>
      <c r="AJ289" s="186">
        <f t="shared" si="162"/>
        <v>0</v>
      </c>
      <c r="AK289" s="186">
        <f t="shared" si="162"/>
        <v>0</v>
      </c>
      <c r="AL289" s="186">
        <f t="shared" si="162"/>
        <v>0</v>
      </c>
      <c r="AM289" s="186">
        <f t="shared" si="162"/>
        <v>0</v>
      </c>
      <c r="AN289" s="186">
        <f t="shared" si="162"/>
        <v>0</v>
      </c>
      <c r="AO289" s="186">
        <f t="shared" si="162"/>
        <v>0</v>
      </c>
      <c r="AP289" s="186">
        <f t="shared" si="162"/>
        <v>0</v>
      </c>
    </row>
    <row r="290" spans="1:42" s="119" customFormat="1" x14ac:dyDescent="0.2">
      <c r="A290" s="32"/>
      <c r="C290" s="200"/>
      <c r="D290" s="200"/>
      <c r="E290" s="200"/>
      <c r="F290" s="200"/>
      <c r="G290" s="200"/>
      <c r="H290" s="200"/>
      <c r="I290" s="200"/>
      <c r="J290" s="200"/>
      <c r="K290" s="200"/>
      <c r="L290" s="200"/>
      <c r="M290" s="200"/>
      <c r="N290" s="200"/>
      <c r="O290" s="200"/>
      <c r="P290" s="200"/>
      <c r="Q290" s="200"/>
      <c r="R290" s="200"/>
      <c r="S290" s="200"/>
      <c r="T290" s="200"/>
      <c r="U290" s="200"/>
      <c r="V290" s="200"/>
      <c r="W290" s="200"/>
      <c r="X290" s="200"/>
      <c r="Y290" s="200"/>
      <c r="Z290" s="200"/>
      <c r="AA290" s="200"/>
      <c r="AB290" s="200"/>
      <c r="AC290" s="200"/>
      <c r="AD290" s="200"/>
      <c r="AE290" s="200"/>
      <c r="AF290" s="200"/>
      <c r="AG290" s="200"/>
      <c r="AH290" s="200"/>
      <c r="AI290" s="200"/>
      <c r="AJ290" s="200"/>
      <c r="AK290" s="200"/>
      <c r="AL290" s="200"/>
      <c r="AM290" s="200"/>
      <c r="AN290" s="200"/>
      <c r="AO290" s="200"/>
      <c r="AP290" s="200"/>
    </row>
    <row r="291" spans="1:42" s="119" customFormat="1" x14ac:dyDescent="0.2">
      <c r="A291" s="30" t="s">
        <v>63</v>
      </c>
      <c r="C291" s="200"/>
      <c r="D291" s="200"/>
      <c r="E291" s="200"/>
      <c r="F291" s="200"/>
      <c r="G291" s="200"/>
      <c r="H291" s="200"/>
      <c r="I291" s="200"/>
      <c r="J291" s="200"/>
      <c r="K291" s="200"/>
      <c r="L291" s="200"/>
      <c r="M291" s="200"/>
      <c r="N291" s="200"/>
      <c r="O291" s="200"/>
      <c r="P291" s="200"/>
      <c r="Q291" s="200"/>
      <c r="R291" s="200"/>
      <c r="S291" s="200"/>
      <c r="T291" s="200"/>
      <c r="U291" s="200"/>
      <c r="V291" s="200"/>
      <c r="W291" s="200"/>
      <c r="X291" s="200"/>
      <c r="Y291" s="200"/>
      <c r="Z291" s="200"/>
      <c r="AA291" s="200"/>
      <c r="AB291" s="200"/>
      <c r="AC291" s="200"/>
      <c r="AD291" s="200"/>
      <c r="AE291" s="200"/>
      <c r="AF291" s="200"/>
      <c r="AG291" s="200"/>
      <c r="AH291" s="200"/>
      <c r="AI291" s="200"/>
      <c r="AJ291" s="200"/>
      <c r="AK291" s="200"/>
      <c r="AL291" s="200"/>
      <c r="AM291" s="200"/>
      <c r="AN291" s="200"/>
      <c r="AO291" s="200"/>
      <c r="AP291" s="200"/>
    </row>
    <row r="292" spans="1:42" x14ac:dyDescent="0.2">
      <c r="A292" s="32" t="s">
        <v>65</v>
      </c>
      <c r="B292" s="37" t="str">
        <f>equip_reserve_depr_sta</f>
        <v>5-yr MACRS</v>
      </c>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c r="AJ292" s="28"/>
      <c r="AK292" s="28"/>
      <c r="AL292" s="28"/>
      <c r="AM292" s="28"/>
      <c r="AN292" s="28"/>
      <c r="AO292" s="28"/>
      <c r="AP292" s="28"/>
    </row>
    <row r="293" spans="1:42" x14ac:dyDescent="0.2">
      <c r="A293" s="32" t="s">
        <v>66</v>
      </c>
      <c r="B293" s="228">
        <f t="shared" ref="B293:AP293" si="163">B2</f>
        <v>0</v>
      </c>
      <c r="C293" s="228">
        <f t="shared" si="163"/>
        <v>1</v>
      </c>
      <c r="D293" s="228">
        <f t="shared" si="163"/>
        <v>2</v>
      </c>
      <c r="E293" s="228">
        <f t="shared" si="163"/>
        <v>3</v>
      </c>
      <c r="F293" s="228">
        <f t="shared" si="163"/>
        <v>4</v>
      </c>
      <c r="G293" s="228">
        <f t="shared" si="163"/>
        <v>5</v>
      </c>
      <c r="H293" s="228">
        <f t="shared" si="163"/>
        <v>6</v>
      </c>
      <c r="I293" s="228">
        <f t="shared" si="163"/>
        <v>7</v>
      </c>
      <c r="J293" s="228">
        <f t="shared" si="163"/>
        <v>8</v>
      </c>
      <c r="K293" s="228">
        <f t="shared" si="163"/>
        <v>9</v>
      </c>
      <c r="L293" s="228">
        <f t="shared" si="163"/>
        <v>10</v>
      </c>
      <c r="M293" s="228">
        <f t="shared" si="163"/>
        <v>11</v>
      </c>
      <c r="N293" s="228">
        <f t="shared" si="163"/>
        <v>12</v>
      </c>
      <c r="O293" s="228">
        <f t="shared" si="163"/>
        <v>13</v>
      </c>
      <c r="P293" s="228">
        <f t="shared" si="163"/>
        <v>14</v>
      </c>
      <c r="Q293" s="228">
        <f t="shared" si="163"/>
        <v>15</v>
      </c>
      <c r="R293" s="228">
        <f t="shared" si="163"/>
        <v>16</v>
      </c>
      <c r="S293" s="228">
        <f t="shared" si="163"/>
        <v>17</v>
      </c>
      <c r="T293" s="228">
        <f t="shared" si="163"/>
        <v>18</v>
      </c>
      <c r="U293" s="228">
        <f t="shared" si="163"/>
        <v>19</v>
      </c>
      <c r="V293" s="228">
        <f t="shared" si="163"/>
        <v>20</v>
      </c>
      <c r="W293" s="228">
        <f t="shared" si="163"/>
        <v>21</v>
      </c>
      <c r="X293" s="228">
        <f t="shared" si="163"/>
        <v>22</v>
      </c>
      <c r="Y293" s="228">
        <f t="shared" si="163"/>
        <v>23</v>
      </c>
      <c r="Z293" s="228">
        <f t="shared" si="163"/>
        <v>24</v>
      </c>
      <c r="AA293" s="228">
        <f t="shared" si="163"/>
        <v>25</v>
      </c>
      <c r="AB293" s="228">
        <f t="shared" si="163"/>
        <v>26</v>
      </c>
      <c r="AC293" s="228">
        <f t="shared" si="163"/>
        <v>27</v>
      </c>
      <c r="AD293" s="228">
        <f t="shared" si="163"/>
        <v>28</v>
      </c>
      <c r="AE293" s="228">
        <f t="shared" si="163"/>
        <v>29</v>
      </c>
      <c r="AF293" s="228">
        <f t="shared" si="163"/>
        <v>30</v>
      </c>
      <c r="AG293" s="228">
        <f t="shared" si="163"/>
        <v>31</v>
      </c>
      <c r="AH293" s="228">
        <f t="shared" si="163"/>
        <v>32</v>
      </c>
      <c r="AI293" s="228">
        <f t="shared" si="163"/>
        <v>33</v>
      </c>
      <c r="AJ293" s="228">
        <f t="shared" si="163"/>
        <v>34</v>
      </c>
      <c r="AK293" s="228">
        <f t="shared" si="163"/>
        <v>35</v>
      </c>
      <c r="AL293" s="228">
        <f t="shared" si="163"/>
        <v>36</v>
      </c>
      <c r="AM293" s="228">
        <f t="shared" si="163"/>
        <v>37</v>
      </c>
      <c r="AN293" s="228">
        <f t="shared" si="163"/>
        <v>38</v>
      </c>
      <c r="AO293" s="228">
        <f t="shared" si="163"/>
        <v>39</v>
      </c>
      <c r="AP293" s="228">
        <f t="shared" si="163"/>
        <v>40</v>
      </c>
    </row>
    <row r="294" spans="1:42" x14ac:dyDescent="0.2">
      <c r="A294" s="32" t="s">
        <v>169</v>
      </c>
      <c r="B294" s="227">
        <v>0</v>
      </c>
      <c r="C294" s="220">
        <f t="shared" ref="C294:AP294" si="164">IF($B$292=$A273,C273,0)+IF($B$292=$A274,C274,0)+IF($B$292=$A275,C275,0)+IF($B$292=$A276,C276,0)+IF($B$292=$A277,C277,0)+IF($B$292=$A278,C278,0)</f>
        <v>20</v>
      </c>
      <c r="D294" s="220">
        <f t="shared" si="164"/>
        <v>32</v>
      </c>
      <c r="E294" s="220">
        <f t="shared" si="164"/>
        <v>19.2</v>
      </c>
      <c r="F294" s="220">
        <f t="shared" si="164"/>
        <v>11.52</v>
      </c>
      <c r="G294" s="220">
        <f t="shared" si="164"/>
        <v>11.52</v>
      </c>
      <c r="H294" s="220">
        <f t="shared" si="164"/>
        <v>5.76</v>
      </c>
      <c r="I294" s="220">
        <f t="shared" si="164"/>
        <v>0</v>
      </c>
      <c r="J294" s="220">
        <f t="shared" si="164"/>
        <v>0</v>
      </c>
      <c r="K294" s="220">
        <f t="shared" si="164"/>
        <v>0</v>
      </c>
      <c r="L294" s="220">
        <f t="shared" si="164"/>
        <v>0</v>
      </c>
      <c r="M294" s="220">
        <f t="shared" si="164"/>
        <v>0</v>
      </c>
      <c r="N294" s="220">
        <f t="shared" si="164"/>
        <v>0</v>
      </c>
      <c r="O294" s="220">
        <f t="shared" si="164"/>
        <v>0</v>
      </c>
      <c r="P294" s="220">
        <f t="shared" si="164"/>
        <v>0</v>
      </c>
      <c r="Q294" s="220">
        <f t="shared" si="164"/>
        <v>0</v>
      </c>
      <c r="R294" s="220">
        <f t="shared" si="164"/>
        <v>0</v>
      </c>
      <c r="S294" s="220">
        <f t="shared" si="164"/>
        <v>0</v>
      </c>
      <c r="T294" s="220">
        <f t="shared" si="164"/>
        <v>0</v>
      </c>
      <c r="U294" s="220">
        <f t="shared" si="164"/>
        <v>0</v>
      </c>
      <c r="V294" s="220">
        <f t="shared" si="164"/>
        <v>0</v>
      </c>
      <c r="W294" s="220">
        <f t="shared" si="164"/>
        <v>0</v>
      </c>
      <c r="X294" s="220">
        <f t="shared" si="164"/>
        <v>0</v>
      </c>
      <c r="Y294" s="220">
        <f t="shared" si="164"/>
        <v>0</v>
      </c>
      <c r="Z294" s="220">
        <f t="shared" si="164"/>
        <v>0</v>
      </c>
      <c r="AA294" s="220">
        <f t="shared" si="164"/>
        <v>0</v>
      </c>
      <c r="AB294" s="220">
        <f t="shared" si="164"/>
        <v>0</v>
      </c>
      <c r="AC294" s="220">
        <f t="shared" si="164"/>
        <v>0</v>
      </c>
      <c r="AD294" s="220">
        <f t="shared" si="164"/>
        <v>0</v>
      </c>
      <c r="AE294" s="220">
        <f t="shared" si="164"/>
        <v>0</v>
      </c>
      <c r="AF294" s="220">
        <f t="shared" si="164"/>
        <v>0</v>
      </c>
      <c r="AG294" s="220">
        <f t="shared" si="164"/>
        <v>0</v>
      </c>
      <c r="AH294" s="220">
        <f t="shared" si="164"/>
        <v>0</v>
      </c>
      <c r="AI294" s="220">
        <f t="shared" si="164"/>
        <v>0</v>
      </c>
      <c r="AJ294" s="220">
        <f t="shared" si="164"/>
        <v>0</v>
      </c>
      <c r="AK294" s="220">
        <f t="shared" si="164"/>
        <v>0</v>
      </c>
      <c r="AL294" s="220">
        <f t="shared" si="164"/>
        <v>0</v>
      </c>
      <c r="AM294" s="220">
        <f t="shared" si="164"/>
        <v>0</v>
      </c>
      <c r="AN294" s="220">
        <f t="shared" si="164"/>
        <v>0</v>
      </c>
      <c r="AO294" s="220">
        <f t="shared" si="164"/>
        <v>0</v>
      </c>
      <c r="AP294" s="220">
        <f t="shared" si="164"/>
        <v>0</v>
      </c>
    </row>
    <row r="295" spans="1:42" x14ac:dyDescent="0.2">
      <c r="A295" s="32"/>
      <c r="B295" s="38"/>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c r="AM295" s="36"/>
      <c r="AN295" s="36"/>
      <c r="AO295" s="36"/>
      <c r="AP295" s="36"/>
    </row>
    <row r="296" spans="1:42" x14ac:dyDescent="0.2">
      <c r="A296" s="30" t="s">
        <v>77</v>
      </c>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c r="AJ296" s="28"/>
      <c r="AK296" s="28"/>
      <c r="AL296" s="28"/>
      <c r="AM296" s="28"/>
      <c r="AN296" s="28"/>
      <c r="AO296" s="28"/>
      <c r="AP296" s="28"/>
    </row>
    <row r="297" spans="1:42" x14ac:dyDescent="0.2">
      <c r="A297" s="32" t="s">
        <v>64</v>
      </c>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row>
    <row r="298" spans="1:42" x14ac:dyDescent="0.2">
      <c r="A298" s="4">
        <v>1</v>
      </c>
      <c r="B298" s="4">
        <v>0</v>
      </c>
      <c r="C298" s="210">
        <f>IF(C$2&lt;=analysis_period,IF(SUM($C591:C591)&gt;0,B298+1,0),0)</f>
        <v>0</v>
      </c>
      <c r="D298" s="210">
        <f>IF(D$2&lt;=analysis_period,IF(SUM($C591:D591)&gt;0,C298+1,0),0)</f>
        <v>0</v>
      </c>
      <c r="E298" s="210">
        <f>IF(E$2&lt;=analysis_period,IF(SUM($C591:E591)&gt;0,D298+1,0),0)</f>
        <v>0</v>
      </c>
      <c r="F298" s="210">
        <f>IF(F$2&lt;=analysis_period,IF(SUM($C591:F591)&gt;0,E298+1,0),0)</f>
        <v>0</v>
      </c>
      <c r="G298" s="210">
        <f>IF(G$2&lt;=analysis_period,IF(SUM($C591:G591)&gt;0,F298+1,0),0)</f>
        <v>0</v>
      </c>
      <c r="H298" s="210">
        <f>IF(H$2&lt;=analysis_period,IF(SUM($C591:H591)&gt;0,G298+1,0),0)</f>
        <v>0</v>
      </c>
      <c r="I298" s="210">
        <f>IF(I$2&lt;=analysis_period,IF(SUM($C591:I591)&gt;0,H298+1,0),0)</f>
        <v>0</v>
      </c>
      <c r="J298" s="210">
        <f>IF(J$2&lt;=analysis_period,IF(SUM($C591:J591)&gt;0,I298+1,0),0)</f>
        <v>0</v>
      </c>
      <c r="K298" s="210">
        <f>IF(K$2&lt;=analysis_period,IF(SUM($C591:K591)&gt;0,J298+1,0),0)</f>
        <v>0</v>
      </c>
      <c r="L298" s="210">
        <f>IF(L$2&lt;=analysis_period,IF(SUM($C591:L591)&gt;0,K298+1,0),0)</f>
        <v>0</v>
      </c>
      <c r="M298" s="210">
        <f>IF(M$2&lt;=analysis_period,IF(SUM($C591:M591)&gt;0,L298+1,0),0)</f>
        <v>0</v>
      </c>
      <c r="N298" s="210">
        <f>IF(N$2&lt;=analysis_period,IF(SUM($C591:N591)&gt;0,M298+1,0),0)</f>
        <v>0</v>
      </c>
      <c r="O298" s="210">
        <f>IF(O$2&lt;=analysis_period,IF(SUM($C591:O591)&gt;0,N298+1,0),0)</f>
        <v>0</v>
      </c>
      <c r="P298" s="210">
        <f>IF(P$2&lt;=analysis_period,IF(SUM($C591:P591)&gt;0,O298+1,0),0)</f>
        <v>0</v>
      </c>
      <c r="Q298" s="210">
        <f>IF(Q$2&lt;=analysis_period,IF(SUM($C591:Q591)&gt;0,P298+1,0),0)</f>
        <v>0</v>
      </c>
      <c r="R298" s="210">
        <f>IF(R$2&lt;=analysis_period,IF(SUM($C591:R591)&gt;0,Q298+1,0),0)</f>
        <v>0</v>
      </c>
      <c r="S298" s="210">
        <f>IF(S$2&lt;=analysis_period,IF(SUM($C591:S591)&gt;0,R298+1,0),0)</f>
        <v>0</v>
      </c>
      <c r="T298" s="210">
        <f>IF(T$2&lt;=analysis_period,IF(SUM($C591:T591)&gt;0,S298+1,0),0)</f>
        <v>0</v>
      </c>
      <c r="U298" s="210">
        <f>IF(U$2&lt;=analysis_period,IF(SUM($C591:U591)&gt;0,T298+1,0),0)</f>
        <v>0</v>
      </c>
      <c r="V298" s="210">
        <f>IF(V$2&lt;=analysis_period,IF(SUM($C591:V591)&gt;0,U298+1,0),0)</f>
        <v>0</v>
      </c>
      <c r="W298" s="210">
        <f>IF(W$2&lt;=analysis_period,IF(SUM($C591:W591)&gt;0,V298+1,0),0)</f>
        <v>0</v>
      </c>
      <c r="X298" s="210">
        <f>IF(X$2&lt;=analysis_period,IF(SUM($C591:X591)&gt;0,W298+1,0),0)</f>
        <v>0</v>
      </c>
      <c r="Y298" s="210">
        <f>IF(Y$2&lt;=analysis_period,IF(SUM($C591:Y591)&gt;0,X298+1,0),0)</f>
        <v>0</v>
      </c>
      <c r="Z298" s="210">
        <f>IF(Z$2&lt;=analysis_period,IF(SUM($C591:Z591)&gt;0,Y298+1,0),0)</f>
        <v>0</v>
      </c>
      <c r="AA298" s="210">
        <f>IF(AA$2&lt;=analysis_period,IF(SUM($C591:AA591)&gt;0,Z298+1,0),0)</f>
        <v>0</v>
      </c>
      <c r="AB298" s="210">
        <f>IF(AB$2&lt;=analysis_period,IF(SUM($C591:AB591)&gt;0,AA298+1,0),0)</f>
        <v>0</v>
      </c>
      <c r="AC298" s="210">
        <f>IF(AC$2&lt;=analysis_period,IF(SUM($C591:AC591)&gt;0,AB298+1,0),0)</f>
        <v>0</v>
      </c>
      <c r="AD298" s="210">
        <f>IF(AD$2&lt;=analysis_period,IF(SUM($C591:AD591)&gt;0,AC298+1,0),0)</f>
        <v>0</v>
      </c>
      <c r="AE298" s="210">
        <f>IF(AE$2&lt;=analysis_period,IF(SUM($C591:AE591)&gt;0,AD298+1,0),0)</f>
        <v>0</v>
      </c>
      <c r="AF298" s="210">
        <f>IF(AF$2&lt;=analysis_period,IF(SUM($C591:AF591)&gt;0,AE298+1,0),0)</f>
        <v>0</v>
      </c>
      <c r="AG298" s="210">
        <f>IF(AG$2&lt;=analysis_period,IF(SUM($C591:AG591)&gt;0,AF298+1,0),0)</f>
        <v>0</v>
      </c>
      <c r="AH298" s="210">
        <f>IF(AH$2&lt;=analysis_period,IF(SUM($C591:AH591)&gt;0,AG298+1,0),0)</f>
        <v>0</v>
      </c>
      <c r="AI298" s="210">
        <f>IF(AI$2&lt;=analysis_period,IF(SUM($C591:AI591)&gt;0,AH298+1,0),0)</f>
        <v>0</v>
      </c>
      <c r="AJ298" s="210">
        <f>IF(AJ$2&lt;=analysis_period,IF(SUM($C591:AJ591)&gt;0,AI298+1,0),0)</f>
        <v>0</v>
      </c>
      <c r="AK298" s="210">
        <f>IF(AK$2&lt;=analysis_period,IF(SUM($C591:AK591)&gt;0,AJ298+1,0),0)</f>
        <v>0</v>
      </c>
      <c r="AL298" s="210">
        <f>IF(AL$2&lt;=analysis_period,IF(SUM($C591:AL591)&gt;0,AK298+1,0),0)</f>
        <v>0</v>
      </c>
      <c r="AM298" s="210">
        <f>IF(AM$2&lt;=analysis_period,IF(SUM($C591:AM591)&gt;0,AL298+1,0),0)</f>
        <v>0</v>
      </c>
      <c r="AN298" s="210">
        <f>IF(AN$2&lt;=analysis_period,IF(SUM($C591:AN591)&gt;0,AM298+1,0),0)</f>
        <v>0</v>
      </c>
      <c r="AO298" s="210">
        <f>IF(AO$2&lt;=analysis_period,IF(SUM($C591:AO591)&gt;0,AN298+1,0),0)</f>
        <v>0</v>
      </c>
      <c r="AP298" s="210">
        <f>IF(AP$2&lt;=analysis_period,IF(SUM($C591:AP591)&gt;0,AO298+1,0),0)</f>
        <v>0</v>
      </c>
    </row>
    <row r="299" spans="1:42" x14ac:dyDescent="0.2">
      <c r="A299" s="4">
        <f>A298+1</f>
        <v>2</v>
      </c>
      <c r="B299" s="4">
        <v>0</v>
      </c>
      <c r="C299" s="210">
        <f>IF(C$2&lt;=analysis_period,IF(SUM($C592:C592)&gt;0,B299+1,0),0)</f>
        <v>0</v>
      </c>
      <c r="D299" s="210">
        <f>IF(D$2&lt;=analysis_period,IF(SUM($C592:D592)&gt;0,C299+1,0),0)</f>
        <v>0</v>
      </c>
      <c r="E299" s="210">
        <f>IF(E$2&lt;=analysis_period,IF(SUM($C592:E592)&gt;0,D299+1,0),0)</f>
        <v>0</v>
      </c>
      <c r="F299" s="210">
        <f>IF(F$2&lt;=analysis_period,IF(SUM($C592:F592)&gt;0,E299+1,0),0)</f>
        <v>0</v>
      </c>
      <c r="G299" s="210">
        <f>IF(G$2&lt;=analysis_period,IF(SUM($C592:G592)&gt;0,F299+1,0),0)</f>
        <v>0</v>
      </c>
      <c r="H299" s="210">
        <f>IF(H$2&lt;=analysis_period,IF(SUM($C592:H592)&gt;0,G299+1,0),0)</f>
        <v>0</v>
      </c>
      <c r="I299" s="210">
        <f>IF(I$2&lt;=analysis_period,IF(SUM($C592:I592)&gt;0,H299+1,0),0)</f>
        <v>0</v>
      </c>
      <c r="J299" s="210">
        <f>IF(J$2&lt;=analysis_period,IF(SUM($C592:J592)&gt;0,I299+1,0),0)</f>
        <v>0</v>
      </c>
      <c r="K299" s="210">
        <f>IF(K$2&lt;=analysis_period,IF(SUM($C592:K592)&gt;0,J299+1,0),0)</f>
        <v>0</v>
      </c>
      <c r="L299" s="210">
        <f>IF(L$2&lt;=analysis_period,IF(SUM($C592:L592)&gt;0,K299+1,0),0)</f>
        <v>0</v>
      </c>
      <c r="M299" s="210">
        <f>IF(M$2&lt;=analysis_period,IF(SUM($C592:M592)&gt;0,L299+1,0),0)</f>
        <v>0</v>
      </c>
      <c r="N299" s="210">
        <f>IF(N$2&lt;=analysis_period,IF(SUM($C592:N592)&gt;0,M299+1,0),0)</f>
        <v>0</v>
      </c>
      <c r="O299" s="210">
        <f>IF(O$2&lt;=analysis_period,IF(SUM($C592:O592)&gt;0,N299+1,0),0)</f>
        <v>0</v>
      </c>
      <c r="P299" s="210">
        <f>IF(P$2&lt;=analysis_period,IF(SUM($C592:P592)&gt;0,O299+1,0),0)</f>
        <v>0</v>
      </c>
      <c r="Q299" s="210">
        <f>IF(Q$2&lt;=analysis_period,IF(SUM($C592:Q592)&gt;0,P299+1,0),0)</f>
        <v>0</v>
      </c>
      <c r="R299" s="210">
        <f>IF(R$2&lt;=analysis_period,IF(SUM($C592:R592)&gt;0,Q299+1,0),0)</f>
        <v>0</v>
      </c>
      <c r="S299" s="210">
        <f>IF(S$2&lt;=analysis_period,IF(SUM($C592:S592)&gt;0,R299+1,0),0)</f>
        <v>0</v>
      </c>
      <c r="T299" s="210">
        <f>IF(T$2&lt;=analysis_period,IF(SUM($C592:T592)&gt;0,S299+1,0),0)</f>
        <v>0</v>
      </c>
      <c r="U299" s="210">
        <f>IF(U$2&lt;=analysis_period,IF(SUM($C592:U592)&gt;0,T299+1,0),0)</f>
        <v>0</v>
      </c>
      <c r="V299" s="210">
        <f>IF(V$2&lt;=analysis_period,IF(SUM($C592:V592)&gt;0,U299+1,0),0)</f>
        <v>0</v>
      </c>
      <c r="W299" s="210">
        <f>IF(W$2&lt;=analysis_period,IF(SUM($C592:W592)&gt;0,V299+1,0),0)</f>
        <v>0</v>
      </c>
      <c r="X299" s="210">
        <f>IF(X$2&lt;=analysis_period,IF(SUM($C592:X592)&gt;0,W299+1,0),0)</f>
        <v>0</v>
      </c>
      <c r="Y299" s="210">
        <f>IF(Y$2&lt;=analysis_period,IF(SUM($C592:Y592)&gt;0,X299+1,0),0)</f>
        <v>0</v>
      </c>
      <c r="Z299" s="210">
        <f>IF(Z$2&lt;=analysis_period,IF(SUM($C592:Z592)&gt;0,Y299+1,0),0)</f>
        <v>0</v>
      </c>
      <c r="AA299" s="210">
        <f>IF(AA$2&lt;=analysis_period,IF(SUM($C592:AA592)&gt;0,Z299+1,0),0)</f>
        <v>0</v>
      </c>
      <c r="AB299" s="210">
        <f>IF(AB$2&lt;=analysis_period,IF(SUM($C592:AB592)&gt;0,AA299+1,0),0)</f>
        <v>0</v>
      </c>
      <c r="AC299" s="210">
        <f>IF(AC$2&lt;=analysis_period,IF(SUM($C592:AC592)&gt;0,AB299+1,0),0)</f>
        <v>0</v>
      </c>
      <c r="AD299" s="210">
        <f>IF(AD$2&lt;=analysis_period,IF(SUM($C592:AD592)&gt;0,AC299+1,0),0)</f>
        <v>0</v>
      </c>
      <c r="AE299" s="210">
        <f>IF(AE$2&lt;=analysis_period,IF(SUM($C592:AE592)&gt;0,AD299+1,0),0)</f>
        <v>0</v>
      </c>
      <c r="AF299" s="210">
        <f>IF(AF$2&lt;=analysis_period,IF(SUM($C592:AF592)&gt;0,AE299+1,0),0)</f>
        <v>0</v>
      </c>
      <c r="AG299" s="210">
        <f>IF(AG$2&lt;=analysis_period,IF(SUM($C592:AG592)&gt;0,AF299+1,0),0)</f>
        <v>0</v>
      </c>
      <c r="AH299" s="210">
        <f>IF(AH$2&lt;=analysis_period,IF(SUM($C592:AH592)&gt;0,AG299+1,0),0)</f>
        <v>0</v>
      </c>
      <c r="AI299" s="210">
        <f>IF(AI$2&lt;=analysis_period,IF(SUM($C592:AI592)&gt;0,AH299+1,0),0)</f>
        <v>0</v>
      </c>
      <c r="AJ299" s="210">
        <f>IF(AJ$2&lt;=analysis_period,IF(SUM($C592:AJ592)&gt;0,AI299+1,0),0)</f>
        <v>0</v>
      </c>
      <c r="AK299" s="210">
        <f>IF(AK$2&lt;=analysis_period,IF(SUM($C592:AK592)&gt;0,AJ299+1,0),0)</f>
        <v>0</v>
      </c>
      <c r="AL299" s="210">
        <f>IF(AL$2&lt;=analysis_period,IF(SUM($C592:AL592)&gt;0,AK299+1,0),0)</f>
        <v>0</v>
      </c>
      <c r="AM299" s="210">
        <f>IF(AM$2&lt;=analysis_period,IF(SUM($C592:AM592)&gt;0,AL299+1,0),0)</f>
        <v>0</v>
      </c>
      <c r="AN299" s="210">
        <f>IF(AN$2&lt;=analysis_period,IF(SUM($C592:AN592)&gt;0,AM299+1,0),0)</f>
        <v>0</v>
      </c>
      <c r="AO299" s="210">
        <f>IF(AO$2&lt;=analysis_period,IF(SUM($C592:AO592)&gt;0,AN299+1,0),0)</f>
        <v>0</v>
      </c>
      <c r="AP299" s="210">
        <f>IF(AP$2&lt;=analysis_period,IF(SUM($C592:AP592)&gt;0,AO299+1,0),0)</f>
        <v>0</v>
      </c>
    </row>
    <row r="300" spans="1:42" x14ac:dyDescent="0.2">
      <c r="A300" s="4">
        <f t="shared" ref="A300:A307" si="165">A299+1</f>
        <v>3</v>
      </c>
      <c r="B300" s="4">
        <v>0</v>
      </c>
      <c r="C300" s="210">
        <f>IF(C$2&lt;=analysis_period,IF(SUM($C593:C593)&gt;0,B300+1,0),0)</f>
        <v>0</v>
      </c>
      <c r="D300" s="210">
        <f>IF(D$2&lt;=analysis_period,IF(SUM($C593:D593)&gt;0,C300+1,0),0)</f>
        <v>0</v>
      </c>
      <c r="E300" s="210">
        <f>IF(E$2&lt;=analysis_period,IF(SUM($C593:E593)&gt;0,D300+1,0),0)</f>
        <v>0</v>
      </c>
      <c r="F300" s="210">
        <f>IF(F$2&lt;=analysis_period,IF(SUM($C593:F593)&gt;0,E300+1,0),0)</f>
        <v>0</v>
      </c>
      <c r="G300" s="210">
        <f>IF(G$2&lt;=analysis_period,IF(SUM($C593:G593)&gt;0,F300+1,0),0)</f>
        <v>0</v>
      </c>
      <c r="H300" s="210">
        <f>IF(H$2&lt;=analysis_period,IF(SUM($C593:H593)&gt;0,G300+1,0),0)</f>
        <v>0</v>
      </c>
      <c r="I300" s="210">
        <f>IF(I$2&lt;=analysis_period,IF(SUM($C593:I593)&gt;0,H300+1,0),0)</f>
        <v>0</v>
      </c>
      <c r="J300" s="210">
        <f>IF(J$2&lt;=analysis_period,IF(SUM($C593:J593)&gt;0,I300+1,0),0)</f>
        <v>0</v>
      </c>
      <c r="K300" s="210">
        <f>IF(K$2&lt;=analysis_period,IF(SUM($C593:K593)&gt;0,J300+1,0),0)</f>
        <v>0</v>
      </c>
      <c r="L300" s="210">
        <f>IF(L$2&lt;=analysis_period,IF(SUM($C593:L593)&gt;0,K300+1,0),0)</f>
        <v>0</v>
      </c>
      <c r="M300" s="210">
        <f>IF(M$2&lt;=analysis_period,IF(SUM($C593:M593)&gt;0,L300+1,0),0)</f>
        <v>0</v>
      </c>
      <c r="N300" s="210">
        <f>IF(N$2&lt;=analysis_period,IF(SUM($C593:N593)&gt;0,M300+1,0),0)</f>
        <v>0</v>
      </c>
      <c r="O300" s="210">
        <f>IF(O$2&lt;=analysis_period,IF(SUM($C593:O593)&gt;0,N300+1,0),0)</f>
        <v>0</v>
      </c>
      <c r="P300" s="210">
        <f>IF(P$2&lt;=analysis_period,IF(SUM($C593:P593)&gt;0,O300+1,0),0)</f>
        <v>0</v>
      </c>
      <c r="Q300" s="210">
        <f>IF(Q$2&lt;=analysis_period,IF(SUM($C593:Q593)&gt;0,P300+1,0),0)</f>
        <v>0</v>
      </c>
      <c r="R300" s="210">
        <f>IF(R$2&lt;=analysis_period,IF(SUM($C593:R593)&gt;0,Q300+1,0),0)</f>
        <v>0</v>
      </c>
      <c r="S300" s="210">
        <f>IF(S$2&lt;=analysis_period,IF(SUM($C593:S593)&gt;0,R300+1,0),0)</f>
        <v>0</v>
      </c>
      <c r="T300" s="210">
        <f>IF(T$2&lt;=analysis_period,IF(SUM($C593:T593)&gt;0,S300+1,0),0)</f>
        <v>0</v>
      </c>
      <c r="U300" s="210">
        <f>IF(U$2&lt;=analysis_period,IF(SUM($C593:U593)&gt;0,T300+1,0),0)</f>
        <v>0</v>
      </c>
      <c r="V300" s="210">
        <f>IF(V$2&lt;=analysis_period,IF(SUM($C593:V593)&gt;0,U300+1,0),0)</f>
        <v>0</v>
      </c>
      <c r="W300" s="210">
        <f>IF(W$2&lt;=analysis_period,IF(SUM($C593:W593)&gt;0,V300+1,0),0)</f>
        <v>0</v>
      </c>
      <c r="X300" s="210">
        <f>IF(X$2&lt;=analysis_period,IF(SUM($C593:X593)&gt;0,W300+1,0),0)</f>
        <v>0</v>
      </c>
      <c r="Y300" s="210">
        <f>IF(Y$2&lt;=analysis_period,IF(SUM($C593:Y593)&gt;0,X300+1,0),0)</f>
        <v>0</v>
      </c>
      <c r="Z300" s="210">
        <f>IF(Z$2&lt;=analysis_period,IF(SUM($C593:Z593)&gt;0,Y300+1,0),0)</f>
        <v>0</v>
      </c>
      <c r="AA300" s="210">
        <f>IF(AA$2&lt;=analysis_period,IF(SUM($C593:AA593)&gt;0,Z300+1,0),0)</f>
        <v>0</v>
      </c>
      <c r="AB300" s="210">
        <f>IF(AB$2&lt;=analysis_period,IF(SUM($C593:AB593)&gt;0,AA300+1,0),0)</f>
        <v>0</v>
      </c>
      <c r="AC300" s="210">
        <f>IF(AC$2&lt;=analysis_period,IF(SUM($C593:AC593)&gt;0,AB300+1,0),0)</f>
        <v>0</v>
      </c>
      <c r="AD300" s="210">
        <f>IF(AD$2&lt;=analysis_period,IF(SUM($C593:AD593)&gt;0,AC300+1,0),0)</f>
        <v>0</v>
      </c>
      <c r="AE300" s="210">
        <f>IF(AE$2&lt;=analysis_period,IF(SUM($C593:AE593)&gt;0,AD300+1,0),0)</f>
        <v>0</v>
      </c>
      <c r="AF300" s="210">
        <f>IF(AF$2&lt;=analysis_period,IF(SUM($C593:AF593)&gt;0,AE300+1,0),0)</f>
        <v>0</v>
      </c>
      <c r="AG300" s="210">
        <f>IF(AG$2&lt;=analysis_period,IF(SUM($C593:AG593)&gt;0,AF300+1,0),0)</f>
        <v>0</v>
      </c>
      <c r="AH300" s="210">
        <f>IF(AH$2&lt;=analysis_period,IF(SUM($C593:AH593)&gt;0,AG300+1,0),0)</f>
        <v>0</v>
      </c>
      <c r="AI300" s="210">
        <f>IF(AI$2&lt;=analysis_period,IF(SUM($C593:AI593)&gt;0,AH300+1,0),0)</f>
        <v>0</v>
      </c>
      <c r="AJ300" s="210">
        <f>IF(AJ$2&lt;=analysis_period,IF(SUM($C593:AJ593)&gt;0,AI300+1,0),0)</f>
        <v>0</v>
      </c>
      <c r="AK300" s="210">
        <f>IF(AK$2&lt;=analysis_period,IF(SUM($C593:AK593)&gt;0,AJ300+1,0),0)</f>
        <v>0</v>
      </c>
      <c r="AL300" s="210">
        <f>IF(AL$2&lt;=analysis_period,IF(SUM($C593:AL593)&gt;0,AK300+1,0),0)</f>
        <v>0</v>
      </c>
      <c r="AM300" s="210">
        <f>IF(AM$2&lt;=analysis_period,IF(SUM($C593:AM593)&gt;0,AL300+1,0),0)</f>
        <v>0</v>
      </c>
      <c r="AN300" s="210">
        <f>IF(AN$2&lt;=analysis_period,IF(SUM($C593:AN593)&gt;0,AM300+1,0),0)</f>
        <v>0</v>
      </c>
      <c r="AO300" s="210">
        <f>IF(AO$2&lt;=analysis_period,IF(SUM($C593:AO593)&gt;0,AN300+1,0),0)</f>
        <v>0</v>
      </c>
      <c r="AP300" s="210">
        <f>IF(AP$2&lt;=analysis_period,IF(SUM($C593:AP593)&gt;0,AO300+1,0),0)</f>
        <v>0</v>
      </c>
    </row>
    <row r="301" spans="1:42" x14ac:dyDescent="0.2">
      <c r="A301" s="4">
        <f t="shared" si="165"/>
        <v>4</v>
      </c>
      <c r="B301" s="4">
        <v>0</v>
      </c>
      <c r="C301" s="210">
        <f>IF(C$2&lt;=analysis_period,IF(SUM($C594:C594)&gt;0,B301+1,0),0)</f>
        <v>0</v>
      </c>
      <c r="D301" s="210">
        <f>IF(D$2&lt;=analysis_period,IF(SUM($C594:D594)&gt;0,C301+1,0),0)</f>
        <v>0</v>
      </c>
      <c r="E301" s="210">
        <f>IF(E$2&lt;=analysis_period,IF(SUM($C594:E594)&gt;0,D301+1,0),0)</f>
        <v>0</v>
      </c>
      <c r="F301" s="210">
        <f>IF(F$2&lt;=analysis_period,IF(SUM($C594:F594)&gt;0,E301+1,0),0)</f>
        <v>0</v>
      </c>
      <c r="G301" s="210">
        <f>IF(G$2&lt;=analysis_period,IF(SUM($C594:G594)&gt;0,F301+1,0),0)</f>
        <v>0</v>
      </c>
      <c r="H301" s="210">
        <f>IF(H$2&lt;=analysis_period,IF(SUM($C594:H594)&gt;0,G301+1,0),0)</f>
        <v>0</v>
      </c>
      <c r="I301" s="210">
        <f>IF(I$2&lt;=analysis_period,IF(SUM($C594:I594)&gt;0,H301+1,0),0)</f>
        <v>0</v>
      </c>
      <c r="J301" s="210">
        <f>IF(J$2&lt;=analysis_period,IF(SUM($C594:J594)&gt;0,I301+1,0),0)</f>
        <v>0</v>
      </c>
      <c r="K301" s="210">
        <f>IF(K$2&lt;=analysis_period,IF(SUM($C594:K594)&gt;0,J301+1,0),0)</f>
        <v>0</v>
      </c>
      <c r="L301" s="210">
        <f>IF(L$2&lt;=analysis_period,IF(SUM($C594:L594)&gt;0,K301+1,0),0)</f>
        <v>0</v>
      </c>
      <c r="M301" s="210">
        <f>IF(M$2&lt;=analysis_period,IF(SUM($C594:M594)&gt;0,L301+1,0),0)</f>
        <v>0</v>
      </c>
      <c r="N301" s="210">
        <f>IF(N$2&lt;=analysis_period,IF(SUM($C594:N594)&gt;0,M301+1,0),0)</f>
        <v>0</v>
      </c>
      <c r="O301" s="210">
        <f>IF(O$2&lt;=analysis_period,IF(SUM($C594:O594)&gt;0,N301+1,0),0)</f>
        <v>0</v>
      </c>
      <c r="P301" s="210">
        <f>IF(P$2&lt;=analysis_period,IF(SUM($C594:P594)&gt;0,O301+1,0),0)</f>
        <v>0</v>
      </c>
      <c r="Q301" s="210">
        <f>IF(Q$2&lt;=analysis_period,IF(SUM($C594:Q594)&gt;0,P301+1,0),0)</f>
        <v>0</v>
      </c>
      <c r="R301" s="210">
        <f>IF(R$2&lt;=analysis_period,IF(SUM($C594:R594)&gt;0,Q301+1,0),0)</f>
        <v>0</v>
      </c>
      <c r="S301" s="210">
        <f>IF(S$2&lt;=analysis_period,IF(SUM($C594:S594)&gt;0,R301+1,0),0)</f>
        <v>0</v>
      </c>
      <c r="T301" s="210">
        <f>IF(T$2&lt;=analysis_period,IF(SUM($C594:T594)&gt;0,S301+1,0),0)</f>
        <v>0</v>
      </c>
      <c r="U301" s="210">
        <f>IF(U$2&lt;=analysis_period,IF(SUM($C594:U594)&gt;0,T301+1,0),0)</f>
        <v>0</v>
      </c>
      <c r="V301" s="210">
        <f>IF(V$2&lt;=analysis_period,IF(SUM($C594:V594)&gt;0,U301+1,0),0)</f>
        <v>0</v>
      </c>
      <c r="W301" s="210">
        <f>IF(W$2&lt;=analysis_period,IF(SUM($C594:W594)&gt;0,V301+1,0),0)</f>
        <v>0</v>
      </c>
      <c r="X301" s="210">
        <f>IF(X$2&lt;=analysis_period,IF(SUM($C594:X594)&gt;0,W301+1,0),0)</f>
        <v>0</v>
      </c>
      <c r="Y301" s="210">
        <f>IF(Y$2&lt;=analysis_period,IF(SUM($C594:Y594)&gt;0,X301+1,0),0)</f>
        <v>0</v>
      </c>
      <c r="Z301" s="210">
        <f>IF(Z$2&lt;=analysis_period,IF(SUM($C594:Z594)&gt;0,Y301+1,0),0)</f>
        <v>0</v>
      </c>
      <c r="AA301" s="210">
        <f>IF(AA$2&lt;=analysis_period,IF(SUM($C594:AA594)&gt;0,Z301+1,0),0)</f>
        <v>0</v>
      </c>
      <c r="AB301" s="210">
        <f>IF(AB$2&lt;=analysis_period,IF(SUM($C594:AB594)&gt;0,AA301+1,0),0)</f>
        <v>0</v>
      </c>
      <c r="AC301" s="210">
        <f>IF(AC$2&lt;=analysis_period,IF(SUM($C594:AC594)&gt;0,AB301+1,0),0)</f>
        <v>0</v>
      </c>
      <c r="AD301" s="210">
        <f>IF(AD$2&lt;=analysis_period,IF(SUM($C594:AD594)&gt;0,AC301+1,0),0)</f>
        <v>0</v>
      </c>
      <c r="AE301" s="210">
        <f>IF(AE$2&lt;=analysis_period,IF(SUM($C594:AE594)&gt;0,AD301+1,0),0)</f>
        <v>0</v>
      </c>
      <c r="AF301" s="210">
        <f>IF(AF$2&lt;=analysis_period,IF(SUM($C594:AF594)&gt;0,AE301+1,0),0)</f>
        <v>0</v>
      </c>
      <c r="AG301" s="210">
        <f>IF(AG$2&lt;=analysis_period,IF(SUM($C594:AG594)&gt;0,AF301+1,0),0)</f>
        <v>0</v>
      </c>
      <c r="AH301" s="210">
        <f>IF(AH$2&lt;=analysis_period,IF(SUM($C594:AH594)&gt;0,AG301+1,0),0)</f>
        <v>0</v>
      </c>
      <c r="AI301" s="210">
        <f>IF(AI$2&lt;=analysis_period,IF(SUM($C594:AI594)&gt;0,AH301+1,0),0)</f>
        <v>0</v>
      </c>
      <c r="AJ301" s="210">
        <f>IF(AJ$2&lt;=analysis_period,IF(SUM($C594:AJ594)&gt;0,AI301+1,0),0)</f>
        <v>0</v>
      </c>
      <c r="AK301" s="210">
        <f>IF(AK$2&lt;=analysis_period,IF(SUM($C594:AK594)&gt;0,AJ301+1,0),0)</f>
        <v>0</v>
      </c>
      <c r="AL301" s="210">
        <f>IF(AL$2&lt;=analysis_period,IF(SUM($C594:AL594)&gt;0,AK301+1,0),0)</f>
        <v>0</v>
      </c>
      <c r="AM301" s="210">
        <f>IF(AM$2&lt;=analysis_period,IF(SUM($C594:AM594)&gt;0,AL301+1,0),0)</f>
        <v>0</v>
      </c>
      <c r="AN301" s="210">
        <f>IF(AN$2&lt;=analysis_period,IF(SUM($C594:AN594)&gt;0,AM301+1,0),0)</f>
        <v>0</v>
      </c>
      <c r="AO301" s="210">
        <f>IF(AO$2&lt;=analysis_period,IF(SUM($C594:AO594)&gt;0,AN301+1,0),0)</f>
        <v>0</v>
      </c>
      <c r="AP301" s="210">
        <f>IF(AP$2&lt;=analysis_period,IF(SUM($C594:AP594)&gt;0,AO301+1,0),0)</f>
        <v>0</v>
      </c>
    </row>
    <row r="302" spans="1:42" x14ac:dyDescent="0.2">
      <c r="A302" s="4">
        <f t="shared" si="165"/>
        <v>5</v>
      </c>
      <c r="B302" s="4">
        <v>0</v>
      </c>
      <c r="C302" s="210">
        <f>IF(C$2&lt;=analysis_period,IF(SUM($C595:C595)&gt;0,B302+1,0),0)</f>
        <v>0</v>
      </c>
      <c r="D302" s="210">
        <f>IF(D$2&lt;=analysis_period,IF(SUM($C595:D595)&gt;0,C302+1,0),0)</f>
        <v>0</v>
      </c>
      <c r="E302" s="210">
        <f>IF(E$2&lt;=analysis_period,IF(SUM($C595:E595)&gt;0,D302+1,0),0)</f>
        <v>0</v>
      </c>
      <c r="F302" s="210">
        <f>IF(F$2&lt;=analysis_period,IF(SUM($C595:F595)&gt;0,E302+1,0),0)</f>
        <v>0</v>
      </c>
      <c r="G302" s="210">
        <f>IF(G$2&lt;=analysis_period,IF(SUM($C595:G595)&gt;0,F302+1,0),0)</f>
        <v>0</v>
      </c>
      <c r="H302" s="210">
        <f>IF(H$2&lt;=analysis_period,IF(SUM($C595:H595)&gt;0,G302+1,0),0)</f>
        <v>0</v>
      </c>
      <c r="I302" s="210">
        <f>IF(I$2&lt;=analysis_period,IF(SUM($C595:I595)&gt;0,H302+1,0),0)</f>
        <v>0</v>
      </c>
      <c r="J302" s="210">
        <f>IF(J$2&lt;=analysis_period,IF(SUM($C595:J595)&gt;0,I302+1,0),0)</f>
        <v>0</v>
      </c>
      <c r="K302" s="210">
        <f>IF(K$2&lt;=analysis_period,IF(SUM($C595:K595)&gt;0,J302+1,0),0)</f>
        <v>0</v>
      </c>
      <c r="L302" s="210">
        <f>IF(L$2&lt;=analysis_period,IF(SUM($C595:L595)&gt;0,K302+1,0),0)</f>
        <v>0</v>
      </c>
      <c r="M302" s="210">
        <f>IF(M$2&lt;=analysis_period,IF(SUM($C595:M595)&gt;0,L302+1,0),0)</f>
        <v>0</v>
      </c>
      <c r="N302" s="210">
        <f>IF(N$2&lt;=analysis_period,IF(SUM($C595:N595)&gt;0,M302+1,0),0)</f>
        <v>0</v>
      </c>
      <c r="O302" s="210">
        <f>IF(O$2&lt;=analysis_period,IF(SUM($C595:O595)&gt;0,N302+1,0),0)</f>
        <v>0</v>
      </c>
      <c r="P302" s="210">
        <f>IF(P$2&lt;=analysis_period,IF(SUM($C595:P595)&gt;0,O302+1,0),0)</f>
        <v>0</v>
      </c>
      <c r="Q302" s="210">
        <f>IF(Q$2&lt;=analysis_period,IF(SUM($C595:Q595)&gt;0,P302+1,0),0)</f>
        <v>0</v>
      </c>
      <c r="R302" s="210">
        <f>IF(R$2&lt;=analysis_period,IF(SUM($C595:R595)&gt;0,Q302+1,0),0)</f>
        <v>0</v>
      </c>
      <c r="S302" s="210">
        <f>IF(S$2&lt;=analysis_period,IF(SUM($C595:S595)&gt;0,R302+1,0),0)</f>
        <v>0</v>
      </c>
      <c r="T302" s="210">
        <f>IF(T$2&lt;=analysis_period,IF(SUM($C595:T595)&gt;0,S302+1,0),0)</f>
        <v>0</v>
      </c>
      <c r="U302" s="210">
        <f>IF(U$2&lt;=analysis_period,IF(SUM($C595:U595)&gt;0,T302+1,0),0)</f>
        <v>0</v>
      </c>
      <c r="V302" s="210">
        <f>IF(V$2&lt;=analysis_period,IF(SUM($C595:V595)&gt;0,U302+1,0),0)</f>
        <v>0</v>
      </c>
      <c r="W302" s="210">
        <f>IF(W$2&lt;=analysis_period,IF(SUM($C595:W595)&gt;0,V302+1,0),0)</f>
        <v>0</v>
      </c>
      <c r="X302" s="210">
        <f>IF(X$2&lt;=analysis_period,IF(SUM($C595:X595)&gt;0,W302+1,0),0)</f>
        <v>0</v>
      </c>
      <c r="Y302" s="210">
        <f>IF(Y$2&lt;=analysis_period,IF(SUM($C595:Y595)&gt;0,X302+1,0),0)</f>
        <v>0</v>
      </c>
      <c r="Z302" s="210">
        <f>IF(Z$2&lt;=analysis_period,IF(SUM($C595:Z595)&gt;0,Y302+1,0),0)</f>
        <v>0</v>
      </c>
      <c r="AA302" s="210">
        <f>IF(AA$2&lt;=analysis_period,IF(SUM($C595:AA595)&gt;0,Z302+1,0),0)</f>
        <v>0</v>
      </c>
      <c r="AB302" s="210">
        <f>IF(AB$2&lt;=analysis_period,IF(SUM($C595:AB595)&gt;0,AA302+1,0),0)</f>
        <v>0</v>
      </c>
      <c r="AC302" s="210">
        <f>IF(AC$2&lt;=analysis_period,IF(SUM($C595:AC595)&gt;0,AB302+1,0),0)</f>
        <v>0</v>
      </c>
      <c r="AD302" s="210">
        <f>IF(AD$2&lt;=analysis_period,IF(SUM($C595:AD595)&gt;0,AC302+1,0),0)</f>
        <v>0</v>
      </c>
      <c r="AE302" s="210">
        <f>IF(AE$2&lt;=analysis_period,IF(SUM($C595:AE595)&gt;0,AD302+1,0),0)</f>
        <v>0</v>
      </c>
      <c r="AF302" s="210">
        <f>IF(AF$2&lt;=analysis_period,IF(SUM($C595:AF595)&gt;0,AE302+1,0),0)</f>
        <v>0</v>
      </c>
      <c r="AG302" s="210">
        <f>IF(AG$2&lt;=analysis_period,IF(SUM($C595:AG595)&gt;0,AF302+1,0),0)</f>
        <v>0</v>
      </c>
      <c r="AH302" s="210">
        <f>IF(AH$2&lt;=analysis_period,IF(SUM($C595:AH595)&gt;0,AG302+1,0),0)</f>
        <v>0</v>
      </c>
      <c r="AI302" s="210">
        <f>IF(AI$2&lt;=analysis_period,IF(SUM($C595:AI595)&gt;0,AH302+1,0),0)</f>
        <v>0</v>
      </c>
      <c r="AJ302" s="210">
        <f>IF(AJ$2&lt;=analysis_period,IF(SUM($C595:AJ595)&gt;0,AI302+1,0),0)</f>
        <v>0</v>
      </c>
      <c r="AK302" s="210">
        <f>IF(AK$2&lt;=analysis_period,IF(SUM($C595:AK595)&gt;0,AJ302+1,0),0)</f>
        <v>0</v>
      </c>
      <c r="AL302" s="210">
        <f>IF(AL$2&lt;=analysis_period,IF(SUM($C595:AL595)&gt;0,AK302+1,0),0)</f>
        <v>0</v>
      </c>
      <c r="AM302" s="210">
        <f>IF(AM$2&lt;=analysis_period,IF(SUM($C595:AM595)&gt;0,AL302+1,0),0)</f>
        <v>0</v>
      </c>
      <c r="AN302" s="210">
        <f>IF(AN$2&lt;=analysis_period,IF(SUM($C595:AN595)&gt;0,AM302+1,0),0)</f>
        <v>0</v>
      </c>
      <c r="AO302" s="210">
        <f>IF(AO$2&lt;=analysis_period,IF(SUM($C595:AO595)&gt;0,AN302+1,0),0)</f>
        <v>0</v>
      </c>
      <c r="AP302" s="210">
        <f>IF(AP$2&lt;=analysis_period,IF(SUM($C595:AP595)&gt;0,AO302+1,0),0)</f>
        <v>0</v>
      </c>
    </row>
    <row r="303" spans="1:42" x14ac:dyDescent="0.2">
      <c r="A303" s="4">
        <f t="shared" si="165"/>
        <v>6</v>
      </c>
      <c r="B303" s="4">
        <v>0</v>
      </c>
      <c r="C303" s="210">
        <f>IF(C$2&lt;=analysis_period,IF(SUM($C596:C596)&gt;0,B303+1,0),0)</f>
        <v>0</v>
      </c>
      <c r="D303" s="210">
        <f>IF(D$2&lt;=analysis_period,IF(SUM($C596:D596)&gt;0,C303+1,0),0)</f>
        <v>0</v>
      </c>
      <c r="E303" s="210">
        <f>IF(E$2&lt;=analysis_period,IF(SUM($C596:E596)&gt;0,D303+1,0),0)</f>
        <v>0</v>
      </c>
      <c r="F303" s="210">
        <f>IF(F$2&lt;=analysis_period,IF(SUM($C596:F596)&gt;0,E303+1,0),0)</f>
        <v>0</v>
      </c>
      <c r="G303" s="210">
        <f>IF(G$2&lt;=analysis_period,IF(SUM($C596:G596)&gt;0,F303+1,0),0)</f>
        <v>0</v>
      </c>
      <c r="H303" s="210">
        <f>IF(H$2&lt;=analysis_period,IF(SUM($C596:H596)&gt;0,G303+1,0),0)</f>
        <v>0</v>
      </c>
      <c r="I303" s="210">
        <f>IF(I$2&lt;=analysis_period,IF(SUM($C596:I596)&gt;0,H303+1,0),0)</f>
        <v>0</v>
      </c>
      <c r="J303" s="210">
        <f>IF(J$2&lt;=analysis_period,IF(SUM($C596:J596)&gt;0,I303+1,0),0)</f>
        <v>0</v>
      </c>
      <c r="K303" s="210">
        <f>IF(K$2&lt;=analysis_period,IF(SUM($C596:K596)&gt;0,J303+1,0),0)</f>
        <v>0</v>
      </c>
      <c r="L303" s="210">
        <f>IF(L$2&lt;=analysis_period,IF(SUM($C596:L596)&gt;0,K303+1,0),0)</f>
        <v>0</v>
      </c>
      <c r="M303" s="210">
        <f>IF(M$2&lt;=analysis_period,IF(SUM($C596:M596)&gt;0,L303+1,0),0)</f>
        <v>0</v>
      </c>
      <c r="N303" s="210">
        <f>IF(N$2&lt;=analysis_period,IF(SUM($C596:N596)&gt;0,M303+1,0),0)</f>
        <v>0</v>
      </c>
      <c r="O303" s="210">
        <f>IF(O$2&lt;=analysis_period,IF(SUM($C596:O596)&gt;0,N303+1,0),0)</f>
        <v>0</v>
      </c>
      <c r="P303" s="210">
        <f>IF(P$2&lt;=analysis_period,IF(SUM($C596:P596)&gt;0,O303+1,0),0)</f>
        <v>0</v>
      </c>
      <c r="Q303" s="210">
        <f>IF(Q$2&lt;=analysis_period,IF(SUM($C596:Q596)&gt;0,P303+1,0),0)</f>
        <v>0</v>
      </c>
      <c r="R303" s="210">
        <f>IF(R$2&lt;=analysis_period,IF(SUM($C596:R596)&gt;0,Q303+1,0),0)</f>
        <v>0</v>
      </c>
      <c r="S303" s="210">
        <f>IF(S$2&lt;=analysis_period,IF(SUM($C596:S596)&gt;0,R303+1,0),0)</f>
        <v>0</v>
      </c>
      <c r="T303" s="210">
        <f>IF(T$2&lt;=analysis_period,IF(SUM($C596:T596)&gt;0,S303+1,0),0)</f>
        <v>0</v>
      </c>
      <c r="U303" s="210">
        <f>IF(U$2&lt;=analysis_period,IF(SUM($C596:U596)&gt;0,T303+1,0),0)</f>
        <v>0</v>
      </c>
      <c r="V303" s="210">
        <f>IF(V$2&lt;=analysis_period,IF(SUM($C596:V596)&gt;0,U303+1,0),0)</f>
        <v>0</v>
      </c>
      <c r="W303" s="210">
        <f>IF(W$2&lt;=analysis_period,IF(SUM($C596:W596)&gt;0,V303+1,0),0)</f>
        <v>0</v>
      </c>
      <c r="X303" s="210">
        <f>IF(X$2&lt;=analysis_period,IF(SUM($C596:X596)&gt;0,W303+1,0),0)</f>
        <v>0</v>
      </c>
      <c r="Y303" s="210">
        <f>IF(Y$2&lt;=analysis_period,IF(SUM($C596:Y596)&gt;0,X303+1,0),0)</f>
        <v>0</v>
      </c>
      <c r="Z303" s="210">
        <f>IF(Z$2&lt;=analysis_period,IF(SUM($C596:Z596)&gt;0,Y303+1,0),0)</f>
        <v>0</v>
      </c>
      <c r="AA303" s="210">
        <f>IF(AA$2&lt;=analysis_period,IF(SUM($C596:AA596)&gt;0,Z303+1,0),0)</f>
        <v>0</v>
      </c>
      <c r="AB303" s="210">
        <f>IF(AB$2&lt;=analysis_period,IF(SUM($C596:AB596)&gt;0,AA303+1,0),0)</f>
        <v>0</v>
      </c>
      <c r="AC303" s="210">
        <f>IF(AC$2&lt;=analysis_period,IF(SUM($C596:AC596)&gt;0,AB303+1,0),0)</f>
        <v>0</v>
      </c>
      <c r="AD303" s="210">
        <f>IF(AD$2&lt;=analysis_period,IF(SUM($C596:AD596)&gt;0,AC303+1,0),0)</f>
        <v>0</v>
      </c>
      <c r="AE303" s="210">
        <f>IF(AE$2&lt;=analysis_period,IF(SUM($C596:AE596)&gt;0,AD303+1,0),0)</f>
        <v>0</v>
      </c>
      <c r="AF303" s="210">
        <f>IF(AF$2&lt;=analysis_period,IF(SUM($C596:AF596)&gt;0,AE303+1,0),0)</f>
        <v>0</v>
      </c>
      <c r="AG303" s="210">
        <f>IF(AG$2&lt;=analysis_period,IF(SUM($C596:AG596)&gt;0,AF303+1,0),0)</f>
        <v>0</v>
      </c>
      <c r="AH303" s="210">
        <f>IF(AH$2&lt;=analysis_period,IF(SUM($C596:AH596)&gt;0,AG303+1,0),0)</f>
        <v>0</v>
      </c>
      <c r="AI303" s="210">
        <f>IF(AI$2&lt;=analysis_period,IF(SUM($C596:AI596)&gt;0,AH303+1,0),0)</f>
        <v>0</v>
      </c>
      <c r="AJ303" s="210">
        <f>IF(AJ$2&lt;=analysis_period,IF(SUM($C596:AJ596)&gt;0,AI303+1,0),0)</f>
        <v>0</v>
      </c>
      <c r="AK303" s="210">
        <f>IF(AK$2&lt;=analysis_period,IF(SUM($C596:AK596)&gt;0,AJ303+1,0),0)</f>
        <v>0</v>
      </c>
      <c r="AL303" s="210">
        <f>IF(AL$2&lt;=analysis_period,IF(SUM($C596:AL596)&gt;0,AK303+1,0),0)</f>
        <v>0</v>
      </c>
      <c r="AM303" s="210">
        <f>IF(AM$2&lt;=analysis_period,IF(SUM($C596:AM596)&gt;0,AL303+1,0),0)</f>
        <v>0</v>
      </c>
      <c r="AN303" s="210">
        <f>IF(AN$2&lt;=analysis_period,IF(SUM($C596:AN596)&gt;0,AM303+1,0),0)</f>
        <v>0</v>
      </c>
      <c r="AO303" s="210">
        <f>IF(AO$2&lt;=analysis_period,IF(SUM($C596:AO596)&gt;0,AN303+1,0),0)</f>
        <v>0</v>
      </c>
      <c r="AP303" s="210">
        <f>IF(AP$2&lt;=analysis_period,IF(SUM($C596:AP596)&gt;0,AO303+1,0),0)</f>
        <v>0</v>
      </c>
    </row>
    <row r="304" spans="1:42" x14ac:dyDescent="0.2">
      <c r="A304" s="4">
        <f t="shared" si="165"/>
        <v>7</v>
      </c>
      <c r="B304" s="4">
        <v>0</v>
      </c>
      <c r="C304" s="210">
        <f>IF(C$2&lt;=analysis_period,IF(SUM($C597:C597)&gt;0,B304+1,0),0)</f>
        <v>0</v>
      </c>
      <c r="D304" s="210">
        <f>IF(D$2&lt;=analysis_period,IF(SUM($C597:D597)&gt;0,C304+1,0),0)</f>
        <v>0</v>
      </c>
      <c r="E304" s="210">
        <f>IF(E$2&lt;=analysis_period,IF(SUM($C597:E597)&gt;0,D304+1,0),0)</f>
        <v>0</v>
      </c>
      <c r="F304" s="210">
        <f>IF(F$2&lt;=analysis_period,IF(SUM($C597:F597)&gt;0,E304+1,0),0)</f>
        <v>0</v>
      </c>
      <c r="G304" s="210">
        <f>IF(G$2&lt;=analysis_period,IF(SUM($C597:G597)&gt;0,F304+1,0),0)</f>
        <v>0</v>
      </c>
      <c r="H304" s="210">
        <f>IF(H$2&lt;=analysis_period,IF(SUM($C597:H597)&gt;0,G304+1,0),0)</f>
        <v>0</v>
      </c>
      <c r="I304" s="210">
        <f>IF(I$2&lt;=analysis_period,IF(SUM($C597:I597)&gt;0,H304+1,0),0)</f>
        <v>0</v>
      </c>
      <c r="J304" s="210">
        <f>IF(J$2&lt;=analysis_period,IF(SUM($C597:J597)&gt;0,I304+1,0),0)</f>
        <v>0</v>
      </c>
      <c r="K304" s="210">
        <f>IF(K$2&lt;=analysis_period,IF(SUM($C597:K597)&gt;0,J304+1,0),0)</f>
        <v>0</v>
      </c>
      <c r="L304" s="210">
        <f>IF(L$2&lt;=analysis_period,IF(SUM($C597:L597)&gt;0,K304+1,0),0)</f>
        <v>0</v>
      </c>
      <c r="M304" s="210">
        <f>IF(M$2&lt;=analysis_period,IF(SUM($C597:M597)&gt;0,L304+1,0),0)</f>
        <v>0</v>
      </c>
      <c r="N304" s="210">
        <f>IF(N$2&lt;=analysis_period,IF(SUM($C597:N597)&gt;0,M304+1,0),0)</f>
        <v>0</v>
      </c>
      <c r="O304" s="210">
        <f>IF(O$2&lt;=analysis_period,IF(SUM($C597:O597)&gt;0,N304+1,0),0)</f>
        <v>0</v>
      </c>
      <c r="P304" s="210">
        <f>IF(P$2&lt;=analysis_period,IF(SUM($C597:P597)&gt;0,O304+1,0),0)</f>
        <v>0</v>
      </c>
      <c r="Q304" s="210">
        <f>IF(Q$2&lt;=analysis_period,IF(SUM($C597:Q597)&gt;0,P304+1,0),0)</f>
        <v>0</v>
      </c>
      <c r="R304" s="210">
        <f>IF(R$2&lt;=analysis_period,IF(SUM($C597:R597)&gt;0,Q304+1,0),0)</f>
        <v>0</v>
      </c>
      <c r="S304" s="210">
        <f>IF(S$2&lt;=analysis_period,IF(SUM($C597:S597)&gt;0,R304+1,0),0)</f>
        <v>0</v>
      </c>
      <c r="T304" s="210">
        <f>IF(T$2&lt;=analysis_period,IF(SUM($C597:T597)&gt;0,S304+1,0),0)</f>
        <v>0</v>
      </c>
      <c r="U304" s="210">
        <f>IF(U$2&lt;=analysis_period,IF(SUM($C597:U597)&gt;0,T304+1,0),0)</f>
        <v>0</v>
      </c>
      <c r="V304" s="210">
        <f>IF(V$2&lt;=analysis_period,IF(SUM($C597:V597)&gt;0,U304+1,0),0)</f>
        <v>0</v>
      </c>
      <c r="W304" s="210">
        <f>IF(W$2&lt;=analysis_period,IF(SUM($C597:W597)&gt;0,V304+1,0),0)</f>
        <v>0</v>
      </c>
      <c r="X304" s="210">
        <f>IF(X$2&lt;=analysis_period,IF(SUM($C597:X597)&gt;0,W304+1,0),0)</f>
        <v>0</v>
      </c>
      <c r="Y304" s="210">
        <f>IF(Y$2&lt;=analysis_period,IF(SUM($C597:Y597)&gt;0,X304+1,0),0)</f>
        <v>0</v>
      </c>
      <c r="Z304" s="210">
        <f>IF(Z$2&lt;=analysis_period,IF(SUM($C597:Z597)&gt;0,Y304+1,0),0)</f>
        <v>0</v>
      </c>
      <c r="AA304" s="210">
        <f>IF(AA$2&lt;=analysis_period,IF(SUM($C597:AA597)&gt;0,Z304+1,0),0)</f>
        <v>0</v>
      </c>
      <c r="AB304" s="210">
        <f>IF(AB$2&lt;=analysis_period,IF(SUM($C597:AB597)&gt;0,AA304+1,0),0)</f>
        <v>0</v>
      </c>
      <c r="AC304" s="210">
        <f>IF(AC$2&lt;=analysis_period,IF(SUM($C597:AC597)&gt;0,AB304+1,0),0)</f>
        <v>0</v>
      </c>
      <c r="AD304" s="210">
        <f>IF(AD$2&lt;=analysis_period,IF(SUM($C597:AD597)&gt;0,AC304+1,0),0)</f>
        <v>0</v>
      </c>
      <c r="AE304" s="210">
        <f>IF(AE$2&lt;=analysis_period,IF(SUM($C597:AE597)&gt;0,AD304+1,0),0)</f>
        <v>0</v>
      </c>
      <c r="AF304" s="210">
        <f>IF(AF$2&lt;=analysis_period,IF(SUM($C597:AF597)&gt;0,AE304+1,0),0)</f>
        <v>0</v>
      </c>
      <c r="AG304" s="210">
        <f>IF(AG$2&lt;=analysis_period,IF(SUM($C597:AG597)&gt;0,AF304+1,0),0)</f>
        <v>0</v>
      </c>
      <c r="AH304" s="210">
        <f>IF(AH$2&lt;=analysis_period,IF(SUM($C597:AH597)&gt;0,AG304+1,0),0)</f>
        <v>0</v>
      </c>
      <c r="AI304" s="210">
        <f>IF(AI$2&lt;=analysis_period,IF(SUM($C597:AI597)&gt;0,AH304+1,0),0)</f>
        <v>0</v>
      </c>
      <c r="AJ304" s="210">
        <f>IF(AJ$2&lt;=analysis_period,IF(SUM($C597:AJ597)&gt;0,AI304+1,0),0)</f>
        <v>0</v>
      </c>
      <c r="AK304" s="210">
        <f>IF(AK$2&lt;=analysis_period,IF(SUM($C597:AK597)&gt;0,AJ304+1,0),0)</f>
        <v>0</v>
      </c>
      <c r="AL304" s="210">
        <f>IF(AL$2&lt;=analysis_period,IF(SUM($C597:AL597)&gt;0,AK304+1,0),0)</f>
        <v>0</v>
      </c>
      <c r="AM304" s="210">
        <f>IF(AM$2&lt;=analysis_period,IF(SUM($C597:AM597)&gt;0,AL304+1,0),0)</f>
        <v>0</v>
      </c>
      <c r="AN304" s="210">
        <f>IF(AN$2&lt;=analysis_period,IF(SUM($C597:AN597)&gt;0,AM304+1,0),0)</f>
        <v>0</v>
      </c>
      <c r="AO304" s="210">
        <f>IF(AO$2&lt;=analysis_period,IF(SUM($C597:AO597)&gt;0,AN304+1,0),0)</f>
        <v>0</v>
      </c>
      <c r="AP304" s="210">
        <f>IF(AP$2&lt;=analysis_period,IF(SUM($C597:AP597)&gt;0,AO304+1,0),0)</f>
        <v>0</v>
      </c>
    </row>
    <row r="305" spans="1:42" x14ac:dyDescent="0.2">
      <c r="A305" s="4">
        <f t="shared" si="165"/>
        <v>8</v>
      </c>
      <c r="B305" s="4">
        <v>0</v>
      </c>
      <c r="C305" s="210">
        <f>IF(C$2&lt;=analysis_period,IF(SUM($C598:C598)&gt;0,B305+1,0),0)</f>
        <v>0</v>
      </c>
      <c r="D305" s="210">
        <f>IF(D$2&lt;=analysis_period,IF(SUM($C598:D598)&gt;0,C305+1,0),0)</f>
        <v>0</v>
      </c>
      <c r="E305" s="210">
        <f>IF(E$2&lt;=analysis_period,IF(SUM($C598:E598)&gt;0,D305+1,0),0)</f>
        <v>0</v>
      </c>
      <c r="F305" s="210">
        <f>IF(F$2&lt;=analysis_period,IF(SUM($C598:F598)&gt;0,E305+1,0),0)</f>
        <v>0</v>
      </c>
      <c r="G305" s="210">
        <f>IF(G$2&lt;=analysis_period,IF(SUM($C598:G598)&gt;0,F305+1,0),0)</f>
        <v>0</v>
      </c>
      <c r="H305" s="210">
        <f>IF(H$2&lt;=analysis_period,IF(SUM($C598:H598)&gt;0,G305+1,0),0)</f>
        <v>0</v>
      </c>
      <c r="I305" s="210">
        <f>IF(I$2&lt;=analysis_period,IF(SUM($C598:I598)&gt;0,H305+1,0),0)</f>
        <v>0</v>
      </c>
      <c r="J305" s="210">
        <f>IF(J$2&lt;=analysis_period,IF(SUM($C598:J598)&gt;0,I305+1,0),0)</f>
        <v>0</v>
      </c>
      <c r="K305" s="210">
        <f>IF(K$2&lt;=analysis_period,IF(SUM($C598:K598)&gt;0,J305+1,0),0)</f>
        <v>0</v>
      </c>
      <c r="L305" s="210">
        <f>IF(L$2&lt;=analysis_period,IF(SUM($C598:L598)&gt;0,K305+1,0),0)</f>
        <v>0</v>
      </c>
      <c r="M305" s="210">
        <f>IF(M$2&lt;=analysis_period,IF(SUM($C598:M598)&gt;0,L305+1,0),0)</f>
        <v>0</v>
      </c>
      <c r="N305" s="210">
        <f>IF(N$2&lt;=analysis_period,IF(SUM($C598:N598)&gt;0,M305+1,0),0)</f>
        <v>0</v>
      </c>
      <c r="O305" s="210">
        <f>IF(O$2&lt;=analysis_period,IF(SUM($C598:O598)&gt;0,N305+1,0),0)</f>
        <v>0</v>
      </c>
      <c r="P305" s="210">
        <f>IF(P$2&lt;=analysis_period,IF(SUM($C598:P598)&gt;0,O305+1,0),0)</f>
        <v>0</v>
      </c>
      <c r="Q305" s="210">
        <f>IF(Q$2&lt;=analysis_period,IF(SUM($C598:Q598)&gt;0,P305+1,0),0)</f>
        <v>0</v>
      </c>
      <c r="R305" s="210">
        <f>IF(R$2&lt;=analysis_period,IF(SUM($C598:R598)&gt;0,Q305+1,0),0)</f>
        <v>0</v>
      </c>
      <c r="S305" s="210">
        <f>IF(S$2&lt;=analysis_period,IF(SUM($C598:S598)&gt;0,R305+1,0),0)</f>
        <v>0</v>
      </c>
      <c r="T305" s="210">
        <f>IF(T$2&lt;=analysis_period,IF(SUM($C598:T598)&gt;0,S305+1,0),0)</f>
        <v>0</v>
      </c>
      <c r="U305" s="210">
        <f>IF(U$2&lt;=analysis_period,IF(SUM($C598:U598)&gt;0,T305+1,0),0)</f>
        <v>0</v>
      </c>
      <c r="V305" s="210">
        <f>IF(V$2&lt;=analysis_period,IF(SUM($C598:V598)&gt;0,U305+1,0),0)</f>
        <v>0</v>
      </c>
      <c r="W305" s="210">
        <f>IF(W$2&lt;=analysis_period,IF(SUM($C598:W598)&gt;0,V305+1,0),0)</f>
        <v>0</v>
      </c>
      <c r="X305" s="210">
        <f>IF(X$2&lt;=analysis_period,IF(SUM($C598:X598)&gt;0,W305+1,0),0)</f>
        <v>0</v>
      </c>
      <c r="Y305" s="210">
        <f>IF(Y$2&lt;=analysis_period,IF(SUM($C598:Y598)&gt;0,X305+1,0),0)</f>
        <v>0</v>
      </c>
      <c r="Z305" s="210">
        <f>IF(Z$2&lt;=analysis_period,IF(SUM($C598:Z598)&gt;0,Y305+1,0),0)</f>
        <v>0</v>
      </c>
      <c r="AA305" s="210">
        <f>IF(AA$2&lt;=analysis_period,IF(SUM($C598:AA598)&gt;0,Z305+1,0),0)</f>
        <v>0</v>
      </c>
      <c r="AB305" s="210">
        <f>IF(AB$2&lt;=analysis_period,IF(SUM($C598:AB598)&gt;0,AA305+1,0),0)</f>
        <v>0</v>
      </c>
      <c r="AC305" s="210">
        <f>IF(AC$2&lt;=analysis_period,IF(SUM($C598:AC598)&gt;0,AB305+1,0),0)</f>
        <v>0</v>
      </c>
      <c r="AD305" s="210">
        <f>IF(AD$2&lt;=analysis_period,IF(SUM($C598:AD598)&gt;0,AC305+1,0),0)</f>
        <v>0</v>
      </c>
      <c r="AE305" s="210">
        <f>IF(AE$2&lt;=analysis_period,IF(SUM($C598:AE598)&gt;0,AD305+1,0),0)</f>
        <v>0</v>
      </c>
      <c r="AF305" s="210">
        <f>IF(AF$2&lt;=analysis_period,IF(SUM($C598:AF598)&gt;0,AE305+1,0),0)</f>
        <v>0</v>
      </c>
      <c r="AG305" s="210">
        <f>IF(AG$2&lt;=analysis_period,IF(SUM($C598:AG598)&gt;0,AF305+1,0),0)</f>
        <v>0</v>
      </c>
      <c r="AH305" s="210">
        <f>IF(AH$2&lt;=analysis_period,IF(SUM($C598:AH598)&gt;0,AG305+1,0),0)</f>
        <v>0</v>
      </c>
      <c r="AI305" s="210">
        <f>IF(AI$2&lt;=analysis_period,IF(SUM($C598:AI598)&gt;0,AH305+1,0),0)</f>
        <v>0</v>
      </c>
      <c r="AJ305" s="210">
        <f>IF(AJ$2&lt;=analysis_period,IF(SUM($C598:AJ598)&gt;0,AI305+1,0),0)</f>
        <v>0</v>
      </c>
      <c r="AK305" s="210">
        <f>IF(AK$2&lt;=analysis_period,IF(SUM($C598:AK598)&gt;0,AJ305+1,0),0)</f>
        <v>0</v>
      </c>
      <c r="AL305" s="210">
        <f>IF(AL$2&lt;=analysis_period,IF(SUM($C598:AL598)&gt;0,AK305+1,0),0)</f>
        <v>0</v>
      </c>
      <c r="AM305" s="210">
        <f>IF(AM$2&lt;=analysis_period,IF(SUM($C598:AM598)&gt;0,AL305+1,0),0)</f>
        <v>0</v>
      </c>
      <c r="AN305" s="210">
        <f>IF(AN$2&lt;=analysis_period,IF(SUM($C598:AN598)&gt;0,AM305+1,0),0)</f>
        <v>0</v>
      </c>
      <c r="AO305" s="210">
        <f>IF(AO$2&lt;=analysis_period,IF(SUM($C598:AO598)&gt;0,AN305+1,0),0)</f>
        <v>0</v>
      </c>
      <c r="AP305" s="210">
        <f>IF(AP$2&lt;=analysis_period,IF(SUM($C598:AP598)&gt;0,AO305+1,0),0)</f>
        <v>0</v>
      </c>
    </row>
    <row r="306" spans="1:42" x14ac:dyDescent="0.2">
      <c r="A306" s="4">
        <f>A305+1</f>
        <v>9</v>
      </c>
      <c r="B306" s="4">
        <v>0</v>
      </c>
      <c r="C306" s="210">
        <f>IF(C$2&lt;=analysis_period,IF(SUM($C599:C599)&gt;0,B306+1,0),0)</f>
        <v>0</v>
      </c>
      <c r="D306" s="210">
        <f>IF(D$2&lt;=analysis_period,IF(SUM($C599:D599)&gt;0,C306+1,0),0)</f>
        <v>0</v>
      </c>
      <c r="E306" s="210">
        <f>IF(E$2&lt;=analysis_period,IF(SUM($C599:E599)&gt;0,D306+1,0),0)</f>
        <v>0</v>
      </c>
      <c r="F306" s="210">
        <f>IF(F$2&lt;=analysis_period,IF(SUM($C599:F599)&gt;0,E306+1,0),0)</f>
        <v>0</v>
      </c>
      <c r="G306" s="210">
        <f>IF(G$2&lt;=analysis_period,IF(SUM($C599:G599)&gt;0,F306+1,0),0)</f>
        <v>0</v>
      </c>
      <c r="H306" s="210">
        <f>IF(H$2&lt;=analysis_period,IF(SUM($C599:H599)&gt;0,G306+1,0),0)</f>
        <v>0</v>
      </c>
      <c r="I306" s="210">
        <f>IF(I$2&lt;=analysis_period,IF(SUM($C599:I599)&gt;0,H306+1,0),0)</f>
        <v>0</v>
      </c>
      <c r="J306" s="210">
        <f>IF(J$2&lt;=analysis_period,IF(SUM($C599:J599)&gt;0,I306+1,0),0)</f>
        <v>0</v>
      </c>
      <c r="K306" s="210">
        <f>IF(K$2&lt;=analysis_period,IF(SUM($C599:K599)&gt;0,J306+1,0),0)</f>
        <v>0</v>
      </c>
      <c r="L306" s="210">
        <f>IF(L$2&lt;=analysis_period,IF(SUM($C599:L599)&gt;0,K306+1,0),0)</f>
        <v>0</v>
      </c>
      <c r="M306" s="210">
        <f>IF(M$2&lt;=analysis_period,IF(SUM($C599:M599)&gt;0,L306+1,0),0)</f>
        <v>0</v>
      </c>
      <c r="N306" s="210">
        <f>IF(N$2&lt;=analysis_period,IF(SUM($C599:N599)&gt;0,M306+1,0),0)</f>
        <v>0</v>
      </c>
      <c r="O306" s="210">
        <f>IF(O$2&lt;=analysis_period,IF(SUM($C599:O599)&gt;0,N306+1,0),0)</f>
        <v>0</v>
      </c>
      <c r="P306" s="210">
        <f>IF(P$2&lt;=analysis_period,IF(SUM($C599:P599)&gt;0,O306+1,0),0)</f>
        <v>0</v>
      </c>
      <c r="Q306" s="210">
        <f>IF(Q$2&lt;=analysis_period,IF(SUM($C599:Q599)&gt;0,P306+1,0),0)</f>
        <v>0</v>
      </c>
      <c r="R306" s="210">
        <f>IF(R$2&lt;=analysis_period,IF(SUM($C599:R599)&gt;0,Q306+1,0),0)</f>
        <v>0</v>
      </c>
      <c r="S306" s="210">
        <f>IF(S$2&lt;=analysis_period,IF(SUM($C599:S599)&gt;0,R306+1,0),0)</f>
        <v>0</v>
      </c>
      <c r="T306" s="210">
        <f>IF(T$2&lt;=analysis_period,IF(SUM($C599:T599)&gt;0,S306+1,0),0)</f>
        <v>0</v>
      </c>
      <c r="U306" s="210">
        <f>IF(U$2&lt;=analysis_period,IF(SUM($C599:U599)&gt;0,T306+1,0),0)</f>
        <v>0</v>
      </c>
      <c r="V306" s="210">
        <f>IF(V$2&lt;=analysis_period,IF(SUM($C599:V599)&gt;0,U306+1,0),0)</f>
        <v>0</v>
      </c>
      <c r="W306" s="210">
        <f>IF(W$2&lt;=analysis_period,IF(SUM($C599:W599)&gt;0,V306+1,0),0)</f>
        <v>0</v>
      </c>
      <c r="X306" s="210">
        <f>IF(X$2&lt;=analysis_period,IF(SUM($C599:X599)&gt;0,W306+1,0),0)</f>
        <v>0</v>
      </c>
      <c r="Y306" s="210">
        <f>IF(Y$2&lt;=analysis_period,IF(SUM($C599:Y599)&gt;0,X306+1,0),0)</f>
        <v>0</v>
      </c>
      <c r="Z306" s="210">
        <f>IF(Z$2&lt;=analysis_period,IF(SUM($C599:Z599)&gt;0,Y306+1,0),0)</f>
        <v>0</v>
      </c>
      <c r="AA306" s="210">
        <f>IF(AA$2&lt;=analysis_period,IF(SUM($C599:AA599)&gt;0,Z306+1,0),0)</f>
        <v>0</v>
      </c>
      <c r="AB306" s="210">
        <f>IF(AB$2&lt;=analysis_period,IF(SUM($C599:AB599)&gt;0,AA306+1,0),0)</f>
        <v>0</v>
      </c>
      <c r="AC306" s="210">
        <f>IF(AC$2&lt;=analysis_period,IF(SUM($C599:AC599)&gt;0,AB306+1,0),0)</f>
        <v>0</v>
      </c>
      <c r="AD306" s="210">
        <f>IF(AD$2&lt;=analysis_period,IF(SUM($C599:AD599)&gt;0,AC306+1,0),0)</f>
        <v>0</v>
      </c>
      <c r="AE306" s="210">
        <f>IF(AE$2&lt;=analysis_period,IF(SUM($C599:AE599)&gt;0,AD306+1,0),0)</f>
        <v>0</v>
      </c>
      <c r="AF306" s="210">
        <f>IF(AF$2&lt;=analysis_period,IF(SUM($C599:AF599)&gt;0,AE306+1,0),0)</f>
        <v>0</v>
      </c>
      <c r="AG306" s="210">
        <f>IF(AG$2&lt;=analysis_period,IF(SUM($C599:AG599)&gt;0,AF306+1,0),0)</f>
        <v>0</v>
      </c>
      <c r="AH306" s="210">
        <f>IF(AH$2&lt;=analysis_period,IF(SUM($C599:AH599)&gt;0,AG306+1,0),0)</f>
        <v>0</v>
      </c>
      <c r="AI306" s="210">
        <f>IF(AI$2&lt;=analysis_period,IF(SUM($C599:AI599)&gt;0,AH306+1,0),0)</f>
        <v>0</v>
      </c>
      <c r="AJ306" s="210">
        <f>IF(AJ$2&lt;=analysis_period,IF(SUM($C599:AJ599)&gt;0,AI306+1,0),0)</f>
        <v>0</v>
      </c>
      <c r="AK306" s="210">
        <f>IF(AK$2&lt;=analysis_period,IF(SUM($C599:AK599)&gt;0,AJ306+1,0),0)</f>
        <v>0</v>
      </c>
      <c r="AL306" s="210">
        <f>IF(AL$2&lt;=analysis_period,IF(SUM($C599:AL599)&gt;0,AK306+1,0),0)</f>
        <v>0</v>
      </c>
      <c r="AM306" s="210">
        <f>IF(AM$2&lt;=analysis_period,IF(SUM($C599:AM599)&gt;0,AL306+1,0),0)</f>
        <v>0</v>
      </c>
      <c r="AN306" s="210">
        <f>IF(AN$2&lt;=analysis_period,IF(SUM($C599:AN599)&gt;0,AM306+1,0),0)</f>
        <v>0</v>
      </c>
      <c r="AO306" s="210">
        <f>IF(AO$2&lt;=analysis_period,IF(SUM($C599:AO599)&gt;0,AN306+1,0),0)</f>
        <v>0</v>
      </c>
      <c r="AP306" s="210">
        <f>IF(AP$2&lt;=analysis_period,IF(SUM($C599:AP599)&gt;0,AO306+1,0),0)</f>
        <v>0</v>
      </c>
    </row>
    <row r="307" spans="1:42" x14ac:dyDescent="0.2">
      <c r="A307" s="4">
        <f t="shared" si="165"/>
        <v>10</v>
      </c>
      <c r="B307" s="4">
        <v>0</v>
      </c>
      <c r="C307" s="210">
        <f>IF(C$2&lt;=analysis_period,IF(SUM($C600:C600)&gt;0,B307+1,0),0)</f>
        <v>0</v>
      </c>
      <c r="D307" s="210">
        <f>IF(D$2&lt;=analysis_period,IF(SUM($C600:D600)&gt;0,C307+1,0),0)</f>
        <v>0</v>
      </c>
      <c r="E307" s="210">
        <f>IF(E$2&lt;=analysis_period,IF(SUM($C600:E600)&gt;0,D307+1,0),0)</f>
        <v>0</v>
      </c>
      <c r="F307" s="210">
        <f>IF(F$2&lt;=analysis_period,IF(SUM($C600:F600)&gt;0,E307+1,0),0)</f>
        <v>0</v>
      </c>
      <c r="G307" s="210">
        <f>IF(G$2&lt;=analysis_period,IF(SUM($C600:G600)&gt;0,F307+1,0),0)</f>
        <v>0</v>
      </c>
      <c r="H307" s="210">
        <f>IF(H$2&lt;=analysis_period,IF(SUM($C600:H600)&gt;0,G307+1,0),0)</f>
        <v>0</v>
      </c>
      <c r="I307" s="210">
        <f>IF(I$2&lt;=analysis_period,IF(SUM($C600:I600)&gt;0,H307+1,0),0)</f>
        <v>0</v>
      </c>
      <c r="J307" s="210">
        <f>IF(J$2&lt;=analysis_period,IF(SUM($C600:J600)&gt;0,I307+1,0),0)</f>
        <v>0</v>
      </c>
      <c r="K307" s="210">
        <f>IF(K$2&lt;=analysis_period,IF(SUM($C600:K600)&gt;0,J307+1,0),0)</f>
        <v>0</v>
      </c>
      <c r="L307" s="210">
        <f>IF(L$2&lt;=analysis_period,IF(SUM($C600:L600)&gt;0,K307+1,0),0)</f>
        <v>0</v>
      </c>
      <c r="M307" s="210">
        <f>IF(M$2&lt;=analysis_period,IF(SUM($C600:M600)&gt;0,L307+1,0),0)</f>
        <v>0</v>
      </c>
      <c r="N307" s="210">
        <f>IF(N$2&lt;=analysis_period,IF(SUM($C600:N600)&gt;0,M307+1,0),0)</f>
        <v>0</v>
      </c>
      <c r="O307" s="210">
        <f>IF(O$2&lt;=analysis_period,IF(SUM($C600:O600)&gt;0,N307+1,0),0)</f>
        <v>0</v>
      </c>
      <c r="P307" s="210">
        <f>IF(P$2&lt;=analysis_period,IF(SUM($C600:P600)&gt;0,O307+1,0),0)</f>
        <v>0</v>
      </c>
      <c r="Q307" s="210">
        <f>IF(Q$2&lt;=analysis_period,IF(SUM($C600:Q600)&gt;0,P307+1,0),0)</f>
        <v>0</v>
      </c>
      <c r="R307" s="210">
        <f>IF(R$2&lt;=analysis_period,IF(SUM($C600:R600)&gt;0,Q307+1,0),0)</f>
        <v>0</v>
      </c>
      <c r="S307" s="210">
        <f>IF(S$2&lt;=analysis_period,IF(SUM($C600:S600)&gt;0,R307+1,0),0)</f>
        <v>0</v>
      </c>
      <c r="T307" s="210">
        <f>IF(T$2&lt;=analysis_period,IF(SUM($C600:T600)&gt;0,S307+1,0),0)</f>
        <v>0</v>
      </c>
      <c r="U307" s="210">
        <f>IF(U$2&lt;=analysis_period,IF(SUM($C600:U600)&gt;0,T307+1,0),0)</f>
        <v>0</v>
      </c>
      <c r="V307" s="210">
        <f>IF(V$2&lt;=analysis_period,IF(SUM($C600:V600)&gt;0,U307+1,0),0)</f>
        <v>0</v>
      </c>
      <c r="W307" s="210">
        <f>IF(W$2&lt;=analysis_period,IF(SUM($C600:W600)&gt;0,V307+1,0),0)</f>
        <v>0</v>
      </c>
      <c r="X307" s="210">
        <f>IF(X$2&lt;=analysis_period,IF(SUM($C600:X600)&gt;0,W307+1,0),0)</f>
        <v>0</v>
      </c>
      <c r="Y307" s="210">
        <f>IF(Y$2&lt;=analysis_period,IF(SUM($C600:Y600)&gt;0,X307+1,0),0)</f>
        <v>0</v>
      </c>
      <c r="Z307" s="210">
        <f>IF(Z$2&lt;=analysis_period,IF(SUM($C600:Z600)&gt;0,Y307+1,0),0)</f>
        <v>0</v>
      </c>
      <c r="AA307" s="210">
        <f>IF(AA$2&lt;=analysis_period,IF(SUM($C600:AA600)&gt;0,Z307+1,0),0)</f>
        <v>0</v>
      </c>
      <c r="AB307" s="210">
        <f>IF(AB$2&lt;=analysis_period,IF(SUM($C600:AB600)&gt;0,AA307+1,0),0)</f>
        <v>0</v>
      </c>
      <c r="AC307" s="210">
        <f>IF(AC$2&lt;=analysis_period,IF(SUM($C600:AC600)&gt;0,AB307+1,0),0)</f>
        <v>0</v>
      </c>
      <c r="AD307" s="210">
        <f>IF(AD$2&lt;=analysis_period,IF(SUM($C600:AD600)&gt;0,AC307+1,0),0)</f>
        <v>0</v>
      </c>
      <c r="AE307" s="210">
        <f>IF(AE$2&lt;=analysis_period,IF(SUM($C600:AE600)&gt;0,AD307+1,0),0)</f>
        <v>0</v>
      </c>
      <c r="AF307" s="210">
        <f>IF(AF$2&lt;=analysis_period,IF(SUM($C600:AF600)&gt;0,AE307+1,0),0)</f>
        <v>0</v>
      </c>
      <c r="AG307" s="210">
        <f>IF(AG$2&lt;=analysis_period,IF(SUM($C600:AG600)&gt;0,AF307+1,0),0)</f>
        <v>0</v>
      </c>
      <c r="AH307" s="210">
        <f>IF(AH$2&lt;=analysis_period,IF(SUM($C600:AH600)&gt;0,AG307+1,0),0)</f>
        <v>0</v>
      </c>
      <c r="AI307" s="210">
        <f>IF(AI$2&lt;=analysis_period,IF(SUM($C600:AI600)&gt;0,AH307+1,0),0)</f>
        <v>0</v>
      </c>
      <c r="AJ307" s="210">
        <f>IF(AJ$2&lt;=analysis_period,IF(SUM($C600:AJ600)&gt;0,AI307+1,0),0)</f>
        <v>0</v>
      </c>
      <c r="AK307" s="210">
        <f>IF(AK$2&lt;=analysis_period,IF(SUM($C600:AK600)&gt;0,AJ307+1,0),0)</f>
        <v>0</v>
      </c>
      <c r="AL307" s="210">
        <f>IF(AL$2&lt;=analysis_period,IF(SUM($C600:AL600)&gt;0,AK307+1,0),0)</f>
        <v>0</v>
      </c>
      <c r="AM307" s="210">
        <f>IF(AM$2&lt;=analysis_period,IF(SUM($C600:AM600)&gt;0,AL307+1,0),0)</f>
        <v>0</v>
      </c>
      <c r="AN307" s="210">
        <f>IF(AN$2&lt;=analysis_period,IF(SUM($C600:AN600)&gt;0,AM307+1,0),0)</f>
        <v>0</v>
      </c>
      <c r="AO307" s="210">
        <f>IF(AO$2&lt;=analysis_period,IF(SUM($C600:AO600)&gt;0,AN307+1,0),0)</f>
        <v>0</v>
      </c>
      <c r="AP307" s="210">
        <f>IF(AP$2&lt;=analysis_period,IF(SUM($C600:AP600)&gt;0,AO307+1,0),0)</f>
        <v>0</v>
      </c>
    </row>
    <row r="308" spans="1:42" x14ac:dyDescent="0.2">
      <c r="A308" s="32" t="s">
        <v>68</v>
      </c>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row>
    <row r="309" spans="1:42" x14ac:dyDescent="0.2">
      <c r="A309" s="4">
        <v>1</v>
      </c>
      <c r="B309" s="229">
        <f>SUM(C309:AP309)</f>
        <v>0</v>
      </c>
      <c r="C309" s="210">
        <f t="shared" ref="C309:AP309" si="166">LOOKUP(C298,$B$293:$AP$293,$B$294:$AP$294)/100*$B591</f>
        <v>0</v>
      </c>
      <c r="D309" s="210">
        <f t="shared" si="166"/>
        <v>0</v>
      </c>
      <c r="E309" s="210">
        <f t="shared" si="166"/>
        <v>0</v>
      </c>
      <c r="F309" s="210">
        <f t="shared" si="166"/>
        <v>0</v>
      </c>
      <c r="G309" s="210">
        <f t="shared" si="166"/>
        <v>0</v>
      </c>
      <c r="H309" s="210">
        <f t="shared" si="166"/>
        <v>0</v>
      </c>
      <c r="I309" s="210">
        <f t="shared" si="166"/>
        <v>0</v>
      </c>
      <c r="J309" s="210">
        <f t="shared" si="166"/>
        <v>0</v>
      </c>
      <c r="K309" s="210">
        <f t="shared" si="166"/>
        <v>0</v>
      </c>
      <c r="L309" s="210">
        <f t="shared" si="166"/>
        <v>0</v>
      </c>
      <c r="M309" s="210">
        <f t="shared" si="166"/>
        <v>0</v>
      </c>
      <c r="N309" s="210">
        <f t="shared" si="166"/>
        <v>0</v>
      </c>
      <c r="O309" s="210">
        <f t="shared" si="166"/>
        <v>0</v>
      </c>
      <c r="P309" s="210">
        <f t="shared" si="166"/>
        <v>0</v>
      </c>
      <c r="Q309" s="210">
        <f t="shared" si="166"/>
        <v>0</v>
      </c>
      <c r="R309" s="210">
        <f t="shared" si="166"/>
        <v>0</v>
      </c>
      <c r="S309" s="210">
        <f t="shared" si="166"/>
        <v>0</v>
      </c>
      <c r="T309" s="210">
        <f t="shared" si="166"/>
        <v>0</v>
      </c>
      <c r="U309" s="210">
        <f t="shared" si="166"/>
        <v>0</v>
      </c>
      <c r="V309" s="210">
        <f t="shared" si="166"/>
        <v>0</v>
      </c>
      <c r="W309" s="210">
        <f t="shared" si="166"/>
        <v>0</v>
      </c>
      <c r="X309" s="210">
        <f t="shared" si="166"/>
        <v>0</v>
      </c>
      <c r="Y309" s="210">
        <f t="shared" si="166"/>
        <v>0</v>
      </c>
      <c r="Z309" s="210">
        <f t="shared" si="166"/>
        <v>0</v>
      </c>
      <c r="AA309" s="210">
        <f t="shared" si="166"/>
        <v>0</v>
      </c>
      <c r="AB309" s="210">
        <f t="shared" si="166"/>
        <v>0</v>
      </c>
      <c r="AC309" s="210">
        <f t="shared" si="166"/>
        <v>0</v>
      </c>
      <c r="AD309" s="210">
        <f t="shared" si="166"/>
        <v>0</v>
      </c>
      <c r="AE309" s="210">
        <f t="shared" si="166"/>
        <v>0</v>
      </c>
      <c r="AF309" s="210">
        <f t="shared" si="166"/>
        <v>0</v>
      </c>
      <c r="AG309" s="210">
        <f t="shared" si="166"/>
        <v>0</v>
      </c>
      <c r="AH309" s="210">
        <f t="shared" si="166"/>
        <v>0</v>
      </c>
      <c r="AI309" s="210">
        <f t="shared" si="166"/>
        <v>0</v>
      </c>
      <c r="AJ309" s="210">
        <f t="shared" si="166"/>
        <v>0</v>
      </c>
      <c r="AK309" s="210">
        <f t="shared" si="166"/>
        <v>0</v>
      </c>
      <c r="AL309" s="210">
        <f t="shared" si="166"/>
        <v>0</v>
      </c>
      <c r="AM309" s="210">
        <f t="shared" si="166"/>
        <v>0</v>
      </c>
      <c r="AN309" s="210">
        <f t="shared" si="166"/>
        <v>0</v>
      </c>
      <c r="AO309" s="210">
        <f t="shared" si="166"/>
        <v>0</v>
      </c>
      <c r="AP309" s="210">
        <f t="shared" si="166"/>
        <v>0</v>
      </c>
    </row>
    <row r="310" spans="1:42" x14ac:dyDescent="0.2">
      <c r="A310" s="4">
        <f>A309+1</f>
        <v>2</v>
      </c>
      <c r="B310" s="229">
        <f t="shared" ref="B310:B318" si="167">SUM(C310:AP310)</f>
        <v>0</v>
      </c>
      <c r="C310" s="210">
        <f t="shared" ref="C310:AP310" si="168">LOOKUP(C299,$B$293:$AP$293,$B$294:$AP$294)/100*$B592</f>
        <v>0</v>
      </c>
      <c r="D310" s="210">
        <f t="shared" si="168"/>
        <v>0</v>
      </c>
      <c r="E310" s="210">
        <f t="shared" si="168"/>
        <v>0</v>
      </c>
      <c r="F310" s="210">
        <f t="shared" si="168"/>
        <v>0</v>
      </c>
      <c r="G310" s="210">
        <f t="shared" si="168"/>
        <v>0</v>
      </c>
      <c r="H310" s="210">
        <f t="shared" si="168"/>
        <v>0</v>
      </c>
      <c r="I310" s="210">
        <f t="shared" si="168"/>
        <v>0</v>
      </c>
      <c r="J310" s="210">
        <f t="shared" si="168"/>
        <v>0</v>
      </c>
      <c r="K310" s="210">
        <f t="shared" si="168"/>
        <v>0</v>
      </c>
      <c r="L310" s="210">
        <f t="shared" si="168"/>
        <v>0</v>
      </c>
      <c r="M310" s="210">
        <f t="shared" si="168"/>
        <v>0</v>
      </c>
      <c r="N310" s="210">
        <f t="shared" si="168"/>
        <v>0</v>
      </c>
      <c r="O310" s="210">
        <f t="shared" si="168"/>
        <v>0</v>
      </c>
      <c r="P310" s="210">
        <f t="shared" si="168"/>
        <v>0</v>
      </c>
      <c r="Q310" s="210">
        <f t="shared" si="168"/>
        <v>0</v>
      </c>
      <c r="R310" s="210">
        <f t="shared" si="168"/>
        <v>0</v>
      </c>
      <c r="S310" s="210">
        <f t="shared" si="168"/>
        <v>0</v>
      </c>
      <c r="T310" s="210">
        <f t="shared" si="168"/>
        <v>0</v>
      </c>
      <c r="U310" s="210">
        <f t="shared" si="168"/>
        <v>0</v>
      </c>
      <c r="V310" s="210">
        <f t="shared" si="168"/>
        <v>0</v>
      </c>
      <c r="W310" s="210">
        <f t="shared" si="168"/>
        <v>0</v>
      </c>
      <c r="X310" s="210">
        <f t="shared" si="168"/>
        <v>0</v>
      </c>
      <c r="Y310" s="210">
        <f t="shared" si="168"/>
        <v>0</v>
      </c>
      <c r="Z310" s="210">
        <f t="shared" si="168"/>
        <v>0</v>
      </c>
      <c r="AA310" s="210">
        <f t="shared" si="168"/>
        <v>0</v>
      </c>
      <c r="AB310" s="210">
        <f t="shared" si="168"/>
        <v>0</v>
      </c>
      <c r="AC310" s="210">
        <f t="shared" si="168"/>
        <v>0</v>
      </c>
      <c r="AD310" s="210">
        <f t="shared" si="168"/>
        <v>0</v>
      </c>
      <c r="AE310" s="210">
        <f t="shared" si="168"/>
        <v>0</v>
      </c>
      <c r="AF310" s="210">
        <f t="shared" si="168"/>
        <v>0</v>
      </c>
      <c r="AG310" s="210">
        <f t="shared" si="168"/>
        <v>0</v>
      </c>
      <c r="AH310" s="210">
        <f t="shared" si="168"/>
        <v>0</v>
      </c>
      <c r="AI310" s="210">
        <f t="shared" si="168"/>
        <v>0</v>
      </c>
      <c r="AJ310" s="210">
        <f t="shared" si="168"/>
        <v>0</v>
      </c>
      <c r="AK310" s="210">
        <f t="shared" si="168"/>
        <v>0</v>
      </c>
      <c r="AL310" s="210">
        <f t="shared" si="168"/>
        <v>0</v>
      </c>
      <c r="AM310" s="210">
        <f t="shared" si="168"/>
        <v>0</v>
      </c>
      <c r="AN310" s="210">
        <f t="shared" si="168"/>
        <v>0</v>
      </c>
      <c r="AO310" s="210">
        <f t="shared" si="168"/>
        <v>0</v>
      </c>
      <c r="AP310" s="210">
        <f t="shared" si="168"/>
        <v>0</v>
      </c>
    </row>
    <row r="311" spans="1:42" x14ac:dyDescent="0.2">
      <c r="A311" s="4">
        <f t="shared" ref="A311:A318" si="169">A310+1</f>
        <v>3</v>
      </c>
      <c r="B311" s="229">
        <f t="shared" si="167"/>
        <v>0</v>
      </c>
      <c r="C311" s="210">
        <f t="shared" ref="C311:AP311" si="170">LOOKUP(C300,$B$293:$AP$293,$B$294:$AP$294)/100*$B593</f>
        <v>0</v>
      </c>
      <c r="D311" s="210">
        <f t="shared" si="170"/>
        <v>0</v>
      </c>
      <c r="E311" s="210">
        <f t="shared" si="170"/>
        <v>0</v>
      </c>
      <c r="F311" s="210">
        <f t="shared" si="170"/>
        <v>0</v>
      </c>
      <c r="G311" s="210">
        <f t="shared" si="170"/>
        <v>0</v>
      </c>
      <c r="H311" s="210">
        <f t="shared" si="170"/>
        <v>0</v>
      </c>
      <c r="I311" s="210">
        <f t="shared" si="170"/>
        <v>0</v>
      </c>
      <c r="J311" s="210">
        <f t="shared" si="170"/>
        <v>0</v>
      </c>
      <c r="K311" s="210">
        <f t="shared" si="170"/>
        <v>0</v>
      </c>
      <c r="L311" s="210">
        <f t="shared" si="170"/>
        <v>0</v>
      </c>
      <c r="M311" s="210">
        <f t="shared" si="170"/>
        <v>0</v>
      </c>
      <c r="N311" s="210">
        <f t="shared" si="170"/>
        <v>0</v>
      </c>
      <c r="O311" s="210">
        <f t="shared" si="170"/>
        <v>0</v>
      </c>
      <c r="P311" s="210">
        <f t="shared" si="170"/>
        <v>0</v>
      </c>
      <c r="Q311" s="210">
        <f t="shared" si="170"/>
        <v>0</v>
      </c>
      <c r="R311" s="210">
        <f t="shared" si="170"/>
        <v>0</v>
      </c>
      <c r="S311" s="210">
        <f t="shared" si="170"/>
        <v>0</v>
      </c>
      <c r="T311" s="210">
        <f t="shared" si="170"/>
        <v>0</v>
      </c>
      <c r="U311" s="210">
        <f t="shared" si="170"/>
        <v>0</v>
      </c>
      <c r="V311" s="210">
        <f t="shared" si="170"/>
        <v>0</v>
      </c>
      <c r="W311" s="210">
        <f t="shared" si="170"/>
        <v>0</v>
      </c>
      <c r="X311" s="210">
        <f t="shared" si="170"/>
        <v>0</v>
      </c>
      <c r="Y311" s="210">
        <f t="shared" si="170"/>
        <v>0</v>
      </c>
      <c r="Z311" s="210">
        <f t="shared" si="170"/>
        <v>0</v>
      </c>
      <c r="AA311" s="210">
        <f t="shared" si="170"/>
        <v>0</v>
      </c>
      <c r="AB311" s="210">
        <f t="shared" si="170"/>
        <v>0</v>
      </c>
      <c r="AC311" s="210">
        <f t="shared" si="170"/>
        <v>0</v>
      </c>
      <c r="AD311" s="210">
        <f t="shared" si="170"/>
        <v>0</v>
      </c>
      <c r="AE311" s="210">
        <f t="shared" si="170"/>
        <v>0</v>
      </c>
      <c r="AF311" s="210">
        <f t="shared" si="170"/>
        <v>0</v>
      </c>
      <c r="AG311" s="210">
        <f t="shared" si="170"/>
        <v>0</v>
      </c>
      <c r="AH311" s="210">
        <f t="shared" si="170"/>
        <v>0</v>
      </c>
      <c r="AI311" s="210">
        <f t="shared" si="170"/>
        <v>0</v>
      </c>
      <c r="AJ311" s="210">
        <f t="shared" si="170"/>
        <v>0</v>
      </c>
      <c r="AK311" s="210">
        <f t="shared" si="170"/>
        <v>0</v>
      </c>
      <c r="AL311" s="210">
        <f t="shared" si="170"/>
        <v>0</v>
      </c>
      <c r="AM311" s="210">
        <f t="shared" si="170"/>
        <v>0</v>
      </c>
      <c r="AN311" s="210">
        <f t="shared" si="170"/>
        <v>0</v>
      </c>
      <c r="AO311" s="210">
        <f t="shared" si="170"/>
        <v>0</v>
      </c>
      <c r="AP311" s="210">
        <f t="shared" si="170"/>
        <v>0</v>
      </c>
    </row>
    <row r="312" spans="1:42" x14ac:dyDescent="0.2">
      <c r="A312" s="4">
        <f t="shared" si="169"/>
        <v>4</v>
      </c>
      <c r="B312" s="229">
        <f t="shared" si="167"/>
        <v>0</v>
      </c>
      <c r="C312" s="210">
        <f t="shared" ref="C312:AP312" si="171">LOOKUP(C301,$B$293:$AP$293,$B$294:$AP$294)/100*$B594</f>
        <v>0</v>
      </c>
      <c r="D312" s="210">
        <f t="shared" si="171"/>
        <v>0</v>
      </c>
      <c r="E312" s="210">
        <f t="shared" si="171"/>
        <v>0</v>
      </c>
      <c r="F312" s="210">
        <f t="shared" si="171"/>
        <v>0</v>
      </c>
      <c r="G312" s="210">
        <f t="shared" si="171"/>
        <v>0</v>
      </c>
      <c r="H312" s="210">
        <f t="shared" si="171"/>
        <v>0</v>
      </c>
      <c r="I312" s="210">
        <f t="shared" si="171"/>
        <v>0</v>
      </c>
      <c r="J312" s="210">
        <f t="shared" si="171"/>
        <v>0</v>
      </c>
      <c r="K312" s="210">
        <f t="shared" si="171"/>
        <v>0</v>
      </c>
      <c r="L312" s="210">
        <f t="shared" si="171"/>
        <v>0</v>
      </c>
      <c r="M312" s="210">
        <f t="shared" si="171"/>
        <v>0</v>
      </c>
      <c r="N312" s="210">
        <f t="shared" si="171"/>
        <v>0</v>
      </c>
      <c r="O312" s="210">
        <f t="shared" si="171"/>
        <v>0</v>
      </c>
      <c r="P312" s="210">
        <f t="shared" si="171"/>
        <v>0</v>
      </c>
      <c r="Q312" s="210">
        <f t="shared" si="171"/>
        <v>0</v>
      </c>
      <c r="R312" s="210">
        <f t="shared" si="171"/>
        <v>0</v>
      </c>
      <c r="S312" s="210">
        <f t="shared" si="171"/>
        <v>0</v>
      </c>
      <c r="T312" s="210">
        <f t="shared" si="171"/>
        <v>0</v>
      </c>
      <c r="U312" s="210">
        <f t="shared" si="171"/>
        <v>0</v>
      </c>
      <c r="V312" s="210">
        <f t="shared" si="171"/>
        <v>0</v>
      </c>
      <c r="W312" s="210">
        <f t="shared" si="171"/>
        <v>0</v>
      </c>
      <c r="X312" s="210">
        <f t="shared" si="171"/>
        <v>0</v>
      </c>
      <c r="Y312" s="210">
        <f t="shared" si="171"/>
        <v>0</v>
      </c>
      <c r="Z312" s="210">
        <f t="shared" si="171"/>
        <v>0</v>
      </c>
      <c r="AA312" s="210">
        <f t="shared" si="171"/>
        <v>0</v>
      </c>
      <c r="AB312" s="210">
        <f t="shared" si="171"/>
        <v>0</v>
      </c>
      <c r="AC312" s="210">
        <f t="shared" si="171"/>
        <v>0</v>
      </c>
      <c r="AD312" s="210">
        <f t="shared" si="171"/>
        <v>0</v>
      </c>
      <c r="AE312" s="210">
        <f t="shared" si="171"/>
        <v>0</v>
      </c>
      <c r="AF312" s="210">
        <f t="shared" si="171"/>
        <v>0</v>
      </c>
      <c r="AG312" s="210">
        <f t="shared" si="171"/>
        <v>0</v>
      </c>
      <c r="AH312" s="210">
        <f t="shared" si="171"/>
        <v>0</v>
      </c>
      <c r="AI312" s="210">
        <f t="shared" si="171"/>
        <v>0</v>
      </c>
      <c r="AJ312" s="210">
        <f t="shared" si="171"/>
        <v>0</v>
      </c>
      <c r="AK312" s="210">
        <f t="shared" si="171"/>
        <v>0</v>
      </c>
      <c r="AL312" s="210">
        <f t="shared" si="171"/>
        <v>0</v>
      </c>
      <c r="AM312" s="210">
        <f t="shared" si="171"/>
        <v>0</v>
      </c>
      <c r="AN312" s="210">
        <f t="shared" si="171"/>
        <v>0</v>
      </c>
      <c r="AO312" s="210">
        <f t="shared" si="171"/>
        <v>0</v>
      </c>
      <c r="AP312" s="210">
        <f t="shared" si="171"/>
        <v>0</v>
      </c>
    </row>
    <row r="313" spans="1:42" x14ac:dyDescent="0.2">
      <c r="A313" s="4">
        <f t="shared" si="169"/>
        <v>5</v>
      </c>
      <c r="B313" s="229">
        <f t="shared" si="167"/>
        <v>0</v>
      </c>
      <c r="C313" s="210">
        <f t="shared" ref="C313:AP313" si="172">LOOKUP(C302,$B$293:$AP$293,$B$294:$AP$294)/100*$B595</f>
        <v>0</v>
      </c>
      <c r="D313" s="210">
        <f t="shared" si="172"/>
        <v>0</v>
      </c>
      <c r="E313" s="210">
        <f t="shared" si="172"/>
        <v>0</v>
      </c>
      <c r="F313" s="210">
        <f t="shared" si="172"/>
        <v>0</v>
      </c>
      <c r="G313" s="210">
        <f t="shared" si="172"/>
        <v>0</v>
      </c>
      <c r="H313" s="210">
        <f t="shared" si="172"/>
        <v>0</v>
      </c>
      <c r="I313" s="210">
        <f t="shared" si="172"/>
        <v>0</v>
      </c>
      <c r="J313" s="210">
        <f t="shared" si="172"/>
        <v>0</v>
      </c>
      <c r="K313" s="210">
        <f t="shared" si="172"/>
        <v>0</v>
      </c>
      <c r="L313" s="210">
        <f t="shared" si="172"/>
        <v>0</v>
      </c>
      <c r="M313" s="210">
        <f t="shared" si="172"/>
        <v>0</v>
      </c>
      <c r="N313" s="210">
        <f t="shared" si="172"/>
        <v>0</v>
      </c>
      <c r="O313" s="210">
        <f t="shared" si="172"/>
        <v>0</v>
      </c>
      <c r="P313" s="210">
        <f t="shared" si="172"/>
        <v>0</v>
      </c>
      <c r="Q313" s="210">
        <f t="shared" si="172"/>
        <v>0</v>
      </c>
      <c r="R313" s="210">
        <f t="shared" si="172"/>
        <v>0</v>
      </c>
      <c r="S313" s="210">
        <f t="shared" si="172"/>
        <v>0</v>
      </c>
      <c r="T313" s="210">
        <f t="shared" si="172"/>
        <v>0</v>
      </c>
      <c r="U313" s="210">
        <f t="shared" si="172"/>
        <v>0</v>
      </c>
      <c r="V313" s="210">
        <f t="shared" si="172"/>
        <v>0</v>
      </c>
      <c r="W313" s="210">
        <f t="shared" si="172"/>
        <v>0</v>
      </c>
      <c r="X313" s="210">
        <f t="shared" si="172"/>
        <v>0</v>
      </c>
      <c r="Y313" s="210">
        <f t="shared" si="172"/>
        <v>0</v>
      </c>
      <c r="Z313" s="210">
        <f t="shared" si="172"/>
        <v>0</v>
      </c>
      <c r="AA313" s="210">
        <f t="shared" si="172"/>
        <v>0</v>
      </c>
      <c r="AB313" s="210">
        <f t="shared" si="172"/>
        <v>0</v>
      </c>
      <c r="AC313" s="210">
        <f t="shared" si="172"/>
        <v>0</v>
      </c>
      <c r="AD313" s="210">
        <f t="shared" si="172"/>
        <v>0</v>
      </c>
      <c r="AE313" s="210">
        <f t="shared" si="172"/>
        <v>0</v>
      </c>
      <c r="AF313" s="210">
        <f t="shared" si="172"/>
        <v>0</v>
      </c>
      <c r="AG313" s="210">
        <f t="shared" si="172"/>
        <v>0</v>
      </c>
      <c r="AH313" s="210">
        <f t="shared" si="172"/>
        <v>0</v>
      </c>
      <c r="AI313" s="210">
        <f t="shared" si="172"/>
        <v>0</v>
      </c>
      <c r="AJ313" s="210">
        <f t="shared" si="172"/>
        <v>0</v>
      </c>
      <c r="AK313" s="210">
        <f t="shared" si="172"/>
        <v>0</v>
      </c>
      <c r="AL313" s="210">
        <f t="shared" si="172"/>
        <v>0</v>
      </c>
      <c r="AM313" s="210">
        <f t="shared" si="172"/>
        <v>0</v>
      </c>
      <c r="AN313" s="210">
        <f t="shared" si="172"/>
        <v>0</v>
      </c>
      <c r="AO313" s="210">
        <f t="shared" si="172"/>
        <v>0</v>
      </c>
      <c r="AP313" s="210">
        <f t="shared" si="172"/>
        <v>0</v>
      </c>
    </row>
    <row r="314" spans="1:42" x14ac:dyDescent="0.2">
      <c r="A314" s="16">
        <f t="shared" si="169"/>
        <v>6</v>
      </c>
      <c r="B314" s="229">
        <f t="shared" si="167"/>
        <v>0</v>
      </c>
      <c r="C314" s="210">
        <f t="shared" ref="C314:AP314" si="173">LOOKUP(C303,$B$293:$AP$293,$B$294:$AP$294)/100*$B596</f>
        <v>0</v>
      </c>
      <c r="D314" s="210">
        <f t="shared" si="173"/>
        <v>0</v>
      </c>
      <c r="E314" s="210">
        <f t="shared" si="173"/>
        <v>0</v>
      </c>
      <c r="F314" s="210">
        <f t="shared" si="173"/>
        <v>0</v>
      </c>
      <c r="G314" s="210">
        <f t="shared" si="173"/>
        <v>0</v>
      </c>
      <c r="H314" s="210">
        <f t="shared" si="173"/>
        <v>0</v>
      </c>
      <c r="I314" s="210">
        <f t="shared" si="173"/>
        <v>0</v>
      </c>
      <c r="J314" s="210">
        <f t="shared" si="173"/>
        <v>0</v>
      </c>
      <c r="K314" s="210">
        <f t="shared" si="173"/>
        <v>0</v>
      </c>
      <c r="L314" s="210">
        <f t="shared" si="173"/>
        <v>0</v>
      </c>
      <c r="M314" s="210">
        <f t="shared" si="173"/>
        <v>0</v>
      </c>
      <c r="N314" s="210">
        <f t="shared" si="173"/>
        <v>0</v>
      </c>
      <c r="O314" s="210">
        <f t="shared" si="173"/>
        <v>0</v>
      </c>
      <c r="P314" s="210">
        <f t="shared" si="173"/>
        <v>0</v>
      </c>
      <c r="Q314" s="210">
        <f t="shared" si="173"/>
        <v>0</v>
      </c>
      <c r="R314" s="210">
        <f t="shared" si="173"/>
        <v>0</v>
      </c>
      <c r="S314" s="210">
        <f t="shared" si="173"/>
        <v>0</v>
      </c>
      <c r="T314" s="210">
        <f t="shared" si="173"/>
        <v>0</v>
      </c>
      <c r="U314" s="210">
        <f t="shared" si="173"/>
        <v>0</v>
      </c>
      <c r="V314" s="210">
        <f t="shared" si="173"/>
        <v>0</v>
      </c>
      <c r="W314" s="210">
        <f t="shared" si="173"/>
        <v>0</v>
      </c>
      <c r="X314" s="210">
        <f t="shared" si="173"/>
        <v>0</v>
      </c>
      <c r="Y314" s="210">
        <f t="shared" si="173"/>
        <v>0</v>
      </c>
      <c r="Z314" s="210">
        <f t="shared" si="173"/>
        <v>0</v>
      </c>
      <c r="AA314" s="210">
        <f t="shared" si="173"/>
        <v>0</v>
      </c>
      <c r="AB314" s="210">
        <f t="shared" si="173"/>
        <v>0</v>
      </c>
      <c r="AC314" s="210">
        <f t="shared" si="173"/>
        <v>0</v>
      </c>
      <c r="AD314" s="210">
        <f t="shared" si="173"/>
        <v>0</v>
      </c>
      <c r="AE314" s="210">
        <f t="shared" si="173"/>
        <v>0</v>
      </c>
      <c r="AF314" s="210">
        <f t="shared" si="173"/>
        <v>0</v>
      </c>
      <c r="AG314" s="210">
        <f t="shared" si="173"/>
        <v>0</v>
      </c>
      <c r="AH314" s="210">
        <f t="shared" si="173"/>
        <v>0</v>
      </c>
      <c r="AI314" s="210">
        <f t="shared" si="173"/>
        <v>0</v>
      </c>
      <c r="AJ314" s="210">
        <f t="shared" si="173"/>
        <v>0</v>
      </c>
      <c r="AK314" s="210">
        <f t="shared" si="173"/>
        <v>0</v>
      </c>
      <c r="AL314" s="210">
        <f t="shared" si="173"/>
        <v>0</v>
      </c>
      <c r="AM314" s="210">
        <f t="shared" si="173"/>
        <v>0</v>
      </c>
      <c r="AN314" s="210">
        <f t="shared" si="173"/>
        <v>0</v>
      </c>
      <c r="AO314" s="210">
        <f t="shared" si="173"/>
        <v>0</v>
      </c>
      <c r="AP314" s="210">
        <f t="shared" si="173"/>
        <v>0</v>
      </c>
    </row>
    <row r="315" spans="1:42" x14ac:dyDescent="0.2">
      <c r="A315" s="16">
        <f t="shared" si="169"/>
        <v>7</v>
      </c>
      <c r="B315" s="229">
        <f t="shared" si="167"/>
        <v>0</v>
      </c>
      <c r="C315" s="210">
        <f t="shared" ref="C315:AP315" si="174">LOOKUP(C304,$B$293:$AP$293,$B$294:$AP$294)/100*$B597</f>
        <v>0</v>
      </c>
      <c r="D315" s="210">
        <f t="shared" si="174"/>
        <v>0</v>
      </c>
      <c r="E315" s="210">
        <f t="shared" si="174"/>
        <v>0</v>
      </c>
      <c r="F315" s="210">
        <f t="shared" si="174"/>
        <v>0</v>
      </c>
      <c r="G315" s="210">
        <f t="shared" si="174"/>
        <v>0</v>
      </c>
      <c r="H315" s="210">
        <f t="shared" si="174"/>
        <v>0</v>
      </c>
      <c r="I315" s="210">
        <f t="shared" si="174"/>
        <v>0</v>
      </c>
      <c r="J315" s="210">
        <f t="shared" si="174"/>
        <v>0</v>
      </c>
      <c r="K315" s="210">
        <f t="shared" si="174"/>
        <v>0</v>
      </c>
      <c r="L315" s="210">
        <f t="shared" si="174"/>
        <v>0</v>
      </c>
      <c r="M315" s="210">
        <f t="shared" si="174"/>
        <v>0</v>
      </c>
      <c r="N315" s="210">
        <f t="shared" si="174"/>
        <v>0</v>
      </c>
      <c r="O315" s="210">
        <f t="shared" si="174"/>
        <v>0</v>
      </c>
      <c r="P315" s="210">
        <f t="shared" si="174"/>
        <v>0</v>
      </c>
      <c r="Q315" s="210">
        <f t="shared" si="174"/>
        <v>0</v>
      </c>
      <c r="R315" s="210">
        <f t="shared" si="174"/>
        <v>0</v>
      </c>
      <c r="S315" s="210">
        <f t="shared" si="174"/>
        <v>0</v>
      </c>
      <c r="T315" s="210">
        <f t="shared" si="174"/>
        <v>0</v>
      </c>
      <c r="U315" s="210">
        <f t="shared" si="174"/>
        <v>0</v>
      </c>
      <c r="V315" s="210">
        <f t="shared" si="174"/>
        <v>0</v>
      </c>
      <c r="W315" s="210">
        <f t="shared" si="174"/>
        <v>0</v>
      </c>
      <c r="X315" s="210">
        <f t="shared" si="174"/>
        <v>0</v>
      </c>
      <c r="Y315" s="210">
        <f t="shared" si="174"/>
        <v>0</v>
      </c>
      <c r="Z315" s="210">
        <f t="shared" si="174"/>
        <v>0</v>
      </c>
      <c r="AA315" s="210">
        <f t="shared" si="174"/>
        <v>0</v>
      </c>
      <c r="AB315" s="210">
        <f t="shared" si="174"/>
        <v>0</v>
      </c>
      <c r="AC315" s="210">
        <f t="shared" si="174"/>
        <v>0</v>
      </c>
      <c r="AD315" s="210">
        <f t="shared" si="174"/>
        <v>0</v>
      </c>
      <c r="AE315" s="210">
        <f t="shared" si="174"/>
        <v>0</v>
      </c>
      <c r="AF315" s="210">
        <f t="shared" si="174"/>
        <v>0</v>
      </c>
      <c r="AG315" s="210">
        <f t="shared" si="174"/>
        <v>0</v>
      </c>
      <c r="AH315" s="210">
        <f t="shared" si="174"/>
        <v>0</v>
      </c>
      <c r="AI315" s="210">
        <f t="shared" si="174"/>
        <v>0</v>
      </c>
      <c r="AJ315" s="210">
        <f t="shared" si="174"/>
        <v>0</v>
      </c>
      <c r="AK315" s="210">
        <f t="shared" si="174"/>
        <v>0</v>
      </c>
      <c r="AL315" s="210">
        <f t="shared" si="174"/>
        <v>0</v>
      </c>
      <c r="AM315" s="210">
        <f t="shared" si="174"/>
        <v>0</v>
      </c>
      <c r="AN315" s="210">
        <f t="shared" si="174"/>
        <v>0</v>
      </c>
      <c r="AO315" s="210">
        <f t="shared" si="174"/>
        <v>0</v>
      </c>
      <c r="AP315" s="210">
        <f t="shared" si="174"/>
        <v>0</v>
      </c>
    </row>
    <row r="316" spans="1:42" x14ac:dyDescent="0.2">
      <c r="A316" s="16">
        <f t="shared" si="169"/>
        <v>8</v>
      </c>
      <c r="B316" s="229">
        <f t="shared" si="167"/>
        <v>0</v>
      </c>
      <c r="C316" s="210">
        <f t="shared" ref="C316:AP316" si="175">LOOKUP(C305,$B$293:$AP$293,$B$294:$AP$294)/100*$B598</f>
        <v>0</v>
      </c>
      <c r="D316" s="210">
        <f t="shared" si="175"/>
        <v>0</v>
      </c>
      <c r="E316" s="210">
        <f t="shared" si="175"/>
        <v>0</v>
      </c>
      <c r="F316" s="210">
        <f t="shared" si="175"/>
        <v>0</v>
      </c>
      <c r="G316" s="210">
        <f t="shared" si="175"/>
        <v>0</v>
      </c>
      <c r="H316" s="210">
        <f t="shared" si="175"/>
        <v>0</v>
      </c>
      <c r="I316" s="210">
        <f t="shared" si="175"/>
        <v>0</v>
      </c>
      <c r="J316" s="210">
        <f t="shared" si="175"/>
        <v>0</v>
      </c>
      <c r="K316" s="210">
        <f t="shared" si="175"/>
        <v>0</v>
      </c>
      <c r="L316" s="210">
        <f t="shared" si="175"/>
        <v>0</v>
      </c>
      <c r="M316" s="210">
        <f t="shared" si="175"/>
        <v>0</v>
      </c>
      <c r="N316" s="210">
        <f t="shared" si="175"/>
        <v>0</v>
      </c>
      <c r="O316" s="210">
        <f t="shared" si="175"/>
        <v>0</v>
      </c>
      <c r="P316" s="210">
        <f t="shared" si="175"/>
        <v>0</v>
      </c>
      <c r="Q316" s="210">
        <f t="shared" si="175"/>
        <v>0</v>
      </c>
      <c r="R316" s="210">
        <f t="shared" si="175"/>
        <v>0</v>
      </c>
      <c r="S316" s="210">
        <f t="shared" si="175"/>
        <v>0</v>
      </c>
      <c r="T316" s="210">
        <f t="shared" si="175"/>
        <v>0</v>
      </c>
      <c r="U316" s="210">
        <f t="shared" si="175"/>
        <v>0</v>
      </c>
      <c r="V316" s="210">
        <f t="shared" si="175"/>
        <v>0</v>
      </c>
      <c r="W316" s="210">
        <f t="shared" si="175"/>
        <v>0</v>
      </c>
      <c r="X316" s="210">
        <f t="shared" si="175"/>
        <v>0</v>
      </c>
      <c r="Y316" s="210">
        <f t="shared" si="175"/>
        <v>0</v>
      </c>
      <c r="Z316" s="210">
        <f t="shared" si="175"/>
        <v>0</v>
      </c>
      <c r="AA316" s="210">
        <f t="shared" si="175"/>
        <v>0</v>
      </c>
      <c r="AB316" s="210">
        <f t="shared" si="175"/>
        <v>0</v>
      </c>
      <c r="AC316" s="210">
        <f t="shared" si="175"/>
        <v>0</v>
      </c>
      <c r="AD316" s="210">
        <f t="shared" si="175"/>
        <v>0</v>
      </c>
      <c r="AE316" s="210">
        <f t="shared" si="175"/>
        <v>0</v>
      </c>
      <c r="AF316" s="210">
        <f t="shared" si="175"/>
        <v>0</v>
      </c>
      <c r="AG316" s="210">
        <f t="shared" si="175"/>
        <v>0</v>
      </c>
      <c r="AH316" s="210">
        <f t="shared" si="175"/>
        <v>0</v>
      </c>
      <c r="AI316" s="210">
        <f t="shared" si="175"/>
        <v>0</v>
      </c>
      <c r="AJ316" s="210">
        <f t="shared" si="175"/>
        <v>0</v>
      </c>
      <c r="AK316" s="210">
        <f t="shared" si="175"/>
        <v>0</v>
      </c>
      <c r="AL316" s="210">
        <f t="shared" si="175"/>
        <v>0</v>
      </c>
      <c r="AM316" s="210">
        <f t="shared" si="175"/>
        <v>0</v>
      </c>
      <c r="AN316" s="210">
        <f t="shared" si="175"/>
        <v>0</v>
      </c>
      <c r="AO316" s="210">
        <f t="shared" si="175"/>
        <v>0</v>
      </c>
      <c r="AP316" s="210">
        <f t="shared" si="175"/>
        <v>0</v>
      </c>
    </row>
    <row r="317" spans="1:42" x14ac:dyDescent="0.2">
      <c r="A317" s="16">
        <f>A316+1</f>
        <v>9</v>
      </c>
      <c r="B317" s="229">
        <f t="shared" si="167"/>
        <v>0</v>
      </c>
      <c r="C317" s="210">
        <f t="shared" ref="C317:AP317" si="176">LOOKUP(C306,$B$293:$AP$293,$B$294:$AP$294)/100*$B599</f>
        <v>0</v>
      </c>
      <c r="D317" s="210">
        <f t="shared" si="176"/>
        <v>0</v>
      </c>
      <c r="E317" s="210">
        <f t="shared" si="176"/>
        <v>0</v>
      </c>
      <c r="F317" s="210">
        <f t="shared" si="176"/>
        <v>0</v>
      </c>
      <c r="G317" s="210">
        <f t="shared" si="176"/>
        <v>0</v>
      </c>
      <c r="H317" s="210">
        <f t="shared" si="176"/>
        <v>0</v>
      </c>
      <c r="I317" s="210">
        <f t="shared" si="176"/>
        <v>0</v>
      </c>
      <c r="J317" s="210">
        <f t="shared" si="176"/>
        <v>0</v>
      </c>
      <c r="K317" s="210">
        <f t="shared" si="176"/>
        <v>0</v>
      </c>
      <c r="L317" s="210">
        <f t="shared" si="176"/>
        <v>0</v>
      </c>
      <c r="M317" s="210">
        <f t="shared" si="176"/>
        <v>0</v>
      </c>
      <c r="N317" s="210">
        <f t="shared" si="176"/>
        <v>0</v>
      </c>
      <c r="O317" s="210">
        <f t="shared" si="176"/>
        <v>0</v>
      </c>
      <c r="P317" s="210">
        <f t="shared" si="176"/>
        <v>0</v>
      </c>
      <c r="Q317" s="210">
        <f t="shared" si="176"/>
        <v>0</v>
      </c>
      <c r="R317" s="210">
        <f t="shared" si="176"/>
        <v>0</v>
      </c>
      <c r="S317" s="210">
        <f t="shared" si="176"/>
        <v>0</v>
      </c>
      <c r="T317" s="210">
        <f t="shared" si="176"/>
        <v>0</v>
      </c>
      <c r="U317" s="210">
        <f t="shared" si="176"/>
        <v>0</v>
      </c>
      <c r="V317" s="210">
        <f t="shared" si="176"/>
        <v>0</v>
      </c>
      <c r="W317" s="210">
        <f t="shared" si="176"/>
        <v>0</v>
      </c>
      <c r="X317" s="210">
        <f t="shared" si="176"/>
        <v>0</v>
      </c>
      <c r="Y317" s="210">
        <f t="shared" si="176"/>
        <v>0</v>
      </c>
      <c r="Z317" s="210">
        <f t="shared" si="176"/>
        <v>0</v>
      </c>
      <c r="AA317" s="210">
        <f t="shared" si="176"/>
        <v>0</v>
      </c>
      <c r="AB317" s="210">
        <f t="shared" si="176"/>
        <v>0</v>
      </c>
      <c r="AC317" s="210">
        <f t="shared" si="176"/>
        <v>0</v>
      </c>
      <c r="AD317" s="210">
        <f t="shared" si="176"/>
        <v>0</v>
      </c>
      <c r="AE317" s="210">
        <f t="shared" si="176"/>
        <v>0</v>
      </c>
      <c r="AF317" s="210">
        <f t="shared" si="176"/>
        <v>0</v>
      </c>
      <c r="AG317" s="210">
        <f t="shared" si="176"/>
        <v>0</v>
      </c>
      <c r="AH317" s="210">
        <f t="shared" si="176"/>
        <v>0</v>
      </c>
      <c r="AI317" s="210">
        <f t="shared" si="176"/>
        <v>0</v>
      </c>
      <c r="AJ317" s="210">
        <f t="shared" si="176"/>
        <v>0</v>
      </c>
      <c r="AK317" s="210">
        <f t="shared" si="176"/>
        <v>0</v>
      </c>
      <c r="AL317" s="210">
        <f t="shared" si="176"/>
        <v>0</v>
      </c>
      <c r="AM317" s="210">
        <f t="shared" si="176"/>
        <v>0</v>
      </c>
      <c r="AN317" s="210">
        <f t="shared" si="176"/>
        <v>0</v>
      </c>
      <c r="AO317" s="210">
        <f t="shared" si="176"/>
        <v>0</v>
      </c>
      <c r="AP317" s="210">
        <f t="shared" si="176"/>
        <v>0</v>
      </c>
    </row>
    <row r="318" spans="1:42" x14ac:dyDescent="0.2">
      <c r="A318" s="16">
        <f t="shared" si="169"/>
        <v>10</v>
      </c>
      <c r="B318" s="229">
        <f t="shared" si="167"/>
        <v>0</v>
      </c>
      <c r="C318" s="230">
        <f t="shared" ref="C318:AP318" si="177">LOOKUP(C307,$B$293:$AP$293,$B$294:$AP$294)/100*$B600</f>
        <v>0</v>
      </c>
      <c r="D318" s="214">
        <f t="shared" si="177"/>
        <v>0</v>
      </c>
      <c r="E318" s="214">
        <f t="shared" si="177"/>
        <v>0</v>
      </c>
      <c r="F318" s="214">
        <f t="shared" si="177"/>
        <v>0</v>
      </c>
      <c r="G318" s="214">
        <f t="shared" si="177"/>
        <v>0</v>
      </c>
      <c r="H318" s="214">
        <f t="shared" si="177"/>
        <v>0</v>
      </c>
      <c r="I318" s="214">
        <f t="shared" si="177"/>
        <v>0</v>
      </c>
      <c r="J318" s="214">
        <f t="shared" si="177"/>
        <v>0</v>
      </c>
      <c r="K318" s="214">
        <f t="shared" si="177"/>
        <v>0</v>
      </c>
      <c r="L318" s="214">
        <f t="shared" si="177"/>
        <v>0</v>
      </c>
      <c r="M318" s="214">
        <f t="shared" si="177"/>
        <v>0</v>
      </c>
      <c r="N318" s="214">
        <f t="shared" si="177"/>
        <v>0</v>
      </c>
      <c r="O318" s="214">
        <f t="shared" si="177"/>
        <v>0</v>
      </c>
      <c r="P318" s="214">
        <f t="shared" si="177"/>
        <v>0</v>
      </c>
      <c r="Q318" s="214">
        <f t="shared" si="177"/>
        <v>0</v>
      </c>
      <c r="R318" s="214">
        <f t="shared" si="177"/>
        <v>0</v>
      </c>
      <c r="S318" s="214">
        <f t="shared" si="177"/>
        <v>0</v>
      </c>
      <c r="T318" s="214">
        <f t="shared" si="177"/>
        <v>0</v>
      </c>
      <c r="U318" s="214">
        <f t="shared" si="177"/>
        <v>0</v>
      </c>
      <c r="V318" s="214">
        <f t="shared" si="177"/>
        <v>0</v>
      </c>
      <c r="W318" s="214">
        <f t="shared" si="177"/>
        <v>0</v>
      </c>
      <c r="X318" s="214">
        <f t="shared" si="177"/>
        <v>0</v>
      </c>
      <c r="Y318" s="214">
        <f t="shared" si="177"/>
        <v>0</v>
      </c>
      <c r="Z318" s="214">
        <f t="shared" si="177"/>
        <v>0</v>
      </c>
      <c r="AA318" s="214">
        <f t="shared" si="177"/>
        <v>0</v>
      </c>
      <c r="AB318" s="214">
        <f t="shared" si="177"/>
        <v>0</v>
      </c>
      <c r="AC318" s="214">
        <f t="shared" si="177"/>
        <v>0</v>
      </c>
      <c r="AD318" s="214">
        <f t="shared" si="177"/>
        <v>0</v>
      </c>
      <c r="AE318" s="214">
        <f t="shared" si="177"/>
        <v>0</v>
      </c>
      <c r="AF318" s="214">
        <f t="shared" si="177"/>
        <v>0</v>
      </c>
      <c r="AG318" s="214">
        <f t="shared" si="177"/>
        <v>0</v>
      </c>
      <c r="AH318" s="214">
        <f t="shared" si="177"/>
        <v>0</v>
      </c>
      <c r="AI318" s="214">
        <f t="shared" si="177"/>
        <v>0</v>
      </c>
      <c r="AJ318" s="214">
        <f t="shared" si="177"/>
        <v>0</v>
      </c>
      <c r="AK318" s="214">
        <f t="shared" si="177"/>
        <v>0</v>
      </c>
      <c r="AL318" s="214">
        <f t="shared" si="177"/>
        <v>0</v>
      </c>
      <c r="AM318" s="214">
        <f t="shared" si="177"/>
        <v>0</v>
      </c>
      <c r="AN318" s="214">
        <f t="shared" si="177"/>
        <v>0</v>
      </c>
      <c r="AO318" s="214">
        <f t="shared" si="177"/>
        <v>0</v>
      </c>
      <c r="AP318" s="214">
        <f t="shared" si="177"/>
        <v>0</v>
      </c>
    </row>
    <row r="319" spans="1:42" s="16" customFormat="1" ht="12" customHeight="1" x14ac:dyDescent="0.2">
      <c r="A319" s="39" t="s">
        <v>13</v>
      </c>
      <c r="B319" s="211"/>
      <c r="C319" s="211">
        <f>SUM(C309:C318)</f>
        <v>0</v>
      </c>
      <c r="D319" s="211">
        <f t="shared" ref="D319:AP319" si="178">SUM(D309:D318)</f>
        <v>0</v>
      </c>
      <c r="E319" s="211">
        <f t="shared" si="178"/>
        <v>0</v>
      </c>
      <c r="F319" s="211">
        <f t="shared" si="178"/>
        <v>0</v>
      </c>
      <c r="G319" s="211">
        <f t="shared" si="178"/>
        <v>0</v>
      </c>
      <c r="H319" s="211">
        <f t="shared" si="178"/>
        <v>0</v>
      </c>
      <c r="I319" s="211">
        <f t="shared" si="178"/>
        <v>0</v>
      </c>
      <c r="J319" s="211">
        <f t="shared" si="178"/>
        <v>0</v>
      </c>
      <c r="K319" s="211">
        <f t="shared" si="178"/>
        <v>0</v>
      </c>
      <c r="L319" s="211">
        <f t="shared" si="178"/>
        <v>0</v>
      </c>
      <c r="M319" s="211">
        <f t="shared" si="178"/>
        <v>0</v>
      </c>
      <c r="N319" s="211">
        <f t="shared" si="178"/>
        <v>0</v>
      </c>
      <c r="O319" s="211">
        <f t="shared" si="178"/>
        <v>0</v>
      </c>
      <c r="P319" s="211">
        <f t="shared" si="178"/>
        <v>0</v>
      </c>
      <c r="Q319" s="211">
        <f t="shared" si="178"/>
        <v>0</v>
      </c>
      <c r="R319" s="211">
        <f t="shared" si="178"/>
        <v>0</v>
      </c>
      <c r="S319" s="211">
        <f t="shared" si="178"/>
        <v>0</v>
      </c>
      <c r="T319" s="211">
        <f t="shared" si="178"/>
        <v>0</v>
      </c>
      <c r="U319" s="211">
        <f t="shared" si="178"/>
        <v>0</v>
      </c>
      <c r="V319" s="211">
        <f t="shared" si="178"/>
        <v>0</v>
      </c>
      <c r="W319" s="211">
        <f t="shared" si="178"/>
        <v>0</v>
      </c>
      <c r="X319" s="211">
        <f t="shared" si="178"/>
        <v>0</v>
      </c>
      <c r="Y319" s="211">
        <f t="shared" si="178"/>
        <v>0</v>
      </c>
      <c r="Z319" s="211">
        <f t="shared" si="178"/>
        <v>0</v>
      </c>
      <c r="AA319" s="211">
        <f t="shared" si="178"/>
        <v>0</v>
      </c>
      <c r="AB319" s="211">
        <f t="shared" si="178"/>
        <v>0</v>
      </c>
      <c r="AC319" s="211">
        <f t="shared" si="178"/>
        <v>0</v>
      </c>
      <c r="AD319" s="211">
        <f t="shared" si="178"/>
        <v>0</v>
      </c>
      <c r="AE319" s="211">
        <f t="shared" si="178"/>
        <v>0</v>
      </c>
      <c r="AF319" s="211">
        <f t="shared" si="178"/>
        <v>0</v>
      </c>
      <c r="AG319" s="211">
        <f t="shared" si="178"/>
        <v>0</v>
      </c>
      <c r="AH319" s="211">
        <f t="shared" si="178"/>
        <v>0</v>
      </c>
      <c r="AI319" s="211">
        <f t="shared" si="178"/>
        <v>0</v>
      </c>
      <c r="AJ319" s="211">
        <f t="shared" si="178"/>
        <v>0</v>
      </c>
      <c r="AK319" s="211">
        <f t="shared" si="178"/>
        <v>0</v>
      </c>
      <c r="AL319" s="211">
        <f t="shared" si="178"/>
        <v>0</v>
      </c>
      <c r="AM319" s="211">
        <f t="shared" si="178"/>
        <v>0</v>
      </c>
      <c r="AN319" s="211">
        <f t="shared" si="178"/>
        <v>0</v>
      </c>
      <c r="AO319" s="211">
        <f t="shared" si="178"/>
        <v>0</v>
      </c>
      <c r="AP319" s="211">
        <f t="shared" si="178"/>
        <v>0</v>
      </c>
    </row>
    <row r="320" spans="1:42" x14ac:dyDescent="0.2">
      <c r="A320" s="3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c r="AJ320" s="28"/>
      <c r="AK320" s="28"/>
      <c r="AL320" s="28"/>
      <c r="AM320" s="28"/>
      <c r="AN320" s="28"/>
      <c r="AO320" s="28"/>
      <c r="AP320" s="28"/>
    </row>
    <row r="321" spans="1:42" x14ac:dyDescent="0.2">
      <c r="A321" s="30" t="s">
        <v>78</v>
      </c>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c r="AN321" s="28"/>
      <c r="AO321" s="28"/>
      <c r="AP321" s="28"/>
    </row>
    <row r="322" spans="1:42" x14ac:dyDescent="0.2">
      <c r="A322" s="32" t="s">
        <v>64</v>
      </c>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c r="AJ322" s="28"/>
      <c r="AK322" s="28"/>
      <c r="AL322" s="28"/>
      <c r="AM322" s="28"/>
      <c r="AN322" s="28"/>
      <c r="AO322" s="28"/>
      <c r="AP322" s="28"/>
    </row>
    <row r="323" spans="1:42" x14ac:dyDescent="0.2">
      <c r="A323" s="16">
        <v>1</v>
      </c>
      <c r="B323" s="4">
        <v>0</v>
      </c>
      <c r="C323" s="210">
        <f>IF(C$2&lt;=analysis_period,IF(SUM($C623:C623)&gt;0,B323+1,0),0)</f>
        <v>0</v>
      </c>
      <c r="D323" s="210">
        <f>IF(D$2&lt;=analysis_period,IF(SUM($C623:D623)&gt;0,C323+1,0),0)</f>
        <v>0</v>
      </c>
      <c r="E323" s="210">
        <f>IF(E$2&lt;=analysis_period,IF(SUM($C623:E623)&gt;0,D323+1,0),0)</f>
        <v>0</v>
      </c>
      <c r="F323" s="210">
        <f>IF(F$2&lt;=analysis_period,IF(SUM($C623:F623)&gt;0,E323+1,0),0)</f>
        <v>0</v>
      </c>
      <c r="G323" s="210">
        <f>IF(G$2&lt;=analysis_period,IF(SUM($C623:G623)&gt;0,F323+1,0),0)</f>
        <v>0</v>
      </c>
      <c r="H323" s="210">
        <f>IF(H$2&lt;=analysis_period,IF(SUM($C623:H623)&gt;0,G323+1,0),0)</f>
        <v>0</v>
      </c>
      <c r="I323" s="210">
        <f>IF(I$2&lt;=analysis_period,IF(SUM($C623:I623)&gt;0,H323+1,0),0)</f>
        <v>0</v>
      </c>
      <c r="J323" s="210">
        <f>IF(J$2&lt;=analysis_period,IF(SUM($C623:J623)&gt;0,I323+1,0),0)</f>
        <v>0</v>
      </c>
      <c r="K323" s="210">
        <f>IF(K$2&lt;=analysis_period,IF(SUM($C623:K623)&gt;0,J323+1,0),0)</f>
        <v>0</v>
      </c>
      <c r="L323" s="210">
        <f>IF(L$2&lt;=analysis_period,IF(SUM($C623:L623)&gt;0,K323+1,0),0)</f>
        <v>0</v>
      </c>
      <c r="M323" s="210">
        <f>IF(M$2&lt;=analysis_period,IF(SUM($C623:M623)&gt;0,L323+1,0),0)</f>
        <v>0</v>
      </c>
      <c r="N323" s="210">
        <f>IF(N$2&lt;=analysis_period,IF(SUM($C623:N623)&gt;0,M323+1,0),0)</f>
        <v>0</v>
      </c>
      <c r="O323" s="210">
        <f>IF(O$2&lt;=analysis_period,IF(SUM($C623:O623)&gt;0,N323+1,0),0)</f>
        <v>0</v>
      </c>
      <c r="P323" s="210">
        <f>IF(P$2&lt;=analysis_period,IF(SUM($C623:P623)&gt;0,O323+1,0),0)</f>
        <v>0</v>
      </c>
      <c r="Q323" s="210">
        <f>IF(Q$2&lt;=analysis_period,IF(SUM($C623:Q623)&gt;0,P323+1,0),0)</f>
        <v>0</v>
      </c>
      <c r="R323" s="210">
        <f>IF(R$2&lt;=analysis_period,IF(SUM($C623:R623)&gt;0,Q323+1,0),0)</f>
        <v>0</v>
      </c>
      <c r="S323" s="210">
        <f>IF(S$2&lt;=analysis_period,IF(SUM($C623:S623)&gt;0,R323+1,0),0)</f>
        <v>0</v>
      </c>
      <c r="T323" s="210">
        <f>IF(T$2&lt;=analysis_period,IF(SUM($C623:T623)&gt;0,S323+1,0),0)</f>
        <v>0</v>
      </c>
      <c r="U323" s="210">
        <f>IF(U$2&lt;=analysis_period,IF(SUM($C623:U623)&gt;0,T323+1,0),0)</f>
        <v>0</v>
      </c>
      <c r="V323" s="210">
        <f>IF(V$2&lt;=analysis_period,IF(SUM($C623:V623)&gt;0,U323+1,0),0)</f>
        <v>0</v>
      </c>
      <c r="W323" s="210">
        <f>IF(W$2&lt;=analysis_period,IF(SUM($C623:W623)&gt;0,V323+1,0),0)</f>
        <v>0</v>
      </c>
      <c r="X323" s="210">
        <f>IF(X$2&lt;=analysis_period,IF(SUM($C623:X623)&gt;0,W323+1,0),0)</f>
        <v>0</v>
      </c>
      <c r="Y323" s="210">
        <f>IF(Y$2&lt;=analysis_period,IF(SUM($C623:Y623)&gt;0,X323+1,0),0)</f>
        <v>0</v>
      </c>
      <c r="Z323" s="210">
        <f>IF(Z$2&lt;=analysis_period,IF(SUM($C623:Z623)&gt;0,Y323+1,0),0)</f>
        <v>0</v>
      </c>
      <c r="AA323" s="210">
        <f>IF(AA$2&lt;=analysis_period,IF(SUM($C623:AA623)&gt;0,Z323+1,0),0)</f>
        <v>0</v>
      </c>
      <c r="AB323" s="210">
        <f>IF(AB$2&lt;=analysis_period,IF(SUM($C623:AB623)&gt;0,AA323+1,0),0)</f>
        <v>0</v>
      </c>
      <c r="AC323" s="210">
        <f>IF(AC$2&lt;=analysis_period,IF(SUM($C623:AC623)&gt;0,AB323+1,0),0)</f>
        <v>0</v>
      </c>
      <c r="AD323" s="210">
        <f>IF(AD$2&lt;=analysis_period,IF(SUM($C623:AD623)&gt;0,AC323+1,0),0)</f>
        <v>0</v>
      </c>
      <c r="AE323" s="210">
        <f>IF(AE$2&lt;=analysis_period,IF(SUM($C623:AE623)&gt;0,AD323+1,0),0)</f>
        <v>0</v>
      </c>
      <c r="AF323" s="210">
        <f>IF(AF$2&lt;=analysis_period,IF(SUM($C623:AF623)&gt;0,AE323+1,0),0)</f>
        <v>0</v>
      </c>
      <c r="AG323" s="210">
        <f>IF(AG$2&lt;=analysis_period,IF(SUM($C623:AG623)&gt;0,AF323+1,0),0)</f>
        <v>0</v>
      </c>
      <c r="AH323" s="210">
        <f>IF(AH$2&lt;=analysis_period,IF(SUM($C623:AH623)&gt;0,AG323+1,0),0)</f>
        <v>0</v>
      </c>
      <c r="AI323" s="210">
        <f>IF(AI$2&lt;=analysis_period,IF(SUM($C623:AI623)&gt;0,AH323+1,0),0)</f>
        <v>0</v>
      </c>
      <c r="AJ323" s="210">
        <f>IF(AJ$2&lt;=analysis_period,IF(SUM($C623:AJ623)&gt;0,AI323+1,0),0)</f>
        <v>0</v>
      </c>
      <c r="AK323" s="210">
        <f>IF(AK$2&lt;=analysis_period,IF(SUM($C623:AK623)&gt;0,AJ323+1,0),0)</f>
        <v>0</v>
      </c>
      <c r="AL323" s="210">
        <f>IF(AL$2&lt;=analysis_period,IF(SUM($C623:AL623)&gt;0,AK323+1,0),0)</f>
        <v>0</v>
      </c>
      <c r="AM323" s="210">
        <f>IF(AM$2&lt;=analysis_period,IF(SUM($C623:AM623)&gt;0,AL323+1,0),0)</f>
        <v>0</v>
      </c>
      <c r="AN323" s="210">
        <f>IF(AN$2&lt;=analysis_period,IF(SUM($C623:AN623)&gt;0,AM323+1,0),0)</f>
        <v>0</v>
      </c>
      <c r="AO323" s="210">
        <f>IF(AO$2&lt;=analysis_period,IF(SUM($C623:AO623)&gt;0,AN323+1,0),0)</f>
        <v>0</v>
      </c>
      <c r="AP323" s="210">
        <f>IF(AP$2&lt;=analysis_period,IF(SUM($C623:AP623)&gt;0,AO323+1,0),0)</f>
        <v>0</v>
      </c>
    </row>
    <row r="324" spans="1:42" x14ac:dyDescent="0.2">
      <c r="A324" s="16">
        <f>A323+1</f>
        <v>2</v>
      </c>
      <c r="B324" s="4">
        <v>0</v>
      </c>
      <c r="C324" s="210">
        <f>IF(C$2&lt;=analysis_period,IF(SUM($C624:C624)&gt;0,B324+1,0),0)</f>
        <v>0</v>
      </c>
      <c r="D324" s="210">
        <f>IF(D$2&lt;=analysis_period,IF(SUM($C624:D624)&gt;0,C324+1,0),0)</f>
        <v>0</v>
      </c>
      <c r="E324" s="210">
        <f>IF(E$2&lt;=analysis_period,IF(SUM($C624:E624)&gt;0,D324+1,0),0)</f>
        <v>0</v>
      </c>
      <c r="F324" s="210">
        <f>IF(F$2&lt;=analysis_period,IF(SUM($C624:F624)&gt;0,E324+1,0),0)</f>
        <v>0</v>
      </c>
      <c r="G324" s="210">
        <f>IF(G$2&lt;=analysis_period,IF(SUM($C624:G624)&gt;0,F324+1,0),0)</f>
        <v>0</v>
      </c>
      <c r="H324" s="210">
        <f>IF(H$2&lt;=analysis_period,IF(SUM($C624:H624)&gt;0,G324+1,0),0)</f>
        <v>0</v>
      </c>
      <c r="I324" s="210">
        <f>IF(I$2&lt;=analysis_period,IF(SUM($C624:I624)&gt;0,H324+1,0),0)</f>
        <v>0</v>
      </c>
      <c r="J324" s="210">
        <f>IF(J$2&lt;=analysis_period,IF(SUM($C624:J624)&gt;0,I324+1,0),0)</f>
        <v>0</v>
      </c>
      <c r="K324" s="210">
        <f>IF(K$2&lt;=analysis_period,IF(SUM($C624:K624)&gt;0,J324+1,0),0)</f>
        <v>0</v>
      </c>
      <c r="L324" s="210">
        <f>IF(L$2&lt;=analysis_period,IF(SUM($C624:L624)&gt;0,K324+1,0),0)</f>
        <v>0</v>
      </c>
      <c r="M324" s="210">
        <f>IF(M$2&lt;=analysis_period,IF(SUM($C624:M624)&gt;0,L324+1,0),0)</f>
        <v>0</v>
      </c>
      <c r="N324" s="210">
        <f>IF(N$2&lt;=analysis_period,IF(SUM($C624:N624)&gt;0,M324+1,0),0)</f>
        <v>0</v>
      </c>
      <c r="O324" s="210">
        <f>IF(O$2&lt;=analysis_period,IF(SUM($C624:O624)&gt;0,N324+1,0),0)</f>
        <v>0</v>
      </c>
      <c r="P324" s="210">
        <f>IF(P$2&lt;=analysis_period,IF(SUM($C624:P624)&gt;0,O324+1,0),0)</f>
        <v>0</v>
      </c>
      <c r="Q324" s="210">
        <f>IF(Q$2&lt;=analysis_period,IF(SUM($C624:Q624)&gt;0,P324+1,0),0)</f>
        <v>0</v>
      </c>
      <c r="R324" s="210">
        <f>IF(R$2&lt;=analysis_period,IF(SUM($C624:R624)&gt;0,Q324+1,0),0)</f>
        <v>0</v>
      </c>
      <c r="S324" s="210">
        <f>IF(S$2&lt;=analysis_period,IF(SUM($C624:S624)&gt;0,R324+1,0),0)</f>
        <v>0</v>
      </c>
      <c r="T324" s="210">
        <f>IF(T$2&lt;=analysis_period,IF(SUM($C624:T624)&gt;0,S324+1,0),0)</f>
        <v>0</v>
      </c>
      <c r="U324" s="210">
        <f>IF(U$2&lt;=analysis_period,IF(SUM($C624:U624)&gt;0,T324+1,0),0)</f>
        <v>0</v>
      </c>
      <c r="V324" s="210">
        <f>IF(V$2&lt;=analysis_period,IF(SUM($C624:V624)&gt;0,U324+1,0),0)</f>
        <v>0</v>
      </c>
      <c r="W324" s="210">
        <f>IF(W$2&lt;=analysis_period,IF(SUM($C624:W624)&gt;0,V324+1,0),0)</f>
        <v>0</v>
      </c>
      <c r="X324" s="210">
        <f>IF(X$2&lt;=analysis_period,IF(SUM($C624:X624)&gt;0,W324+1,0),0)</f>
        <v>0</v>
      </c>
      <c r="Y324" s="210">
        <f>IF(Y$2&lt;=analysis_period,IF(SUM($C624:Y624)&gt;0,X324+1,0),0)</f>
        <v>0</v>
      </c>
      <c r="Z324" s="210">
        <f>IF(Z$2&lt;=analysis_period,IF(SUM($C624:Z624)&gt;0,Y324+1,0),0)</f>
        <v>0</v>
      </c>
      <c r="AA324" s="210">
        <f>IF(AA$2&lt;=analysis_period,IF(SUM($C624:AA624)&gt;0,Z324+1,0),0)</f>
        <v>0</v>
      </c>
      <c r="AB324" s="210">
        <f>IF(AB$2&lt;=analysis_period,IF(SUM($C624:AB624)&gt;0,AA324+1,0),0)</f>
        <v>0</v>
      </c>
      <c r="AC324" s="210">
        <f>IF(AC$2&lt;=analysis_period,IF(SUM($C624:AC624)&gt;0,AB324+1,0),0)</f>
        <v>0</v>
      </c>
      <c r="AD324" s="210">
        <f>IF(AD$2&lt;=analysis_period,IF(SUM($C624:AD624)&gt;0,AC324+1,0),0)</f>
        <v>0</v>
      </c>
      <c r="AE324" s="210">
        <f>IF(AE$2&lt;=analysis_period,IF(SUM($C624:AE624)&gt;0,AD324+1,0),0)</f>
        <v>0</v>
      </c>
      <c r="AF324" s="210">
        <f>IF(AF$2&lt;=analysis_period,IF(SUM($C624:AF624)&gt;0,AE324+1,0),0)</f>
        <v>0</v>
      </c>
      <c r="AG324" s="210">
        <f>IF(AG$2&lt;=analysis_period,IF(SUM($C624:AG624)&gt;0,AF324+1,0),0)</f>
        <v>0</v>
      </c>
      <c r="AH324" s="210">
        <f>IF(AH$2&lt;=analysis_period,IF(SUM($C624:AH624)&gt;0,AG324+1,0),0)</f>
        <v>0</v>
      </c>
      <c r="AI324" s="210">
        <f>IF(AI$2&lt;=analysis_period,IF(SUM($C624:AI624)&gt;0,AH324+1,0),0)</f>
        <v>0</v>
      </c>
      <c r="AJ324" s="210">
        <f>IF(AJ$2&lt;=analysis_period,IF(SUM($C624:AJ624)&gt;0,AI324+1,0),0)</f>
        <v>0</v>
      </c>
      <c r="AK324" s="210">
        <f>IF(AK$2&lt;=analysis_period,IF(SUM($C624:AK624)&gt;0,AJ324+1,0),0)</f>
        <v>0</v>
      </c>
      <c r="AL324" s="210">
        <f>IF(AL$2&lt;=analysis_period,IF(SUM($C624:AL624)&gt;0,AK324+1,0),0)</f>
        <v>0</v>
      </c>
      <c r="AM324" s="210">
        <f>IF(AM$2&lt;=analysis_period,IF(SUM($C624:AM624)&gt;0,AL324+1,0),0)</f>
        <v>0</v>
      </c>
      <c r="AN324" s="210">
        <f>IF(AN$2&lt;=analysis_period,IF(SUM($C624:AN624)&gt;0,AM324+1,0),0)</f>
        <v>0</v>
      </c>
      <c r="AO324" s="210">
        <f>IF(AO$2&lt;=analysis_period,IF(SUM($C624:AO624)&gt;0,AN324+1,0),0)</f>
        <v>0</v>
      </c>
      <c r="AP324" s="210">
        <f>IF(AP$2&lt;=analysis_period,IF(SUM($C624:AP624)&gt;0,AO324+1,0),0)</f>
        <v>0</v>
      </c>
    </row>
    <row r="325" spans="1:42" x14ac:dyDescent="0.2">
      <c r="A325" s="16">
        <f t="shared" ref="A325:A332" si="179">A324+1</f>
        <v>3</v>
      </c>
      <c r="B325" s="4">
        <v>0</v>
      </c>
      <c r="C325" s="210">
        <f>IF(C$2&lt;=analysis_period,IF(SUM($C625:C625)&gt;0,B325+1,0),0)</f>
        <v>0</v>
      </c>
      <c r="D325" s="210">
        <f>IF(D$2&lt;=analysis_period,IF(SUM($C625:D625)&gt;0,C325+1,0),0)</f>
        <v>0</v>
      </c>
      <c r="E325" s="210">
        <f>IF(E$2&lt;=analysis_period,IF(SUM($C625:E625)&gt;0,D325+1,0),0)</f>
        <v>0</v>
      </c>
      <c r="F325" s="210">
        <f>IF(F$2&lt;=analysis_period,IF(SUM($C625:F625)&gt;0,E325+1,0),0)</f>
        <v>0</v>
      </c>
      <c r="G325" s="210">
        <f>IF(G$2&lt;=analysis_period,IF(SUM($C625:G625)&gt;0,F325+1,0),0)</f>
        <v>0</v>
      </c>
      <c r="H325" s="210">
        <f>IF(H$2&lt;=analysis_period,IF(SUM($C625:H625)&gt;0,G325+1,0),0)</f>
        <v>0</v>
      </c>
      <c r="I325" s="210">
        <f>IF(I$2&lt;=analysis_period,IF(SUM($C625:I625)&gt;0,H325+1,0),0)</f>
        <v>0</v>
      </c>
      <c r="J325" s="210">
        <f>IF(J$2&lt;=analysis_period,IF(SUM($C625:J625)&gt;0,I325+1,0),0)</f>
        <v>0</v>
      </c>
      <c r="K325" s="210">
        <f>IF(K$2&lt;=analysis_period,IF(SUM($C625:K625)&gt;0,J325+1,0),0)</f>
        <v>0</v>
      </c>
      <c r="L325" s="210">
        <f>IF(L$2&lt;=analysis_period,IF(SUM($C625:L625)&gt;0,K325+1,0),0)</f>
        <v>0</v>
      </c>
      <c r="M325" s="210">
        <f>IF(M$2&lt;=analysis_period,IF(SUM($C625:M625)&gt;0,L325+1,0),0)</f>
        <v>0</v>
      </c>
      <c r="N325" s="210">
        <f>IF(N$2&lt;=analysis_period,IF(SUM($C625:N625)&gt;0,M325+1,0),0)</f>
        <v>0</v>
      </c>
      <c r="O325" s="210">
        <f>IF(O$2&lt;=analysis_period,IF(SUM($C625:O625)&gt;0,N325+1,0),0)</f>
        <v>0</v>
      </c>
      <c r="P325" s="210">
        <f>IF(P$2&lt;=analysis_period,IF(SUM($C625:P625)&gt;0,O325+1,0),0)</f>
        <v>0</v>
      </c>
      <c r="Q325" s="210">
        <f>IF(Q$2&lt;=analysis_period,IF(SUM($C625:Q625)&gt;0,P325+1,0),0)</f>
        <v>0</v>
      </c>
      <c r="R325" s="210">
        <f>IF(R$2&lt;=analysis_period,IF(SUM($C625:R625)&gt;0,Q325+1,0),0)</f>
        <v>0</v>
      </c>
      <c r="S325" s="210">
        <f>IF(S$2&lt;=analysis_period,IF(SUM($C625:S625)&gt;0,R325+1,0),0)</f>
        <v>0</v>
      </c>
      <c r="T325" s="210">
        <f>IF(T$2&lt;=analysis_period,IF(SUM($C625:T625)&gt;0,S325+1,0),0)</f>
        <v>0</v>
      </c>
      <c r="U325" s="210">
        <f>IF(U$2&lt;=analysis_period,IF(SUM($C625:U625)&gt;0,T325+1,0),0)</f>
        <v>0</v>
      </c>
      <c r="V325" s="210">
        <f>IF(V$2&lt;=analysis_period,IF(SUM($C625:V625)&gt;0,U325+1,0),0)</f>
        <v>0</v>
      </c>
      <c r="W325" s="210">
        <f>IF(W$2&lt;=analysis_period,IF(SUM($C625:W625)&gt;0,V325+1,0),0)</f>
        <v>0</v>
      </c>
      <c r="X325" s="210">
        <f>IF(X$2&lt;=analysis_period,IF(SUM($C625:X625)&gt;0,W325+1,0),0)</f>
        <v>0</v>
      </c>
      <c r="Y325" s="210">
        <f>IF(Y$2&lt;=analysis_period,IF(SUM($C625:Y625)&gt;0,X325+1,0),0)</f>
        <v>0</v>
      </c>
      <c r="Z325" s="210">
        <f>IF(Z$2&lt;=analysis_period,IF(SUM($C625:Z625)&gt;0,Y325+1,0),0)</f>
        <v>0</v>
      </c>
      <c r="AA325" s="210">
        <f>IF(AA$2&lt;=analysis_period,IF(SUM($C625:AA625)&gt;0,Z325+1,0),0)</f>
        <v>0</v>
      </c>
      <c r="AB325" s="210">
        <f>IF(AB$2&lt;=analysis_period,IF(SUM($C625:AB625)&gt;0,AA325+1,0),0)</f>
        <v>0</v>
      </c>
      <c r="AC325" s="210">
        <f>IF(AC$2&lt;=analysis_period,IF(SUM($C625:AC625)&gt;0,AB325+1,0),0)</f>
        <v>0</v>
      </c>
      <c r="AD325" s="210">
        <f>IF(AD$2&lt;=analysis_period,IF(SUM($C625:AD625)&gt;0,AC325+1,0),0)</f>
        <v>0</v>
      </c>
      <c r="AE325" s="210">
        <f>IF(AE$2&lt;=analysis_period,IF(SUM($C625:AE625)&gt;0,AD325+1,0),0)</f>
        <v>0</v>
      </c>
      <c r="AF325" s="210">
        <f>IF(AF$2&lt;=analysis_period,IF(SUM($C625:AF625)&gt;0,AE325+1,0),0)</f>
        <v>0</v>
      </c>
      <c r="AG325" s="210">
        <f>IF(AG$2&lt;=analysis_period,IF(SUM($C625:AG625)&gt;0,AF325+1,0),0)</f>
        <v>0</v>
      </c>
      <c r="AH325" s="210">
        <f>IF(AH$2&lt;=analysis_period,IF(SUM($C625:AH625)&gt;0,AG325+1,0),0)</f>
        <v>0</v>
      </c>
      <c r="AI325" s="210">
        <f>IF(AI$2&lt;=analysis_period,IF(SUM($C625:AI625)&gt;0,AH325+1,0),0)</f>
        <v>0</v>
      </c>
      <c r="AJ325" s="210">
        <f>IF(AJ$2&lt;=analysis_period,IF(SUM($C625:AJ625)&gt;0,AI325+1,0),0)</f>
        <v>0</v>
      </c>
      <c r="AK325" s="210">
        <f>IF(AK$2&lt;=analysis_period,IF(SUM($C625:AK625)&gt;0,AJ325+1,0),0)</f>
        <v>0</v>
      </c>
      <c r="AL325" s="210">
        <f>IF(AL$2&lt;=analysis_period,IF(SUM($C625:AL625)&gt;0,AK325+1,0),0)</f>
        <v>0</v>
      </c>
      <c r="AM325" s="210">
        <f>IF(AM$2&lt;=analysis_period,IF(SUM($C625:AM625)&gt;0,AL325+1,0),0)</f>
        <v>0</v>
      </c>
      <c r="AN325" s="210">
        <f>IF(AN$2&lt;=analysis_period,IF(SUM($C625:AN625)&gt;0,AM325+1,0),0)</f>
        <v>0</v>
      </c>
      <c r="AO325" s="210">
        <f>IF(AO$2&lt;=analysis_period,IF(SUM($C625:AO625)&gt;0,AN325+1,0),0)</f>
        <v>0</v>
      </c>
      <c r="AP325" s="210">
        <f>IF(AP$2&lt;=analysis_period,IF(SUM($C625:AP625)&gt;0,AO325+1,0),0)</f>
        <v>0</v>
      </c>
    </row>
    <row r="326" spans="1:42" x14ac:dyDescent="0.2">
      <c r="A326" s="16">
        <f t="shared" si="179"/>
        <v>4</v>
      </c>
      <c r="B326" s="4">
        <v>0</v>
      </c>
      <c r="C326" s="210">
        <f>IF(C$2&lt;=analysis_period,IF(SUM($C626:C626)&gt;0,B326+1,0),0)</f>
        <v>0</v>
      </c>
      <c r="D326" s="210">
        <f>IF(D$2&lt;=analysis_period,IF(SUM($C626:D626)&gt;0,C326+1,0),0)</f>
        <v>0</v>
      </c>
      <c r="E326" s="210">
        <f>IF(E$2&lt;=analysis_period,IF(SUM($C626:E626)&gt;0,D326+1,0),0)</f>
        <v>0</v>
      </c>
      <c r="F326" s="210">
        <f>IF(F$2&lt;=analysis_period,IF(SUM($C626:F626)&gt;0,E326+1,0),0)</f>
        <v>0</v>
      </c>
      <c r="G326" s="210">
        <f>IF(G$2&lt;=analysis_period,IF(SUM($C626:G626)&gt;0,F326+1,0),0)</f>
        <v>0</v>
      </c>
      <c r="H326" s="210">
        <f>IF(H$2&lt;=analysis_period,IF(SUM($C626:H626)&gt;0,G326+1,0),0)</f>
        <v>0</v>
      </c>
      <c r="I326" s="210">
        <f>IF(I$2&lt;=analysis_period,IF(SUM($C626:I626)&gt;0,H326+1,0),0)</f>
        <v>0</v>
      </c>
      <c r="J326" s="210">
        <f>IF(J$2&lt;=analysis_period,IF(SUM($C626:J626)&gt;0,I326+1,0),0)</f>
        <v>0</v>
      </c>
      <c r="K326" s="210">
        <f>IF(K$2&lt;=analysis_period,IF(SUM($C626:K626)&gt;0,J326+1,0),0)</f>
        <v>0</v>
      </c>
      <c r="L326" s="210">
        <f>IF(L$2&lt;=analysis_period,IF(SUM($C626:L626)&gt;0,K326+1,0),0)</f>
        <v>0</v>
      </c>
      <c r="M326" s="210">
        <f>IF(M$2&lt;=analysis_period,IF(SUM($C626:M626)&gt;0,L326+1,0),0)</f>
        <v>0</v>
      </c>
      <c r="N326" s="210">
        <f>IF(N$2&lt;=analysis_period,IF(SUM($C626:N626)&gt;0,M326+1,0),0)</f>
        <v>0</v>
      </c>
      <c r="O326" s="210">
        <f>IF(O$2&lt;=analysis_period,IF(SUM($C626:O626)&gt;0,N326+1,0),0)</f>
        <v>0</v>
      </c>
      <c r="P326" s="210">
        <f>IF(P$2&lt;=analysis_period,IF(SUM($C626:P626)&gt;0,O326+1,0),0)</f>
        <v>0</v>
      </c>
      <c r="Q326" s="210">
        <f>IF(Q$2&lt;=analysis_period,IF(SUM($C626:Q626)&gt;0,P326+1,0),0)</f>
        <v>0</v>
      </c>
      <c r="R326" s="210">
        <f>IF(R$2&lt;=analysis_period,IF(SUM($C626:R626)&gt;0,Q326+1,0),0)</f>
        <v>0</v>
      </c>
      <c r="S326" s="210">
        <f>IF(S$2&lt;=analysis_period,IF(SUM($C626:S626)&gt;0,R326+1,0),0)</f>
        <v>0</v>
      </c>
      <c r="T326" s="210">
        <f>IF(T$2&lt;=analysis_period,IF(SUM($C626:T626)&gt;0,S326+1,0),0)</f>
        <v>0</v>
      </c>
      <c r="U326" s="210">
        <f>IF(U$2&lt;=analysis_period,IF(SUM($C626:U626)&gt;0,T326+1,0),0)</f>
        <v>0</v>
      </c>
      <c r="V326" s="210">
        <f>IF(V$2&lt;=analysis_period,IF(SUM($C626:V626)&gt;0,U326+1,0),0)</f>
        <v>0</v>
      </c>
      <c r="W326" s="210">
        <f>IF(W$2&lt;=analysis_period,IF(SUM($C626:W626)&gt;0,V326+1,0),0)</f>
        <v>0</v>
      </c>
      <c r="X326" s="210">
        <f>IF(X$2&lt;=analysis_period,IF(SUM($C626:X626)&gt;0,W326+1,0),0)</f>
        <v>0</v>
      </c>
      <c r="Y326" s="210">
        <f>IF(Y$2&lt;=analysis_period,IF(SUM($C626:Y626)&gt;0,X326+1,0),0)</f>
        <v>0</v>
      </c>
      <c r="Z326" s="210">
        <f>IF(Z$2&lt;=analysis_period,IF(SUM($C626:Z626)&gt;0,Y326+1,0),0)</f>
        <v>0</v>
      </c>
      <c r="AA326" s="210">
        <f>IF(AA$2&lt;=analysis_period,IF(SUM($C626:AA626)&gt;0,Z326+1,0),0)</f>
        <v>0</v>
      </c>
      <c r="AB326" s="210">
        <f>IF(AB$2&lt;=analysis_period,IF(SUM($C626:AB626)&gt;0,AA326+1,0),0)</f>
        <v>0</v>
      </c>
      <c r="AC326" s="210">
        <f>IF(AC$2&lt;=analysis_period,IF(SUM($C626:AC626)&gt;0,AB326+1,0),0)</f>
        <v>0</v>
      </c>
      <c r="AD326" s="210">
        <f>IF(AD$2&lt;=analysis_period,IF(SUM($C626:AD626)&gt;0,AC326+1,0),0)</f>
        <v>0</v>
      </c>
      <c r="AE326" s="210">
        <f>IF(AE$2&lt;=analysis_period,IF(SUM($C626:AE626)&gt;0,AD326+1,0),0)</f>
        <v>0</v>
      </c>
      <c r="AF326" s="210">
        <f>IF(AF$2&lt;=analysis_period,IF(SUM($C626:AF626)&gt;0,AE326+1,0),0)</f>
        <v>0</v>
      </c>
      <c r="AG326" s="210">
        <f>IF(AG$2&lt;=analysis_period,IF(SUM($C626:AG626)&gt;0,AF326+1,0),0)</f>
        <v>0</v>
      </c>
      <c r="AH326" s="210">
        <f>IF(AH$2&lt;=analysis_period,IF(SUM($C626:AH626)&gt;0,AG326+1,0),0)</f>
        <v>0</v>
      </c>
      <c r="AI326" s="210">
        <f>IF(AI$2&lt;=analysis_period,IF(SUM($C626:AI626)&gt;0,AH326+1,0),0)</f>
        <v>0</v>
      </c>
      <c r="AJ326" s="210">
        <f>IF(AJ$2&lt;=analysis_period,IF(SUM($C626:AJ626)&gt;0,AI326+1,0),0)</f>
        <v>0</v>
      </c>
      <c r="AK326" s="210">
        <f>IF(AK$2&lt;=analysis_period,IF(SUM($C626:AK626)&gt;0,AJ326+1,0),0)</f>
        <v>0</v>
      </c>
      <c r="AL326" s="210">
        <f>IF(AL$2&lt;=analysis_period,IF(SUM($C626:AL626)&gt;0,AK326+1,0),0)</f>
        <v>0</v>
      </c>
      <c r="AM326" s="210">
        <f>IF(AM$2&lt;=analysis_period,IF(SUM($C626:AM626)&gt;0,AL326+1,0),0)</f>
        <v>0</v>
      </c>
      <c r="AN326" s="210">
        <f>IF(AN$2&lt;=analysis_period,IF(SUM($C626:AN626)&gt;0,AM326+1,0),0)</f>
        <v>0</v>
      </c>
      <c r="AO326" s="210">
        <f>IF(AO$2&lt;=analysis_period,IF(SUM($C626:AO626)&gt;0,AN326+1,0),0)</f>
        <v>0</v>
      </c>
      <c r="AP326" s="210">
        <f>IF(AP$2&lt;=analysis_period,IF(SUM($C626:AP626)&gt;0,AO326+1,0),0)</f>
        <v>0</v>
      </c>
    </row>
    <row r="327" spans="1:42" x14ac:dyDescent="0.2">
      <c r="A327" s="16">
        <f t="shared" si="179"/>
        <v>5</v>
      </c>
      <c r="B327" s="4">
        <v>0</v>
      </c>
      <c r="C327" s="210">
        <f>IF(C$2&lt;=analysis_period,IF(SUM($C627:C627)&gt;0,B327+1,0),0)</f>
        <v>0</v>
      </c>
      <c r="D327" s="210">
        <f>IF(D$2&lt;=analysis_period,IF(SUM($C627:D627)&gt;0,C327+1,0),0)</f>
        <v>0</v>
      </c>
      <c r="E327" s="210">
        <f>IF(E$2&lt;=analysis_period,IF(SUM($C627:E627)&gt;0,D327+1,0),0)</f>
        <v>0</v>
      </c>
      <c r="F327" s="210">
        <f>IF(F$2&lt;=analysis_period,IF(SUM($C627:F627)&gt;0,E327+1,0),0)</f>
        <v>0</v>
      </c>
      <c r="G327" s="210">
        <f>IF(G$2&lt;=analysis_period,IF(SUM($C627:G627)&gt;0,F327+1,0),0)</f>
        <v>0</v>
      </c>
      <c r="H327" s="210">
        <f>IF(H$2&lt;=analysis_period,IF(SUM($C627:H627)&gt;0,G327+1,0),0)</f>
        <v>0</v>
      </c>
      <c r="I327" s="210">
        <f>IF(I$2&lt;=analysis_period,IF(SUM($C627:I627)&gt;0,H327+1,0),0)</f>
        <v>0</v>
      </c>
      <c r="J327" s="210">
        <f>IF(J$2&lt;=analysis_period,IF(SUM($C627:J627)&gt;0,I327+1,0),0)</f>
        <v>0</v>
      </c>
      <c r="K327" s="210">
        <f>IF(K$2&lt;=analysis_period,IF(SUM($C627:K627)&gt;0,J327+1,0),0)</f>
        <v>0</v>
      </c>
      <c r="L327" s="210">
        <f>IF(L$2&lt;=analysis_period,IF(SUM($C627:L627)&gt;0,K327+1,0),0)</f>
        <v>0</v>
      </c>
      <c r="M327" s="210">
        <f>IF(M$2&lt;=analysis_period,IF(SUM($C627:M627)&gt;0,L327+1,0),0)</f>
        <v>0</v>
      </c>
      <c r="N327" s="210">
        <f>IF(N$2&lt;=analysis_period,IF(SUM($C627:N627)&gt;0,M327+1,0),0)</f>
        <v>0</v>
      </c>
      <c r="O327" s="210">
        <f>IF(O$2&lt;=analysis_period,IF(SUM($C627:O627)&gt;0,N327+1,0),0)</f>
        <v>0</v>
      </c>
      <c r="P327" s="210">
        <f>IF(P$2&lt;=analysis_period,IF(SUM($C627:P627)&gt;0,O327+1,0),0)</f>
        <v>0</v>
      </c>
      <c r="Q327" s="210">
        <f>IF(Q$2&lt;=analysis_period,IF(SUM($C627:Q627)&gt;0,P327+1,0),0)</f>
        <v>0</v>
      </c>
      <c r="R327" s="210">
        <f>IF(R$2&lt;=analysis_period,IF(SUM($C627:R627)&gt;0,Q327+1,0),0)</f>
        <v>0</v>
      </c>
      <c r="S327" s="210">
        <f>IF(S$2&lt;=analysis_period,IF(SUM($C627:S627)&gt;0,R327+1,0),0)</f>
        <v>0</v>
      </c>
      <c r="T327" s="210">
        <f>IF(T$2&lt;=analysis_period,IF(SUM($C627:T627)&gt;0,S327+1,0),0)</f>
        <v>0</v>
      </c>
      <c r="U327" s="210">
        <f>IF(U$2&lt;=analysis_period,IF(SUM($C627:U627)&gt;0,T327+1,0),0)</f>
        <v>0</v>
      </c>
      <c r="V327" s="210">
        <f>IF(V$2&lt;=analysis_period,IF(SUM($C627:V627)&gt;0,U327+1,0),0)</f>
        <v>0</v>
      </c>
      <c r="W327" s="210">
        <f>IF(W$2&lt;=analysis_period,IF(SUM($C627:W627)&gt;0,V327+1,0),0)</f>
        <v>0</v>
      </c>
      <c r="X327" s="210">
        <f>IF(X$2&lt;=analysis_period,IF(SUM($C627:X627)&gt;0,W327+1,0),0)</f>
        <v>0</v>
      </c>
      <c r="Y327" s="210">
        <f>IF(Y$2&lt;=analysis_period,IF(SUM($C627:Y627)&gt;0,X327+1,0),0)</f>
        <v>0</v>
      </c>
      <c r="Z327" s="210">
        <f>IF(Z$2&lt;=analysis_period,IF(SUM($C627:Z627)&gt;0,Y327+1,0),0)</f>
        <v>0</v>
      </c>
      <c r="AA327" s="210">
        <f>IF(AA$2&lt;=analysis_period,IF(SUM($C627:AA627)&gt;0,Z327+1,0),0)</f>
        <v>0</v>
      </c>
      <c r="AB327" s="210">
        <f>IF(AB$2&lt;=analysis_period,IF(SUM($C627:AB627)&gt;0,AA327+1,0),0)</f>
        <v>0</v>
      </c>
      <c r="AC327" s="210">
        <f>IF(AC$2&lt;=analysis_period,IF(SUM($C627:AC627)&gt;0,AB327+1,0),0)</f>
        <v>0</v>
      </c>
      <c r="AD327" s="210">
        <f>IF(AD$2&lt;=analysis_period,IF(SUM($C627:AD627)&gt;0,AC327+1,0),0)</f>
        <v>0</v>
      </c>
      <c r="AE327" s="210">
        <f>IF(AE$2&lt;=analysis_period,IF(SUM($C627:AE627)&gt;0,AD327+1,0),0)</f>
        <v>0</v>
      </c>
      <c r="AF327" s="210">
        <f>IF(AF$2&lt;=analysis_period,IF(SUM($C627:AF627)&gt;0,AE327+1,0),0)</f>
        <v>0</v>
      </c>
      <c r="AG327" s="210">
        <f>IF(AG$2&lt;=analysis_period,IF(SUM($C627:AG627)&gt;0,AF327+1,0),0)</f>
        <v>0</v>
      </c>
      <c r="AH327" s="210">
        <f>IF(AH$2&lt;=analysis_period,IF(SUM($C627:AH627)&gt;0,AG327+1,0),0)</f>
        <v>0</v>
      </c>
      <c r="AI327" s="210">
        <f>IF(AI$2&lt;=analysis_period,IF(SUM($C627:AI627)&gt;0,AH327+1,0),0)</f>
        <v>0</v>
      </c>
      <c r="AJ327" s="210">
        <f>IF(AJ$2&lt;=analysis_period,IF(SUM($C627:AJ627)&gt;0,AI327+1,0),0)</f>
        <v>0</v>
      </c>
      <c r="AK327" s="210">
        <f>IF(AK$2&lt;=analysis_period,IF(SUM($C627:AK627)&gt;0,AJ327+1,0),0)</f>
        <v>0</v>
      </c>
      <c r="AL327" s="210">
        <f>IF(AL$2&lt;=analysis_period,IF(SUM($C627:AL627)&gt;0,AK327+1,0),0)</f>
        <v>0</v>
      </c>
      <c r="AM327" s="210">
        <f>IF(AM$2&lt;=analysis_period,IF(SUM($C627:AM627)&gt;0,AL327+1,0),0)</f>
        <v>0</v>
      </c>
      <c r="AN327" s="210">
        <f>IF(AN$2&lt;=analysis_period,IF(SUM($C627:AN627)&gt;0,AM327+1,0),0)</f>
        <v>0</v>
      </c>
      <c r="AO327" s="210">
        <f>IF(AO$2&lt;=analysis_period,IF(SUM($C627:AO627)&gt;0,AN327+1,0),0)</f>
        <v>0</v>
      </c>
      <c r="AP327" s="210">
        <f>IF(AP$2&lt;=analysis_period,IF(SUM($C627:AP627)&gt;0,AO327+1,0),0)</f>
        <v>0</v>
      </c>
    </row>
    <row r="328" spans="1:42" x14ac:dyDescent="0.2">
      <c r="A328" s="16">
        <f t="shared" si="179"/>
        <v>6</v>
      </c>
      <c r="B328" s="4">
        <v>0</v>
      </c>
      <c r="C328" s="210">
        <f>IF(C$2&lt;=analysis_period,IF(SUM($C628:C628)&gt;0,B328+1,0),0)</f>
        <v>0</v>
      </c>
      <c r="D328" s="210">
        <f>IF(D$2&lt;=analysis_period,IF(SUM($C628:D628)&gt;0,C328+1,0),0)</f>
        <v>0</v>
      </c>
      <c r="E328" s="210">
        <f>IF(E$2&lt;=analysis_period,IF(SUM($C628:E628)&gt;0,D328+1,0),0)</f>
        <v>0</v>
      </c>
      <c r="F328" s="210">
        <f>IF(F$2&lt;=analysis_period,IF(SUM($C628:F628)&gt;0,E328+1,0),0)</f>
        <v>0</v>
      </c>
      <c r="G328" s="210">
        <f>IF(G$2&lt;=analysis_period,IF(SUM($C628:G628)&gt;0,F328+1,0),0)</f>
        <v>0</v>
      </c>
      <c r="H328" s="210">
        <f>IF(H$2&lt;=analysis_period,IF(SUM($C628:H628)&gt;0,G328+1,0),0)</f>
        <v>0</v>
      </c>
      <c r="I328" s="210">
        <f>IF(I$2&lt;=analysis_period,IF(SUM($C628:I628)&gt;0,H328+1,0),0)</f>
        <v>0</v>
      </c>
      <c r="J328" s="210">
        <f>IF(J$2&lt;=analysis_period,IF(SUM($C628:J628)&gt;0,I328+1,0),0)</f>
        <v>0</v>
      </c>
      <c r="K328" s="210">
        <f>IF(K$2&lt;=analysis_period,IF(SUM($C628:K628)&gt;0,J328+1,0),0)</f>
        <v>0</v>
      </c>
      <c r="L328" s="210">
        <f>IF(L$2&lt;=analysis_period,IF(SUM($C628:L628)&gt;0,K328+1,0),0)</f>
        <v>0</v>
      </c>
      <c r="M328" s="210">
        <f>IF(M$2&lt;=analysis_period,IF(SUM($C628:M628)&gt;0,L328+1,0),0)</f>
        <v>0</v>
      </c>
      <c r="N328" s="210">
        <f>IF(N$2&lt;=analysis_period,IF(SUM($C628:N628)&gt;0,M328+1,0),0)</f>
        <v>0</v>
      </c>
      <c r="O328" s="210">
        <f>IF(O$2&lt;=analysis_period,IF(SUM($C628:O628)&gt;0,N328+1,0),0)</f>
        <v>0</v>
      </c>
      <c r="P328" s="210">
        <f>IF(P$2&lt;=analysis_period,IF(SUM($C628:P628)&gt;0,O328+1,0),0)</f>
        <v>0</v>
      </c>
      <c r="Q328" s="210">
        <f>IF(Q$2&lt;=analysis_period,IF(SUM($C628:Q628)&gt;0,P328+1,0),0)</f>
        <v>0</v>
      </c>
      <c r="R328" s="210">
        <f>IF(R$2&lt;=analysis_period,IF(SUM($C628:R628)&gt;0,Q328+1,0),0)</f>
        <v>0</v>
      </c>
      <c r="S328" s="210">
        <f>IF(S$2&lt;=analysis_period,IF(SUM($C628:S628)&gt;0,R328+1,0),0)</f>
        <v>0</v>
      </c>
      <c r="T328" s="210">
        <f>IF(T$2&lt;=analysis_period,IF(SUM($C628:T628)&gt;0,S328+1,0),0)</f>
        <v>0</v>
      </c>
      <c r="U328" s="210">
        <f>IF(U$2&lt;=analysis_period,IF(SUM($C628:U628)&gt;0,T328+1,0),0)</f>
        <v>0</v>
      </c>
      <c r="V328" s="210">
        <f>IF(V$2&lt;=analysis_period,IF(SUM($C628:V628)&gt;0,U328+1,0),0)</f>
        <v>0</v>
      </c>
      <c r="W328" s="210">
        <f>IF(W$2&lt;=analysis_period,IF(SUM($C628:W628)&gt;0,V328+1,0),0)</f>
        <v>0</v>
      </c>
      <c r="X328" s="210">
        <f>IF(X$2&lt;=analysis_period,IF(SUM($C628:X628)&gt;0,W328+1,0),0)</f>
        <v>0</v>
      </c>
      <c r="Y328" s="210">
        <f>IF(Y$2&lt;=analysis_period,IF(SUM($C628:Y628)&gt;0,X328+1,0),0)</f>
        <v>0</v>
      </c>
      <c r="Z328" s="210">
        <f>IF(Z$2&lt;=analysis_period,IF(SUM($C628:Z628)&gt;0,Y328+1,0),0)</f>
        <v>0</v>
      </c>
      <c r="AA328" s="210">
        <f>IF(AA$2&lt;=analysis_period,IF(SUM($C628:AA628)&gt;0,Z328+1,0),0)</f>
        <v>0</v>
      </c>
      <c r="AB328" s="210">
        <f>IF(AB$2&lt;=analysis_period,IF(SUM($C628:AB628)&gt;0,AA328+1,0),0)</f>
        <v>0</v>
      </c>
      <c r="AC328" s="210">
        <f>IF(AC$2&lt;=analysis_period,IF(SUM($C628:AC628)&gt;0,AB328+1,0),0)</f>
        <v>0</v>
      </c>
      <c r="AD328" s="210">
        <f>IF(AD$2&lt;=analysis_period,IF(SUM($C628:AD628)&gt;0,AC328+1,0),0)</f>
        <v>0</v>
      </c>
      <c r="AE328" s="210">
        <f>IF(AE$2&lt;=analysis_period,IF(SUM($C628:AE628)&gt;0,AD328+1,0),0)</f>
        <v>0</v>
      </c>
      <c r="AF328" s="210">
        <f>IF(AF$2&lt;=analysis_period,IF(SUM($C628:AF628)&gt;0,AE328+1,0),0)</f>
        <v>0</v>
      </c>
      <c r="AG328" s="210">
        <f>IF(AG$2&lt;=analysis_period,IF(SUM($C628:AG628)&gt;0,AF328+1,0),0)</f>
        <v>0</v>
      </c>
      <c r="AH328" s="210">
        <f>IF(AH$2&lt;=analysis_period,IF(SUM($C628:AH628)&gt;0,AG328+1,0),0)</f>
        <v>0</v>
      </c>
      <c r="AI328" s="210">
        <f>IF(AI$2&lt;=analysis_period,IF(SUM($C628:AI628)&gt;0,AH328+1,0),0)</f>
        <v>0</v>
      </c>
      <c r="AJ328" s="210">
        <f>IF(AJ$2&lt;=analysis_period,IF(SUM($C628:AJ628)&gt;0,AI328+1,0),0)</f>
        <v>0</v>
      </c>
      <c r="AK328" s="210">
        <f>IF(AK$2&lt;=analysis_period,IF(SUM($C628:AK628)&gt;0,AJ328+1,0),0)</f>
        <v>0</v>
      </c>
      <c r="AL328" s="210">
        <f>IF(AL$2&lt;=analysis_period,IF(SUM($C628:AL628)&gt;0,AK328+1,0),0)</f>
        <v>0</v>
      </c>
      <c r="AM328" s="210">
        <f>IF(AM$2&lt;=analysis_period,IF(SUM($C628:AM628)&gt;0,AL328+1,0),0)</f>
        <v>0</v>
      </c>
      <c r="AN328" s="210">
        <f>IF(AN$2&lt;=analysis_period,IF(SUM($C628:AN628)&gt;0,AM328+1,0),0)</f>
        <v>0</v>
      </c>
      <c r="AO328" s="210">
        <f>IF(AO$2&lt;=analysis_period,IF(SUM($C628:AO628)&gt;0,AN328+1,0),0)</f>
        <v>0</v>
      </c>
      <c r="AP328" s="210">
        <f>IF(AP$2&lt;=analysis_period,IF(SUM($C628:AP628)&gt;0,AO328+1,0),0)</f>
        <v>0</v>
      </c>
    </row>
    <row r="329" spans="1:42" x14ac:dyDescent="0.2">
      <c r="A329" s="16">
        <f t="shared" si="179"/>
        <v>7</v>
      </c>
      <c r="B329" s="4">
        <v>0</v>
      </c>
      <c r="C329" s="210">
        <f>IF(C$2&lt;=analysis_period,IF(SUM($C629:C629)&gt;0,B329+1,0),0)</f>
        <v>0</v>
      </c>
      <c r="D329" s="210">
        <f>IF(D$2&lt;=analysis_period,IF(SUM($C629:D629)&gt;0,C329+1,0),0)</f>
        <v>0</v>
      </c>
      <c r="E329" s="210">
        <f>IF(E$2&lt;=analysis_period,IF(SUM($C629:E629)&gt;0,D329+1,0),0)</f>
        <v>0</v>
      </c>
      <c r="F329" s="210">
        <f>IF(F$2&lt;=analysis_period,IF(SUM($C629:F629)&gt;0,E329+1,0),0)</f>
        <v>0</v>
      </c>
      <c r="G329" s="210">
        <f>IF(G$2&lt;=analysis_period,IF(SUM($C629:G629)&gt;0,F329+1,0),0)</f>
        <v>0</v>
      </c>
      <c r="H329" s="210">
        <f>IF(H$2&lt;=analysis_period,IF(SUM($C629:H629)&gt;0,G329+1,0),0)</f>
        <v>0</v>
      </c>
      <c r="I329" s="210">
        <f>IF(I$2&lt;=analysis_period,IF(SUM($C629:I629)&gt;0,H329+1,0),0)</f>
        <v>0</v>
      </c>
      <c r="J329" s="210">
        <f>IF(J$2&lt;=analysis_period,IF(SUM($C629:J629)&gt;0,I329+1,0),0)</f>
        <v>0</v>
      </c>
      <c r="K329" s="210">
        <f>IF(K$2&lt;=analysis_period,IF(SUM($C629:K629)&gt;0,J329+1,0),0)</f>
        <v>0</v>
      </c>
      <c r="L329" s="210">
        <f>IF(L$2&lt;=analysis_period,IF(SUM($C629:L629)&gt;0,K329+1,0),0)</f>
        <v>0</v>
      </c>
      <c r="M329" s="210">
        <f>IF(M$2&lt;=analysis_period,IF(SUM($C629:M629)&gt;0,L329+1,0),0)</f>
        <v>0</v>
      </c>
      <c r="N329" s="210">
        <f>IF(N$2&lt;=analysis_period,IF(SUM($C629:N629)&gt;0,M329+1,0),0)</f>
        <v>0</v>
      </c>
      <c r="O329" s="210">
        <f>IF(O$2&lt;=analysis_period,IF(SUM($C629:O629)&gt;0,N329+1,0),0)</f>
        <v>0</v>
      </c>
      <c r="P329" s="210">
        <f>IF(P$2&lt;=analysis_period,IF(SUM($C629:P629)&gt;0,O329+1,0),0)</f>
        <v>0</v>
      </c>
      <c r="Q329" s="210">
        <f>IF(Q$2&lt;=analysis_period,IF(SUM($C629:Q629)&gt;0,P329+1,0),0)</f>
        <v>0</v>
      </c>
      <c r="R329" s="210">
        <f>IF(R$2&lt;=analysis_period,IF(SUM($C629:R629)&gt;0,Q329+1,0),0)</f>
        <v>0</v>
      </c>
      <c r="S329" s="210">
        <f>IF(S$2&lt;=analysis_period,IF(SUM($C629:S629)&gt;0,R329+1,0),0)</f>
        <v>0</v>
      </c>
      <c r="T329" s="210">
        <f>IF(T$2&lt;=analysis_period,IF(SUM($C629:T629)&gt;0,S329+1,0),0)</f>
        <v>0</v>
      </c>
      <c r="U329" s="210">
        <f>IF(U$2&lt;=analysis_period,IF(SUM($C629:U629)&gt;0,T329+1,0),0)</f>
        <v>0</v>
      </c>
      <c r="V329" s="210">
        <f>IF(V$2&lt;=analysis_period,IF(SUM($C629:V629)&gt;0,U329+1,0),0)</f>
        <v>0</v>
      </c>
      <c r="W329" s="210">
        <f>IF(W$2&lt;=analysis_period,IF(SUM($C629:W629)&gt;0,V329+1,0),0)</f>
        <v>0</v>
      </c>
      <c r="X329" s="210">
        <f>IF(X$2&lt;=analysis_period,IF(SUM($C629:X629)&gt;0,W329+1,0),0)</f>
        <v>0</v>
      </c>
      <c r="Y329" s="210">
        <f>IF(Y$2&lt;=analysis_period,IF(SUM($C629:Y629)&gt;0,X329+1,0),0)</f>
        <v>0</v>
      </c>
      <c r="Z329" s="210">
        <f>IF(Z$2&lt;=analysis_period,IF(SUM($C629:Z629)&gt;0,Y329+1,0),0)</f>
        <v>0</v>
      </c>
      <c r="AA329" s="210">
        <f>IF(AA$2&lt;=analysis_period,IF(SUM($C629:AA629)&gt;0,Z329+1,0),0)</f>
        <v>0</v>
      </c>
      <c r="AB329" s="210">
        <f>IF(AB$2&lt;=analysis_period,IF(SUM($C629:AB629)&gt;0,AA329+1,0),0)</f>
        <v>0</v>
      </c>
      <c r="AC329" s="210">
        <f>IF(AC$2&lt;=analysis_period,IF(SUM($C629:AC629)&gt;0,AB329+1,0),0)</f>
        <v>0</v>
      </c>
      <c r="AD329" s="210">
        <f>IF(AD$2&lt;=analysis_period,IF(SUM($C629:AD629)&gt;0,AC329+1,0),0)</f>
        <v>0</v>
      </c>
      <c r="AE329" s="210">
        <f>IF(AE$2&lt;=analysis_period,IF(SUM($C629:AE629)&gt;0,AD329+1,0),0)</f>
        <v>0</v>
      </c>
      <c r="AF329" s="210">
        <f>IF(AF$2&lt;=analysis_period,IF(SUM($C629:AF629)&gt;0,AE329+1,0),0)</f>
        <v>0</v>
      </c>
      <c r="AG329" s="210">
        <f>IF(AG$2&lt;=analysis_period,IF(SUM($C629:AG629)&gt;0,AF329+1,0),0)</f>
        <v>0</v>
      </c>
      <c r="AH329" s="210">
        <f>IF(AH$2&lt;=analysis_period,IF(SUM($C629:AH629)&gt;0,AG329+1,0),0)</f>
        <v>0</v>
      </c>
      <c r="AI329" s="210">
        <f>IF(AI$2&lt;=analysis_period,IF(SUM($C629:AI629)&gt;0,AH329+1,0),0)</f>
        <v>0</v>
      </c>
      <c r="AJ329" s="210">
        <f>IF(AJ$2&lt;=analysis_period,IF(SUM($C629:AJ629)&gt;0,AI329+1,0),0)</f>
        <v>0</v>
      </c>
      <c r="AK329" s="210">
        <f>IF(AK$2&lt;=analysis_period,IF(SUM($C629:AK629)&gt;0,AJ329+1,0),0)</f>
        <v>0</v>
      </c>
      <c r="AL329" s="210">
        <f>IF(AL$2&lt;=analysis_period,IF(SUM($C629:AL629)&gt;0,AK329+1,0),0)</f>
        <v>0</v>
      </c>
      <c r="AM329" s="210">
        <f>IF(AM$2&lt;=analysis_period,IF(SUM($C629:AM629)&gt;0,AL329+1,0),0)</f>
        <v>0</v>
      </c>
      <c r="AN329" s="210">
        <f>IF(AN$2&lt;=analysis_period,IF(SUM($C629:AN629)&gt;0,AM329+1,0),0)</f>
        <v>0</v>
      </c>
      <c r="AO329" s="210">
        <f>IF(AO$2&lt;=analysis_period,IF(SUM($C629:AO629)&gt;0,AN329+1,0),0)</f>
        <v>0</v>
      </c>
      <c r="AP329" s="210">
        <f>IF(AP$2&lt;=analysis_period,IF(SUM($C629:AP629)&gt;0,AO329+1,0),0)</f>
        <v>0</v>
      </c>
    </row>
    <row r="330" spans="1:42" x14ac:dyDescent="0.2">
      <c r="A330" s="16">
        <f t="shared" si="179"/>
        <v>8</v>
      </c>
      <c r="B330" s="4">
        <v>0</v>
      </c>
      <c r="C330" s="210">
        <f>IF(C$2&lt;=analysis_period,IF(SUM($C630:C630)&gt;0,B330+1,0),0)</f>
        <v>0</v>
      </c>
      <c r="D330" s="210">
        <f>IF(D$2&lt;=analysis_period,IF(SUM($C630:D630)&gt;0,C330+1,0),0)</f>
        <v>0</v>
      </c>
      <c r="E330" s="210">
        <f>IF(E$2&lt;=analysis_period,IF(SUM($C630:E630)&gt;0,D330+1,0),0)</f>
        <v>0</v>
      </c>
      <c r="F330" s="210">
        <f>IF(F$2&lt;=analysis_period,IF(SUM($C630:F630)&gt;0,E330+1,0),0)</f>
        <v>0</v>
      </c>
      <c r="G330" s="210">
        <f>IF(G$2&lt;=analysis_period,IF(SUM($C630:G630)&gt;0,F330+1,0),0)</f>
        <v>0</v>
      </c>
      <c r="H330" s="210">
        <f>IF(H$2&lt;=analysis_period,IF(SUM($C630:H630)&gt;0,G330+1,0),0)</f>
        <v>0</v>
      </c>
      <c r="I330" s="210">
        <f>IF(I$2&lt;=analysis_period,IF(SUM($C630:I630)&gt;0,H330+1,0),0)</f>
        <v>0</v>
      </c>
      <c r="J330" s="210">
        <f>IF(J$2&lt;=analysis_period,IF(SUM($C630:J630)&gt;0,I330+1,0),0)</f>
        <v>0</v>
      </c>
      <c r="K330" s="210">
        <f>IF(K$2&lt;=analysis_period,IF(SUM($C630:K630)&gt;0,J330+1,0),0)</f>
        <v>0</v>
      </c>
      <c r="L330" s="210">
        <f>IF(L$2&lt;=analysis_period,IF(SUM($C630:L630)&gt;0,K330+1,0),0)</f>
        <v>0</v>
      </c>
      <c r="M330" s="210">
        <f>IF(M$2&lt;=analysis_period,IF(SUM($C630:M630)&gt;0,L330+1,0),0)</f>
        <v>0</v>
      </c>
      <c r="N330" s="210">
        <f>IF(N$2&lt;=analysis_period,IF(SUM($C630:N630)&gt;0,M330+1,0),0)</f>
        <v>0</v>
      </c>
      <c r="O330" s="210">
        <f>IF(O$2&lt;=analysis_period,IF(SUM($C630:O630)&gt;0,N330+1,0),0)</f>
        <v>0</v>
      </c>
      <c r="P330" s="210">
        <f>IF(P$2&lt;=analysis_period,IF(SUM($C630:P630)&gt;0,O330+1,0),0)</f>
        <v>0</v>
      </c>
      <c r="Q330" s="210">
        <f>IF(Q$2&lt;=analysis_period,IF(SUM($C630:Q630)&gt;0,P330+1,0),0)</f>
        <v>0</v>
      </c>
      <c r="R330" s="210">
        <f>IF(R$2&lt;=analysis_period,IF(SUM($C630:R630)&gt;0,Q330+1,0),0)</f>
        <v>0</v>
      </c>
      <c r="S330" s="210">
        <f>IF(S$2&lt;=analysis_period,IF(SUM($C630:S630)&gt;0,R330+1,0),0)</f>
        <v>0</v>
      </c>
      <c r="T330" s="210">
        <f>IF(T$2&lt;=analysis_period,IF(SUM($C630:T630)&gt;0,S330+1,0),0)</f>
        <v>0</v>
      </c>
      <c r="U330" s="210">
        <f>IF(U$2&lt;=analysis_period,IF(SUM($C630:U630)&gt;0,T330+1,0),0)</f>
        <v>0</v>
      </c>
      <c r="V330" s="210">
        <f>IF(V$2&lt;=analysis_period,IF(SUM($C630:V630)&gt;0,U330+1,0),0)</f>
        <v>0</v>
      </c>
      <c r="W330" s="210">
        <f>IF(W$2&lt;=analysis_period,IF(SUM($C630:W630)&gt;0,V330+1,0),0)</f>
        <v>0</v>
      </c>
      <c r="X330" s="210">
        <f>IF(X$2&lt;=analysis_period,IF(SUM($C630:X630)&gt;0,W330+1,0),0)</f>
        <v>0</v>
      </c>
      <c r="Y330" s="210">
        <f>IF(Y$2&lt;=analysis_period,IF(SUM($C630:Y630)&gt;0,X330+1,0),0)</f>
        <v>0</v>
      </c>
      <c r="Z330" s="210">
        <f>IF(Z$2&lt;=analysis_period,IF(SUM($C630:Z630)&gt;0,Y330+1,0),0)</f>
        <v>0</v>
      </c>
      <c r="AA330" s="210">
        <f>IF(AA$2&lt;=analysis_period,IF(SUM($C630:AA630)&gt;0,Z330+1,0),0)</f>
        <v>0</v>
      </c>
      <c r="AB330" s="210">
        <f>IF(AB$2&lt;=analysis_period,IF(SUM($C630:AB630)&gt;0,AA330+1,0),0)</f>
        <v>0</v>
      </c>
      <c r="AC330" s="210">
        <f>IF(AC$2&lt;=analysis_period,IF(SUM($C630:AC630)&gt;0,AB330+1,0),0)</f>
        <v>0</v>
      </c>
      <c r="AD330" s="210">
        <f>IF(AD$2&lt;=analysis_period,IF(SUM($C630:AD630)&gt;0,AC330+1,0),0)</f>
        <v>0</v>
      </c>
      <c r="AE330" s="210">
        <f>IF(AE$2&lt;=analysis_period,IF(SUM($C630:AE630)&gt;0,AD330+1,0),0)</f>
        <v>0</v>
      </c>
      <c r="AF330" s="210">
        <f>IF(AF$2&lt;=analysis_period,IF(SUM($C630:AF630)&gt;0,AE330+1,0),0)</f>
        <v>0</v>
      </c>
      <c r="AG330" s="210">
        <f>IF(AG$2&lt;=analysis_period,IF(SUM($C630:AG630)&gt;0,AF330+1,0),0)</f>
        <v>0</v>
      </c>
      <c r="AH330" s="210">
        <f>IF(AH$2&lt;=analysis_period,IF(SUM($C630:AH630)&gt;0,AG330+1,0),0)</f>
        <v>0</v>
      </c>
      <c r="AI330" s="210">
        <f>IF(AI$2&lt;=analysis_period,IF(SUM($C630:AI630)&gt;0,AH330+1,0),0)</f>
        <v>0</v>
      </c>
      <c r="AJ330" s="210">
        <f>IF(AJ$2&lt;=analysis_period,IF(SUM($C630:AJ630)&gt;0,AI330+1,0),0)</f>
        <v>0</v>
      </c>
      <c r="AK330" s="210">
        <f>IF(AK$2&lt;=analysis_period,IF(SUM($C630:AK630)&gt;0,AJ330+1,0),0)</f>
        <v>0</v>
      </c>
      <c r="AL330" s="210">
        <f>IF(AL$2&lt;=analysis_period,IF(SUM($C630:AL630)&gt;0,AK330+1,0),0)</f>
        <v>0</v>
      </c>
      <c r="AM330" s="210">
        <f>IF(AM$2&lt;=analysis_period,IF(SUM($C630:AM630)&gt;0,AL330+1,0),0)</f>
        <v>0</v>
      </c>
      <c r="AN330" s="210">
        <f>IF(AN$2&lt;=analysis_period,IF(SUM($C630:AN630)&gt;0,AM330+1,0),0)</f>
        <v>0</v>
      </c>
      <c r="AO330" s="210">
        <f>IF(AO$2&lt;=analysis_period,IF(SUM($C630:AO630)&gt;0,AN330+1,0),0)</f>
        <v>0</v>
      </c>
      <c r="AP330" s="210">
        <f>IF(AP$2&lt;=analysis_period,IF(SUM($C630:AP630)&gt;0,AO330+1,0),0)</f>
        <v>0</v>
      </c>
    </row>
    <row r="331" spans="1:42" x14ac:dyDescent="0.2">
      <c r="A331" s="16">
        <f>A330+1</f>
        <v>9</v>
      </c>
      <c r="B331" s="4">
        <v>0</v>
      </c>
      <c r="C331" s="210">
        <f>IF(C$2&lt;=analysis_period,IF(SUM($C631:C631)&gt;0,B331+1,0),0)</f>
        <v>0</v>
      </c>
      <c r="D331" s="210">
        <f>IF(D$2&lt;=analysis_period,IF(SUM($C631:D631)&gt;0,C331+1,0),0)</f>
        <v>0</v>
      </c>
      <c r="E331" s="210">
        <f>IF(E$2&lt;=analysis_period,IF(SUM($C631:E631)&gt;0,D331+1,0),0)</f>
        <v>0</v>
      </c>
      <c r="F331" s="210">
        <f>IF(F$2&lt;=analysis_period,IF(SUM($C631:F631)&gt;0,E331+1,0),0)</f>
        <v>0</v>
      </c>
      <c r="G331" s="210">
        <f>IF(G$2&lt;=analysis_period,IF(SUM($C631:G631)&gt;0,F331+1,0),0)</f>
        <v>0</v>
      </c>
      <c r="H331" s="210">
        <f>IF(H$2&lt;=analysis_period,IF(SUM($C631:H631)&gt;0,G331+1,0),0)</f>
        <v>0</v>
      </c>
      <c r="I331" s="210">
        <f>IF(I$2&lt;=analysis_period,IF(SUM($C631:I631)&gt;0,H331+1,0),0)</f>
        <v>0</v>
      </c>
      <c r="J331" s="210">
        <f>IF(J$2&lt;=analysis_period,IF(SUM($C631:J631)&gt;0,I331+1,0),0)</f>
        <v>0</v>
      </c>
      <c r="K331" s="210">
        <f>IF(K$2&lt;=analysis_period,IF(SUM($C631:K631)&gt;0,J331+1,0),0)</f>
        <v>0</v>
      </c>
      <c r="L331" s="210">
        <f>IF(L$2&lt;=analysis_period,IF(SUM($C631:L631)&gt;0,K331+1,0),0)</f>
        <v>0</v>
      </c>
      <c r="M331" s="210">
        <f>IF(M$2&lt;=analysis_period,IF(SUM($C631:M631)&gt;0,L331+1,0),0)</f>
        <v>0</v>
      </c>
      <c r="N331" s="210">
        <f>IF(N$2&lt;=analysis_period,IF(SUM($C631:N631)&gt;0,M331+1,0),0)</f>
        <v>0</v>
      </c>
      <c r="O331" s="210">
        <f>IF(O$2&lt;=analysis_period,IF(SUM($C631:O631)&gt;0,N331+1,0),0)</f>
        <v>0</v>
      </c>
      <c r="P331" s="210">
        <f>IF(P$2&lt;=analysis_period,IF(SUM($C631:P631)&gt;0,O331+1,0),0)</f>
        <v>0</v>
      </c>
      <c r="Q331" s="210">
        <f>IF(Q$2&lt;=analysis_period,IF(SUM($C631:Q631)&gt;0,P331+1,0),0)</f>
        <v>0</v>
      </c>
      <c r="R331" s="210">
        <f>IF(R$2&lt;=analysis_period,IF(SUM($C631:R631)&gt;0,Q331+1,0),0)</f>
        <v>0</v>
      </c>
      <c r="S331" s="210">
        <f>IF(S$2&lt;=analysis_period,IF(SUM($C631:S631)&gt;0,R331+1,0),0)</f>
        <v>0</v>
      </c>
      <c r="T331" s="210">
        <f>IF(T$2&lt;=analysis_period,IF(SUM($C631:T631)&gt;0,S331+1,0),0)</f>
        <v>0</v>
      </c>
      <c r="U331" s="210">
        <f>IF(U$2&lt;=analysis_period,IF(SUM($C631:U631)&gt;0,T331+1,0),0)</f>
        <v>0</v>
      </c>
      <c r="V331" s="210">
        <f>IF(V$2&lt;=analysis_period,IF(SUM($C631:V631)&gt;0,U331+1,0),0)</f>
        <v>0</v>
      </c>
      <c r="W331" s="210">
        <f>IF(W$2&lt;=analysis_period,IF(SUM($C631:W631)&gt;0,V331+1,0),0)</f>
        <v>0</v>
      </c>
      <c r="X331" s="210">
        <f>IF(X$2&lt;=analysis_period,IF(SUM($C631:X631)&gt;0,W331+1,0),0)</f>
        <v>0</v>
      </c>
      <c r="Y331" s="210">
        <f>IF(Y$2&lt;=analysis_period,IF(SUM($C631:Y631)&gt;0,X331+1,0),0)</f>
        <v>0</v>
      </c>
      <c r="Z331" s="210">
        <f>IF(Z$2&lt;=analysis_period,IF(SUM($C631:Z631)&gt;0,Y331+1,0),0)</f>
        <v>0</v>
      </c>
      <c r="AA331" s="210">
        <f>IF(AA$2&lt;=analysis_period,IF(SUM($C631:AA631)&gt;0,Z331+1,0),0)</f>
        <v>0</v>
      </c>
      <c r="AB331" s="210">
        <f>IF(AB$2&lt;=analysis_period,IF(SUM($C631:AB631)&gt;0,AA331+1,0),0)</f>
        <v>0</v>
      </c>
      <c r="AC331" s="210">
        <f>IF(AC$2&lt;=analysis_period,IF(SUM($C631:AC631)&gt;0,AB331+1,0),0)</f>
        <v>0</v>
      </c>
      <c r="AD331" s="210">
        <f>IF(AD$2&lt;=analysis_period,IF(SUM($C631:AD631)&gt;0,AC331+1,0),0)</f>
        <v>0</v>
      </c>
      <c r="AE331" s="210">
        <f>IF(AE$2&lt;=analysis_period,IF(SUM($C631:AE631)&gt;0,AD331+1,0),0)</f>
        <v>0</v>
      </c>
      <c r="AF331" s="210">
        <f>IF(AF$2&lt;=analysis_period,IF(SUM($C631:AF631)&gt;0,AE331+1,0),0)</f>
        <v>0</v>
      </c>
      <c r="AG331" s="210">
        <f>IF(AG$2&lt;=analysis_period,IF(SUM($C631:AG631)&gt;0,AF331+1,0),0)</f>
        <v>0</v>
      </c>
      <c r="AH331" s="210">
        <f>IF(AH$2&lt;=analysis_period,IF(SUM($C631:AH631)&gt;0,AG331+1,0),0)</f>
        <v>0</v>
      </c>
      <c r="AI331" s="210">
        <f>IF(AI$2&lt;=analysis_period,IF(SUM($C631:AI631)&gt;0,AH331+1,0),0)</f>
        <v>0</v>
      </c>
      <c r="AJ331" s="210">
        <f>IF(AJ$2&lt;=analysis_period,IF(SUM($C631:AJ631)&gt;0,AI331+1,0),0)</f>
        <v>0</v>
      </c>
      <c r="AK331" s="210">
        <f>IF(AK$2&lt;=analysis_period,IF(SUM($C631:AK631)&gt;0,AJ331+1,0),0)</f>
        <v>0</v>
      </c>
      <c r="AL331" s="210">
        <f>IF(AL$2&lt;=analysis_period,IF(SUM($C631:AL631)&gt;0,AK331+1,0),0)</f>
        <v>0</v>
      </c>
      <c r="AM331" s="210">
        <f>IF(AM$2&lt;=analysis_period,IF(SUM($C631:AM631)&gt;0,AL331+1,0),0)</f>
        <v>0</v>
      </c>
      <c r="AN331" s="210">
        <f>IF(AN$2&lt;=analysis_period,IF(SUM($C631:AN631)&gt;0,AM331+1,0),0)</f>
        <v>0</v>
      </c>
      <c r="AO331" s="210">
        <f>IF(AO$2&lt;=analysis_period,IF(SUM($C631:AO631)&gt;0,AN331+1,0),0)</f>
        <v>0</v>
      </c>
      <c r="AP331" s="210">
        <f>IF(AP$2&lt;=analysis_period,IF(SUM($C631:AP631)&gt;0,AO331+1,0),0)</f>
        <v>0</v>
      </c>
    </row>
    <row r="332" spans="1:42" x14ac:dyDescent="0.2">
      <c r="A332" s="16">
        <f t="shared" si="179"/>
        <v>10</v>
      </c>
      <c r="B332" s="4">
        <v>0</v>
      </c>
      <c r="C332" s="210">
        <f>IF(C$2&lt;=analysis_period,IF(SUM($C632:C632)&gt;0,B332+1,0),0)</f>
        <v>0</v>
      </c>
      <c r="D332" s="210">
        <f>IF(D$2&lt;=analysis_period,IF(SUM($C632:D632)&gt;0,C332+1,0),0)</f>
        <v>0</v>
      </c>
      <c r="E332" s="210">
        <f>IF(E$2&lt;=analysis_period,IF(SUM($C632:E632)&gt;0,D332+1,0),0)</f>
        <v>0</v>
      </c>
      <c r="F332" s="210">
        <f>IF(F$2&lt;=analysis_period,IF(SUM($C632:F632)&gt;0,E332+1,0),0)</f>
        <v>0</v>
      </c>
      <c r="G332" s="210">
        <f>IF(G$2&lt;=analysis_period,IF(SUM($C632:G632)&gt;0,F332+1,0),0)</f>
        <v>0</v>
      </c>
      <c r="H332" s="210">
        <f>IF(H$2&lt;=analysis_period,IF(SUM($C632:H632)&gt;0,G332+1,0),0)</f>
        <v>0</v>
      </c>
      <c r="I332" s="210">
        <f>IF(I$2&lt;=analysis_period,IF(SUM($C632:I632)&gt;0,H332+1,0),0)</f>
        <v>0</v>
      </c>
      <c r="J332" s="210">
        <f>IF(J$2&lt;=analysis_period,IF(SUM($C632:J632)&gt;0,I332+1,0),0)</f>
        <v>0</v>
      </c>
      <c r="K332" s="210">
        <f>IF(K$2&lt;=analysis_period,IF(SUM($C632:K632)&gt;0,J332+1,0),0)</f>
        <v>0</v>
      </c>
      <c r="L332" s="210">
        <f>IF(L$2&lt;=analysis_period,IF(SUM($C632:L632)&gt;0,K332+1,0),0)</f>
        <v>0</v>
      </c>
      <c r="M332" s="210">
        <f>IF(M$2&lt;=analysis_period,IF(SUM($C632:M632)&gt;0,L332+1,0),0)</f>
        <v>0</v>
      </c>
      <c r="N332" s="210">
        <f>IF(N$2&lt;=analysis_period,IF(SUM($C632:N632)&gt;0,M332+1,0),0)</f>
        <v>0</v>
      </c>
      <c r="O332" s="210">
        <f>IF(O$2&lt;=analysis_period,IF(SUM($C632:O632)&gt;0,N332+1,0),0)</f>
        <v>0</v>
      </c>
      <c r="P332" s="210">
        <f>IF(P$2&lt;=analysis_period,IF(SUM($C632:P632)&gt;0,O332+1,0),0)</f>
        <v>0</v>
      </c>
      <c r="Q332" s="210">
        <f>IF(Q$2&lt;=analysis_period,IF(SUM($C632:Q632)&gt;0,P332+1,0),0)</f>
        <v>0</v>
      </c>
      <c r="R332" s="210">
        <f>IF(R$2&lt;=analysis_period,IF(SUM($C632:R632)&gt;0,Q332+1,0),0)</f>
        <v>0</v>
      </c>
      <c r="S332" s="210">
        <f>IF(S$2&lt;=analysis_period,IF(SUM($C632:S632)&gt;0,R332+1,0),0)</f>
        <v>0</v>
      </c>
      <c r="T332" s="210">
        <f>IF(T$2&lt;=analysis_period,IF(SUM($C632:T632)&gt;0,S332+1,0),0)</f>
        <v>0</v>
      </c>
      <c r="U332" s="210">
        <f>IF(U$2&lt;=analysis_period,IF(SUM($C632:U632)&gt;0,T332+1,0),0)</f>
        <v>0</v>
      </c>
      <c r="V332" s="210">
        <f>IF(V$2&lt;=analysis_period,IF(SUM($C632:V632)&gt;0,U332+1,0),0)</f>
        <v>0</v>
      </c>
      <c r="W332" s="210">
        <f>IF(W$2&lt;=analysis_period,IF(SUM($C632:W632)&gt;0,V332+1,0),0)</f>
        <v>0</v>
      </c>
      <c r="X332" s="210">
        <f>IF(X$2&lt;=analysis_period,IF(SUM($C632:X632)&gt;0,W332+1,0),0)</f>
        <v>0</v>
      </c>
      <c r="Y332" s="210">
        <f>IF(Y$2&lt;=analysis_period,IF(SUM($C632:Y632)&gt;0,X332+1,0),0)</f>
        <v>0</v>
      </c>
      <c r="Z332" s="210">
        <f>IF(Z$2&lt;=analysis_period,IF(SUM($C632:Z632)&gt;0,Y332+1,0),0)</f>
        <v>0</v>
      </c>
      <c r="AA332" s="210">
        <f>IF(AA$2&lt;=analysis_period,IF(SUM($C632:AA632)&gt;0,Z332+1,0),0)</f>
        <v>0</v>
      </c>
      <c r="AB332" s="210">
        <f>IF(AB$2&lt;=analysis_period,IF(SUM($C632:AB632)&gt;0,AA332+1,0),0)</f>
        <v>0</v>
      </c>
      <c r="AC332" s="210">
        <f>IF(AC$2&lt;=analysis_period,IF(SUM($C632:AC632)&gt;0,AB332+1,0),0)</f>
        <v>0</v>
      </c>
      <c r="AD332" s="210">
        <f>IF(AD$2&lt;=analysis_period,IF(SUM($C632:AD632)&gt;0,AC332+1,0),0)</f>
        <v>0</v>
      </c>
      <c r="AE332" s="210">
        <f>IF(AE$2&lt;=analysis_period,IF(SUM($C632:AE632)&gt;0,AD332+1,0),0)</f>
        <v>0</v>
      </c>
      <c r="AF332" s="210">
        <f>IF(AF$2&lt;=analysis_period,IF(SUM($C632:AF632)&gt;0,AE332+1,0),0)</f>
        <v>0</v>
      </c>
      <c r="AG332" s="210">
        <f>IF(AG$2&lt;=analysis_period,IF(SUM($C632:AG632)&gt;0,AF332+1,0),0)</f>
        <v>0</v>
      </c>
      <c r="AH332" s="210">
        <f>IF(AH$2&lt;=analysis_period,IF(SUM($C632:AH632)&gt;0,AG332+1,0),0)</f>
        <v>0</v>
      </c>
      <c r="AI332" s="210">
        <f>IF(AI$2&lt;=analysis_period,IF(SUM($C632:AI632)&gt;0,AH332+1,0),0)</f>
        <v>0</v>
      </c>
      <c r="AJ332" s="210">
        <f>IF(AJ$2&lt;=analysis_period,IF(SUM($C632:AJ632)&gt;0,AI332+1,0),0)</f>
        <v>0</v>
      </c>
      <c r="AK332" s="210">
        <f>IF(AK$2&lt;=analysis_period,IF(SUM($C632:AK632)&gt;0,AJ332+1,0),0)</f>
        <v>0</v>
      </c>
      <c r="AL332" s="210">
        <f>IF(AL$2&lt;=analysis_period,IF(SUM($C632:AL632)&gt;0,AK332+1,0),0)</f>
        <v>0</v>
      </c>
      <c r="AM332" s="210">
        <f>IF(AM$2&lt;=analysis_period,IF(SUM($C632:AM632)&gt;0,AL332+1,0),0)</f>
        <v>0</v>
      </c>
      <c r="AN332" s="210">
        <f>IF(AN$2&lt;=analysis_period,IF(SUM($C632:AN632)&gt;0,AM332+1,0),0)</f>
        <v>0</v>
      </c>
      <c r="AO332" s="210">
        <f>IF(AO$2&lt;=analysis_period,IF(SUM($C632:AO632)&gt;0,AN332+1,0),0)</f>
        <v>0</v>
      </c>
      <c r="AP332" s="210">
        <f>IF(AP$2&lt;=analysis_period,IF(SUM($C632:AP632)&gt;0,AO332+1,0),0)</f>
        <v>0</v>
      </c>
    </row>
    <row r="333" spans="1:42" x14ac:dyDescent="0.2">
      <c r="A333" s="3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row>
    <row r="334" spans="1:42" x14ac:dyDescent="0.2">
      <c r="A334" s="32" t="s">
        <v>68</v>
      </c>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c r="AM334" s="28"/>
      <c r="AN334" s="28"/>
      <c r="AO334" s="28"/>
      <c r="AP334" s="28"/>
    </row>
    <row r="335" spans="1:42" x14ac:dyDescent="0.2">
      <c r="A335" s="16">
        <v>1</v>
      </c>
      <c r="B335" s="229">
        <f t="shared" ref="B335:B344" si="180">SUM(C335:AP335)</f>
        <v>0</v>
      </c>
      <c r="C335" s="231">
        <f t="shared" ref="C335:AP335" si="181">LOOKUP(C323,$B$293:$AP$293,$B$294:$AP$294)/100*$B623</f>
        <v>0</v>
      </c>
      <c r="D335" s="210">
        <f t="shared" si="181"/>
        <v>0</v>
      </c>
      <c r="E335" s="210">
        <f t="shared" si="181"/>
        <v>0</v>
      </c>
      <c r="F335" s="210">
        <f t="shared" si="181"/>
        <v>0</v>
      </c>
      <c r="G335" s="210">
        <f t="shared" si="181"/>
        <v>0</v>
      </c>
      <c r="H335" s="210">
        <f t="shared" si="181"/>
        <v>0</v>
      </c>
      <c r="I335" s="210">
        <f t="shared" si="181"/>
        <v>0</v>
      </c>
      <c r="J335" s="210">
        <f t="shared" si="181"/>
        <v>0</v>
      </c>
      <c r="K335" s="210">
        <f t="shared" si="181"/>
        <v>0</v>
      </c>
      <c r="L335" s="210">
        <f t="shared" si="181"/>
        <v>0</v>
      </c>
      <c r="M335" s="210">
        <f t="shared" si="181"/>
        <v>0</v>
      </c>
      <c r="N335" s="210">
        <f t="shared" si="181"/>
        <v>0</v>
      </c>
      <c r="O335" s="210">
        <f t="shared" si="181"/>
        <v>0</v>
      </c>
      <c r="P335" s="210">
        <f t="shared" si="181"/>
        <v>0</v>
      </c>
      <c r="Q335" s="210">
        <f t="shared" si="181"/>
        <v>0</v>
      </c>
      <c r="R335" s="210">
        <f t="shared" si="181"/>
        <v>0</v>
      </c>
      <c r="S335" s="210">
        <f t="shared" si="181"/>
        <v>0</v>
      </c>
      <c r="T335" s="210">
        <f t="shared" si="181"/>
        <v>0</v>
      </c>
      <c r="U335" s="210">
        <f t="shared" si="181"/>
        <v>0</v>
      </c>
      <c r="V335" s="210">
        <f t="shared" si="181"/>
        <v>0</v>
      </c>
      <c r="W335" s="210">
        <f t="shared" si="181"/>
        <v>0</v>
      </c>
      <c r="X335" s="210">
        <f t="shared" si="181"/>
        <v>0</v>
      </c>
      <c r="Y335" s="210">
        <f t="shared" si="181"/>
        <v>0</v>
      </c>
      <c r="Z335" s="210">
        <f t="shared" si="181"/>
        <v>0</v>
      </c>
      <c r="AA335" s="210">
        <f t="shared" si="181"/>
        <v>0</v>
      </c>
      <c r="AB335" s="210">
        <f t="shared" si="181"/>
        <v>0</v>
      </c>
      <c r="AC335" s="210">
        <f t="shared" si="181"/>
        <v>0</v>
      </c>
      <c r="AD335" s="210">
        <f t="shared" si="181"/>
        <v>0</v>
      </c>
      <c r="AE335" s="210">
        <f t="shared" si="181"/>
        <v>0</v>
      </c>
      <c r="AF335" s="210">
        <f t="shared" si="181"/>
        <v>0</v>
      </c>
      <c r="AG335" s="210">
        <f t="shared" si="181"/>
        <v>0</v>
      </c>
      <c r="AH335" s="210">
        <f t="shared" si="181"/>
        <v>0</v>
      </c>
      <c r="AI335" s="210">
        <f t="shared" si="181"/>
        <v>0</v>
      </c>
      <c r="AJ335" s="210">
        <f t="shared" si="181"/>
        <v>0</v>
      </c>
      <c r="AK335" s="210">
        <f t="shared" si="181"/>
        <v>0</v>
      </c>
      <c r="AL335" s="210">
        <f t="shared" si="181"/>
        <v>0</v>
      </c>
      <c r="AM335" s="210">
        <f t="shared" si="181"/>
        <v>0</v>
      </c>
      <c r="AN335" s="210">
        <f t="shared" si="181"/>
        <v>0</v>
      </c>
      <c r="AO335" s="210">
        <f t="shared" si="181"/>
        <v>0</v>
      </c>
      <c r="AP335" s="210">
        <f t="shared" si="181"/>
        <v>0</v>
      </c>
    </row>
    <row r="336" spans="1:42" x14ac:dyDescent="0.2">
      <c r="A336" s="16">
        <f>A335+1</f>
        <v>2</v>
      </c>
      <c r="B336" s="229">
        <f t="shared" si="180"/>
        <v>0</v>
      </c>
      <c r="C336" s="231">
        <f t="shared" ref="C336:AP336" si="182">LOOKUP(C324,$B$293:$AP$293,$B$294:$AP$294)/100*$B624</f>
        <v>0</v>
      </c>
      <c r="D336" s="210">
        <f t="shared" si="182"/>
        <v>0</v>
      </c>
      <c r="E336" s="210">
        <f t="shared" si="182"/>
        <v>0</v>
      </c>
      <c r="F336" s="210">
        <f t="shared" si="182"/>
        <v>0</v>
      </c>
      <c r="G336" s="210">
        <f t="shared" si="182"/>
        <v>0</v>
      </c>
      <c r="H336" s="210">
        <f t="shared" si="182"/>
        <v>0</v>
      </c>
      <c r="I336" s="210">
        <f t="shared" si="182"/>
        <v>0</v>
      </c>
      <c r="J336" s="210">
        <f t="shared" si="182"/>
        <v>0</v>
      </c>
      <c r="K336" s="210">
        <f t="shared" si="182"/>
        <v>0</v>
      </c>
      <c r="L336" s="210">
        <f t="shared" si="182"/>
        <v>0</v>
      </c>
      <c r="M336" s="210">
        <f t="shared" si="182"/>
        <v>0</v>
      </c>
      <c r="N336" s="210">
        <f t="shared" si="182"/>
        <v>0</v>
      </c>
      <c r="O336" s="210">
        <f t="shared" si="182"/>
        <v>0</v>
      </c>
      <c r="P336" s="210">
        <f t="shared" si="182"/>
        <v>0</v>
      </c>
      <c r="Q336" s="210">
        <f t="shared" si="182"/>
        <v>0</v>
      </c>
      <c r="R336" s="210">
        <f t="shared" si="182"/>
        <v>0</v>
      </c>
      <c r="S336" s="210">
        <f t="shared" si="182"/>
        <v>0</v>
      </c>
      <c r="T336" s="210">
        <f t="shared" si="182"/>
        <v>0</v>
      </c>
      <c r="U336" s="210">
        <f t="shared" si="182"/>
        <v>0</v>
      </c>
      <c r="V336" s="210">
        <f t="shared" si="182"/>
        <v>0</v>
      </c>
      <c r="W336" s="210">
        <f t="shared" si="182"/>
        <v>0</v>
      </c>
      <c r="X336" s="210">
        <f t="shared" si="182"/>
        <v>0</v>
      </c>
      <c r="Y336" s="210">
        <f t="shared" si="182"/>
        <v>0</v>
      </c>
      <c r="Z336" s="210">
        <f t="shared" si="182"/>
        <v>0</v>
      </c>
      <c r="AA336" s="210">
        <f t="shared" si="182"/>
        <v>0</v>
      </c>
      <c r="AB336" s="210">
        <f t="shared" si="182"/>
        <v>0</v>
      </c>
      <c r="AC336" s="210">
        <f t="shared" si="182"/>
        <v>0</v>
      </c>
      <c r="AD336" s="210">
        <f t="shared" si="182"/>
        <v>0</v>
      </c>
      <c r="AE336" s="210">
        <f t="shared" si="182"/>
        <v>0</v>
      </c>
      <c r="AF336" s="210">
        <f t="shared" si="182"/>
        <v>0</v>
      </c>
      <c r="AG336" s="210">
        <f t="shared" si="182"/>
        <v>0</v>
      </c>
      <c r="AH336" s="210">
        <f t="shared" si="182"/>
        <v>0</v>
      </c>
      <c r="AI336" s="210">
        <f t="shared" si="182"/>
        <v>0</v>
      </c>
      <c r="AJ336" s="210">
        <f t="shared" si="182"/>
        <v>0</v>
      </c>
      <c r="AK336" s="210">
        <f t="shared" si="182"/>
        <v>0</v>
      </c>
      <c r="AL336" s="210">
        <f t="shared" si="182"/>
        <v>0</v>
      </c>
      <c r="AM336" s="210">
        <f t="shared" si="182"/>
        <v>0</v>
      </c>
      <c r="AN336" s="210">
        <f t="shared" si="182"/>
        <v>0</v>
      </c>
      <c r="AO336" s="210">
        <f t="shared" si="182"/>
        <v>0</v>
      </c>
      <c r="AP336" s="210">
        <f t="shared" si="182"/>
        <v>0</v>
      </c>
    </row>
    <row r="337" spans="1:42" x14ac:dyDescent="0.2">
      <c r="A337" s="16">
        <f t="shared" ref="A337:A344" si="183">A336+1</f>
        <v>3</v>
      </c>
      <c r="B337" s="229">
        <f t="shared" si="180"/>
        <v>0</v>
      </c>
      <c r="C337" s="231">
        <f t="shared" ref="C337:AP337" si="184">LOOKUP(C325,$B$293:$AP$293,$B$294:$AP$294)/100*$B625</f>
        <v>0</v>
      </c>
      <c r="D337" s="210">
        <f t="shared" si="184"/>
        <v>0</v>
      </c>
      <c r="E337" s="210">
        <f t="shared" si="184"/>
        <v>0</v>
      </c>
      <c r="F337" s="210">
        <f t="shared" si="184"/>
        <v>0</v>
      </c>
      <c r="G337" s="210">
        <f t="shared" si="184"/>
        <v>0</v>
      </c>
      <c r="H337" s="210">
        <f t="shared" si="184"/>
        <v>0</v>
      </c>
      <c r="I337" s="210">
        <f t="shared" si="184"/>
        <v>0</v>
      </c>
      <c r="J337" s="210">
        <f t="shared" si="184"/>
        <v>0</v>
      </c>
      <c r="K337" s="210">
        <f t="shared" si="184"/>
        <v>0</v>
      </c>
      <c r="L337" s="210">
        <f t="shared" si="184"/>
        <v>0</v>
      </c>
      <c r="M337" s="210">
        <f t="shared" si="184"/>
        <v>0</v>
      </c>
      <c r="N337" s="210">
        <f t="shared" si="184"/>
        <v>0</v>
      </c>
      <c r="O337" s="210">
        <f t="shared" si="184"/>
        <v>0</v>
      </c>
      <c r="P337" s="210">
        <f t="shared" si="184"/>
        <v>0</v>
      </c>
      <c r="Q337" s="210">
        <f t="shared" si="184"/>
        <v>0</v>
      </c>
      <c r="R337" s="210">
        <f t="shared" si="184"/>
        <v>0</v>
      </c>
      <c r="S337" s="210">
        <f t="shared" si="184"/>
        <v>0</v>
      </c>
      <c r="T337" s="210">
        <f t="shared" si="184"/>
        <v>0</v>
      </c>
      <c r="U337" s="210">
        <f t="shared" si="184"/>
        <v>0</v>
      </c>
      <c r="V337" s="210">
        <f t="shared" si="184"/>
        <v>0</v>
      </c>
      <c r="W337" s="210">
        <f t="shared" si="184"/>
        <v>0</v>
      </c>
      <c r="X337" s="210">
        <f t="shared" si="184"/>
        <v>0</v>
      </c>
      <c r="Y337" s="210">
        <f t="shared" si="184"/>
        <v>0</v>
      </c>
      <c r="Z337" s="210">
        <f t="shared" si="184"/>
        <v>0</v>
      </c>
      <c r="AA337" s="210">
        <f t="shared" si="184"/>
        <v>0</v>
      </c>
      <c r="AB337" s="210">
        <f t="shared" si="184"/>
        <v>0</v>
      </c>
      <c r="AC337" s="210">
        <f t="shared" si="184"/>
        <v>0</v>
      </c>
      <c r="AD337" s="210">
        <f t="shared" si="184"/>
        <v>0</v>
      </c>
      <c r="AE337" s="210">
        <f t="shared" si="184"/>
        <v>0</v>
      </c>
      <c r="AF337" s="210">
        <f t="shared" si="184"/>
        <v>0</v>
      </c>
      <c r="AG337" s="210">
        <f t="shared" si="184"/>
        <v>0</v>
      </c>
      <c r="AH337" s="210">
        <f t="shared" si="184"/>
        <v>0</v>
      </c>
      <c r="AI337" s="210">
        <f t="shared" si="184"/>
        <v>0</v>
      </c>
      <c r="AJ337" s="210">
        <f t="shared" si="184"/>
        <v>0</v>
      </c>
      <c r="AK337" s="210">
        <f t="shared" si="184"/>
        <v>0</v>
      </c>
      <c r="AL337" s="210">
        <f t="shared" si="184"/>
        <v>0</v>
      </c>
      <c r="AM337" s="210">
        <f t="shared" si="184"/>
        <v>0</v>
      </c>
      <c r="AN337" s="210">
        <f t="shared" si="184"/>
        <v>0</v>
      </c>
      <c r="AO337" s="210">
        <f t="shared" si="184"/>
        <v>0</v>
      </c>
      <c r="AP337" s="210">
        <f t="shared" si="184"/>
        <v>0</v>
      </c>
    </row>
    <row r="338" spans="1:42" x14ac:dyDescent="0.2">
      <c r="A338" s="16">
        <f t="shared" si="183"/>
        <v>4</v>
      </c>
      <c r="B338" s="229">
        <f t="shared" si="180"/>
        <v>0</v>
      </c>
      <c r="C338" s="231">
        <f t="shared" ref="C338:AP338" si="185">LOOKUP(C326,$B$293:$AP$293,$B$294:$AP$294)/100*$B626</f>
        <v>0</v>
      </c>
      <c r="D338" s="210">
        <f t="shared" si="185"/>
        <v>0</v>
      </c>
      <c r="E338" s="210">
        <f t="shared" si="185"/>
        <v>0</v>
      </c>
      <c r="F338" s="210">
        <f t="shared" si="185"/>
        <v>0</v>
      </c>
      <c r="G338" s="210">
        <f t="shared" si="185"/>
        <v>0</v>
      </c>
      <c r="H338" s="210">
        <f t="shared" si="185"/>
        <v>0</v>
      </c>
      <c r="I338" s="210">
        <f t="shared" si="185"/>
        <v>0</v>
      </c>
      <c r="J338" s="210">
        <f t="shared" si="185"/>
        <v>0</v>
      </c>
      <c r="K338" s="210">
        <f t="shared" si="185"/>
        <v>0</v>
      </c>
      <c r="L338" s="210">
        <f t="shared" si="185"/>
        <v>0</v>
      </c>
      <c r="M338" s="210">
        <f t="shared" si="185"/>
        <v>0</v>
      </c>
      <c r="N338" s="210">
        <f t="shared" si="185"/>
        <v>0</v>
      </c>
      <c r="O338" s="210">
        <f t="shared" si="185"/>
        <v>0</v>
      </c>
      <c r="P338" s="210">
        <f t="shared" si="185"/>
        <v>0</v>
      </c>
      <c r="Q338" s="210">
        <f t="shared" si="185"/>
        <v>0</v>
      </c>
      <c r="R338" s="210">
        <f t="shared" si="185"/>
        <v>0</v>
      </c>
      <c r="S338" s="210">
        <f t="shared" si="185"/>
        <v>0</v>
      </c>
      <c r="T338" s="210">
        <f t="shared" si="185"/>
        <v>0</v>
      </c>
      <c r="U338" s="210">
        <f t="shared" si="185"/>
        <v>0</v>
      </c>
      <c r="V338" s="210">
        <f t="shared" si="185"/>
        <v>0</v>
      </c>
      <c r="W338" s="210">
        <f t="shared" si="185"/>
        <v>0</v>
      </c>
      <c r="X338" s="210">
        <f t="shared" si="185"/>
        <v>0</v>
      </c>
      <c r="Y338" s="210">
        <f t="shared" si="185"/>
        <v>0</v>
      </c>
      <c r="Z338" s="210">
        <f t="shared" si="185"/>
        <v>0</v>
      </c>
      <c r="AA338" s="210">
        <f t="shared" si="185"/>
        <v>0</v>
      </c>
      <c r="AB338" s="210">
        <f t="shared" si="185"/>
        <v>0</v>
      </c>
      <c r="AC338" s="210">
        <f t="shared" si="185"/>
        <v>0</v>
      </c>
      <c r="AD338" s="210">
        <f t="shared" si="185"/>
        <v>0</v>
      </c>
      <c r="AE338" s="210">
        <f t="shared" si="185"/>
        <v>0</v>
      </c>
      <c r="AF338" s="210">
        <f t="shared" si="185"/>
        <v>0</v>
      </c>
      <c r="AG338" s="210">
        <f t="shared" si="185"/>
        <v>0</v>
      </c>
      <c r="AH338" s="210">
        <f t="shared" si="185"/>
        <v>0</v>
      </c>
      <c r="AI338" s="210">
        <f t="shared" si="185"/>
        <v>0</v>
      </c>
      <c r="AJ338" s="210">
        <f t="shared" si="185"/>
        <v>0</v>
      </c>
      <c r="AK338" s="210">
        <f t="shared" si="185"/>
        <v>0</v>
      </c>
      <c r="AL338" s="210">
        <f t="shared" si="185"/>
        <v>0</v>
      </c>
      <c r="AM338" s="210">
        <f t="shared" si="185"/>
        <v>0</v>
      </c>
      <c r="AN338" s="210">
        <f t="shared" si="185"/>
        <v>0</v>
      </c>
      <c r="AO338" s="210">
        <f t="shared" si="185"/>
        <v>0</v>
      </c>
      <c r="AP338" s="210">
        <f t="shared" si="185"/>
        <v>0</v>
      </c>
    </row>
    <row r="339" spans="1:42" x14ac:dyDescent="0.2">
      <c r="A339" s="16">
        <f t="shared" si="183"/>
        <v>5</v>
      </c>
      <c r="B339" s="229">
        <f t="shared" si="180"/>
        <v>0</v>
      </c>
      <c r="C339" s="231">
        <f t="shared" ref="C339:AP339" si="186">LOOKUP(C327,$B$293:$AP$293,$B$294:$AP$294)/100*$B627</f>
        <v>0</v>
      </c>
      <c r="D339" s="210">
        <f t="shared" si="186"/>
        <v>0</v>
      </c>
      <c r="E339" s="210">
        <f t="shared" si="186"/>
        <v>0</v>
      </c>
      <c r="F339" s="210">
        <f t="shared" si="186"/>
        <v>0</v>
      </c>
      <c r="G339" s="210">
        <f t="shared" si="186"/>
        <v>0</v>
      </c>
      <c r="H339" s="210">
        <f t="shared" si="186"/>
        <v>0</v>
      </c>
      <c r="I339" s="210">
        <f t="shared" si="186"/>
        <v>0</v>
      </c>
      <c r="J339" s="210">
        <f t="shared" si="186"/>
        <v>0</v>
      </c>
      <c r="K339" s="210">
        <f t="shared" si="186"/>
        <v>0</v>
      </c>
      <c r="L339" s="210">
        <f t="shared" si="186"/>
        <v>0</v>
      </c>
      <c r="M339" s="210">
        <f t="shared" si="186"/>
        <v>0</v>
      </c>
      <c r="N339" s="210">
        <f t="shared" si="186"/>
        <v>0</v>
      </c>
      <c r="O339" s="210">
        <f t="shared" si="186"/>
        <v>0</v>
      </c>
      <c r="P339" s="210">
        <f t="shared" si="186"/>
        <v>0</v>
      </c>
      <c r="Q339" s="210">
        <f t="shared" si="186"/>
        <v>0</v>
      </c>
      <c r="R339" s="210">
        <f t="shared" si="186"/>
        <v>0</v>
      </c>
      <c r="S339" s="210">
        <f t="shared" si="186"/>
        <v>0</v>
      </c>
      <c r="T339" s="210">
        <f t="shared" si="186"/>
        <v>0</v>
      </c>
      <c r="U339" s="210">
        <f t="shared" si="186"/>
        <v>0</v>
      </c>
      <c r="V339" s="210">
        <f t="shared" si="186"/>
        <v>0</v>
      </c>
      <c r="W339" s="210">
        <f t="shared" si="186"/>
        <v>0</v>
      </c>
      <c r="X339" s="210">
        <f t="shared" si="186"/>
        <v>0</v>
      </c>
      <c r="Y339" s="210">
        <f t="shared" si="186"/>
        <v>0</v>
      </c>
      <c r="Z339" s="210">
        <f t="shared" si="186"/>
        <v>0</v>
      </c>
      <c r="AA339" s="210">
        <f t="shared" si="186"/>
        <v>0</v>
      </c>
      <c r="AB339" s="210">
        <f t="shared" si="186"/>
        <v>0</v>
      </c>
      <c r="AC339" s="210">
        <f t="shared" si="186"/>
        <v>0</v>
      </c>
      <c r="AD339" s="210">
        <f t="shared" si="186"/>
        <v>0</v>
      </c>
      <c r="AE339" s="210">
        <f t="shared" si="186"/>
        <v>0</v>
      </c>
      <c r="AF339" s="210">
        <f t="shared" si="186"/>
        <v>0</v>
      </c>
      <c r="AG339" s="210">
        <f t="shared" si="186"/>
        <v>0</v>
      </c>
      <c r="AH339" s="210">
        <f t="shared" si="186"/>
        <v>0</v>
      </c>
      <c r="AI339" s="210">
        <f t="shared" si="186"/>
        <v>0</v>
      </c>
      <c r="AJ339" s="210">
        <f t="shared" si="186"/>
        <v>0</v>
      </c>
      <c r="AK339" s="210">
        <f t="shared" si="186"/>
        <v>0</v>
      </c>
      <c r="AL339" s="210">
        <f t="shared" si="186"/>
        <v>0</v>
      </c>
      <c r="AM339" s="210">
        <f t="shared" si="186"/>
        <v>0</v>
      </c>
      <c r="AN339" s="210">
        <f t="shared" si="186"/>
        <v>0</v>
      </c>
      <c r="AO339" s="210">
        <f t="shared" si="186"/>
        <v>0</v>
      </c>
      <c r="AP339" s="210">
        <f t="shared" si="186"/>
        <v>0</v>
      </c>
    </row>
    <row r="340" spans="1:42" x14ac:dyDescent="0.2">
      <c r="A340" s="16">
        <f t="shared" si="183"/>
        <v>6</v>
      </c>
      <c r="B340" s="229">
        <f t="shared" si="180"/>
        <v>0</v>
      </c>
      <c r="C340" s="231">
        <f t="shared" ref="C340:AP340" si="187">LOOKUP(C328,$B$293:$AP$293,$B$294:$AP$294)/100*$B628</f>
        <v>0</v>
      </c>
      <c r="D340" s="210">
        <f t="shared" si="187"/>
        <v>0</v>
      </c>
      <c r="E340" s="210">
        <f t="shared" si="187"/>
        <v>0</v>
      </c>
      <c r="F340" s="210">
        <f t="shared" si="187"/>
        <v>0</v>
      </c>
      <c r="G340" s="210">
        <f t="shared" si="187"/>
        <v>0</v>
      </c>
      <c r="H340" s="210">
        <f t="shared" si="187"/>
        <v>0</v>
      </c>
      <c r="I340" s="210">
        <f t="shared" si="187"/>
        <v>0</v>
      </c>
      <c r="J340" s="210">
        <f t="shared" si="187"/>
        <v>0</v>
      </c>
      <c r="K340" s="210">
        <f t="shared" si="187"/>
        <v>0</v>
      </c>
      <c r="L340" s="210">
        <f t="shared" si="187"/>
        <v>0</v>
      </c>
      <c r="M340" s="210">
        <f t="shared" si="187"/>
        <v>0</v>
      </c>
      <c r="N340" s="210">
        <f t="shared" si="187"/>
        <v>0</v>
      </c>
      <c r="O340" s="210">
        <f t="shared" si="187"/>
        <v>0</v>
      </c>
      <c r="P340" s="210">
        <f t="shared" si="187"/>
        <v>0</v>
      </c>
      <c r="Q340" s="210">
        <f t="shared" si="187"/>
        <v>0</v>
      </c>
      <c r="R340" s="210">
        <f t="shared" si="187"/>
        <v>0</v>
      </c>
      <c r="S340" s="210">
        <f t="shared" si="187"/>
        <v>0</v>
      </c>
      <c r="T340" s="210">
        <f t="shared" si="187"/>
        <v>0</v>
      </c>
      <c r="U340" s="210">
        <f t="shared" si="187"/>
        <v>0</v>
      </c>
      <c r="V340" s="210">
        <f t="shared" si="187"/>
        <v>0</v>
      </c>
      <c r="W340" s="210">
        <f t="shared" si="187"/>
        <v>0</v>
      </c>
      <c r="X340" s="210">
        <f t="shared" si="187"/>
        <v>0</v>
      </c>
      <c r="Y340" s="210">
        <f t="shared" si="187"/>
        <v>0</v>
      </c>
      <c r="Z340" s="210">
        <f t="shared" si="187"/>
        <v>0</v>
      </c>
      <c r="AA340" s="210">
        <f t="shared" si="187"/>
        <v>0</v>
      </c>
      <c r="AB340" s="210">
        <f t="shared" si="187"/>
        <v>0</v>
      </c>
      <c r="AC340" s="210">
        <f t="shared" si="187"/>
        <v>0</v>
      </c>
      <c r="AD340" s="210">
        <f t="shared" si="187"/>
        <v>0</v>
      </c>
      <c r="AE340" s="210">
        <f t="shared" si="187"/>
        <v>0</v>
      </c>
      <c r="AF340" s="210">
        <f t="shared" si="187"/>
        <v>0</v>
      </c>
      <c r="AG340" s="210">
        <f t="shared" si="187"/>
        <v>0</v>
      </c>
      <c r="AH340" s="210">
        <f t="shared" si="187"/>
        <v>0</v>
      </c>
      <c r="AI340" s="210">
        <f t="shared" si="187"/>
        <v>0</v>
      </c>
      <c r="AJ340" s="210">
        <f t="shared" si="187"/>
        <v>0</v>
      </c>
      <c r="AK340" s="210">
        <f t="shared" si="187"/>
        <v>0</v>
      </c>
      <c r="AL340" s="210">
        <f t="shared" si="187"/>
        <v>0</v>
      </c>
      <c r="AM340" s="210">
        <f t="shared" si="187"/>
        <v>0</v>
      </c>
      <c r="AN340" s="210">
        <f t="shared" si="187"/>
        <v>0</v>
      </c>
      <c r="AO340" s="210">
        <f t="shared" si="187"/>
        <v>0</v>
      </c>
      <c r="AP340" s="210">
        <f t="shared" si="187"/>
        <v>0</v>
      </c>
    </row>
    <row r="341" spans="1:42" x14ac:dyDescent="0.2">
      <c r="A341" s="16">
        <f t="shared" si="183"/>
        <v>7</v>
      </c>
      <c r="B341" s="229">
        <f t="shared" si="180"/>
        <v>0</v>
      </c>
      <c r="C341" s="231">
        <f t="shared" ref="C341:AP341" si="188">LOOKUP(C329,$B$293:$AP$293,$B$294:$AP$294)/100*$B629</f>
        <v>0</v>
      </c>
      <c r="D341" s="210">
        <f t="shared" si="188"/>
        <v>0</v>
      </c>
      <c r="E341" s="210">
        <f t="shared" si="188"/>
        <v>0</v>
      </c>
      <c r="F341" s="210">
        <f t="shared" si="188"/>
        <v>0</v>
      </c>
      <c r="G341" s="210">
        <f t="shared" si="188"/>
        <v>0</v>
      </c>
      <c r="H341" s="210">
        <f t="shared" si="188"/>
        <v>0</v>
      </c>
      <c r="I341" s="210">
        <f t="shared" si="188"/>
        <v>0</v>
      </c>
      <c r="J341" s="210">
        <f t="shared" si="188"/>
        <v>0</v>
      </c>
      <c r="K341" s="210">
        <f t="shared" si="188"/>
        <v>0</v>
      </c>
      <c r="L341" s="210">
        <f t="shared" si="188"/>
        <v>0</v>
      </c>
      <c r="M341" s="210">
        <f t="shared" si="188"/>
        <v>0</v>
      </c>
      <c r="N341" s="210">
        <f t="shared" si="188"/>
        <v>0</v>
      </c>
      <c r="O341" s="210">
        <f t="shared" si="188"/>
        <v>0</v>
      </c>
      <c r="P341" s="210">
        <f t="shared" si="188"/>
        <v>0</v>
      </c>
      <c r="Q341" s="210">
        <f t="shared" si="188"/>
        <v>0</v>
      </c>
      <c r="R341" s="210">
        <f t="shared" si="188"/>
        <v>0</v>
      </c>
      <c r="S341" s="210">
        <f t="shared" si="188"/>
        <v>0</v>
      </c>
      <c r="T341" s="210">
        <f t="shared" si="188"/>
        <v>0</v>
      </c>
      <c r="U341" s="210">
        <f t="shared" si="188"/>
        <v>0</v>
      </c>
      <c r="V341" s="210">
        <f t="shared" si="188"/>
        <v>0</v>
      </c>
      <c r="W341" s="210">
        <f t="shared" si="188"/>
        <v>0</v>
      </c>
      <c r="X341" s="210">
        <f t="shared" si="188"/>
        <v>0</v>
      </c>
      <c r="Y341" s="210">
        <f t="shared" si="188"/>
        <v>0</v>
      </c>
      <c r="Z341" s="210">
        <f t="shared" si="188"/>
        <v>0</v>
      </c>
      <c r="AA341" s="210">
        <f t="shared" si="188"/>
        <v>0</v>
      </c>
      <c r="AB341" s="210">
        <f t="shared" si="188"/>
        <v>0</v>
      </c>
      <c r="AC341" s="210">
        <f t="shared" si="188"/>
        <v>0</v>
      </c>
      <c r="AD341" s="210">
        <f t="shared" si="188"/>
        <v>0</v>
      </c>
      <c r="AE341" s="210">
        <f t="shared" si="188"/>
        <v>0</v>
      </c>
      <c r="AF341" s="210">
        <f t="shared" si="188"/>
        <v>0</v>
      </c>
      <c r="AG341" s="210">
        <f t="shared" si="188"/>
        <v>0</v>
      </c>
      <c r="AH341" s="210">
        <f t="shared" si="188"/>
        <v>0</v>
      </c>
      <c r="AI341" s="210">
        <f t="shared" si="188"/>
        <v>0</v>
      </c>
      <c r="AJ341" s="210">
        <f t="shared" si="188"/>
        <v>0</v>
      </c>
      <c r="AK341" s="210">
        <f t="shared" si="188"/>
        <v>0</v>
      </c>
      <c r="AL341" s="210">
        <f t="shared" si="188"/>
        <v>0</v>
      </c>
      <c r="AM341" s="210">
        <f t="shared" si="188"/>
        <v>0</v>
      </c>
      <c r="AN341" s="210">
        <f t="shared" si="188"/>
        <v>0</v>
      </c>
      <c r="AO341" s="210">
        <f t="shared" si="188"/>
        <v>0</v>
      </c>
      <c r="AP341" s="210">
        <f t="shared" si="188"/>
        <v>0</v>
      </c>
    </row>
    <row r="342" spans="1:42" x14ac:dyDescent="0.2">
      <c r="A342" s="16">
        <f t="shared" si="183"/>
        <v>8</v>
      </c>
      <c r="B342" s="229">
        <f t="shared" si="180"/>
        <v>0</v>
      </c>
      <c r="C342" s="231">
        <f t="shared" ref="C342:AP342" si="189">LOOKUP(C330,$B$293:$AP$293,$B$294:$AP$294)/100*$B630</f>
        <v>0</v>
      </c>
      <c r="D342" s="210">
        <f t="shared" si="189"/>
        <v>0</v>
      </c>
      <c r="E342" s="210">
        <f t="shared" si="189"/>
        <v>0</v>
      </c>
      <c r="F342" s="210">
        <f t="shared" si="189"/>
        <v>0</v>
      </c>
      <c r="G342" s="210">
        <f t="shared" si="189"/>
        <v>0</v>
      </c>
      <c r="H342" s="210">
        <f t="shared" si="189"/>
        <v>0</v>
      </c>
      <c r="I342" s="210">
        <f t="shared" si="189"/>
        <v>0</v>
      </c>
      <c r="J342" s="210">
        <f t="shared" si="189"/>
        <v>0</v>
      </c>
      <c r="K342" s="210">
        <f t="shared" si="189"/>
        <v>0</v>
      </c>
      <c r="L342" s="210">
        <f t="shared" si="189"/>
        <v>0</v>
      </c>
      <c r="M342" s="210">
        <f t="shared" si="189"/>
        <v>0</v>
      </c>
      <c r="N342" s="210">
        <f t="shared" si="189"/>
        <v>0</v>
      </c>
      <c r="O342" s="210">
        <f t="shared" si="189"/>
        <v>0</v>
      </c>
      <c r="P342" s="210">
        <f t="shared" si="189"/>
        <v>0</v>
      </c>
      <c r="Q342" s="210">
        <f t="shared" si="189"/>
        <v>0</v>
      </c>
      <c r="R342" s="210">
        <f t="shared" si="189"/>
        <v>0</v>
      </c>
      <c r="S342" s="210">
        <f t="shared" si="189"/>
        <v>0</v>
      </c>
      <c r="T342" s="210">
        <f t="shared" si="189"/>
        <v>0</v>
      </c>
      <c r="U342" s="210">
        <f t="shared" si="189"/>
        <v>0</v>
      </c>
      <c r="V342" s="210">
        <f t="shared" si="189"/>
        <v>0</v>
      </c>
      <c r="W342" s="210">
        <f t="shared" si="189"/>
        <v>0</v>
      </c>
      <c r="X342" s="210">
        <f t="shared" si="189"/>
        <v>0</v>
      </c>
      <c r="Y342" s="210">
        <f t="shared" si="189"/>
        <v>0</v>
      </c>
      <c r="Z342" s="210">
        <f t="shared" si="189"/>
        <v>0</v>
      </c>
      <c r="AA342" s="210">
        <f t="shared" si="189"/>
        <v>0</v>
      </c>
      <c r="AB342" s="210">
        <f t="shared" si="189"/>
        <v>0</v>
      </c>
      <c r="AC342" s="210">
        <f t="shared" si="189"/>
        <v>0</v>
      </c>
      <c r="AD342" s="210">
        <f t="shared" si="189"/>
        <v>0</v>
      </c>
      <c r="AE342" s="210">
        <f t="shared" si="189"/>
        <v>0</v>
      </c>
      <c r="AF342" s="210">
        <f t="shared" si="189"/>
        <v>0</v>
      </c>
      <c r="AG342" s="210">
        <f t="shared" si="189"/>
        <v>0</v>
      </c>
      <c r="AH342" s="210">
        <f t="shared" si="189"/>
        <v>0</v>
      </c>
      <c r="AI342" s="210">
        <f t="shared" si="189"/>
        <v>0</v>
      </c>
      <c r="AJ342" s="210">
        <f t="shared" si="189"/>
        <v>0</v>
      </c>
      <c r="AK342" s="210">
        <f t="shared" si="189"/>
        <v>0</v>
      </c>
      <c r="AL342" s="210">
        <f t="shared" si="189"/>
        <v>0</v>
      </c>
      <c r="AM342" s="210">
        <f t="shared" si="189"/>
        <v>0</v>
      </c>
      <c r="AN342" s="210">
        <f t="shared" si="189"/>
        <v>0</v>
      </c>
      <c r="AO342" s="210">
        <f t="shared" si="189"/>
        <v>0</v>
      </c>
      <c r="AP342" s="210">
        <f t="shared" si="189"/>
        <v>0</v>
      </c>
    </row>
    <row r="343" spans="1:42" x14ac:dyDescent="0.2">
      <c r="A343" s="16">
        <f>A342+1</f>
        <v>9</v>
      </c>
      <c r="B343" s="229">
        <f t="shared" si="180"/>
        <v>0</v>
      </c>
      <c r="C343" s="231">
        <f t="shared" ref="C343:AP343" si="190">LOOKUP(C331,$B$293:$AP$293,$B$294:$AP$294)/100*$B631</f>
        <v>0</v>
      </c>
      <c r="D343" s="210">
        <f t="shared" si="190"/>
        <v>0</v>
      </c>
      <c r="E343" s="210">
        <f t="shared" si="190"/>
        <v>0</v>
      </c>
      <c r="F343" s="210">
        <f t="shared" si="190"/>
        <v>0</v>
      </c>
      <c r="G343" s="210">
        <f t="shared" si="190"/>
        <v>0</v>
      </c>
      <c r="H343" s="210">
        <f t="shared" si="190"/>
        <v>0</v>
      </c>
      <c r="I343" s="210">
        <f t="shared" si="190"/>
        <v>0</v>
      </c>
      <c r="J343" s="210">
        <f t="shared" si="190"/>
        <v>0</v>
      </c>
      <c r="K343" s="210">
        <f t="shared" si="190"/>
        <v>0</v>
      </c>
      <c r="L343" s="210">
        <f t="shared" si="190"/>
        <v>0</v>
      </c>
      <c r="M343" s="210">
        <f t="shared" si="190"/>
        <v>0</v>
      </c>
      <c r="N343" s="210">
        <f t="shared" si="190"/>
        <v>0</v>
      </c>
      <c r="O343" s="210">
        <f t="shared" si="190"/>
        <v>0</v>
      </c>
      <c r="P343" s="210">
        <f t="shared" si="190"/>
        <v>0</v>
      </c>
      <c r="Q343" s="210">
        <f t="shared" si="190"/>
        <v>0</v>
      </c>
      <c r="R343" s="210">
        <f t="shared" si="190"/>
        <v>0</v>
      </c>
      <c r="S343" s="210">
        <f t="shared" si="190"/>
        <v>0</v>
      </c>
      <c r="T343" s="210">
        <f t="shared" si="190"/>
        <v>0</v>
      </c>
      <c r="U343" s="210">
        <f t="shared" si="190"/>
        <v>0</v>
      </c>
      <c r="V343" s="210">
        <f t="shared" si="190"/>
        <v>0</v>
      </c>
      <c r="W343" s="210">
        <f t="shared" si="190"/>
        <v>0</v>
      </c>
      <c r="X343" s="210">
        <f t="shared" si="190"/>
        <v>0</v>
      </c>
      <c r="Y343" s="210">
        <f t="shared" si="190"/>
        <v>0</v>
      </c>
      <c r="Z343" s="210">
        <f t="shared" si="190"/>
        <v>0</v>
      </c>
      <c r="AA343" s="210">
        <f t="shared" si="190"/>
        <v>0</v>
      </c>
      <c r="AB343" s="210">
        <f t="shared" si="190"/>
        <v>0</v>
      </c>
      <c r="AC343" s="210">
        <f t="shared" si="190"/>
        <v>0</v>
      </c>
      <c r="AD343" s="210">
        <f t="shared" si="190"/>
        <v>0</v>
      </c>
      <c r="AE343" s="210">
        <f t="shared" si="190"/>
        <v>0</v>
      </c>
      <c r="AF343" s="210">
        <f t="shared" si="190"/>
        <v>0</v>
      </c>
      <c r="AG343" s="210">
        <f t="shared" si="190"/>
        <v>0</v>
      </c>
      <c r="AH343" s="210">
        <f t="shared" si="190"/>
        <v>0</v>
      </c>
      <c r="AI343" s="210">
        <f t="shared" si="190"/>
        <v>0</v>
      </c>
      <c r="AJ343" s="210">
        <f t="shared" si="190"/>
        <v>0</v>
      </c>
      <c r="AK343" s="210">
        <f t="shared" si="190"/>
        <v>0</v>
      </c>
      <c r="AL343" s="210">
        <f t="shared" si="190"/>
        <v>0</v>
      </c>
      <c r="AM343" s="210">
        <f t="shared" si="190"/>
        <v>0</v>
      </c>
      <c r="AN343" s="210">
        <f t="shared" si="190"/>
        <v>0</v>
      </c>
      <c r="AO343" s="210">
        <f t="shared" si="190"/>
        <v>0</v>
      </c>
      <c r="AP343" s="210">
        <f t="shared" si="190"/>
        <v>0</v>
      </c>
    </row>
    <row r="344" spans="1:42" x14ac:dyDescent="0.2">
      <c r="A344" s="16">
        <f t="shared" si="183"/>
        <v>10</v>
      </c>
      <c r="B344" s="229">
        <f t="shared" si="180"/>
        <v>0</v>
      </c>
      <c r="C344" s="230">
        <f t="shared" ref="C344:AP344" si="191">LOOKUP(C332,$B$293:$AP$293,$B$294:$AP$294)/100*$B632</f>
        <v>0</v>
      </c>
      <c r="D344" s="214">
        <f t="shared" si="191"/>
        <v>0</v>
      </c>
      <c r="E344" s="214">
        <f t="shared" si="191"/>
        <v>0</v>
      </c>
      <c r="F344" s="214">
        <f t="shared" si="191"/>
        <v>0</v>
      </c>
      <c r="G344" s="214">
        <f t="shared" si="191"/>
        <v>0</v>
      </c>
      <c r="H344" s="214">
        <f t="shared" si="191"/>
        <v>0</v>
      </c>
      <c r="I344" s="214">
        <f t="shared" si="191"/>
        <v>0</v>
      </c>
      <c r="J344" s="214">
        <f t="shared" si="191"/>
        <v>0</v>
      </c>
      <c r="K344" s="214">
        <f t="shared" si="191"/>
        <v>0</v>
      </c>
      <c r="L344" s="214">
        <f t="shared" si="191"/>
        <v>0</v>
      </c>
      <c r="M344" s="214">
        <f t="shared" si="191"/>
        <v>0</v>
      </c>
      <c r="N344" s="214">
        <f t="shared" si="191"/>
        <v>0</v>
      </c>
      <c r="O344" s="214">
        <f t="shared" si="191"/>
        <v>0</v>
      </c>
      <c r="P344" s="214">
        <f t="shared" si="191"/>
        <v>0</v>
      </c>
      <c r="Q344" s="214">
        <f t="shared" si="191"/>
        <v>0</v>
      </c>
      <c r="R344" s="214">
        <f t="shared" si="191"/>
        <v>0</v>
      </c>
      <c r="S344" s="214">
        <f t="shared" si="191"/>
        <v>0</v>
      </c>
      <c r="T344" s="214">
        <f t="shared" si="191"/>
        <v>0</v>
      </c>
      <c r="U344" s="214">
        <f t="shared" si="191"/>
        <v>0</v>
      </c>
      <c r="V344" s="214">
        <f t="shared" si="191"/>
        <v>0</v>
      </c>
      <c r="W344" s="214">
        <f t="shared" si="191"/>
        <v>0</v>
      </c>
      <c r="X344" s="214">
        <f t="shared" si="191"/>
        <v>0</v>
      </c>
      <c r="Y344" s="214">
        <f t="shared" si="191"/>
        <v>0</v>
      </c>
      <c r="Z344" s="214">
        <f t="shared" si="191"/>
        <v>0</v>
      </c>
      <c r="AA344" s="214">
        <f t="shared" si="191"/>
        <v>0</v>
      </c>
      <c r="AB344" s="214">
        <f t="shared" si="191"/>
        <v>0</v>
      </c>
      <c r="AC344" s="214">
        <f t="shared" si="191"/>
        <v>0</v>
      </c>
      <c r="AD344" s="214">
        <f t="shared" si="191"/>
        <v>0</v>
      </c>
      <c r="AE344" s="214">
        <f t="shared" si="191"/>
        <v>0</v>
      </c>
      <c r="AF344" s="214">
        <f t="shared" si="191"/>
        <v>0</v>
      </c>
      <c r="AG344" s="214">
        <f t="shared" si="191"/>
        <v>0</v>
      </c>
      <c r="AH344" s="214">
        <f t="shared" si="191"/>
        <v>0</v>
      </c>
      <c r="AI344" s="214">
        <f t="shared" si="191"/>
        <v>0</v>
      </c>
      <c r="AJ344" s="214">
        <f t="shared" si="191"/>
        <v>0</v>
      </c>
      <c r="AK344" s="214">
        <f t="shared" si="191"/>
        <v>0</v>
      </c>
      <c r="AL344" s="214">
        <f t="shared" si="191"/>
        <v>0</v>
      </c>
      <c r="AM344" s="214">
        <f t="shared" si="191"/>
        <v>0</v>
      </c>
      <c r="AN344" s="214">
        <f t="shared" si="191"/>
        <v>0</v>
      </c>
      <c r="AO344" s="214">
        <f t="shared" si="191"/>
        <v>0</v>
      </c>
      <c r="AP344" s="214">
        <f t="shared" si="191"/>
        <v>0</v>
      </c>
    </row>
    <row r="345" spans="1:42" s="16" customFormat="1" ht="12" customHeight="1" x14ac:dyDescent="0.2">
      <c r="A345" s="39" t="s">
        <v>13</v>
      </c>
      <c r="B345" s="120"/>
      <c r="C345" s="211">
        <f>SUM(C335:C344)</f>
        <v>0</v>
      </c>
      <c r="D345" s="211">
        <f t="shared" ref="D345:AP345" si="192">SUM(D335:D344)</f>
        <v>0</v>
      </c>
      <c r="E345" s="211">
        <f t="shared" si="192"/>
        <v>0</v>
      </c>
      <c r="F345" s="211">
        <f t="shared" si="192"/>
        <v>0</v>
      </c>
      <c r="G345" s="211">
        <f t="shared" si="192"/>
        <v>0</v>
      </c>
      <c r="H345" s="211">
        <f t="shared" si="192"/>
        <v>0</v>
      </c>
      <c r="I345" s="211">
        <f t="shared" si="192"/>
        <v>0</v>
      </c>
      <c r="J345" s="211">
        <f t="shared" si="192"/>
        <v>0</v>
      </c>
      <c r="K345" s="211">
        <f t="shared" si="192"/>
        <v>0</v>
      </c>
      <c r="L345" s="211">
        <f t="shared" si="192"/>
        <v>0</v>
      </c>
      <c r="M345" s="211">
        <f t="shared" si="192"/>
        <v>0</v>
      </c>
      <c r="N345" s="211">
        <f t="shared" si="192"/>
        <v>0</v>
      </c>
      <c r="O345" s="211">
        <f t="shared" si="192"/>
        <v>0</v>
      </c>
      <c r="P345" s="211">
        <f t="shared" si="192"/>
        <v>0</v>
      </c>
      <c r="Q345" s="211">
        <f t="shared" si="192"/>
        <v>0</v>
      </c>
      <c r="R345" s="211">
        <f t="shared" si="192"/>
        <v>0</v>
      </c>
      <c r="S345" s="211">
        <f t="shared" si="192"/>
        <v>0</v>
      </c>
      <c r="T345" s="211">
        <f t="shared" si="192"/>
        <v>0</v>
      </c>
      <c r="U345" s="211">
        <f t="shared" si="192"/>
        <v>0</v>
      </c>
      <c r="V345" s="211">
        <f t="shared" si="192"/>
        <v>0</v>
      </c>
      <c r="W345" s="211">
        <f t="shared" si="192"/>
        <v>0</v>
      </c>
      <c r="X345" s="211">
        <f t="shared" si="192"/>
        <v>0</v>
      </c>
      <c r="Y345" s="211">
        <f t="shared" si="192"/>
        <v>0</v>
      </c>
      <c r="Z345" s="211">
        <f t="shared" si="192"/>
        <v>0</v>
      </c>
      <c r="AA345" s="211">
        <f t="shared" si="192"/>
        <v>0</v>
      </c>
      <c r="AB345" s="211">
        <f t="shared" si="192"/>
        <v>0</v>
      </c>
      <c r="AC345" s="211">
        <f t="shared" si="192"/>
        <v>0</v>
      </c>
      <c r="AD345" s="211">
        <f t="shared" si="192"/>
        <v>0</v>
      </c>
      <c r="AE345" s="211">
        <f t="shared" si="192"/>
        <v>0</v>
      </c>
      <c r="AF345" s="211">
        <f t="shared" si="192"/>
        <v>0</v>
      </c>
      <c r="AG345" s="211">
        <f t="shared" si="192"/>
        <v>0</v>
      </c>
      <c r="AH345" s="211">
        <f t="shared" si="192"/>
        <v>0</v>
      </c>
      <c r="AI345" s="211">
        <f t="shared" si="192"/>
        <v>0</v>
      </c>
      <c r="AJ345" s="211">
        <f t="shared" si="192"/>
        <v>0</v>
      </c>
      <c r="AK345" s="211">
        <f t="shared" si="192"/>
        <v>0</v>
      </c>
      <c r="AL345" s="211">
        <f t="shared" si="192"/>
        <v>0</v>
      </c>
      <c r="AM345" s="211">
        <f t="shared" si="192"/>
        <v>0</v>
      </c>
      <c r="AN345" s="211">
        <f t="shared" si="192"/>
        <v>0</v>
      </c>
      <c r="AO345" s="211">
        <f t="shared" si="192"/>
        <v>0</v>
      </c>
      <c r="AP345" s="211">
        <f t="shared" si="192"/>
        <v>0</v>
      </c>
    </row>
    <row r="346" spans="1:42" x14ac:dyDescent="0.2">
      <c r="A346" s="3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c r="AK346" s="28"/>
      <c r="AL346" s="28"/>
      <c r="AM346" s="28"/>
      <c r="AN346" s="28"/>
      <c r="AO346" s="28"/>
      <c r="AP346" s="28"/>
    </row>
    <row r="347" spans="1:42" x14ac:dyDescent="0.2">
      <c r="A347" s="30" t="s">
        <v>79</v>
      </c>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row>
    <row r="348" spans="1:42" x14ac:dyDescent="0.2">
      <c r="A348" s="32" t="s">
        <v>64</v>
      </c>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c r="AJ348" s="28"/>
      <c r="AK348" s="28"/>
      <c r="AL348" s="28"/>
      <c r="AM348" s="28"/>
      <c r="AN348" s="28"/>
      <c r="AO348" s="28"/>
      <c r="AP348" s="28"/>
    </row>
    <row r="349" spans="1:42" x14ac:dyDescent="0.2">
      <c r="A349" s="16">
        <v>1</v>
      </c>
      <c r="B349" s="4">
        <v>0</v>
      </c>
      <c r="C349" s="210">
        <f>IF(C$2&lt;=analysis_period,IF(SUM($C655:C655)&gt;0,B349+1,0),0)</f>
        <v>0</v>
      </c>
      <c r="D349" s="210">
        <f>IF(D$2&lt;=analysis_period,IF(SUM($C655:D655)&gt;0,C349+1,0),0)</f>
        <v>0</v>
      </c>
      <c r="E349" s="210">
        <f>IF(E$2&lt;=analysis_period,IF(SUM($C655:E655)&gt;0,D349+1,0),0)</f>
        <v>0</v>
      </c>
      <c r="F349" s="210">
        <f>IF(F$2&lt;=analysis_period,IF(SUM($C655:F655)&gt;0,E349+1,0),0)</f>
        <v>0</v>
      </c>
      <c r="G349" s="210">
        <f>IF(G$2&lt;=analysis_period,IF(SUM($C655:G655)&gt;0,F349+1,0),0)</f>
        <v>0</v>
      </c>
      <c r="H349" s="210">
        <f>IF(H$2&lt;=analysis_period,IF(SUM($C655:H655)&gt;0,G349+1,0),0)</f>
        <v>0</v>
      </c>
      <c r="I349" s="210">
        <f>IF(I$2&lt;=analysis_period,IF(SUM($C655:I655)&gt;0,H349+1,0),0)</f>
        <v>0</v>
      </c>
      <c r="J349" s="210">
        <f>IF(J$2&lt;=analysis_period,IF(SUM($C655:J655)&gt;0,I349+1,0),0)</f>
        <v>0</v>
      </c>
      <c r="K349" s="210">
        <f>IF(K$2&lt;=analysis_period,IF(SUM($C655:K655)&gt;0,J349+1,0),0)</f>
        <v>0</v>
      </c>
      <c r="L349" s="210">
        <f>IF(L$2&lt;=analysis_period,IF(SUM($C655:L655)&gt;0,K349+1,0),0)</f>
        <v>0</v>
      </c>
      <c r="M349" s="210">
        <f>IF(M$2&lt;=analysis_period,IF(SUM($C655:M655)&gt;0,L349+1,0),0)</f>
        <v>0</v>
      </c>
      <c r="N349" s="210">
        <f>IF(N$2&lt;=analysis_period,IF(SUM($C655:N655)&gt;0,M349+1,0),0)</f>
        <v>0</v>
      </c>
      <c r="O349" s="210">
        <f>IF(O$2&lt;=analysis_period,IF(SUM($C655:O655)&gt;0,N349+1,0),0)</f>
        <v>0</v>
      </c>
      <c r="P349" s="210">
        <f>IF(P$2&lt;=analysis_period,IF(SUM($C655:P655)&gt;0,O349+1,0),0)</f>
        <v>0</v>
      </c>
      <c r="Q349" s="210">
        <f>IF(Q$2&lt;=analysis_period,IF(SUM($C655:Q655)&gt;0,P349+1,0),0)</f>
        <v>0</v>
      </c>
      <c r="R349" s="210">
        <f>IF(R$2&lt;=analysis_period,IF(SUM($C655:R655)&gt;0,Q349+1,0),0)</f>
        <v>0</v>
      </c>
      <c r="S349" s="210">
        <f>IF(S$2&lt;=analysis_period,IF(SUM($C655:S655)&gt;0,R349+1,0),0)</f>
        <v>0</v>
      </c>
      <c r="T349" s="210">
        <f>IF(T$2&lt;=analysis_period,IF(SUM($C655:T655)&gt;0,S349+1,0),0)</f>
        <v>0</v>
      </c>
      <c r="U349" s="210">
        <f>IF(U$2&lt;=analysis_period,IF(SUM($C655:U655)&gt;0,T349+1,0),0)</f>
        <v>0</v>
      </c>
      <c r="V349" s="210">
        <f>IF(V$2&lt;=analysis_period,IF(SUM($C655:V655)&gt;0,U349+1,0),0)</f>
        <v>0</v>
      </c>
      <c r="W349" s="210">
        <f>IF(W$2&lt;=analysis_period,IF(SUM($C655:W655)&gt;0,V349+1,0),0)</f>
        <v>0</v>
      </c>
      <c r="X349" s="210">
        <f>IF(X$2&lt;=analysis_period,IF(SUM($C655:X655)&gt;0,W349+1,0),0)</f>
        <v>0</v>
      </c>
      <c r="Y349" s="210">
        <f>IF(Y$2&lt;=analysis_period,IF(SUM($C655:Y655)&gt;0,X349+1,0),0)</f>
        <v>0</v>
      </c>
      <c r="Z349" s="210">
        <f>IF(Z$2&lt;=analysis_period,IF(SUM($C655:Z655)&gt;0,Y349+1,0),0)</f>
        <v>0</v>
      </c>
      <c r="AA349" s="210">
        <f>IF(AA$2&lt;=analysis_period,IF(SUM($C655:AA655)&gt;0,Z349+1,0),0)</f>
        <v>0</v>
      </c>
      <c r="AB349" s="210">
        <f>IF(AB$2&lt;=analysis_period,IF(SUM($C655:AB655)&gt;0,AA349+1,0),0)</f>
        <v>0</v>
      </c>
      <c r="AC349" s="210">
        <f>IF(AC$2&lt;=analysis_period,IF(SUM($C655:AC655)&gt;0,AB349+1,0),0)</f>
        <v>0</v>
      </c>
      <c r="AD349" s="210">
        <f>IF(AD$2&lt;=analysis_period,IF(SUM($C655:AD655)&gt;0,AC349+1,0),0)</f>
        <v>0</v>
      </c>
      <c r="AE349" s="210">
        <f>IF(AE$2&lt;=analysis_period,IF(SUM($C655:AE655)&gt;0,AD349+1,0),0)</f>
        <v>0</v>
      </c>
      <c r="AF349" s="210">
        <f>IF(AF$2&lt;=analysis_period,IF(SUM($C655:AF655)&gt;0,AE349+1,0),0)</f>
        <v>0</v>
      </c>
      <c r="AG349" s="210">
        <f>IF(AG$2&lt;=analysis_period,IF(SUM($C655:AG655)&gt;0,AF349+1,0),0)</f>
        <v>0</v>
      </c>
      <c r="AH349" s="210">
        <f>IF(AH$2&lt;=analysis_period,IF(SUM($C655:AH655)&gt;0,AG349+1,0),0)</f>
        <v>0</v>
      </c>
      <c r="AI349" s="210">
        <f>IF(AI$2&lt;=analysis_period,IF(SUM($C655:AI655)&gt;0,AH349+1,0),0)</f>
        <v>0</v>
      </c>
      <c r="AJ349" s="210">
        <f>IF(AJ$2&lt;=analysis_period,IF(SUM($C655:AJ655)&gt;0,AI349+1,0),0)</f>
        <v>0</v>
      </c>
      <c r="AK349" s="210">
        <f>IF(AK$2&lt;=analysis_period,IF(SUM($C655:AK655)&gt;0,AJ349+1,0),0)</f>
        <v>0</v>
      </c>
      <c r="AL349" s="210">
        <f>IF(AL$2&lt;=analysis_period,IF(SUM($C655:AL655)&gt;0,AK349+1,0),0)</f>
        <v>0</v>
      </c>
      <c r="AM349" s="210">
        <f>IF(AM$2&lt;=analysis_period,IF(SUM($C655:AM655)&gt;0,AL349+1,0),0)</f>
        <v>0</v>
      </c>
      <c r="AN349" s="210">
        <f>IF(AN$2&lt;=analysis_period,IF(SUM($C655:AN655)&gt;0,AM349+1,0),0)</f>
        <v>0</v>
      </c>
      <c r="AO349" s="210">
        <f>IF(AO$2&lt;=analysis_period,IF(SUM($C655:AO655)&gt;0,AN349+1,0),0)</f>
        <v>0</v>
      </c>
      <c r="AP349" s="210">
        <f>IF(AP$2&lt;=analysis_period,IF(SUM($C655:AP655)&gt;0,AO349+1,0),0)</f>
        <v>0</v>
      </c>
    </row>
    <row r="350" spans="1:42" x14ac:dyDescent="0.2">
      <c r="A350" s="16">
        <f>A349+1</f>
        <v>2</v>
      </c>
      <c r="B350" s="4">
        <v>0</v>
      </c>
      <c r="C350" s="210">
        <f>IF(C$2&lt;=analysis_period,IF(SUM($C656:C656)&gt;0,B350+1,0),0)</f>
        <v>0</v>
      </c>
      <c r="D350" s="210">
        <f>IF(D$2&lt;=analysis_period,IF(SUM($C656:D656)&gt;0,C350+1,0),0)</f>
        <v>0</v>
      </c>
      <c r="E350" s="210">
        <f>IF(E$2&lt;=analysis_period,IF(SUM($C656:E656)&gt;0,D350+1,0),0)</f>
        <v>0</v>
      </c>
      <c r="F350" s="210">
        <f>IF(F$2&lt;=analysis_period,IF(SUM($C656:F656)&gt;0,E350+1,0),0)</f>
        <v>0</v>
      </c>
      <c r="G350" s="210">
        <f>IF(G$2&lt;=analysis_period,IF(SUM($C656:G656)&gt;0,F350+1,0),0)</f>
        <v>0</v>
      </c>
      <c r="H350" s="210">
        <f>IF(H$2&lt;=analysis_period,IF(SUM($C656:H656)&gt;0,G350+1,0),0)</f>
        <v>0</v>
      </c>
      <c r="I350" s="210">
        <f>IF(I$2&lt;=analysis_period,IF(SUM($C656:I656)&gt;0,H350+1,0),0)</f>
        <v>0</v>
      </c>
      <c r="J350" s="210">
        <f>IF(J$2&lt;=analysis_period,IF(SUM($C656:J656)&gt;0,I350+1,0),0)</f>
        <v>0</v>
      </c>
      <c r="K350" s="210">
        <f>IF(K$2&lt;=analysis_period,IF(SUM($C656:K656)&gt;0,J350+1,0),0)</f>
        <v>0</v>
      </c>
      <c r="L350" s="210">
        <f>IF(L$2&lt;=analysis_period,IF(SUM($C656:L656)&gt;0,K350+1,0),0)</f>
        <v>0</v>
      </c>
      <c r="M350" s="210">
        <f>IF(M$2&lt;=analysis_period,IF(SUM($C656:M656)&gt;0,L350+1,0),0)</f>
        <v>0</v>
      </c>
      <c r="N350" s="210">
        <f>IF(N$2&lt;=analysis_period,IF(SUM($C656:N656)&gt;0,M350+1,0),0)</f>
        <v>0</v>
      </c>
      <c r="O350" s="210">
        <f>IF(O$2&lt;=analysis_period,IF(SUM($C656:O656)&gt;0,N350+1,0),0)</f>
        <v>0</v>
      </c>
      <c r="P350" s="210">
        <f>IF(P$2&lt;=analysis_period,IF(SUM($C656:P656)&gt;0,O350+1,0),0)</f>
        <v>0</v>
      </c>
      <c r="Q350" s="210">
        <f>IF(Q$2&lt;=analysis_period,IF(SUM($C656:Q656)&gt;0,P350+1,0),0)</f>
        <v>0</v>
      </c>
      <c r="R350" s="210">
        <f>IF(R$2&lt;=analysis_period,IF(SUM($C656:R656)&gt;0,Q350+1,0),0)</f>
        <v>0</v>
      </c>
      <c r="S350" s="210">
        <f>IF(S$2&lt;=analysis_period,IF(SUM($C656:S656)&gt;0,R350+1,0),0)</f>
        <v>0</v>
      </c>
      <c r="T350" s="210">
        <f>IF(T$2&lt;=analysis_period,IF(SUM($C656:T656)&gt;0,S350+1,0),0)</f>
        <v>0</v>
      </c>
      <c r="U350" s="210">
        <f>IF(U$2&lt;=analysis_period,IF(SUM($C656:U656)&gt;0,T350+1,0),0)</f>
        <v>0</v>
      </c>
      <c r="V350" s="210">
        <f>IF(V$2&lt;=analysis_period,IF(SUM($C656:V656)&gt;0,U350+1,0),0)</f>
        <v>0</v>
      </c>
      <c r="W350" s="210">
        <f>IF(W$2&lt;=analysis_period,IF(SUM($C656:W656)&gt;0,V350+1,0),0)</f>
        <v>0</v>
      </c>
      <c r="X350" s="210">
        <f>IF(X$2&lt;=analysis_period,IF(SUM($C656:X656)&gt;0,W350+1,0),0)</f>
        <v>0</v>
      </c>
      <c r="Y350" s="210">
        <f>IF(Y$2&lt;=analysis_period,IF(SUM($C656:Y656)&gt;0,X350+1,0),0)</f>
        <v>0</v>
      </c>
      <c r="Z350" s="210">
        <f>IF(Z$2&lt;=analysis_period,IF(SUM($C656:Z656)&gt;0,Y350+1,0),0)</f>
        <v>0</v>
      </c>
      <c r="AA350" s="210">
        <f>IF(AA$2&lt;=analysis_period,IF(SUM($C656:AA656)&gt;0,Z350+1,0),0)</f>
        <v>0</v>
      </c>
      <c r="AB350" s="210">
        <f>IF(AB$2&lt;=analysis_period,IF(SUM($C656:AB656)&gt;0,AA350+1,0),0)</f>
        <v>0</v>
      </c>
      <c r="AC350" s="210">
        <f>IF(AC$2&lt;=analysis_period,IF(SUM($C656:AC656)&gt;0,AB350+1,0),0)</f>
        <v>0</v>
      </c>
      <c r="AD350" s="210">
        <f>IF(AD$2&lt;=analysis_period,IF(SUM($C656:AD656)&gt;0,AC350+1,0),0)</f>
        <v>0</v>
      </c>
      <c r="AE350" s="210">
        <f>IF(AE$2&lt;=analysis_period,IF(SUM($C656:AE656)&gt;0,AD350+1,0),0)</f>
        <v>0</v>
      </c>
      <c r="AF350" s="210">
        <f>IF(AF$2&lt;=analysis_period,IF(SUM($C656:AF656)&gt;0,AE350+1,0),0)</f>
        <v>0</v>
      </c>
      <c r="AG350" s="210">
        <f>IF(AG$2&lt;=analysis_period,IF(SUM($C656:AG656)&gt;0,AF350+1,0),0)</f>
        <v>0</v>
      </c>
      <c r="AH350" s="210">
        <f>IF(AH$2&lt;=analysis_period,IF(SUM($C656:AH656)&gt;0,AG350+1,0),0)</f>
        <v>0</v>
      </c>
      <c r="AI350" s="210">
        <f>IF(AI$2&lt;=analysis_period,IF(SUM($C656:AI656)&gt;0,AH350+1,0),0)</f>
        <v>0</v>
      </c>
      <c r="AJ350" s="210">
        <f>IF(AJ$2&lt;=analysis_period,IF(SUM($C656:AJ656)&gt;0,AI350+1,0),0)</f>
        <v>0</v>
      </c>
      <c r="AK350" s="210">
        <f>IF(AK$2&lt;=analysis_period,IF(SUM($C656:AK656)&gt;0,AJ350+1,0),0)</f>
        <v>0</v>
      </c>
      <c r="AL350" s="210">
        <f>IF(AL$2&lt;=analysis_period,IF(SUM($C656:AL656)&gt;0,AK350+1,0),0)</f>
        <v>0</v>
      </c>
      <c r="AM350" s="210">
        <f>IF(AM$2&lt;=analysis_period,IF(SUM($C656:AM656)&gt;0,AL350+1,0),0)</f>
        <v>0</v>
      </c>
      <c r="AN350" s="210">
        <f>IF(AN$2&lt;=analysis_period,IF(SUM($C656:AN656)&gt;0,AM350+1,0),0)</f>
        <v>0</v>
      </c>
      <c r="AO350" s="210">
        <f>IF(AO$2&lt;=analysis_period,IF(SUM($C656:AO656)&gt;0,AN350+1,0),0)</f>
        <v>0</v>
      </c>
      <c r="AP350" s="210">
        <f>IF(AP$2&lt;=analysis_period,IF(SUM($C656:AP656)&gt;0,AO350+1,0),0)</f>
        <v>0</v>
      </c>
    </row>
    <row r="351" spans="1:42" x14ac:dyDescent="0.2">
      <c r="A351" s="16">
        <f t="shared" ref="A351:A358" si="193">A350+1</f>
        <v>3</v>
      </c>
      <c r="B351" s="4">
        <v>0</v>
      </c>
      <c r="C351" s="210">
        <f>IF(C$2&lt;=analysis_period,IF(SUM($C657:C657)&gt;0,B351+1,0),0)</f>
        <v>0</v>
      </c>
      <c r="D351" s="210">
        <f>IF(D$2&lt;=analysis_period,IF(SUM($C657:D657)&gt;0,C351+1,0),0)</f>
        <v>0</v>
      </c>
      <c r="E351" s="210">
        <f>IF(E$2&lt;=analysis_period,IF(SUM($C657:E657)&gt;0,D351+1,0),0)</f>
        <v>0</v>
      </c>
      <c r="F351" s="210">
        <f>IF(F$2&lt;=analysis_period,IF(SUM($C657:F657)&gt;0,E351+1,0),0)</f>
        <v>0</v>
      </c>
      <c r="G351" s="210">
        <f>IF(G$2&lt;=analysis_period,IF(SUM($C657:G657)&gt;0,F351+1,0),0)</f>
        <v>0</v>
      </c>
      <c r="H351" s="210">
        <f>IF(H$2&lt;=analysis_period,IF(SUM($C657:H657)&gt;0,G351+1,0),0)</f>
        <v>0</v>
      </c>
      <c r="I351" s="210">
        <f>IF(I$2&lt;=analysis_period,IF(SUM($C657:I657)&gt;0,H351+1,0),0)</f>
        <v>0</v>
      </c>
      <c r="J351" s="210">
        <f>IF(J$2&lt;=analysis_period,IF(SUM($C657:J657)&gt;0,I351+1,0),0)</f>
        <v>0</v>
      </c>
      <c r="K351" s="210">
        <f>IF(K$2&lt;=analysis_period,IF(SUM($C657:K657)&gt;0,J351+1,0),0)</f>
        <v>0</v>
      </c>
      <c r="L351" s="210">
        <f>IF(L$2&lt;=analysis_period,IF(SUM($C657:L657)&gt;0,K351+1,0),0)</f>
        <v>0</v>
      </c>
      <c r="M351" s="210">
        <f>IF(M$2&lt;=analysis_period,IF(SUM($C657:M657)&gt;0,L351+1,0),0)</f>
        <v>0</v>
      </c>
      <c r="N351" s="210">
        <f>IF(N$2&lt;=analysis_period,IF(SUM($C657:N657)&gt;0,M351+1,0),0)</f>
        <v>0</v>
      </c>
      <c r="O351" s="210">
        <f>IF(O$2&lt;=analysis_period,IF(SUM($C657:O657)&gt;0,N351+1,0),0)</f>
        <v>0</v>
      </c>
      <c r="P351" s="210">
        <f>IF(P$2&lt;=analysis_period,IF(SUM($C657:P657)&gt;0,O351+1,0),0)</f>
        <v>0</v>
      </c>
      <c r="Q351" s="210">
        <f>IF(Q$2&lt;=analysis_period,IF(SUM($C657:Q657)&gt;0,P351+1,0),0)</f>
        <v>0</v>
      </c>
      <c r="R351" s="210">
        <f>IF(R$2&lt;=analysis_period,IF(SUM($C657:R657)&gt;0,Q351+1,0),0)</f>
        <v>0</v>
      </c>
      <c r="S351" s="210">
        <f>IF(S$2&lt;=analysis_period,IF(SUM($C657:S657)&gt;0,R351+1,0),0)</f>
        <v>0</v>
      </c>
      <c r="T351" s="210">
        <f>IF(T$2&lt;=analysis_period,IF(SUM($C657:T657)&gt;0,S351+1,0),0)</f>
        <v>0</v>
      </c>
      <c r="U351" s="210">
        <f>IF(U$2&lt;=analysis_period,IF(SUM($C657:U657)&gt;0,T351+1,0),0)</f>
        <v>0</v>
      </c>
      <c r="V351" s="210">
        <f>IF(V$2&lt;=analysis_period,IF(SUM($C657:V657)&gt;0,U351+1,0),0)</f>
        <v>0</v>
      </c>
      <c r="W351" s="210">
        <f>IF(W$2&lt;=analysis_period,IF(SUM($C657:W657)&gt;0,V351+1,0),0)</f>
        <v>0</v>
      </c>
      <c r="X351" s="210">
        <f>IF(X$2&lt;=analysis_period,IF(SUM($C657:X657)&gt;0,W351+1,0),0)</f>
        <v>0</v>
      </c>
      <c r="Y351" s="210">
        <f>IF(Y$2&lt;=analysis_period,IF(SUM($C657:Y657)&gt;0,X351+1,0),0)</f>
        <v>0</v>
      </c>
      <c r="Z351" s="210">
        <f>IF(Z$2&lt;=analysis_period,IF(SUM($C657:Z657)&gt;0,Y351+1,0),0)</f>
        <v>0</v>
      </c>
      <c r="AA351" s="210">
        <f>IF(AA$2&lt;=analysis_period,IF(SUM($C657:AA657)&gt;0,Z351+1,0),0)</f>
        <v>0</v>
      </c>
      <c r="AB351" s="210">
        <f>IF(AB$2&lt;=analysis_period,IF(SUM($C657:AB657)&gt;0,AA351+1,0),0)</f>
        <v>0</v>
      </c>
      <c r="AC351" s="210">
        <f>IF(AC$2&lt;=analysis_period,IF(SUM($C657:AC657)&gt;0,AB351+1,0),0)</f>
        <v>0</v>
      </c>
      <c r="AD351" s="210">
        <f>IF(AD$2&lt;=analysis_period,IF(SUM($C657:AD657)&gt;0,AC351+1,0),0)</f>
        <v>0</v>
      </c>
      <c r="AE351" s="210">
        <f>IF(AE$2&lt;=analysis_period,IF(SUM($C657:AE657)&gt;0,AD351+1,0),0)</f>
        <v>0</v>
      </c>
      <c r="AF351" s="210">
        <f>IF(AF$2&lt;=analysis_period,IF(SUM($C657:AF657)&gt;0,AE351+1,0),0)</f>
        <v>0</v>
      </c>
      <c r="AG351" s="210">
        <f>IF(AG$2&lt;=analysis_period,IF(SUM($C657:AG657)&gt;0,AF351+1,0),0)</f>
        <v>0</v>
      </c>
      <c r="AH351" s="210">
        <f>IF(AH$2&lt;=analysis_period,IF(SUM($C657:AH657)&gt;0,AG351+1,0),0)</f>
        <v>0</v>
      </c>
      <c r="AI351" s="210">
        <f>IF(AI$2&lt;=analysis_period,IF(SUM($C657:AI657)&gt;0,AH351+1,0),0)</f>
        <v>0</v>
      </c>
      <c r="AJ351" s="210">
        <f>IF(AJ$2&lt;=analysis_period,IF(SUM($C657:AJ657)&gt;0,AI351+1,0),0)</f>
        <v>0</v>
      </c>
      <c r="AK351" s="210">
        <f>IF(AK$2&lt;=analysis_period,IF(SUM($C657:AK657)&gt;0,AJ351+1,0),0)</f>
        <v>0</v>
      </c>
      <c r="AL351" s="210">
        <f>IF(AL$2&lt;=analysis_period,IF(SUM($C657:AL657)&gt;0,AK351+1,0),0)</f>
        <v>0</v>
      </c>
      <c r="AM351" s="210">
        <f>IF(AM$2&lt;=analysis_period,IF(SUM($C657:AM657)&gt;0,AL351+1,0),0)</f>
        <v>0</v>
      </c>
      <c r="AN351" s="210">
        <f>IF(AN$2&lt;=analysis_period,IF(SUM($C657:AN657)&gt;0,AM351+1,0),0)</f>
        <v>0</v>
      </c>
      <c r="AO351" s="210">
        <f>IF(AO$2&lt;=analysis_period,IF(SUM($C657:AO657)&gt;0,AN351+1,0),0)</f>
        <v>0</v>
      </c>
      <c r="AP351" s="210">
        <f>IF(AP$2&lt;=analysis_period,IF(SUM($C657:AP657)&gt;0,AO351+1,0),0)</f>
        <v>0</v>
      </c>
    </row>
    <row r="352" spans="1:42" x14ac:dyDescent="0.2">
      <c r="A352" s="16">
        <f t="shared" si="193"/>
        <v>4</v>
      </c>
      <c r="B352" s="4">
        <v>0</v>
      </c>
      <c r="C352" s="210">
        <f>IF(C$2&lt;=analysis_period,IF(SUM($C658:C658)&gt;0,B352+1,0),0)</f>
        <v>0</v>
      </c>
      <c r="D352" s="210">
        <f>IF(D$2&lt;=analysis_period,IF(SUM($C658:D658)&gt;0,C352+1,0),0)</f>
        <v>0</v>
      </c>
      <c r="E352" s="210">
        <f>IF(E$2&lt;=analysis_period,IF(SUM($C658:E658)&gt;0,D352+1,0),0)</f>
        <v>0</v>
      </c>
      <c r="F352" s="210">
        <f>IF(F$2&lt;=analysis_period,IF(SUM($C658:F658)&gt;0,E352+1,0),0)</f>
        <v>0</v>
      </c>
      <c r="G352" s="210">
        <f>IF(G$2&lt;=analysis_period,IF(SUM($C658:G658)&gt;0,F352+1,0),0)</f>
        <v>0</v>
      </c>
      <c r="H352" s="210">
        <f>IF(H$2&lt;=analysis_period,IF(SUM($C658:H658)&gt;0,G352+1,0),0)</f>
        <v>0</v>
      </c>
      <c r="I352" s="210">
        <f>IF(I$2&lt;=analysis_period,IF(SUM($C658:I658)&gt;0,H352+1,0),0)</f>
        <v>0</v>
      </c>
      <c r="J352" s="210">
        <f>IF(J$2&lt;=analysis_period,IF(SUM($C658:J658)&gt;0,I352+1,0),0)</f>
        <v>0</v>
      </c>
      <c r="K352" s="210">
        <f>IF(K$2&lt;=analysis_period,IF(SUM($C658:K658)&gt;0,J352+1,0),0)</f>
        <v>0</v>
      </c>
      <c r="L352" s="210">
        <f>IF(L$2&lt;=analysis_period,IF(SUM($C658:L658)&gt;0,K352+1,0),0)</f>
        <v>0</v>
      </c>
      <c r="M352" s="210">
        <f>IF(M$2&lt;=analysis_period,IF(SUM($C658:M658)&gt;0,L352+1,0),0)</f>
        <v>0</v>
      </c>
      <c r="N352" s="210">
        <f>IF(N$2&lt;=analysis_period,IF(SUM($C658:N658)&gt;0,M352+1,0),0)</f>
        <v>0</v>
      </c>
      <c r="O352" s="210">
        <f>IF(O$2&lt;=analysis_period,IF(SUM($C658:O658)&gt;0,N352+1,0),0)</f>
        <v>0</v>
      </c>
      <c r="P352" s="210">
        <f>IF(P$2&lt;=analysis_period,IF(SUM($C658:P658)&gt;0,O352+1,0),0)</f>
        <v>0</v>
      </c>
      <c r="Q352" s="210">
        <f>IF(Q$2&lt;=analysis_period,IF(SUM($C658:Q658)&gt;0,P352+1,0),0)</f>
        <v>0</v>
      </c>
      <c r="R352" s="210">
        <f>IF(R$2&lt;=analysis_period,IF(SUM($C658:R658)&gt;0,Q352+1,0),0)</f>
        <v>0</v>
      </c>
      <c r="S352" s="210">
        <f>IF(S$2&lt;=analysis_period,IF(SUM($C658:S658)&gt;0,R352+1,0),0)</f>
        <v>0</v>
      </c>
      <c r="T352" s="210">
        <f>IF(T$2&lt;=analysis_period,IF(SUM($C658:T658)&gt;0,S352+1,0),0)</f>
        <v>0</v>
      </c>
      <c r="U352" s="210">
        <f>IF(U$2&lt;=analysis_period,IF(SUM($C658:U658)&gt;0,T352+1,0),0)</f>
        <v>0</v>
      </c>
      <c r="V352" s="210">
        <f>IF(V$2&lt;=analysis_period,IF(SUM($C658:V658)&gt;0,U352+1,0),0)</f>
        <v>0</v>
      </c>
      <c r="W352" s="210">
        <f>IF(W$2&lt;=analysis_period,IF(SUM($C658:W658)&gt;0,V352+1,0),0)</f>
        <v>0</v>
      </c>
      <c r="X352" s="210">
        <f>IF(X$2&lt;=analysis_period,IF(SUM($C658:X658)&gt;0,W352+1,0),0)</f>
        <v>0</v>
      </c>
      <c r="Y352" s="210">
        <f>IF(Y$2&lt;=analysis_period,IF(SUM($C658:Y658)&gt;0,X352+1,0),0)</f>
        <v>0</v>
      </c>
      <c r="Z352" s="210">
        <f>IF(Z$2&lt;=analysis_period,IF(SUM($C658:Z658)&gt;0,Y352+1,0),0)</f>
        <v>0</v>
      </c>
      <c r="AA352" s="210">
        <f>IF(AA$2&lt;=analysis_period,IF(SUM($C658:AA658)&gt;0,Z352+1,0),0)</f>
        <v>0</v>
      </c>
      <c r="AB352" s="210">
        <f>IF(AB$2&lt;=analysis_period,IF(SUM($C658:AB658)&gt;0,AA352+1,0),0)</f>
        <v>0</v>
      </c>
      <c r="AC352" s="210">
        <f>IF(AC$2&lt;=analysis_period,IF(SUM($C658:AC658)&gt;0,AB352+1,0),0)</f>
        <v>0</v>
      </c>
      <c r="AD352" s="210">
        <f>IF(AD$2&lt;=analysis_period,IF(SUM($C658:AD658)&gt;0,AC352+1,0),0)</f>
        <v>0</v>
      </c>
      <c r="AE352" s="210">
        <f>IF(AE$2&lt;=analysis_period,IF(SUM($C658:AE658)&gt;0,AD352+1,0),0)</f>
        <v>0</v>
      </c>
      <c r="AF352" s="210">
        <f>IF(AF$2&lt;=analysis_period,IF(SUM($C658:AF658)&gt;0,AE352+1,0),0)</f>
        <v>0</v>
      </c>
      <c r="AG352" s="210">
        <f>IF(AG$2&lt;=analysis_period,IF(SUM($C658:AG658)&gt;0,AF352+1,0),0)</f>
        <v>0</v>
      </c>
      <c r="AH352" s="210">
        <f>IF(AH$2&lt;=analysis_period,IF(SUM($C658:AH658)&gt;0,AG352+1,0),0)</f>
        <v>0</v>
      </c>
      <c r="AI352" s="210">
        <f>IF(AI$2&lt;=analysis_period,IF(SUM($C658:AI658)&gt;0,AH352+1,0),0)</f>
        <v>0</v>
      </c>
      <c r="AJ352" s="210">
        <f>IF(AJ$2&lt;=analysis_period,IF(SUM($C658:AJ658)&gt;0,AI352+1,0),0)</f>
        <v>0</v>
      </c>
      <c r="AK352" s="210">
        <f>IF(AK$2&lt;=analysis_period,IF(SUM($C658:AK658)&gt;0,AJ352+1,0),0)</f>
        <v>0</v>
      </c>
      <c r="AL352" s="210">
        <f>IF(AL$2&lt;=analysis_period,IF(SUM($C658:AL658)&gt;0,AK352+1,0),0)</f>
        <v>0</v>
      </c>
      <c r="AM352" s="210">
        <f>IF(AM$2&lt;=analysis_period,IF(SUM($C658:AM658)&gt;0,AL352+1,0),0)</f>
        <v>0</v>
      </c>
      <c r="AN352" s="210">
        <f>IF(AN$2&lt;=analysis_period,IF(SUM($C658:AN658)&gt;0,AM352+1,0),0)</f>
        <v>0</v>
      </c>
      <c r="AO352" s="210">
        <f>IF(AO$2&lt;=analysis_period,IF(SUM($C658:AO658)&gt;0,AN352+1,0),0)</f>
        <v>0</v>
      </c>
      <c r="AP352" s="210">
        <f>IF(AP$2&lt;=analysis_period,IF(SUM($C658:AP658)&gt;0,AO352+1,0),0)</f>
        <v>0</v>
      </c>
    </row>
    <row r="353" spans="1:42" x14ac:dyDescent="0.2">
      <c r="A353" s="16">
        <f t="shared" si="193"/>
        <v>5</v>
      </c>
      <c r="B353" s="4">
        <v>0</v>
      </c>
      <c r="C353" s="210">
        <f>IF(C$2&lt;=analysis_period,IF(SUM($C659:C659)&gt;0,B353+1,0),0)</f>
        <v>0</v>
      </c>
      <c r="D353" s="210">
        <f>IF(D$2&lt;=analysis_period,IF(SUM($C659:D659)&gt;0,C353+1,0),0)</f>
        <v>0</v>
      </c>
      <c r="E353" s="210">
        <f>IF(E$2&lt;=analysis_period,IF(SUM($C659:E659)&gt;0,D353+1,0),0)</f>
        <v>0</v>
      </c>
      <c r="F353" s="210">
        <f>IF(F$2&lt;=analysis_period,IF(SUM($C659:F659)&gt;0,E353+1,0),0)</f>
        <v>0</v>
      </c>
      <c r="G353" s="210">
        <f>IF(G$2&lt;=analysis_period,IF(SUM($C659:G659)&gt;0,F353+1,0),0)</f>
        <v>0</v>
      </c>
      <c r="H353" s="210">
        <f>IF(H$2&lt;=analysis_period,IF(SUM($C659:H659)&gt;0,G353+1,0),0)</f>
        <v>0</v>
      </c>
      <c r="I353" s="210">
        <f>IF(I$2&lt;=analysis_period,IF(SUM($C659:I659)&gt;0,H353+1,0),0)</f>
        <v>0</v>
      </c>
      <c r="J353" s="210">
        <f>IF(J$2&lt;=analysis_period,IF(SUM($C659:J659)&gt;0,I353+1,0),0)</f>
        <v>0</v>
      </c>
      <c r="K353" s="210">
        <f>IF(K$2&lt;=analysis_period,IF(SUM($C659:K659)&gt;0,J353+1,0),0)</f>
        <v>0</v>
      </c>
      <c r="L353" s="210">
        <f>IF(L$2&lt;=analysis_period,IF(SUM($C659:L659)&gt;0,K353+1,0),0)</f>
        <v>0</v>
      </c>
      <c r="M353" s="210">
        <f>IF(M$2&lt;=analysis_period,IF(SUM($C659:M659)&gt;0,L353+1,0),0)</f>
        <v>0</v>
      </c>
      <c r="N353" s="210">
        <f>IF(N$2&lt;=analysis_period,IF(SUM($C659:N659)&gt;0,M353+1,0),0)</f>
        <v>0</v>
      </c>
      <c r="O353" s="210">
        <f>IF(O$2&lt;=analysis_period,IF(SUM($C659:O659)&gt;0,N353+1,0),0)</f>
        <v>0</v>
      </c>
      <c r="P353" s="210">
        <f>IF(P$2&lt;=analysis_period,IF(SUM($C659:P659)&gt;0,O353+1,0),0)</f>
        <v>0</v>
      </c>
      <c r="Q353" s="210">
        <f>IF(Q$2&lt;=analysis_period,IF(SUM($C659:Q659)&gt;0,P353+1,0),0)</f>
        <v>0</v>
      </c>
      <c r="R353" s="210">
        <f>IF(R$2&lt;=analysis_period,IF(SUM($C659:R659)&gt;0,Q353+1,0),0)</f>
        <v>0</v>
      </c>
      <c r="S353" s="210">
        <f>IF(S$2&lt;=analysis_period,IF(SUM($C659:S659)&gt;0,R353+1,0),0)</f>
        <v>0</v>
      </c>
      <c r="T353" s="210">
        <f>IF(T$2&lt;=analysis_period,IF(SUM($C659:T659)&gt;0,S353+1,0),0)</f>
        <v>0</v>
      </c>
      <c r="U353" s="210">
        <f>IF(U$2&lt;=analysis_period,IF(SUM($C659:U659)&gt;0,T353+1,0),0)</f>
        <v>0</v>
      </c>
      <c r="V353" s="210">
        <f>IF(V$2&lt;=analysis_period,IF(SUM($C659:V659)&gt;0,U353+1,0),0)</f>
        <v>0</v>
      </c>
      <c r="W353" s="210">
        <f>IF(W$2&lt;=analysis_period,IF(SUM($C659:W659)&gt;0,V353+1,0),0)</f>
        <v>0</v>
      </c>
      <c r="X353" s="210">
        <f>IF(X$2&lt;=analysis_period,IF(SUM($C659:X659)&gt;0,W353+1,0),0)</f>
        <v>0</v>
      </c>
      <c r="Y353" s="210">
        <f>IF(Y$2&lt;=analysis_period,IF(SUM($C659:Y659)&gt;0,X353+1,0),0)</f>
        <v>0</v>
      </c>
      <c r="Z353" s="210">
        <f>IF(Z$2&lt;=analysis_period,IF(SUM($C659:Z659)&gt;0,Y353+1,0),0)</f>
        <v>0</v>
      </c>
      <c r="AA353" s="210">
        <f>IF(AA$2&lt;=analysis_period,IF(SUM($C659:AA659)&gt;0,Z353+1,0),0)</f>
        <v>0</v>
      </c>
      <c r="AB353" s="210">
        <f>IF(AB$2&lt;=analysis_period,IF(SUM($C659:AB659)&gt;0,AA353+1,0),0)</f>
        <v>0</v>
      </c>
      <c r="AC353" s="210">
        <f>IF(AC$2&lt;=analysis_period,IF(SUM($C659:AC659)&gt;0,AB353+1,0),0)</f>
        <v>0</v>
      </c>
      <c r="AD353" s="210">
        <f>IF(AD$2&lt;=analysis_period,IF(SUM($C659:AD659)&gt;0,AC353+1,0),0)</f>
        <v>0</v>
      </c>
      <c r="AE353" s="210">
        <f>IF(AE$2&lt;=analysis_period,IF(SUM($C659:AE659)&gt;0,AD353+1,0),0)</f>
        <v>0</v>
      </c>
      <c r="AF353" s="210">
        <f>IF(AF$2&lt;=analysis_period,IF(SUM($C659:AF659)&gt;0,AE353+1,0),0)</f>
        <v>0</v>
      </c>
      <c r="AG353" s="210">
        <f>IF(AG$2&lt;=analysis_period,IF(SUM($C659:AG659)&gt;0,AF353+1,0),0)</f>
        <v>0</v>
      </c>
      <c r="AH353" s="210">
        <f>IF(AH$2&lt;=analysis_period,IF(SUM($C659:AH659)&gt;0,AG353+1,0),0)</f>
        <v>0</v>
      </c>
      <c r="AI353" s="210">
        <f>IF(AI$2&lt;=analysis_period,IF(SUM($C659:AI659)&gt;0,AH353+1,0),0)</f>
        <v>0</v>
      </c>
      <c r="AJ353" s="210">
        <f>IF(AJ$2&lt;=analysis_period,IF(SUM($C659:AJ659)&gt;0,AI353+1,0),0)</f>
        <v>0</v>
      </c>
      <c r="AK353" s="210">
        <f>IF(AK$2&lt;=analysis_period,IF(SUM($C659:AK659)&gt;0,AJ353+1,0),0)</f>
        <v>0</v>
      </c>
      <c r="AL353" s="210">
        <f>IF(AL$2&lt;=analysis_period,IF(SUM($C659:AL659)&gt;0,AK353+1,0),0)</f>
        <v>0</v>
      </c>
      <c r="AM353" s="210">
        <f>IF(AM$2&lt;=analysis_period,IF(SUM($C659:AM659)&gt;0,AL353+1,0),0)</f>
        <v>0</v>
      </c>
      <c r="AN353" s="210">
        <f>IF(AN$2&lt;=analysis_period,IF(SUM($C659:AN659)&gt;0,AM353+1,0),0)</f>
        <v>0</v>
      </c>
      <c r="AO353" s="210">
        <f>IF(AO$2&lt;=analysis_period,IF(SUM($C659:AO659)&gt;0,AN353+1,0),0)</f>
        <v>0</v>
      </c>
      <c r="AP353" s="210">
        <f>IF(AP$2&lt;=analysis_period,IF(SUM($C659:AP659)&gt;0,AO353+1,0),0)</f>
        <v>0</v>
      </c>
    </row>
    <row r="354" spans="1:42" x14ac:dyDescent="0.2">
      <c r="A354" s="16">
        <f t="shared" si="193"/>
        <v>6</v>
      </c>
      <c r="B354" s="4">
        <v>0</v>
      </c>
      <c r="C354" s="210">
        <f>IF(C$2&lt;=analysis_period,IF(SUM($C660:C660)&gt;0,B354+1,0),0)</f>
        <v>0</v>
      </c>
      <c r="D354" s="210">
        <f>IF(D$2&lt;=analysis_period,IF(SUM($C660:D660)&gt;0,C354+1,0),0)</f>
        <v>0</v>
      </c>
      <c r="E354" s="210">
        <f>IF(E$2&lt;=analysis_period,IF(SUM($C660:E660)&gt;0,D354+1,0),0)</f>
        <v>0</v>
      </c>
      <c r="F354" s="210">
        <f>IF(F$2&lt;=analysis_period,IF(SUM($C660:F660)&gt;0,E354+1,0),0)</f>
        <v>0</v>
      </c>
      <c r="G354" s="210">
        <f>IF(G$2&lt;=analysis_period,IF(SUM($C660:G660)&gt;0,F354+1,0),0)</f>
        <v>0</v>
      </c>
      <c r="H354" s="210">
        <f>IF(H$2&lt;=analysis_period,IF(SUM($C660:H660)&gt;0,G354+1,0),0)</f>
        <v>0</v>
      </c>
      <c r="I354" s="210">
        <f>IF(I$2&lt;=analysis_period,IF(SUM($C660:I660)&gt;0,H354+1,0),0)</f>
        <v>0</v>
      </c>
      <c r="J354" s="210">
        <f>IF(J$2&lt;=analysis_period,IF(SUM($C660:J660)&gt;0,I354+1,0),0)</f>
        <v>0</v>
      </c>
      <c r="K354" s="210">
        <f>IF(K$2&lt;=analysis_period,IF(SUM($C660:K660)&gt;0,J354+1,0),0)</f>
        <v>0</v>
      </c>
      <c r="L354" s="210">
        <f>IF(L$2&lt;=analysis_period,IF(SUM($C660:L660)&gt;0,K354+1,0),0)</f>
        <v>0</v>
      </c>
      <c r="M354" s="210">
        <f>IF(M$2&lt;=analysis_period,IF(SUM($C660:M660)&gt;0,L354+1,0),0)</f>
        <v>0</v>
      </c>
      <c r="N354" s="210">
        <f>IF(N$2&lt;=analysis_period,IF(SUM($C660:N660)&gt;0,M354+1,0),0)</f>
        <v>0</v>
      </c>
      <c r="O354" s="210">
        <f>IF(O$2&lt;=analysis_period,IF(SUM($C660:O660)&gt;0,N354+1,0),0)</f>
        <v>0</v>
      </c>
      <c r="P354" s="210">
        <f>IF(P$2&lt;=analysis_period,IF(SUM($C660:P660)&gt;0,O354+1,0),0)</f>
        <v>0</v>
      </c>
      <c r="Q354" s="210">
        <f>IF(Q$2&lt;=analysis_period,IF(SUM($C660:Q660)&gt;0,P354+1,0),0)</f>
        <v>0</v>
      </c>
      <c r="R354" s="210">
        <f>IF(R$2&lt;=analysis_period,IF(SUM($C660:R660)&gt;0,Q354+1,0),0)</f>
        <v>0</v>
      </c>
      <c r="S354" s="210">
        <f>IF(S$2&lt;=analysis_period,IF(SUM($C660:S660)&gt;0,R354+1,0),0)</f>
        <v>0</v>
      </c>
      <c r="T354" s="210">
        <f>IF(T$2&lt;=analysis_period,IF(SUM($C660:T660)&gt;0,S354+1,0),0)</f>
        <v>0</v>
      </c>
      <c r="U354" s="210">
        <f>IF(U$2&lt;=analysis_period,IF(SUM($C660:U660)&gt;0,T354+1,0),0)</f>
        <v>0</v>
      </c>
      <c r="V354" s="210">
        <f>IF(V$2&lt;=analysis_period,IF(SUM($C660:V660)&gt;0,U354+1,0),0)</f>
        <v>0</v>
      </c>
      <c r="W354" s="210">
        <f>IF(W$2&lt;=analysis_period,IF(SUM($C660:W660)&gt;0,V354+1,0),0)</f>
        <v>0</v>
      </c>
      <c r="X354" s="210">
        <f>IF(X$2&lt;=analysis_period,IF(SUM($C660:X660)&gt;0,W354+1,0),0)</f>
        <v>0</v>
      </c>
      <c r="Y354" s="210">
        <f>IF(Y$2&lt;=analysis_period,IF(SUM($C660:Y660)&gt;0,X354+1,0),0)</f>
        <v>0</v>
      </c>
      <c r="Z354" s="210">
        <f>IF(Z$2&lt;=analysis_period,IF(SUM($C660:Z660)&gt;0,Y354+1,0),0)</f>
        <v>0</v>
      </c>
      <c r="AA354" s="210">
        <f>IF(AA$2&lt;=analysis_period,IF(SUM($C660:AA660)&gt;0,Z354+1,0),0)</f>
        <v>0</v>
      </c>
      <c r="AB354" s="210">
        <f>IF(AB$2&lt;=analysis_period,IF(SUM($C660:AB660)&gt;0,AA354+1,0),0)</f>
        <v>0</v>
      </c>
      <c r="AC354" s="210">
        <f>IF(AC$2&lt;=analysis_period,IF(SUM($C660:AC660)&gt;0,AB354+1,0),0)</f>
        <v>0</v>
      </c>
      <c r="AD354" s="210">
        <f>IF(AD$2&lt;=analysis_period,IF(SUM($C660:AD660)&gt;0,AC354+1,0),0)</f>
        <v>0</v>
      </c>
      <c r="AE354" s="210">
        <f>IF(AE$2&lt;=analysis_period,IF(SUM($C660:AE660)&gt;0,AD354+1,0),0)</f>
        <v>0</v>
      </c>
      <c r="AF354" s="210">
        <f>IF(AF$2&lt;=analysis_period,IF(SUM($C660:AF660)&gt;0,AE354+1,0),0)</f>
        <v>0</v>
      </c>
      <c r="AG354" s="210">
        <f>IF(AG$2&lt;=analysis_period,IF(SUM($C660:AG660)&gt;0,AF354+1,0),0)</f>
        <v>0</v>
      </c>
      <c r="AH354" s="210">
        <f>IF(AH$2&lt;=analysis_period,IF(SUM($C660:AH660)&gt;0,AG354+1,0),0)</f>
        <v>0</v>
      </c>
      <c r="AI354" s="210">
        <f>IF(AI$2&lt;=analysis_period,IF(SUM($C660:AI660)&gt;0,AH354+1,0),0)</f>
        <v>0</v>
      </c>
      <c r="AJ354" s="210">
        <f>IF(AJ$2&lt;=analysis_period,IF(SUM($C660:AJ660)&gt;0,AI354+1,0),0)</f>
        <v>0</v>
      </c>
      <c r="AK354" s="210">
        <f>IF(AK$2&lt;=analysis_period,IF(SUM($C660:AK660)&gt;0,AJ354+1,0),0)</f>
        <v>0</v>
      </c>
      <c r="AL354" s="210">
        <f>IF(AL$2&lt;=analysis_period,IF(SUM($C660:AL660)&gt;0,AK354+1,0),0)</f>
        <v>0</v>
      </c>
      <c r="AM354" s="210">
        <f>IF(AM$2&lt;=analysis_period,IF(SUM($C660:AM660)&gt;0,AL354+1,0),0)</f>
        <v>0</v>
      </c>
      <c r="AN354" s="210">
        <f>IF(AN$2&lt;=analysis_period,IF(SUM($C660:AN660)&gt;0,AM354+1,0),0)</f>
        <v>0</v>
      </c>
      <c r="AO354" s="210">
        <f>IF(AO$2&lt;=analysis_period,IF(SUM($C660:AO660)&gt;0,AN354+1,0),0)</f>
        <v>0</v>
      </c>
      <c r="AP354" s="210">
        <f>IF(AP$2&lt;=analysis_period,IF(SUM($C660:AP660)&gt;0,AO354+1,0),0)</f>
        <v>0</v>
      </c>
    </row>
    <row r="355" spans="1:42" x14ac:dyDescent="0.2">
      <c r="A355" s="16">
        <f t="shared" si="193"/>
        <v>7</v>
      </c>
      <c r="B355" s="4">
        <v>0</v>
      </c>
      <c r="C355" s="210">
        <f>IF(C$2&lt;=analysis_period,IF(SUM($C661:C661)&gt;0,B355+1,0),0)</f>
        <v>0</v>
      </c>
      <c r="D355" s="210">
        <f>IF(D$2&lt;=analysis_period,IF(SUM($C661:D661)&gt;0,C355+1,0),0)</f>
        <v>0</v>
      </c>
      <c r="E355" s="210">
        <f>IF(E$2&lt;=analysis_period,IF(SUM($C661:E661)&gt;0,D355+1,0),0)</f>
        <v>0</v>
      </c>
      <c r="F355" s="210">
        <f>IF(F$2&lt;=analysis_period,IF(SUM($C661:F661)&gt;0,E355+1,0),0)</f>
        <v>0</v>
      </c>
      <c r="G355" s="210">
        <f>IF(G$2&lt;=analysis_period,IF(SUM($C661:G661)&gt;0,F355+1,0),0)</f>
        <v>0</v>
      </c>
      <c r="H355" s="210">
        <f>IF(H$2&lt;=analysis_period,IF(SUM($C661:H661)&gt;0,G355+1,0),0)</f>
        <v>0</v>
      </c>
      <c r="I355" s="210">
        <f>IF(I$2&lt;=analysis_period,IF(SUM($C661:I661)&gt;0,H355+1,0),0)</f>
        <v>0</v>
      </c>
      <c r="J355" s="210">
        <f>IF(J$2&lt;=analysis_period,IF(SUM($C661:J661)&gt;0,I355+1,0),0)</f>
        <v>0</v>
      </c>
      <c r="K355" s="210">
        <f>IF(K$2&lt;=analysis_period,IF(SUM($C661:K661)&gt;0,J355+1,0),0)</f>
        <v>0</v>
      </c>
      <c r="L355" s="210">
        <f>IF(L$2&lt;=analysis_period,IF(SUM($C661:L661)&gt;0,K355+1,0),0)</f>
        <v>0</v>
      </c>
      <c r="M355" s="210">
        <f>IF(M$2&lt;=analysis_period,IF(SUM($C661:M661)&gt;0,L355+1,0),0)</f>
        <v>0</v>
      </c>
      <c r="N355" s="210">
        <f>IF(N$2&lt;=analysis_period,IF(SUM($C661:N661)&gt;0,M355+1,0),0)</f>
        <v>0</v>
      </c>
      <c r="O355" s="210">
        <f>IF(O$2&lt;=analysis_period,IF(SUM($C661:O661)&gt;0,N355+1,0),0)</f>
        <v>0</v>
      </c>
      <c r="P355" s="210">
        <f>IF(P$2&lt;=analysis_period,IF(SUM($C661:P661)&gt;0,O355+1,0),0)</f>
        <v>0</v>
      </c>
      <c r="Q355" s="210">
        <f>IF(Q$2&lt;=analysis_period,IF(SUM($C661:Q661)&gt;0,P355+1,0),0)</f>
        <v>0</v>
      </c>
      <c r="R355" s="210">
        <f>IF(R$2&lt;=analysis_period,IF(SUM($C661:R661)&gt;0,Q355+1,0),0)</f>
        <v>0</v>
      </c>
      <c r="S355" s="210">
        <f>IF(S$2&lt;=analysis_period,IF(SUM($C661:S661)&gt;0,R355+1,0),0)</f>
        <v>0</v>
      </c>
      <c r="T355" s="210">
        <f>IF(T$2&lt;=analysis_period,IF(SUM($C661:T661)&gt;0,S355+1,0),0)</f>
        <v>0</v>
      </c>
      <c r="U355" s="210">
        <f>IF(U$2&lt;=analysis_period,IF(SUM($C661:U661)&gt;0,T355+1,0),0)</f>
        <v>0</v>
      </c>
      <c r="V355" s="210">
        <f>IF(V$2&lt;=analysis_period,IF(SUM($C661:V661)&gt;0,U355+1,0),0)</f>
        <v>0</v>
      </c>
      <c r="W355" s="210">
        <f>IF(W$2&lt;=analysis_period,IF(SUM($C661:W661)&gt;0,V355+1,0),0)</f>
        <v>0</v>
      </c>
      <c r="X355" s="210">
        <f>IF(X$2&lt;=analysis_period,IF(SUM($C661:X661)&gt;0,W355+1,0),0)</f>
        <v>0</v>
      </c>
      <c r="Y355" s="210">
        <f>IF(Y$2&lt;=analysis_period,IF(SUM($C661:Y661)&gt;0,X355+1,0),0)</f>
        <v>0</v>
      </c>
      <c r="Z355" s="210">
        <f>IF(Z$2&lt;=analysis_period,IF(SUM($C661:Z661)&gt;0,Y355+1,0),0)</f>
        <v>0</v>
      </c>
      <c r="AA355" s="210">
        <f>IF(AA$2&lt;=analysis_period,IF(SUM($C661:AA661)&gt;0,Z355+1,0),0)</f>
        <v>0</v>
      </c>
      <c r="AB355" s="210">
        <f>IF(AB$2&lt;=analysis_period,IF(SUM($C661:AB661)&gt;0,AA355+1,0),0)</f>
        <v>0</v>
      </c>
      <c r="AC355" s="210">
        <f>IF(AC$2&lt;=analysis_period,IF(SUM($C661:AC661)&gt;0,AB355+1,0),0)</f>
        <v>0</v>
      </c>
      <c r="AD355" s="210">
        <f>IF(AD$2&lt;=analysis_period,IF(SUM($C661:AD661)&gt;0,AC355+1,0),0)</f>
        <v>0</v>
      </c>
      <c r="AE355" s="210">
        <f>IF(AE$2&lt;=analysis_period,IF(SUM($C661:AE661)&gt;0,AD355+1,0),0)</f>
        <v>0</v>
      </c>
      <c r="AF355" s="210">
        <f>IF(AF$2&lt;=analysis_period,IF(SUM($C661:AF661)&gt;0,AE355+1,0),0)</f>
        <v>0</v>
      </c>
      <c r="AG355" s="210">
        <f>IF(AG$2&lt;=analysis_period,IF(SUM($C661:AG661)&gt;0,AF355+1,0),0)</f>
        <v>0</v>
      </c>
      <c r="AH355" s="210">
        <f>IF(AH$2&lt;=analysis_period,IF(SUM($C661:AH661)&gt;0,AG355+1,0),0)</f>
        <v>0</v>
      </c>
      <c r="AI355" s="210">
        <f>IF(AI$2&lt;=analysis_period,IF(SUM($C661:AI661)&gt;0,AH355+1,0),0)</f>
        <v>0</v>
      </c>
      <c r="AJ355" s="210">
        <f>IF(AJ$2&lt;=analysis_period,IF(SUM($C661:AJ661)&gt;0,AI355+1,0),0)</f>
        <v>0</v>
      </c>
      <c r="AK355" s="210">
        <f>IF(AK$2&lt;=analysis_period,IF(SUM($C661:AK661)&gt;0,AJ355+1,0),0)</f>
        <v>0</v>
      </c>
      <c r="AL355" s="210">
        <f>IF(AL$2&lt;=analysis_period,IF(SUM($C661:AL661)&gt;0,AK355+1,0),0)</f>
        <v>0</v>
      </c>
      <c r="AM355" s="210">
        <f>IF(AM$2&lt;=analysis_period,IF(SUM($C661:AM661)&gt;0,AL355+1,0),0)</f>
        <v>0</v>
      </c>
      <c r="AN355" s="210">
        <f>IF(AN$2&lt;=analysis_period,IF(SUM($C661:AN661)&gt;0,AM355+1,0),0)</f>
        <v>0</v>
      </c>
      <c r="AO355" s="210">
        <f>IF(AO$2&lt;=analysis_period,IF(SUM($C661:AO661)&gt;0,AN355+1,0),0)</f>
        <v>0</v>
      </c>
      <c r="AP355" s="210">
        <f>IF(AP$2&lt;=analysis_period,IF(SUM($C661:AP661)&gt;0,AO355+1,0),0)</f>
        <v>0</v>
      </c>
    </row>
    <row r="356" spans="1:42" x14ac:dyDescent="0.2">
      <c r="A356" s="16">
        <f t="shared" si="193"/>
        <v>8</v>
      </c>
      <c r="B356" s="4">
        <v>0</v>
      </c>
      <c r="C356" s="210">
        <f>IF(C$2&lt;=analysis_period,IF(SUM($C662:C662)&gt;0,B356+1,0),0)</f>
        <v>0</v>
      </c>
      <c r="D356" s="210">
        <f>IF(D$2&lt;=analysis_period,IF(SUM($C662:D662)&gt;0,C356+1,0),0)</f>
        <v>0</v>
      </c>
      <c r="E356" s="210">
        <f>IF(E$2&lt;=analysis_period,IF(SUM($C662:E662)&gt;0,D356+1,0),0)</f>
        <v>0</v>
      </c>
      <c r="F356" s="210">
        <f>IF(F$2&lt;=analysis_period,IF(SUM($C662:F662)&gt;0,E356+1,0),0)</f>
        <v>0</v>
      </c>
      <c r="G356" s="210">
        <f>IF(G$2&lt;=analysis_period,IF(SUM($C662:G662)&gt;0,F356+1,0),0)</f>
        <v>0</v>
      </c>
      <c r="H356" s="210">
        <f>IF(H$2&lt;=analysis_period,IF(SUM($C662:H662)&gt;0,G356+1,0),0)</f>
        <v>0</v>
      </c>
      <c r="I356" s="210">
        <f>IF(I$2&lt;=analysis_period,IF(SUM($C662:I662)&gt;0,H356+1,0),0)</f>
        <v>0</v>
      </c>
      <c r="J356" s="210">
        <f>IF(J$2&lt;=analysis_period,IF(SUM($C662:J662)&gt;0,I356+1,0),0)</f>
        <v>0</v>
      </c>
      <c r="K356" s="210">
        <f>IF(K$2&lt;=analysis_period,IF(SUM($C662:K662)&gt;0,J356+1,0),0)</f>
        <v>0</v>
      </c>
      <c r="L356" s="210">
        <f>IF(L$2&lt;=analysis_period,IF(SUM($C662:L662)&gt;0,K356+1,0),0)</f>
        <v>0</v>
      </c>
      <c r="M356" s="210">
        <f>IF(M$2&lt;=analysis_period,IF(SUM($C662:M662)&gt;0,L356+1,0),0)</f>
        <v>0</v>
      </c>
      <c r="N356" s="210">
        <f>IF(N$2&lt;=analysis_period,IF(SUM($C662:N662)&gt;0,M356+1,0),0)</f>
        <v>0</v>
      </c>
      <c r="O356" s="210">
        <f>IF(O$2&lt;=analysis_period,IF(SUM($C662:O662)&gt;0,N356+1,0),0)</f>
        <v>0</v>
      </c>
      <c r="P356" s="210">
        <f>IF(P$2&lt;=analysis_period,IF(SUM($C662:P662)&gt;0,O356+1,0),0)</f>
        <v>0</v>
      </c>
      <c r="Q356" s="210">
        <f>IF(Q$2&lt;=analysis_period,IF(SUM($C662:Q662)&gt;0,P356+1,0),0)</f>
        <v>0</v>
      </c>
      <c r="R356" s="210">
        <f>IF(R$2&lt;=analysis_period,IF(SUM($C662:R662)&gt;0,Q356+1,0),0)</f>
        <v>0</v>
      </c>
      <c r="S356" s="210">
        <f>IF(S$2&lt;=analysis_period,IF(SUM($C662:S662)&gt;0,R356+1,0),0)</f>
        <v>0</v>
      </c>
      <c r="T356" s="210">
        <f>IF(T$2&lt;=analysis_period,IF(SUM($C662:T662)&gt;0,S356+1,0),0)</f>
        <v>0</v>
      </c>
      <c r="U356" s="210">
        <f>IF(U$2&lt;=analysis_period,IF(SUM($C662:U662)&gt;0,T356+1,0),0)</f>
        <v>0</v>
      </c>
      <c r="V356" s="210">
        <f>IF(V$2&lt;=analysis_period,IF(SUM($C662:V662)&gt;0,U356+1,0),0)</f>
        <v>0</v>
      </c>
      <c r="W356" s="210">
        <f>IF(W$2&lt;=analysis_period,IF(SUM($C662:W662)&gt;0,V356+1,0),0)</f>
        <v>0</v>
      </c>
      <c r="X356" s="210">
        <f>IF(X$2&lt;=analysis_period,IF(SUM($C662:X662)&gt;0,W356+1,0),0)</f>
        <v>0</v>
      </c>
      <c r="Y356" s="210">
        <f>IF(Y$2&lt;=analysis_period,IF(SUM($C662:Y662)&gt;0,X356+1,0),0)</f>
        <v>0</v>
      </c>
      <c r="Z356" s="210">
        <f>IF(Z$2&lt;=analysis_period,IF(SUM($C662:Z662)&gt;0,Y356+1,0),0)</f>
        <v>0</v>
      </c>
      <c r="AA356" s="210">
        <f>IF(AA$2&lt;=analysis_period,IF(SUM($C662:AA662)&gt;0,Z356+1,0),0)</f>
        <v>0</v>
      </c>
      <c r="AB356" s="210">
        <f>IF(AB$2&lt;=analysis_period,IF(SUM($C662:AB662)&gt;0,AA356+1,0),0)</f>
        <v>0</v>
      </c>
      <c r="AC356" s="210">
        <f>IF(AC$2&lt;=analysis_period,IF(SUM($C662:AC662)&gt;0,AB356+1,0),0)</f>
        <v>0</v>
      </c>
      <c r="AD356" s="210">
        <f>IF(AD$2&lt;=analysis_period,IF(SUM($C662:AD662)&gt;0,AC356+1,0),0)</f>
        <v>0</v>
      </c>
      <c r="AE356" s="210">
        <f>IF(AE$2&lt;=analysis_period,IF(SUM($C662:AE662)&gt;0,AD356+1,0),0)</f>
        <v>0</v>
      </c>
      <c r="AF356" s="210">
        <f>IF(AF$2&lt;=analysis_period,IF(SUM($C662:AF662)&gt;0,AE356+1,0),0)</f>
        <v>0</v>
      </c>
      <c r="AG356" s="210">
        <f>IF(AG$2&lt;=analysis_period,IF(SUM($C662:AG662)&gt;0,AF356+1,0),0)</f>
        <v>0</v>
      </c>
      <c r="AH356" s="210">
        <f>IF(AH$2&lt;=analysis_period,IF(SUM($C662:AH662)&gt;0,AG356+1,0),0)</f>
        <v>0</v>
      </c>
      <c r="AI356" s="210">
        <f>IF(AI$2&lt;=analysis_period,IF(SUM($C662:AI662)&gt;0,AH356+1,0),0)</f>
        <v>0</v>
      </c>
      <c r="AJ356" s="210">
        <f>IF(AJ$2&lt;=analysis_period,IF(SUM($C662:AJ662)&gt;0,AI356+1,0),0)</f>
        <v>0</v>
      </c>
      <c r="AK356" s="210">
        <f>IF(AK$2&lt;=analysis_period,IF(SUM($C662:AK662)&gt;0,AJ356+1,0),0)</f>
        <v>0</v>
      </c>
      <c r="AL356" s="210">
        <f>IF(AL$2&lt;=analysis_period,IF(SUM($C662:AL662)&gt;0,AK356+1,0),0)</f>
        <v>0</v>
      </c>
      <c r="AM356" s="210">
        <f>IF(AM$2&lt;=analysis_period,IF(SUM($C662:AM662)&gt;0,AL356+1,0),0)</f>
        <v>0</v>
      </c>
      <c r="AN356" s="210">
        <f>IF(AN$2&lt;=analysis_period,IF(SUM($C662:AN662)&gt;0,AM356+1,0),0)</f>
        <v>0</v>
      </c>
      <c r="AO356" s="210">
        <f>IF(AO$2&lt;=analysis_period,IF(SUM($C662:AO662)&gt;0,AN356+1,0),0)</f>
        <v>0</v>
      </c>
      <c r="AP356" s="210">
        <f>IF(AP$2&lt;=analysis_period,IF(SUM($C662:AP662)&gt;0,AO356+1,0),0)</f>
        <v>0</v>
      </c>
    </row>
    <row r="357" spans="1:42" x14ac:dyDescent="0.2">
      <c r="A357" s="16">
        <f>A356+1</f>
        <v>9</v>
      </c>
      <c r="B357" s="4">
        <v>0</v>
      </c>
      <c r="C357" s="210">
        <f>IF(C$2&lt;=analysis_period,IF(SUM($C663:C663)&gt;0,B357+1,0),0)</f>
        <v>0</v>
      </c>
      <c r="D357" s="210">
        <f>IF(D$2&lt;=analysis_period,IF(SUM($C663:D663)&gt;0,C357+1,0),0)</f>
        <v>0</v>
      </c>
      <c r="E357" s="210">
        <f>IF(E$2&lt;=analysis_period,IF(SUM($C663:E663)&gt;0,D357+1,0),0)</f>
        <v>0</v>
      </c>
      <c r="F357" s="210">
        <f>IF(F$2&lt;=analysis_period,IF(SUM($C663:F663)&gt;0,E357+1,0),0)</f>
        <v>0</v>
      </c>
      <c r="G357" s="210">
        <f>IF(G$2&lt;=analysis_period,IF(SUM($C663:G663)&gt;0,F357+1,0),0)</f>
        <v>0</v>
      </c>
      <c r="H357" s="210">
        <f>IF(H$2&lt;=analysis_period,IF(SUM($C663:H663)&gt;0,G357+1,0),0)</f>
        <v>0</v>
      </c>
      <c r="I357" s="210">
        <f>IF(I$2&lt;=analysis_period,IF(SUM($C663:I663)&gt;0,H357+1,0),0)</f>
        <v>0</v>
      </c>
      <c r="J357" s="210">
        <f>IF(J$2&lt;=analysis_period,IF(SUM($C663:J663)&gt;0,I357+1,0),0)</f>
        <v>0</v>
      </c>
      <c r="K357" s="210">
        <f>IF(K$2&lt;=analysis_period,IF(SUM($C663:K663)&gt;0,J357+1,0),0)</f>
        <v>0</v>
      </c>
      <c r="L357" s="210">
        <f>IF(L$2&lt;=analysis_period,IF(SUM($C663:L663)&gt;0,K357+1,0),0)</f>
        <v>0</v>
      </c>
      <c r="M357" s="210">
        <f>IF(M$2&lt;=analysis_period,IF(SUM($C663:M663)&gt;0,L357+1,0),0)</f>
        <v>0</v>
      </c>
      <c r="N357" s="210">
        <f>IF(N$2&lt;=analysis_period,IF(SUM($C663:N663)&gt;0,M357+1,0),0)</f>
        <v>0</v>
      </c>
      <c r="O357" s="210">
        <f>IF(O$2&lt;=analysis_period,IF(SUM($C663:O663)&gt;0,N357+1,0),0)</f>
        <v>0</v>
      </c>
      <c r="P357" s="210">
        <f>IF(P$2&lt;=analysis_period,IF(SUM($C663:P663)&gt;0,O357+1,0),0)</f>
        <v>0</v>
      </c>
      <c r="Q357" s="210">
        <f>IF(Q$2&lt;=analysis_period,IF(SUM($C663:Q663)&gt;0,P357+1,0),0)</f>
        <v>0</v>
      </c>
      <c r="R357" s="210">
        <f>IF(R$2&lt;=analysis_period,IF(SUM($C663:R663)&gt;0,Q357+1,0),0)</f>
        <v>0</v>
      </c>
      <c r="S357" s="210">
        <f>IF(S$2&lt;=analysis_period,IF(SUM($C663:S663)&gt;0,R357+1,0),0)</f>
        <v>0</v>
      </c>
      <c r="T357" s="210">
        <f>IF(T$2&lt;=analysis_period,IF(SUM($C663:T663)&gt;0,S357+1,0),0)</f>
        <v>0</v>
      </c>
      <c r="U357" s="210">
        <f>IF(U$2&lt;=analysis_period,IF(SUM($C663:U663)&gt;0,T357+1,0),0)</f>
        <v>0</v>
      </c>
      <c r="V357" s="210">
        <f>IF(V$2&lt;=analysis_period,IF(SUM($C663:V663)&gt;0,U357+1,0),0)</f>
        <v>0</v>
      </c>
      <c r="W357" s="210">
        <f>IF(W$2&lt;=analysis_period,IF(SUM($C663:W663)&gt;0,V357+1,0),0)</f>
        <v>0</v>
      </c>
      <c r="X357" s="210">
        <f>IF(X$2&lt;=analysis_period,IF(SUM($C663:X663)&gt;0,W357+1,0),0)</f>
        <v>0</v>
      </c>
      <c r="Y357" s="210">
        <f>IF(Y$2&lt;=analysis_period,IF(SUM($C663:Y663)&gt;0,X357+1,0),0)</f>
        <v>0</v>
      </c>
      <c r="Z357" s="210">
        <f>IF(Z$2&lt;=analysis_period,IF(SUM($C663:Z663)&gt;0,Y357+1,0),0)</f>
        <v>0</v>
      </c>
      <c r="AA357" s="210">
        <f>IF(AA$2&lt;=analysis_period,IF(SUM($C663:AA663)&gt;0,Z357+1,0),0)</f>
        <v>0</v>
      </c>
      <c r="AB357" s="210">
        <f>IF(AB$2&lt;=analysis_period,IF(SUM($C663:AB663)&gt;0,AA357+1,0),0)</f>
        <v>0</v>
      </c>
      <c r="AC357" s="210">
        <f>IF(AC$2&lt;=analysis_period,IF(SUM($C663:AC663)&gt;0,AB357+1,0),0)</f>
        <v>0</v>
      </c>
      <c r="AD357" s="210">
        <f>IF(AD$2&lt;=analysis_period,IF(SUM($C663:AD663)&gt;0,AC357+1,0),0)</f>
        <v>0</v>
      </c>
      <c r="AE357" s="210">
        <f>IF(AE$2&lt;=analysis_period,IF(SUM($C663:AE663)&gt;0,AD357+1,0),0)</f>
        <v>0</v>
      </c>
      <c r="AF357" s="210">
        <f>IF(AF$2&lt;=analysis_period,IF(SUM($C663:AF663)&gt;0,AE357+1,0),0)</f>
        <v>0</v>
      </c>
      <c r="AG357" s="210">
        <f>IF(AG$2&lt;=analysis_period,IF(SUM($C663:AG663)&gt;0,AF357+1,0),0)</f>
        <v>0</v>
      </c>
      <c r="AH357" s="210">
        <f>IF(AH$2&lt;=analysis_period,IF(SUM($C663:AH663)&gt;0,AG357+1,0),0)</f>
        <v>0</v>
      </c>
      <c r="AI357" s="210">
        <f>IF(AI$2&lt;=analysis_period,IF(SUM($C663:AI663)&gt;0,AH357+1,0),0)</f>
        <v>0</v>
      </c>
      <c r="AJ357" s="210">
        <f>IF(AJ$2&lt;=analysis_period,IF(SUM($C663:AJ663)&gt;0,AI357+1,0),0)</f>
        <v>0</v>
      </c>
      <c r="AK357" s="210">
        <f>IF(AK$2&lt;=analysis_period,IF(SUM($C663:AK663)&gt;0,AJ357+1,0),0)</f>
        <v>0</v>
      </c>
      <c r="AL357" s="210">
        <f>IF(AL$2&lt;=analysis_period,IF(SUM($C663:AL663)&gt;0,AK357+1,0),0)</f>
        <v>0</v>
      </c>
      <c r="AM357" s="210">
        <f>IF(AM$2&lt;=analysis_period,IF(SUM($C663:AM663)&gt;0,AL357+1,0),0)</f>
        <v>0</v>
      </c>
      <c r="AN357" s="210">
        <f>IF(AN$2&lt;=analysis_period,IF(SUM($C663:AN663)&gt;0,AM357+1,0),0)</f>
        <v>0</v>
      </c>
      <c r="AO357" s="210">
        <f>IF(AO$2&lt;=analysis_period,IF(SUM($C663:AO663)&gt;0,AN357+1,0),0)</f>
        <v>0</v>
      </c>
      <c r="AP357" s="210">
        <f>IF(AP$2&lt;=analysis_period,IF(SUM($C663:AP663)&gt;0,AO357+1,0),0)</f>
        <v>0</v>
      </c>
    </row>
    <row r="358" spans="1:42" x14ac:dyDescent="0.2">
      <c r="A358" s="16">
        <f t="shared" si="193"/>
        <v>10</v>
      </c>
      <c r="B358" s="4">
        <v>0</v>
      </c>
      <c r="C358" s="210">
        <f>IF(C$2&lt;=analysis_period,IF(SUM($C664:C664)&gt;0,B358+1,0),0)</f>
        <v>0</v>
      </c>
      <c r="D358" s="210">
        <f>IF(D$2&lt;=analysis_period,IF(SUM($C664:D664)&gt;0,C358+1,0),0)</f>
        <v>0</v>
      </c>
      <c r="E358" s="210">
        <f>IF(E$2&lt;=analysis_period,IF(SUM($C664:E664)&gt;0,D358+1,0),0)</f>
        <v>0</v>
      </c>
      <c r="F358" s="210">
        <f>IF(F$2&lt;=analysis_period,IF(SUM($C664:F664)&gt;0,E358+1,0),0)</f>
        <v>0</v>
      </c>
      <c r="G358" s="210">
        <f>IF(G$2&lt;=analysis_period,IF(SUM($C664:G664)&gt;0,F358+1,0),0)</f>
        <v>0</v>
      </c>
      <c r="H358" s="210">
        <f>IF(H$2&lt;=analysis_period,IF(SUM($C664:H664)&gt;0,G358+1,0),0)</f>
        <v>0</v>
      </c>
      <c r="I358" s="210">
        <f>IF(I$2&lt;=analysis_period,IF(SUM($C664:I664)&gt;0,H358+1,0),0)</f>
        <v>0</v>
      </c>
      <c r="J358" s="210">
        <f>IF(J$2&lt;=analysis_period,IF(SUM($C664:J664)&gt;0,I358+1,0),0)</f>
        <v>0</v>
      </c>
      <c r="K358" s="210">
        <f>IF(K$2&lt;=analysis_period,IF(SUM($C664:K664)&gt;0,J358+1,0),0)</f>
        <v>0</v>
      </c>
      <c r="L358" s="210">
        <f>IF(L$2&lt;=analysis_period,IF(SUM($C664:L664)&gt;0,K358+1,0),0)</f>
        <v>0</v>
      </c>
      <c r="M358" s="210">
        <f>IF(M$2&lt;=analysis_period,IF(SUM($C664:M664)&gt;0,L358+1,0),0)</f>
        <v>0</v>
      </c>
      <c r="N358" s="210">
        <f>IF(N$2&lt;=analysis_period,IF(SUM($C664:N664)&gt;0,M358+1,0),0)</f>
        <v>0</v>
      </c>
      <c r="O358" s="210">
        <f>IF(O$2&lt;=analysis_period,IF(SUM($C664:O664)&gt;0,N358+1,0),0)</f>
        <v>0</v>
      </c>
      <c r="P358" s="210">
        <f>IF(P$2&lt;=analysis_period,IF(SUM($C664:P664)&gt;0,O358+1,0),0)</f>
        <v>0</v>
      </c>
      <c r="Q358" s="210">
        <f>IF(Q$2&lt;=analysis_period,IF(SUM($C664:Q664)&gt;0,P358+1,0),0)</f>
        <v>0</v>
      </c>
      <c r="R358" s="210">
        <f>IF(R$2&lt;=analysis_period,IF(SUM($C664:R664)&gt;0,Q358+1,0),0)</f>
        <v>0</v>
      </c>
      <c r="S358" s="210">
        <f>IF(S$2&lt;=analysis_period,IF(SUM($C664:S664)&gt;0,R358+1,0),0)</f>
        <v>0</v>
      </c>
      <c r="T358" s="210">
        <f>IF(T$2&lt;=analysis_period,IF(SUM($C664:T664)&gt;0,S358+1,0),0)</f>
        <v>0</v>
      </c>
      <c r="U358" s="210">
        <f>IF(U$2&lt;=analysis_period,IF(SUM($C664:U664)&gt;0,T358+1,0),0)</f>
        <v>0</v>
      </c>
      <c r="V358" s="210">
        <f>IF(V$2&lt;=analysis_period,IF(SUM($C664:V664)&gt;0,U358+1,0),0)</f>
        <v>0</v>
      </c>
      <c r="W358" s="210">
        <f>IF(W$2&lt;=analysis_period,IF(SUM($C664:W664)&gt;0,V358+1,0),0)</f>
        <v>0</v>
      </c>
      <c r="X358" s="210">
        <f>IF(X$2&lt;=analysis_period,IF(SUM($C664:X664)&gt;0,W358+1,0),0)</f>
        <v>0</v>
      </c>
      <c r="Y358" s="210">
        <f>IF(Y$2&lt;=analysis_period,IF(SUM($C664:Y664)&gt;0,X358+1,0),0)</f>
        <v>0</v>
      </c>
      <c r="Z358" s="210">
        <f>IF(Z$2&lt;=analysis_period,IF(SUM($C664:Z664)&gt;0,Y358+1,0),0)</f>
        <v>0</v>
      </c>
      <c r="AA358" s="210">
        <f>IF(AA$2&lt;=analysis_period,IF(SUM($C664:AA664)&gt;0,Z358+1,0),0)</f>
        <v>0</v>
      </c>
      <c r="AB358" s="210">
        <f>IF(AB$2&lt;=analysis_period,IF(SUM($C664:AB664)&gt;0,AA358+1,0),0)</f>
        <v>0</v>
      </c>
      <c r="AC358" s="210">
        <f>IF(AC$2&lt;=analysis_period,IF(SUM($C664:AC664)&gt;0,AB358+1,0),0)</f>
        <v>0</v>
      </c>
      <c r="AD358" s="210">
        <f>IF(AD$2&lt;=analysis_period,IF(SUM($C664:AD664)&gt;0,AC358+1,0),0)</f>
        <v>0</v>
      </c>
      <c r="AE358" s="210">
        <f>IF(AE$2&lt;=analysis_period,IF(SUM($C664:AE664)&gt;0,AD358+1,0),0)</f>
        <v>0</v>
      </c>
      <c r="AF358" s="210">
        <f>IF(AF$2&lt;=analysis_period,IF(SUM($C664:AF664)&gt;0,AE358+1,0),0)</f>
        <v>0</v>
      </c>
      <c r="AG358" s="210">
        <f>IF(AG$2&lt;=analysis_period,IF(SUM($C664:AG664)&gt;0,AF358+1,0),0)</f>
        <v>0</v>
      </c>
      <c r="AH358" s="210">
        <f>IF(AH$2&lt;=analysis_period,IF(SUM($C664:AH664)&gt;0,AG358+1,0),0)</f>
        <v>0</v>
      </c>
      <c r="AI358" s="210">
        <f>IF(AI$2&lt;=analysis_period,IF(SUM($C664:AI664)&gt;0,AH358+1,0),0)</f>
        <v>0</v>
      </c>
      <c r="AJ358" s="210">
        <f>IF(AJ$2&lt;=analysis_period,IF(SUM($C664:AJ664)&gt;0,AI358+1,0),0)</f>
        <v>0</v>
      </c>
      <c r="AK358" s="210">
        <f>IF(AK$2&lt;=analysis_period,IF(SUM($C664:AK664)&gt;0,AJ358+1,0),0)</f>
        <v>0</v>
      </c>
      <c r="AL358" s="210">
        <f>IF(AL$2&lt;=analysis_period,IF(SUM($C664:AL664)&gt;0,AK358+1,0),0)</f>
        <v>0</v>
      </c>
      <c r="AM358" s="210">
        <f>IF(AM$2&lt;=analysis_period,IF(SUM($C664:AM664)&gt;0,AL358+1,0),0)</f>
        <v>0</v>
      </c>
      <c r="AN358" s="210">
        <f>IF(AN$2&lt;=analysis_period,IF(SUM($C664:AN664)&gt;0,AM358+1,0),0)</f>
        <v>0</v>
      </c>
      <c r="AO358" s="210">
        <f>IF(AO$2&lt;=analysis_period,IF(SUM($C664:AO664)&gt;0,AN358+1,0),0)</f>
        <v>0</v>
      </c>
      <c r="AP358" s="210">
        <f>IF(AP$2&lt;=analysis_period,IF(SUM($C664:AP664)&gt;0,AO358+1,0),0)</f>
        <v>0</v>
      </c>
    </row>
    <row r="359" spans="1:42" x14ac:dyDescent="0.2">
      <c r="A359" s="32"/>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c r="AN359" s="28"/>
      <c r="AO359" s="28"/>
      <c r="AP359" s="28"/>
    </row>
    <row r="360" spans="1:42" x14ac:dyDescent="0.2">
      <c r="A360" s="32" t="s">
        <v>68</v>
      </c>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c r="AJ360" s="28"/>
      <c r="AK360" s="28"/>
      <c r="AL360" s="28"/>
      <c r="AM360" s="28"/>
      <c r="AN360" s="28"/>
      <c r="AO360" s="28"/>
      <c r="AP360" s="28"/>
    </row>
    <row r="361" spans="1:42" x14ac:dyDescent="0.2">
      <c r="A361" s="16">
        <v>1</v>
      </c>
      <c r="B361" s="229">
        <f t="shared" ref="B361:B370" si="194">SUM(C361:AP361)</f>
        <v>0</v>
      </c>
      <c r="C361" s="231">
        <f t="shared" ref="C361:AP361" si="195">LOOKUP(C349,$B$293:$AP$293,$B$294:$AP$294)/100*$B655</f>
        <v>0</v>
      </c>
      <c r="D361" s="210">
        <f t="shared" si="195"/>
        <v>0</v>
      </c>
      <c r="E361" s="210">
        <f t="shared" si="195"/>
        <v>0</v>
      </c>
      <c r="F361" s="210">
        <f t="shared" si="195"/>
        <v>0</v>
      </c>
      <c r="G361" s="210">
        <f t="shared" si="195"/>
        <v>0</v>
      </c>
      <c r="H361" s="210">
        <f t="shared" si="195"/>
        <v>0</v>
      </c>
      <c r="I361" s="210">
        <f t="shared" si="195"/>
        <v>0</v>
      </c>
      <c r="J361" s="210">
        <f t="shared" si="195"/>
        <v>0</v>
      </c>
      <c r="K361" s="210">
        <f t="shared" si="195"/>
        <v>0</v>
      </c>
      <c r="L361" s="210">
        <f t="shared" si="195"/>
        <v>0</v>
      </c>
      <c r="M361" s="210">
        <f t="shared" si="195"/>
        <v>0</v>
      </c>
      <c r="N361" s="210">
        <f t="shared" si="195"/>
        <v>0</v>
      </c>
      <c r="O361" s="210">
        <f t="shared" si="195"/>
        <v>0</v>
      </c>
      <c r="P361" s="210">
        <f t="shared" si="195"/>
        <v>0</v>
      </c>
      <c r="Q361" s="210">
        <f t="shared" si="195"/>
        <v>0</v>
      </c>
      <c r="R361" s="210">
        <f t="shared" si="195"/>
        <v>0</v>
      </c>
      <c r="S361" s="210">
        <f t="shared" si="195"/>
        <v>0</v>
      </c>
      <c r="T361" s="210">
        <f t="shared" si="195"/>
        <v>0</v>
      </c>
      <c r="U361" s="210">
        <f t="shared" si="195"/>
        <v>0</v>
      </c>
      <c r="V361" s="210">
        <f t="shared" si="195"/>
        <v>0</v>
      </c>
      <c r="W361" s="210">
        <f t="shared" si="195"/>
        <v>0</v>
      </c>
      <c r="X361" s="210">
        <f t="shared" si="195"/>
        <v>0</v>
      </c>
      <c r="Y361" s="210">
        <f t="shared" si="195"/>
        <v>0</v>
      </c>
      <c r="Z361" s="210">
        <f t="shared" si="195"/>
        <v>0</v>
      </c>
      <c r="AA361" s="210">
        <f t="shared" si="195"/>
        <v>0</v>
      </c>
      <c r="AB361" s="210">
        <f t="shared" si="195"/>
        <v>0</v>
      </c>
      <c r="AC361" s="210">
        <f t="shared" si="195"/>
        <v>0</v>
      </c>
      <c r="AD361" s="210">
        <f t="shared" si="195"/>
        <v>0</v>
      </c>
      <c r="AE361" s="210">
        <f t="shared" si="195"/>
        <v>0</v>
      </c>
      <c r="AF361" s="210">
        <f t="shared" si="195"/>
        <v>0</v>
      </c>
      <c r="AG361" s="210">
        <f t="shared" si="195"/>
        <v>0</v>
      </c>
      <c r="AH361" s="210">
        <f t="shared" si="195"/>
        <v>0</v>
      </c>
      <c r="AI361" s="210">
        <f t="shared" si="195"/>
        <v>0</v>
      </c>
      <c r="AJ361" s="210">
        <f t="shared" si="195"/>
        <v>0</v>
      </c>
      <c r="AK361" s="210">
        <f t="shared" si="195"/>
        <v>0</v>
      </c>
      <c r="AL361" s="210">
        <f t="shared" si="195"/>
        <v>0</v>
      </c>
      <c r="AM361" s="210">
        <f t="shared" si="195"/>
        <v>0</v>
      </c>
      <c r="AN361" s="210">
        <f t="shared" si="195"/>
        <v>0</v>
      </c>
      <c r="AO361" s="210">
        <f t="shared" si="195"/>
        <v>0</v>
      </c>
      <c r="AP361" s="210">
        <f t="shared" si="195"/>
        <v>0</v>
      </c>
    </row>
    <row r="362" spans="1:42" x14ac:dyDescent="0.2">
      <c r="A362" s="16">
        <f>A361+1</f>
        <v>2</v>
      </c>
      <c r="B362" s="229">
        <f t="shared" si="194"/>
        <v>0</v>
      </c>
      <c r="C362" s="231">
        <f t="shared" ref="C362:AP362" si="196">LOOKUP(C350,$B$293:$AP$293,$B$294:$AP$294)/100*$B656</f>
        <v>0</v>
      </c>
      <c r="D362" s="210">
        <f t="shared" si="196"/>
        <v>0</v>
      </c>
      <c r="E362" s="210">
        <f t="shared" si="196"/>
        <v>0</v>
      </c>
      <c r="F362" s="210">
        <f t="shared" si="196"/>
        <v>0</v>
      </c>
      <c r="G362" s="210">
        <f t="shared" si="196"/>
        <v>0</v>
      </c>
      <c r="H362" s="210">
        <f t="shared" si="196"/>
        <v>0</v>
      </c>
      <c r="I362" s="210">
        <f t="shared" si="196"/>
        <v>0</v>
      </c>
      <c r="J362" s="210">
        <f t="shared" si="196"/>
        <v>0</v>
      </c>
      <c r="K362" s="210">
        <f t="shared" si="196"/>
        <v>0</v>
      </c>
      <c r="L362" s="210">
        <f t="shared" si="196"/>
        <v>0</v>
      </c>
      <c r="M362" s="210">
        <f t="shared" si="196"/>
        <v>0</v>
      </c>
      <c r="N362" s="210">
        <f t="shared" si="196"/>
        <v>0</v>
      </c>
      <c r="O362" s="210">
        <f t="shared" si="196"/>
        <v>0</v>
      </c>
      <c r="P362" s="210">
        <f t="shared" si="196"/>
        <v>0</v>
      </c>
      <c r="Q362" s="210">
        <f t="shared" si="196"/>
        <v>0</v>
      </c>
      <c r="R362" s="210">
        <f t="shared" si="196"/>
        <v>0</v>
      </c>
      <c r="S362" s="210">
        <f t="shared" si="196"/>
        <v>0</v>
      </c>
      <c r="T362" s="210">
        <f t="shared" si="196"/>
        <v>0</v>
      </c>
      <c r="U362" s="210">
        <f t="shared" si="196"/>
        <v>0</v>
      </c>
      <c r="V362" s="210">
        <f t="shared" si="196"/>
        <v>0</v>
      </c>
      <c r="W362" s="210">
        <f t="shared" si="196"/>
        <v>0</v>
      </c>
      <c r="X362" s="210">
        <f t="shared" si="196"/>
        <v>0</v>
      </c>
      <c r="Y362" s="210">
        <f t="shared" si="196"/>
        <v>0</v>
      </c>
      <c r="Z362" s="210">
        <f t="shared" si="196"/>
        <v>0</v>
      </c>
      <c r="AA362" s="210">
        <f t="shared" si="196"/>
        <v>0</v>
      </c>
      <c r="AB362" s="210">
        <f t="shared" si="196"/>
        <v>0</v>
      </c>
      <c r="AC362" s="210">
        <f t="shared" si="196"/>
        <v>0</v>
      </c>
      <c r="AD362" s="210">
        <f t="shared" si="196"/>
        <v>0</v>
      </c>
      <c r="AE362" s="210">
        <f t="shared" si="196"/>
        <v>0</v>
      </c>
      <c r="AF362" s="210">
        <f t="shared" si="196"/>
        <v>0</v>
      </c>
      <c r="AG362" s="210">
        <f t="shared" si="196"/>
        <v>0</v>
      </c>
      <c r="AH362" s="210">
        <f t="shared" si="196"/>
        <v>0</v>
      </c>
      <c r="AI362" s="210">
        <f t="shared" si="196"/>
        <v>0</v>
      </c>
      <c r="AJ362" s="210">
        <f t="shared" si="196"/>
        <v>0</v>
      </c>
      <c r="AK362" s="210">
        <f t="shared" si="196"/>
        <v>0</v>
      </c>
      <c r="AL362" s="210">
        <f t="shared" si="196"/>
        <v>0</v>
      </c>
      <c r="AM362" s="210">
        <f t="shared" si="196"/>
        <v>0</v>
      </c>
      <c r="AN362" s="210">
        <f t="shared" si="196"/>
        <v>0</v>
      </c>
      <c r="AO362" s="210">
        <f t="shared" si="196"/>
        <v>0</v>
      </c>
      <c r="AP362" s="210">
        <f t="shared" si="196"/>
        <v>0</v>
      </c>
    </row>
    <row r="363" spans="1:42" x14ac:dyDescent="0.2">
      <c r="A363" s="16">
        <f t="shared" ref="A363:A370" si="197">A362+1</f>
        <v>3</v>
      </c>
      <c r="B363" s="229">
        <f t="shared" si="194"/>
        <v>0</v>
      </c>
      <c r="C363" s="231">
        <f t="shared" ref="C363:AP363" si="198">LOOKUP(C351,$B$293:$AP$293,$B$294:$AP$294)/100*$B657</f>
        <v>0</v>
      </c>
      <c r="D363" s="210">
        <f t="shared" si="198"/>
        <v>0</v>
      </c>
      <c r="E363" s="210">
        <f t="shared" si="198"/>
        <v>0</v>
      </c>
      <c r="F363" s="210">
        <f t="shared" si="198"/>
        <v>0</v>
      </c>
      <c r="G363" s="210">
        <f t="shared" si="198"/>
        <v>0</v>
      </c>
      <c r="H363" s="210">
        <f t="shared" si="198"/>
        <v>0</v>
      </c>
      <c r="I363" s="210">
        <f t="shared" si="198"/>
        <v>0</v>
      </c>
      <c r="J363" s="210">
        <f t="shared" si="198"/>
        <v>0</v>
      </c>
      <c r="K363" s="210">
        <f t="shared" si="198"/>
        <v>0</v>
      </c>
      <c r="L363" s="210">
        <f t="shared" si="198"/>
        <v>0</v>
      </c>
      <c r="M363" s="210">
        <f t="shared" si="198"/>
        <v>0</v>
      </c>
      <c r="N363" s="210">
        <f t="shared" si="198"/>
        <v>0</v>
      </c>
      <c r="O363" s="210">
        <f t="shared" si="198"/>
        <v>0</v>
      </c>
      <c r="P363" s="210">
        <f t="shared" si="198"/>
        <v>0</v>
      </c>
      <c r="Q363" s="210">
        <f t="shared" si="198"/>
        <v>0</v>
      </c>
      <c r="R363" s="210">
        <f t="shared" si="198"/>
        <v>0</v>
      </c>
      <c r="S363" s="210">
        <f t="shared" si="198"/>
        <v>0</v>
      </c>
      <c r="T363" s="210">
        <f t="shared" si="198"/>
        <v>0</v>
      </c>
      <c r="U363" s="210">
        <f t="shared" si="198"/>
        <v>0</v>
      </c>
      <c r="V363" s="210">
        <f t="shared" si="198"/>
        <v>0</v>
      </c>
      <c r="W363" s="210">
        <f t="shared" si="198"/>
        <v>0</v>
      </c>
      <c r="X363" s="210">
        <f t="shared" si="198"/>
        <v>0</v>
      </c>
      <c r="Y363" s="210">
        <f t="shared" si="198"/>
        <v>0</v>
      </c>
      <c r="Z363" s="210">
        <f t="shared" si="198"/>
        <v>0</v>
      </c>
      <c r="AA363" s="210">
        <f t="shared" si="198"/>
        <v>0</v>
      </c>
      <c r="AB363" s="210">
        <f t="shared" si="198"/>
        <v>0</v>
      </c>
      <c r="AC363" s="210">
        <f t="shared" si="198"/>
        <v>0</v>
      </c>
      <c r="AD363" s="210">
        <f t="shared" si="198"/>
        <v>0</v>
      </c>
      <c r="AE363" s="210">
        <f t="shared" si="198"/>
        <v>0</v>
      </c>
      <c r="AF363" s="210">
        <f t="shared" si="198"/>
        <v>0</v>
      </c>
      <c r="AG363" s="210">
        <f t="shared" si="198"/>
        <v>0</v>
      </c>
      <c r="AH363" s="210">
        <f t="shared" si="198"/>
        <v>0</v>
      </c>
      <c r="AI363" s="210">
        <f t="shared" si="198"/>
        <v>0</v>
      </c>
      <c r="AJ363" s="210">
        <f t="shared" si="198"/>
        <v>0</v>
      </c>
      <c r="AK363" s="210">
        <f t="shared" si="198"/>
        <v>0</v>
      </c>
      <c r="AL363" s="210">
        <f t="shared" si="198"/>
        <v>0</v>
      </c>
      <c r="AM363" s="210">
        <f t="shared" si="198"/>
        <v>0</v>
      </c>
      <c r="AN363" s="210">
        <f t="shared" si="198"/>
        <v>0</v>
      </c>
      <c r="AO363" s="210">
        <f t="shared" si="198"/>
        <v>0</v>
      </c>
      <c r="AP363" s="210">
        <f t="shared" si="198"/>
        <v>0</v>
      </c>
    </row>
    <row r="364" spans="1:42" x14ac:dyDescent="0.2">
      <c r="A364" s="16">
        <f t="shared" si="197"/>
        <v>4</v>
      </c>
      <c r="B364" s="229">
        <f t="shared" si="194"/>
        <v>0</v>
      </c>
      <c r="C364" s="231">
        <f t="shared" ref="C364:AP364" si="199">LOOKUP(C352,$B$293:$AP$293,$B$294:$AP$294)/100*$B658</f>
        <v>0</v>
      </c>
      <c r="D364" s="210">
        <f t="shared" si="199"/>
        <v>0</v>
      </c>
      <c r="E364" s="210">
        <f t="shared" si="199"/>
        <v>0</v>
      </c>
      <c r="F364" s="210">
        <f t="shared" si="199"/>
        <v>0</v>
      </c>
      <c r="G364" s="210">
        <f t="shared" si="199"/>
        <v>0</v>
      </c>
      <c r="H364" s="210">
        <f t="shared" si="199"/>
        <v>0</v>
      </c>
      <c r="I364" s="210">
        <f t="shared" si="199"/>
        <v>0</v>
      </c>
      <c r="J364" s="210">
        <f t="shared" si="199"/>
        <v>0</v>
      </c>
      <c r="K364" s="210">
        <f t="shared" si="199"/>
        <v>0</v>
      </c>
      <c r="L364" s="210">
        <f t="shared" si="199"/>
        <v>0</v>
      </c>
      <c r="M364" s="210">
        <f t="shared" si="199"/>
        <v>0</v>
      </c>
      <c r="N364" s="210">
        <f t="shared" si="199"/>
        <v>0</v>
      </c>
      <c r="O364" s="210">
        <f t="shared" si="199"/>
        <v>0</v>
      </c>
      <c r="P364" s="210">
        <f t="shared" si="199"/>
        <v>0</v>
      </c>
      <c r="Q364" s="210">
        <f t="shared" si="199"/>
        <v>0</v>
      </c>
      <c r="R364" s="210">
        <f t="shared" si="199"/>
        <v>0</v>
      </c>
      <c r="S364" s="210">
        <f t="shared" si="199"/>
        <v>0</v>
      </c>
      <c r="T364" s="210">
        <f t="shared" si="199"/>
        <v>0</v>
      </c>
      <c r="U364" s="210">
        <f t="shared" si="199"/>
        <v>0</v>
      </c>
      <c r="V364" s="210">
        <f t="shared" si="199"/>
        <v>0</v>
      </c>
      <c r="W364" s="210">
        <f t="shared" si="199"/>
        <v>0</v>
      </c>
      <c r="X364" s="210">
        <f t="shared" si="199"/>
        <v>0</v>
      </c>
      <c r="Y364" s="210">
        <f t="shared" si="199"/>
        <v>0</v>
      </c>
      <c r="Z364" s="210">
        <f t="shared" si="199"/>
        <v>0</v>
      </c>
      <c r="AA364" s="210">
        <f t="shared" si="199"/>
        <v>0</v>
      </c>
      <c r="AB364" s="210">
        <f t="shared" si="199"/>
        <v>0</v>
      </c>
      <c r="AC364" s="210">
        <f t="shared" si="199"/>
        <v>0</v>
      </c>
      <c r="AD364" s="210">
        <f t="shared" si="199"/>
        <v>0</v>
      </c>
      <c r="AE364" s="210">
        <f t="shared" si="199"/>
        <v>0</v>
      </c>
      <c r="AF364" s="210">
        <f t="shared" si="199"/>
        <v>0</v>
      </c>
      <c r="AG364" s="210">
        <f t="shared" si="199"/>
        <v>0</v>
      </c>
      <c r="AH364" s="210">
        <f t="shared" si="199"/>
        <v>0</v>
      </c>
      <c r="AI364" s="210">
        <f t="shared" si="199"/>
        <v>0</v>
      </c>
      <c r="AJ364" s="210">
        <f t="shared" si="199"/>
        <v>0</v>
      </c>
      <c r="AK364" s="210">
        <f t="shared" si="199"/>
        <v>0</v>
      </c>
      <c r="AL364" s="210">
        <f t="shared" si="199"/>
        <v>0</v>
      </c>
      <c r="AM364" s="210">
        <f t="shared" si="199"/>
        <v>0</v>
      </c>
      <c r="AN364" s="210">
        <f t="shared" si="199"/>
        <v>0</v>
      </c>
      <c r="AO364" s="210">
        <f t="shared" si="199"/>
        <v>0</v>
      </c>
      <c r="AP364" s="210">
        <f t="shared" si="199"/>
        <v>0</v>
      </c>
    </row>
    <row r="365" spans="1:42" x14ac:dyDescent="0.2">
      <c r="A365" s="16">
        <f t="shared" si="197"/>
        <v>5</v>
      </c>
      <c r="B365" s="229">
        <f t="shared" si="194"/>
        <v>0</v>
      </c>
      <c r="C365" s="231">
        <f t="shared" ref="C365:AP365" si="200">LOOKUP(C353,$B$293:$AP$293,$B$294:$AP$294)/100*$B659</f>
        <v>0</v>
      </c>
      <c r="D365" s="210">
        <f t="shared" si="200"/>
        <v>0</v>
      </c>
      <c r="E365" s="210">
        <f t="shared" si="200"/>
        <v>0</v>
      </c>
      <c r="F365" s="210">
        <f t="shared" si="200"/>
        <v>0</v>
      </c>
      <c r="G365" s="210">
        <f t="shared" si="200"/>
        <v>0</v>
      </c>
      <c r="H365" s="210">
        <f t="shared" si="200"/>
        <v>0</v>
      </c>
      <c r="I365" s="210">
        <f t="shared" si="200"/>
        <v>0</v>
      </c>
      <c r="J365" s="210">
        <f t="shared" si="200"/>
        <v>0</v>
      </c>
      <c r="K365" s="210">
        <f t="shared" si="200"/>
        <v>0</v>
      </c>
      <c r="L365" s="210">
        <f t="shared" si="200"/>
        <v>0</v>
      </c>
      <c r="M365" s="210">
        <f t="shared" si="200"/>
        <v>0</v>
      </c>
      <c r="N365" s="210">
        <f t="shared" si="200"/>
        <v>0</v>
      </c>
      <c r="O365" s="210">
        <f t="shared" si="200"/>
        <v>0</v>
      </c>
      <c r="P365" s="210">
        <f t="shared" si="200"/>
        <v>0</v>
      </c>
      <c r="Q365" s="210">
        <f t="shared" si="200"/>
        <v>0</v>
      </c>
      <c r="R365" s="210">
        <f t="shared" si="200"/>
        <v>0</v>
      </c>
      <c r="S365" s="210">
        <f t="shared" si="200"/>
        <v>0</v>
      </c>
      <c r="T365" s="210">
        <f t="shared" si="200"/>
        <v>0</v>
      </c>
      <c r="U365" s="210">
        <f t="shared" si="200"/>
        <v>0</v>
      </c>
      <c r="V365" s="210">
        <f t="shared" si="200"/>
        <v>0</v>
      </c>
      <c r="W365" s="210">
        <f t="shared" si="200"/>
        <v>0</v>
      </c>
      <c r="X365" s="210">
        <f t="shared" si="200"/>
        <v>0</v>
      </c>
      <c r="Y365" s="210">
        <f t="shared" si="200"/>
        <v>0</v>
      </c>
      <c r="Z365" s="210">
        <f t="shared" si="200"/>
        <v>0</v>
      </c>
      <c r="AA365" s="210">
        <f t="shared" si="200"/>
        <v>0</v>
      </c>
      <c r="AB365" s="210">
        <f t="shared" si="200"/>
        <v>0</v>
      </c>
      <c r="AC365" s="210">
        <f t="shared" si="200"/>
        <v>0</v>
      </c>
      <c r="AD365" s="210">
        <f t="shared" si="200"/>
        <v>0</v>
      </c>
      <c r="AE365" s="210">
        <f t="shared" si="200"/>
        <v>0</v>
      </c>
      <c r="AF365" s="210">
        <f t="shared" si="200"/>
        <v>0</v>
      </c>
      <c r="AG365" s="210">
        <f t="shared" si="200"/>
        <v>0</v>
      </c>
      <c r="AH365" s="210">
        <f t="shared" si="200"/>
        <v>0</v>
      </c>
      <c r="AI365" s="210">
        <f t="shared" si="200"/>
        <v>0</v>
      </c>
      <c r="AJ365" s="210">
        <f t="shared" si="200"/>
        <v>0</v>
      </c>
      <c r="AK365" s="210">
        <f t="shared" si="200"/>
        <v>0</v>
      </c>
      <c r="AL365" s="210">
        <f t="shared" si="200"/>
        <v>0</v>
      </c>
      <c r="AM365" s="210">
        <f t="shared" si="200"/>
        <v>0</v>
      </c>
      <c r="AN365" s="210">
        <f t="shared" si="200"/>
        <v>0</v>
      </c>
      <c r="AO365" s="210">
        <f t="shared" si="200"/>
        <v>0</v>
      </c>
      <c r="AP365" s="210">
        <f t="shared" si="200"/>
        <v>0</v>
      </c>
    </row>
    <row r="366" spans="1:42" x14ac:dyDescent="0.2">
      <c r="A366" s="16">
        <f t="shared" si="197"/>
        <v>6</v>
      </c>
      <c r="B366" s="229">
        <f t="shared" si="194"/>
        <v>0</v>
      </c>
      <c r="C366" s="231">
        <f t="shared" ref="C366:AP366" si="201">LOOKUP(C354,$B$293:$AP$293,$B$294:$AP$294)/100*$B660</f>
        <v>0</v>
      </c>
      <c r="D366" s="210">
        <f t="shared" si="201"/>
        <v>0</v>
      </c>
      <c r="E366" s="210">
        <f t="shared" si="201"/>
        <v>0</v>
      </c>
      <c r="F366" s="210">
        <f t="shared" si="201"/>
        <v>0</v>
      </c>
      <c r="G366" s="210">
        <f t="shared" si="201"/>
        <v>0</v>
      </c>
      <c r="H366" s="210">
        <f t="shared" si="201"/>
        <v>0</v>
      </c>
      <c r="I366" s="210">
        <f t="shared" si="201"/>
        <v>0</v>
      </c>
      <c r="J366" s="210">
        <f t="shared" si="201"/>
        <v>0</v>
      </c>
      <c r="K366" s="210">
        <f t="shared" si="201"/>
        <v>0</v>
      </c>
      <c r="L366" s="210">
        <f t="shared" si="201"/>
        <v>0</v>
      </c>
      <c r="M366" s="210">
        <f t="shared" si="201"/>
        <v>0</v>
      </c>
      <c r="N366" s="210">
        <f t="shared" si="201"/>
        <v>0</v>
      </c>
      <c r="O366" s="210">
        <f t="shared" si="201"/>
        <v>0</v>
      </c>
      <c r="P366" s="210">
        <f t="shared" si="201"/>
        <v>0</v>
      </c>
      <c r="Q366" s="210">
        <f t="shared" si="201"/>
        <v>0</v>
      </c>
      <c r="R366" s="210">
        <f t="shared" si="201"/>
        <v>0</v>
      </c>
      <c r="S366" s="210">
        <f t="shared" si="201"/>
        <v>0</v>
      </c>
      <c r="T366" s="210">
        <f t="shared" si="201"/>
        <v>0</v>
      </c>
      <c r="U366" s="210">
        <f t="shared" si="201"/>
        <v>0</v>
      </c>
      <c r="V366" s="210">
        <f t="shared" si="201"/>
        <v>0</v>
      </c>
      <c r="W366" s="210">
        <f t="shared" si="201"/>
        <v>0</v>
      </c>
      <c r="X366" s="210">
        <f t="shared" si="201"/>
        <v>0</v>
      </c>
      <c r="Y366" s="210">
        <f t="shared" si="201"/>
        <v>0</v>
      </c>
      <c r="Z366" s="210">
        <f t="shared" si="201"/>
        <v>0</v>
      </c>
      <c r="AA366" s="210">
        <f t="shared" si="201"/>
        <v>0</v>
      </c>
      <c r="AB366" s="210">
        <f t="shared" si="201"/>
        <v>0</v>
      </c>
      <c r="AC366" s="210">
        <f t="shared" si="201"/>
        <v>0</v>
      </c>
      <c r="AD366" s="210">
        <f t="shared" si="201"/>
        <v>0</v>
      </c>
      <c r="AE366" s="210">
        <f t="shared" si="201"/>
        <v>0</v>
      </c>
      <c r="AF366" s="210">
        <f t="shared" si="201"/>
        <v>0</v>
      </c>
      <c r="AG366" s="210">
        <f t="shared" si="201"/>
        <v>0</v>
      </c>
      <c r="AH366" s="210">
        <f t="shared" si="201"/>
        <v>0</v>
      </c>
      <c r="AI366" s="210">
        <f t="shared" si="201"/>
        <v>0</v>
      </c>
      <c r="AJ366" s="210">
        <f t="shared" si="201"/>
        <v>0</v>
      </c>
      <c r="AK366" s="210">
        <f t="shared" si="201"/>
        <v>0</v>
      </c>
      <c r="AL366" s="210">
        <f t="shared" si="201"/>
        <v>0</v>
      </c>
      <c r="AM366" s="210">
        <f t="shared" si="201"/>
        <v>0</v>
      </c>
      <c r="AN366" s="210">
        <f t="shared" si="201"/>
        <v>0</v>
      </c>
      <c r="AO366" s="210">
        <f t="shared" si="201"/>
        <v>0</v>
      </c>
      <c r="AP366" s="210">
        <f t="shared" si="201"/>
        <v>0</v>
      </c>
    </row>
    <row r="367" spans="1:42" x14ac:dyDescent="0.2">
      <c r="A367" s="16">
        <f t="shared" si="197"/>
        <v>7</v>
      </c>
      <c r="B367" s="229">
        <f t="shared" si="194"/>
        <v>0</v>
      </c>
      <c r="C367" s="231">
        <f t="shared" ref="C367:AP367" si="202">LOOKUP(C355,$B$293:$AP$293,$B$294:$AP$294)/100*$B661</f>
        <v>0</v>
      </c>
      <c r="D367" s="210">
        <f t="shared" si="202"/>
        <v>0</v>
      </c>
      <c r="E367" s="210">
        <f t="shared" si="202"/>
        <v>0</v>
      </c>
      <c r="F367" s="210">
        <f t="shared" si="202"/>
        <v>0</v>
      </c>
      <c r="G367" s="210">
        <f t="shared" si="202"/>
        <v>0</v>
      </c>
      <c r="H367" s="210">
        <f t="shared" si="202"/>
        <v>0</v>
      </c>
      <c r="I367" s="210">
        <f t="shared" si="202"/>
        <v>0</v>
      </c>
      <c r="J367" s="210">
        <f t="shared" si="202"/>
        <v>0</v>
      </c>
      <c r="K367" s="210">
        <f t="shared" si="202"/>
        <v>0</v>
      </c>
      <c r="L367" s="210">
        <f t="shared" si="202"/>
        <v>0</v>
      </c>
      <c r="M367" s="210">
        <f t="shared" si="202"/>
        <v>0</v>
      </c>
      <c r="N367" s="210">
        <f t="shared" si="202"/>
        <v>0</v>
      </c>
      <c r="O367" s="210">
        <f t="shared" si="202"/>
        <v>0</v>
      </c>
      <c r="P367" s="210">
        <f t="shared" si="202"/>
        <v>0</v>
      </c>
      <c r="Q367" s="210">
        <f t="shared" si="202"/>
        <v>0</v>
      </c>
      <c r="R367" s="210">
        <f t="shared" si="202"/>
        <v>0</v>
      </c>
      <c r="S367" s="210">
        <f t="shared" si="202"/>
        <v>0</v>
      </c>
      <c r="T367" s="210">
        <f t="shared" si="202"/>
        <v>0</v>
      </c>
      <c r="U367" s="210">
        <f t="shared" si="202"/>
        <v>0</v>
      </c>
      <c r="V367" s="210">
        <f t="shared" si="202"/>
        <v>0</v>
      </c>
      <c r="W367" s="210">
        <f t="shared" si="202"/>
        <v>0</v>
      </c>
      <c r="X367" s="210">
        <f t="shared" si="202"/>
        <v>0</v>
      </c>
      <c r="Y367" s="210">
        <f t="shared" si="202"/>
        <v>0</v>
      </c>
      <c r="Z367" s="210">
        <f t="shared" si="202"/>
        <v>0</v>
      </c>
      <c r="AA367" s="210">
        <f t="shared" si="202"/>
        <v>0</v>
      </c>
      <c r="AB367" s="210">
        <f t="shared" si="202"/>
        <v>0</v>
      </c>
      <c r="AC367" s="210">
        <f t="shared" si="202"/>
        <v>0</v>
      </c>
      <c r="AD367" s="210">
        <f t="shared" si="202"/>
        <v>0</v>
      </c>
      <c r="AE367" s="210">
        <f t="shared" si="202"/>
        <v>0</v>
      </c>
      <c r="AF367" s="210">
        <f t="shared" si="202"/>
        <v>0</v>
      </c>
      <c r="AG367" s="210">
        <f t="shared" si="202"/>
        <v>0</v>
      </c>
      <c r="AH367" s="210">
        <f t="shared" si="202"/>
        <v>0</v>
      </c>
      <c r="AI367" s="210">
        <f t="shared" si="202"/>
        <v>0</v>
      </c>
      <c r="AJ367" s="210">
        <f t="shared" si="202"/>
        <v>0</v>
      </c>
      <c r="AK367" s="210">
        <f t="shared" si="202"/>
        <v>0</v>
      </c>
      <c r="AL367" s="210">
        <f t="shared" si="202"/>
        <v>0</v>
      </c>
      <c r="AM367" s="210">
        <f t="shared" si="202"/>
        <v>0</v>
      </c>
      <c r="AN367" s="210">
        <f t="shared" si="202"/>
        <v>0</v>
      </c>
      <c r="AO367" s="210">
        <f t="shared" si="202"/>
        <v>0</v>
      </c>
      <c r="AP367" s="210">
        <f t="shared" si="202"/>
        <v>0</v>
      </c>
    </row>
    <row r="368" spans="1:42" x14ac:dyDescent="0.2">
      <c r="A368" s="16">
        <f t="shared" si="197"/>
        <v>8</v>
      </c>
      <c r="B368" s="229">
        <f t="shared" si="194"/>
        <v>0</v>
      </c>
      <c r="C368" s="231">
        <f t="shared" ref="C368:AP368" si="203">LOOKUP(C356,$B$293:$AP$293,$B$294:$AP$294)/100*$B662</f>
        <v>0</v>
      </c>
      <c r="D368" s="210">
        <f t="shared" si="203"/>
        <v>0</v>
      </c>
      <c r="E368" s="210">
        <f t="shared" si="203"/>
        <v>0</v>
      </c>
      <c r="F368" s="210">
        <f t="shared" si="203"/>
        <v>0</v>
      </c>
      <c r="G368" s="210">
        <f t="shared" si="203"/>
        <v>0</v>
      </c>
      <c r="H368" s="210">
        <f t="shared" si="203"/>
        <v>0</v>
      </c>
      <c r="I368" s="210">
        <f t="shared" si="203"/>
        <v>0</v>
      </c>
      <c r="J368" s="210">
        <f t="shared" si="203"/>
        <v>0</v>
      </c>
      <c r="K368" s="210">
        <f t="shared" si="203"/>
        <v>0</v>
      </c>
      <c r="L368" s="210">
        <f t="shared" si="203"/>
        <v>0</v>
      </c>
      <c r="M368" s="210">
        <f t="shared" si="203"/>
        <v>0</v>
      </c>
      <c r="N368" s="210">
        <f t="shared" si="203"/>
        <v>0</v>
      </c>
      <c r="O368" s="210">
        <f t="shared" si="203"/>
        <v>0</v>
      </c>
      <c r="P368" s="210">
        <f t="shared" si="203"/>
        <v>0</v>
      </c>
      <c r="Q368" s="210">
        <f t="shared" si="203"/>
        <v>0</v>
      </c>
      <c r="R368" s="210">
        <f t="shared" si="203"/>
        <v>0</v>
      </c>
      <c r="S368" s="210">
        <f t="shared" si="203"/>
        <v>0</v>
      </c>
      <c r="T368" s="210">
        <f t="shared" si="203"/>
        <v>0</v>
      </c>
      <c r="U368" s="210">
        <f t="shared" si="203"/>
        <v>0</v>
      </c>
      <c r="V368" s="210">
        <f t="shared" si="203"/>
        <v>0</v>
      </c>
      <c r="W368" s="210">
        <f t="shared" si="203"/>
        <v>0</v>
      </c>
      <c r="X368" s="210">
        <f t="shared" si="203"/>
        <v>0</v>
      </c>
      <c r="Y368" s="210">
        <f t="shared" si="203"/>
        <v>0</v>
      </c>
      <c r="Z368" s="210">
        <f t="shared" si="203"/>
        <v>0</v>
      </c>
      <c r="AA368" s="210">
        <f t="shared" si="203"/>
        <v>0</v>
      </c>
      <c r="AB368" s="210">
        <f t="shared" si="203"/>
        <v>0</v>
      </c>
      <c r="AC368" s="210">
        <f t="shared" si="203"/>
        <v>0</v>
      </c>
      <c r="AD368" s="210">
        <f t="shared" si="203"/>
        <v>0</v>
      </c>
      <c r="AE368" s="210">
        <f t="shared" si="203"/>
        <v>0</v>
      </c>
      <c r="AF368" s="210">
        <f t="shared" si="203"/>
        <v>0</v>
      </c>
      <c r="AG368" s="210">
        <f t="shared" si="203"/>
        <v>0</v>
      </c>
      <c r="AH368" s="210">
        <f t="shared" si="203"/>
        <v>0</v>
      </c>
      <c r="AI368" s="210">
        <f t="shared" si="203"/>
        <v>0</v>
      </c>
      <c r="AJ368" s="210">
        <f t="shared" si="203"/>
        <v>0</v>
      </c>
      <c r="AK368" s="210">
        <f t="shared" si="203"/>
        <v>0</v>
      </c>
      <c r="AL368" s="210">
        <f t="shared" si="203"/>
        <v>0</v>
      </c>
      <c r="AM368" s="210">
        <f t="shared" si="203"/>
        <v>0</v>
      </c>
      <c r="AN368" s="210">
        <f t="shared" si="203"/>
        <v>0</v>
      </c>
      <c r="AO368" s="210">
        <f t="shared" si="203"/>
        <v>0</v>
      </c>
      <c r="AP368" s="210">
        <f t="shared" si="203"/>
        <v>0</v>
      </c>
    </row>
    <row r="369" spans="1:42" x14ac:dyDescent="0.2">
      <c r="A369" s="16">
        <f>A368+1</f>
        <v>9</v>
      </c>
      <c r="B369" s="229">
        <f t="shared" si="194"/>
        <v>0</v>
      </c>
      <c r="C369" s="231">
        <f t="shared" ref="C369:AP369" si="204">LOOKUP(C357,$B$293:$AP$293,$B$294:$AP$294)/100*$B663</f>
        <v>0</v>
      </c>
      <c r="D369" s="210">
        <f t="shared" si="204"/>
        <v>0</v>
      </c>
      <c r="E369" s="210">
        <f t="shared" si="204"/>
        <v>0</v>
      </c>
      <c r="F369" s="210">
        <f t="shared" si="204"/>
        <v>0</v>
      </c>
      <c r="G369" s="210">
        <f t="shared" si="204"/>
        <v>0</v>
      </c>
      <c r="H369" s="210">
        <f t="shared" si="204"/>
        <v>0</v>
      </c>
      <c r="I369" s="210">
        <f t="shared" si="204"/>
        <v>0</v>
      </c>
      <c r="J369" s="210">
        <f t="shared" si="204"/>
        <v>0</v>
      </c>
      <c r="K369" s="210">
        <f t="shared" si="204"/>
        <v>0</v>
      </c>
      <c r="L369" s="210">
        <f t="shared" si="204"/>
        <v>0</v>
      </c>
      <c r="M369" s="210">
        <f t="shared" si="204"/>
        <v>0</v>
      </c>
      <c r="N369" s="210">
        <f t="shared" si="204"/>
        <v>0</v>
      </c>
      <c r="O369" s="210">
        <f t="shared" si="204"/>
        <v>0</v>
      </c>
      <c r="P369" s="210">
        <f t="shared" si="204"/>
        <v>0</v>
      </c>
      <c r="Q369" s="210">
        <f t="shared" si="204"/>
        <v>0</v>
      </c>
      <c r="R369" s="210">
        <f t="shared" si="204"/>
        <v>0</v>
      </c>
      <c r="S369" s="210">
        <f t="shared" si="204"/>
        <v>0</v>
      </c>
      <c r="T369" s="210">
        <f t="shared" si="204"/>
        <v>0</v>
      </c>
      <c r="U369" s="210">
        <f t="shared" si="204"/>
        <v>0</v>
      </c>
      <c r="V369" s="210">
        <f t="shared" si="204"/>
        <v>0</v>
      </c>
      <c r="W369" s="210">
        <f t="shared" si="204"/>
        <v>0</v>
      </c>
      <c r="X369" s="210">
        <f t="shared" si="204"/>
        <v>0</v>
      </c>
      <c r="Y369" s="210">
        <f t="shared" si="204"/>
        <v>0</v>
      </c>
      <c r="Z369" s="210">
        <f t="shared" si="204"/>
        <v>0</v>
      </c>
      <c r="AA369" s="210">
        <f t="shared" si="204"/>
        <v>0</v>
      </c>
      <c r="AB369" s="210">
        <f t="shared" si="204"/>
        <v>0</v>
      </c>
      <c r="AC369" s="210">
        <f t="shared" si="204"/>
        <v>0</v>
      </c>
      <c r="AD369" s="210">
        <f t="shared" si="204"/>
        <v>0</v>
      </c>
      <c r="AE369" s="210">
        <f t="shared" si="204"/>
        <v>0</v>
      </c>
      <c r="AF369" s="210">
        <f t="shared" si="204"/>
        <v>0</v>
      </c>
      <c r="AG369" s="210">
        <f t="shared" si="204"/>
        <v>0</v>
      </c>
      <c r="AH369" s="210">
        <f t="shared" si="204"/>
        <v>0</v>
      </c>
      <c r="AI369" s="210">
        <f t="shared" si="204"/>
        <v>0</v>
      </c>
      <c r="AJ369" s="210">
        <f t="shared" si="204"/>
        <v>0</v>
      </c>
      <c r="AK369" s="210">
        <f t="shared" si="204"/>
        <v>0</v>
      </c>
      <c r="AL369" s="210">
        <f t="shared" si="204"/>
        <v>0</v>
      </c>
      <c r="AM369" s="210">
        <f t="shared" si="204"/>
        <v>0</v>
      </c>
      <c r="AN369" s="210">
        <f t="shared" si="204"/>
        <v>0</v>
      </c>
      <c r="AO369" s="210">
        <f t="shared" si="204"/>
        <v>0</v>
      </c>
      <c r="AP369" s="210">
        <f t="shared" si="204"/>
        <v>0</v>
      </c>
    </row>
    <row r="370" spans="1:42" x14ac:dyDescent="0.2">
      <c r="A370" s="16">
        <f t="shared" si="197"/>
        <v>10</v>
      </c>
      <c r="B370" s="229">
        <f t="shared" si="194"/>
        <v>0</v>
      </c>
      <c r="C370" s="230">
        <f t="shared" ref="C370:AP370" si="205">LOOKUP(C358,$B$293:$AP$293,$B$294:$AP$294)/100*$B664</f>
        <v>0</v>
      </c>
      <c r="D370" s="214">
        <f t="shared" si="205"/>
        <v>0</v>
      </c>
      <c r="E370" s="214">
        <f t="shared" si="205"/>
        <v>0</v>
      </c>
      <c r="F370" s="214">
        <f t="shared" si="205"/>
        <v>0</v>
      </c>
      <c r="G370" s="214">
        <f t="shared" si="205"/>
        <v>0</v>
      </c>
      <c r="H370" s="214">
        <f t="shared" si="205"/>
        <v>0</v>
      </c>
      <c r="I370" s="214">
        <f t="shared" si="205"/>
        <v>0</v>
      </c>
      <c r="J370" s="214">
        <f t="shared" si="205"/>
        <v>0</v>
      </c>
      <c r="K370" s="214">
        <f t="shared" si="205"/>
        <v>0</v>
      </c>
      <c r="L370" s="214">
        <f t="shared" si="205"/>
        <v>0</v>
      </c>
      <c r="M370" s="214">
        <f t="shared" si="205"/>
        <v>0</v>
      </c>
      <c r="N370" s="214">
        <f t="shared" si="205"/>
        <v>0</v>
      </c>
      <c r="O370" s="214">
        <f t="shared" si="205"/>
        <v>0</v>
      </c>
      <c r="P370" s="214">
        <f t="shared" si="205"/>
        <v>0</v>
      </c>
      <c r="Q370" s="214">
        <f t="shared" si="205"/>
        <v>0</v>
      </c>
      <c r="R370" s="214">
        <f t="shared" si="205"/>
        <v>0</v>
      </c>
      <c r="S370" s="214">
        <f t="shared" si="205"/>
        <v>0</v>
      </c>
      <c r="T370" s="214">
        <f t="shared" si="205"/>
        <v>0</v>
      </c>
      <c r="U370" s="214">
        <f t="shared" si="205"/>
        <v>0</v>
      </c>
      <c r="V370" s="214">
        <f t="shared" si="205"/>
        <v>0</v>
      </c>
      <c r="W370" s="214">
        <f t="shared" si="205"/>
        <v>0</v>
      </c>
      <c r="X370" s="214">
        <f t="shared" si="205"/>
        <v>0</v>
      </c>
      <c r="Y370" s="214">
        <f t="shared" si="205"/>
        <v>0</v>
      </c>
      <c r="Z370" s="214">
        <f t="shared" si="205"/>
        <v>0</v>
      </c>
      <c r="AA370" s="214">
        <f t="shared" si="205"/>
        <v>0</v>
      </c>
      <c r="AB370" s="214">
        <f t="shared" si="205"/>
        <v>0</v>
      </c>
      <c r="AC370" s="214">
        <f t="shared" si="205"/>
        <v>0</v>
      </c>
      <c r="AD370" s="214">
        <f t="shared" si="205"/>
        <v>0</v>
      </c>
      <c r="AE370" s="214">
        <f t="shared" si="205"/>
        <v>0</v>
      </c>
      <c r="AF370" s="214">
        <f t="shared" si="205"/>
        <v>0</v>
      </c>
      <c r="AG370" s="214">
        <f t="shared" si="205"/>
        <v>0</v>
      </c>
      <c r="AH370" s="214">
        <f t="shared" si="205"/>
        <v>0</v>
      </c>
      <c r="AI370" s="214">
        <f t="shared" si="205"/>
        <v>0</v>
      </c>
      <c r="AJ370" s="214">
        <f t="shared" si="205"/>
        <v>0</v>
      </c>
      <c r="AK370" s="214">
        <f t="shared" si="205"/>
        <v>0</v>
      </c>
      <c r="AL370" s="214">
        <f t="shared" si="205"/>
        <v>0</v>
      </c>
      <c r="AM370" s="214">
        <f t="shared" si="205"/>
        <v>0</v>
      </c>
      <c r="AN370" s="214">
        <f t="shared" si="205"/>
        <v>0</v>
      </c>
      <c r="AO370" s="214">
        <f t="shared" si="205"/>
        <v>0</v>
      </c>
      <c r="AP370" s="214">
        <f t="shared" si="205"/>
        <v>0</v>
      </c>
    </row>
    <row r="371" spans="1:42" s="16" customFormat="1" ht="12" customHeight="1" x14ac:dyDescent="0.2">
      <c r="A371" s="39" t="s">
        <v>13</v>
      </c>
      <c r="B371" s="19"/>
      <c r="C371" s="211">
        <f>SUM(C361:C370)</f>
        <v>0</v>
      </c>
      <c r="D371" s="211">
        <f t="shared" ref="D371:AP371" si="206">SUM(D361:D370)</f>
        <v>0</v>
      </c>
      <c r="E371" s="211">
        <f t="shared" si="206"/>
        <v>0</v>
      </c>
      <c r="F371" s="211">
        <f t="shared" si="206"/>
        <v>0</v>
      </c>
      <c r="G371" s="211">
        <f t="shared" si="206"/>
        <v>0</v>
      </c>
      <c r="H371" s="211">
        <f t="shared" si="206"/>
        <v>0</v>
      </c>
      <c r="I371" s="211">
        <f t="shared" si="206"/>
        <v>0</v>
      </c>
      <c r="J371" s="211">
        <f t="shared" si="206"/>
        <v>0</v>
      </c>
      <c r="K371" s="211">
        <f t="shared" si="206"/>
        <v>0</v>
      </c>
      <c r="L371" s="211">
        <f t="shared" si="206"/>
        <v>0</v>
      </c>
      <c r="M371" s="211">
        <f t="shared" si="206"/>
        <v>0</v>
      </c>
      <c r="N371" s="211">
        <f t="shared" si="206"/>
        <v>0</v>
      </c>
      <c r="O371" s="211">
        <f t="shared" si="206"/>
        <v>0</v>
      </c>
      <c r="P371" s="211">
        <f t="shared" si="206"/>
        <v>0</v>
      </c>
      <c r="Q371" s="211">
        <f t="shared" si="206"/>
        <v>0</v>
      </c>
      <c r="R371" s="211">
        <f t="shared" si="206"/>
        <v>0</v>
      </c>
      <c r="S371" s="211">
        <f t="shared" si="206"/>
        <v>0</v>
      </c>
      <c r="T371" s="211">
        <f t="shared" si="206"/>
        <v>0</v>
      </c>
      <c r="U371" s="211">
        <f t="shared" si="206"/>
        <v>0</v>
      </c>
      <c r="V371" s="211">
        <f t="shared" si="206"/>
        <v>0</v>
      </c>
      <c r="W371" s="211">
        <f t="shared" si="206"/>
        <v>0</v>
      </c>
      <c r="X371" s="211">
        <f t="shared" si="206"/>
        <v>0</v>
      </c>
      <c r="Y371" s="211">
        <f t="shared" si="206"/>
        <v>0</v>
      </c>
      <c r="Z371" s="211">
        <f t="shared" si="206"/>
        <v>0</v>
      </c>
      <c r="AA371" s="211">
        <f t="shared" si="206"/>
        <v>0</v>
      </c>
      <c r="AB371" s="211">
        <f t="shared" si="206"/>
        <v>0</v>
      </c>
      <c r="AC371" s="211">
        <f t="shared" si="206"/>
        <v>0</v>
      </c>
      <c r="AD371" s="211">
        <f t="shared" si="206"/>
        <v>0</v>
      </c>
      <c r="AE371" s="211">
        <f t="shared" si="206"/>
        <v>0</v>
      </c>
      <c r="AF371" s="211">
        <f t="shared" si="206"/>
        <v>0</v>
      </c>
      <c r="AG371" s="211">
        <f t="shared" si="206"/>
        <v>0</v>
      </c>
      <c r="AH371" s="211">
        <f t="shared" si="206"/>
        <v>0</v>
      </c>
      <c r="AI371" s="211">
        <f t="shared" si="206"/>
        <v>0</v>
      </c>
      <c r="AJ371" s="211">
        <f t="shared" si="206"/>
        <v>0</v>
      </c>
      <c r="AK371" s="211">
        <f t="shared" si="206"/>
        <v>0</v>
      </c>
      <c r="AL371" s="211">
        <f t="shared" si="206"/>
        <v>0</v>
      </c>
      <c r="AM371" s="211">
        <f t="shared" si="206"/>
        <v>0</v>
      </c>
      <c r="AN371" s="211">
        <f t="shared" si="206"/>
        <v>0</v>
      </c>
      <c r="AO371" s="211">
        <f t="shared" si="206"/>
        <v>0</v>
      </c>
      <c r="AP371" s="211">
        <f t="shared" si="206"/>
        <v>0</v>
      </c>
    </row>
    <row r="372" spans="1:42" x14ac:dyDescent="0.2">
      <c r="A372" s="32"/>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c r="AJ372" s="28"/>
      <c r="AK372" s="28"/>
      <c r="AL372" s="28"/>
      <c r="AM372" s="28"/>
      <c r="AN372" s="28"/>
      <c r="AO372" s="28"/>
      <c r="AP372" s="28"/>
    </row>
    <row r="373" spans="1:42" x14ac:dyDescent="0.2">
      <c r="A373" s="29" t="s">
        <v>85</v>
      </c>
    </row>
    <row r="374" spans="1:42" x14ac:dyDescent="0.2">
      <c r="A374" s="16" t="s">
        <v>23</v>
      </c>
      <c r="G374" s="429" t="s">
        <v>53</v>
      </c>
      <c r="H374" s="430"/>
      <c r="I374" s="430"/>
      <c r="J374" s="431"/>
      <c r="K374" s="432" t="s">
        <v>54</v>
      </c>
      <c r="L374" s="433"/>
    </row>
    <row r="375" spans="1:42" ht="51" x14ac:dyDescent="0.2">
      <c r="A375" s="16"/>
      <c r="B375" s="18" t="s">
        <v>43</v>
      </c>
      <c r="C375" s="18" t="s">
        <v>39</v>
      </c>
      <c r="D375" s="18" t="s">
        <v>41</v>
      </c>
      <c r="E375" s="34" t="s">
        <v>42</v>
      </c>
      <c r="F375" s="18" t="s">
        <v>44</v>
      </c>
      <c r="G375" s="18" t="s">
        <v>48</v>
      </c>
      <c r="H375" s="18" t="s">
        <v>50</v>
      </c>
      <c r="I375" s="67" t="s">
        <v>49</v>
      </c>
      <c r="J375" s="18" t="s">
        <v>51</v>
      </c>
      <c r="K375" s="40" t="s">
        <v>3</v>
      </c>
      <c r="L375" s="180" t="s">
        <v>51</v>
      </c>
      <c r="M375" s="35" t="s">
        <v>55</v>
      </c>
      <c r="N375" s="35" t="s">
        <v>56</v>
      </c>
      <c r="O375" s="18" t="s">
        <v>45</v>
      </c>
      <c r="P375" s="179" t="s">
        <v>75</v>
      </c>
      <c r="Q375" s="18" t="s">
        <v>76</v>
      </c>
    </row>
    <row r="376" spans="1:42" s="16" customFormat="1" x14ac:dyDescent="0.2">
      <c r="A376" s="41" t="str">
        <f t="shared" ref="A376:A381" si="207">A240</f>
        <v>5-yr MACRS</v>
      </c>
      <c r="B376" s="278">
        <f>IF(Inputs!$C$140=0,0,depr_alloc_macrs_5_percent*100/Inputs!$C$140)</f>
        <v>0</v>
      </c>
      <c r="C376" s="159">
        <f>-$B$81*depr_alloc_macrs_5_percent/100</f>
        <v>0</v>
      </c>
      <c r="D376" s="159">
        <f t="shared" ref="D376:E382" si="208">$B376/100*D$383</f>
        <v>0</v>
      </c>
      <c r="E376" s="159">
        <f t="shared" si="208"/>
        <v>0</v>
      </c>
      <c r="F376" s="161">
        <f>C376-D376-E376</f>
        <v>0</v>
      </c>
      <c r="G376" s="162">
        <f>IF(depr_itc_fed_macrs_5="Yes",F376,0)</f>
        <v>0</v>
      </c>
      <c r="H376" s="172">
        <f t="shared" ref="H376:H382" si="209">IF($G$383=0,0,G376/$G$383)*100</f>
        <v>0</v>
      </c>
      <c r="I376" s="165">
        <f t="shared" ref="I376:I382" si="210">$I$383*H376/100</f>
        <v>0</v>
      </c>
      <c r="J376" s="166">
        <f>I376*0.5</f>
        <v>0</v>
      </c>
      <c r="K376" s="161">
        <f t="shared" ref="K376:K382" si="211">H376/100*$K$383</f>
        <v>0</v>
      </c>
      <c r="L376" s="161">
        <f>K376*0.5</f>
        <v>0</v>
      </c>
      <c r="M376" s="159">
        <f t="shared" ref="M376:M382" si="212">IF(itc_sta_amount_deprbas_fed="Yes",L240,0)+IF(itc_sta_percent_deprbas_fed="Yes",J240,0)</f>
        <v>0</v>
      </c>
      <c r="N376" s="159">
        <f t="shared" ref="N376:N382" si="213">IF(itc_fed_amount_deprbas_fed="Yes",L376,0)+IF(itc_fed_percent_deprbas_fed="Yes",J376,0)</f>
        <v>0</v>
      </c>
      <c r="O376" s="167">
        <f t="shared" ref="O376:O380" si="214">F376-M376-N376</f>
        <v>0</v>
      </c>
      <c r="P376" s="159">
        <f>IF(depr_bonus_fed_macrs_5="Yes",O376*depr_bonus_fed/100,0)</f>
        <v>0</v>
      </c>
      <c r="Q376" s="161">
        <f>O376-P376</f>
        <v>0</v>
      </c>
    </row>
    <row r="377" spans="1:42" s="16" customFormat="1" x14ac:dyDescent="0.2">
      <c r="A377" s="41" t="str">
        <f t="shared" si="207"/>
        <v>15-yr MACRS</v>
      </c>
      <c r="B377" s="278">
        <f>IF(Inputs!$C$140=0,0,depr_alloc_macrs_15_percent*100/Inputs!$C$140)</f>
        <v>0</v>
      </c>
      <c r="C377" s="159">
        <f>-$B$81*depr_alloc_macrs_15_percent/100</f>
        <v>0</v>
      </c>
      <c r="D377" s="159">
        <f t="shared" si="208"/>
        <v>0</v>
      </c>
      <c r="E377" s="159">
        <f t="shared" si="208"/>
        <v>0</v>
      </c>
      <c r="F377" s="161">
        <f t="shared" ref="F377:F380" si="215">C377-D377-E377</f>
        <v>0</v>
      </c>
      <c r="G377" s="163">
        <f>IF(depr_itc_fed_macrs_15="Yes",F377,0)</f>
        <v>0</v>
      </c>
      <c r="H377" s="173">
        <f t="shared" si="209"/>
        <v>0</v>
      </c>
      <c r="I377" s="159">
        <f t="shared" si="210"/>
        <v>0</v>
      </c>
      <c r="J377" s="168">
        <f t="shared" ref="J377:J382" si="216">I377*0.5</f>
        <v>0</v>
      </c>
      <c r="K377" s="161">
        <f t="shared" si="211"/>
        <v>0</v>
      </c>
      <c r="L377" s="161">
        <f t="shared" ref="L377:L382" si="217">K377*0.5</f>
        <v>0</v>
      </c>
      <c r="M377" s="159">
        <f t="shared" si="212"/>
        <v>0</v>
      </c>
      <c r="N377" s="159">
        <f t="shared" si="213"/>
        <v>0</v>
      </c>
      <c r="O377" s="161">
        <f t="shared" si="214"/>
        <v>0</v>
      </c>
      <c r="P377" s="159">
        <f>IF(depr_bonus_fed_macrs_15="Yes",O377*depr_bonus_fed/100,0)</f>
        <v>0</v>
      </c>
      <c r="Q377" s="161">
        <f t="shared" ref="Q377:Q380" si="218">O377-P377</f>
        <v>0</v>
      </c>
    </row>
    <row r="378" spans="1:42" s="16" customFormat="1" x14ac:dyDescent="0.2">
      <c r="A378" s="41" t="str">
        <f t="shared" si="207"/>
        <v>5-yr SL</v>
      </c>
      <c r="B378" s="278">
        <f>IF(Inputs!$C$140=0,0,depr_alloc_sl_5_percent*100/Inputs!$C$140)</f>
        <v>0</v>
      </c>
      <c r="C378" s="159">
        <f>-$B$81*depr_alloc_sl_5_percent/100</f>
        <v>0</v>
      </c>
      <c r="D378" s="159">
        <f t="shared" si="208"/>
        <v>0</v>
      </c>
      <c r="E378" s="159">
        <f t="shared" si="208"/>
        <v>0</v>
      </c>
      <c r="F378" s="161">
        <f t="shared" si="215"/>
        <v>0</v>
      </c>
      <c r="G378" s="163">
        <f>IF(depr_itc_fed_sl_5="Yes",F378,0)</f>
        <v>0</v>
      </c>
      <c r="H378" s="173">
        <f t="shared" si="209"/>
        <v>0</v>
      </c>
      <c r="I378" s="159">
        <f t="shared" si="210"/>
        <v>0</v>
      </c>
      <c r="J378" s="168">
        <f t="shared" si="216"/>
        <v>0</v>
      </c>
      <c r="K378" s="161">
        <f t="shared" si="211"/>
        <v>0</v>
      </c>
      <c r="L378" s="161">
        <f t="shared" si="217"/>
        <v>0</v>
      </c>
      <c r="M378" s="159">
        <f t="shared" si="212"/>
        <v>0</v>
      </c>
      <c r="N378" s="159">
        <f t="shared" si="213"/>
        <v>0</v>
      </c>
      <c r="O378" s="161">
        <f t="shared" si="214"/>
        <v>0</v>
      </c>
      <c r="P378" s="159">
        <f>IF(depr_bonus_fed_sl_5="Yes",O378*depr_bonus_fed/100,0)</f>
        <v>0</v>
      </c>
      <c r="Q378" s="161">
        <f t="shared" si="218"/>
        <v>0</v>
      </c>
    </row>
    <row r="379" spans="1:42" s="16" customFormat="1" x14ac:dyDescent="0.2">
      <c r="A379" s="41" t="str">
        <f t="shared" si="207"/>
        <v>15-yr SL</v>
      </c>
      <c r="B379" s="278">
        <f>IF(Inputs!$C$140=0,0,depr_alloc_sl_15_percent*100/Inputs!$C$140)</f>
        <v>0</v>
      </c>
      <c r="C379" s="159">
        <f>-$B$81*depr_alloc_sl_15_percent/100</f>
        <v>0</v>
      </c>
      <c r="D379" s="159">
        <f t="shared" si="208"/>
        <v>0</v>
      </c>
      <c r="E379" s="159">
        <f t="shared" si="208"/>
        <v>0</v>
      </c>
      <c r="F379" s="161">
        <f t="shared" si="215"/>
        <v>0</v>
      </c>
      <c r="G379" s="163">
        <f>IF(depr_itc_fed_sl_15="Yes",F379,0)</f>
        <v>0</v>
      </c>
      <c r="H379" s="173">
        <f t="shared" si="209"/>
        <v>0</v>
      </c>
      <c r="I379" s="159">
        <f t="shared" si="210"/>
        <v>0</v>
      </c>
      <c r="J379" s="168">
        <f t="shared" si="216"/>
        <v>0</v>
      </c>
      <c r="K379" s="161">
        <f t="shared" si="211"/>
        <v>0</v>
      </c>
      <c r="L379" s="161">
        <f t="shared" si="217"/>
        <v>0</v>
      </c>
      <c r="M379" s="159">
        <f t="shared" si="212"/>
        <v>0</v>
      </c>
      <c r="N379" s="159">
        <f t="shared" si="213"/>
        <v>0</v>
      </c>
      <c r="O379" s="161">
        <f t="shared" si="214"/>
        <v>0</v>
      </c>
      <c r="P379" s="159">
        <f>IF(depr_bonus_fed_sl_15="Yes",O379*depr_bonus_fed/100,0)</f>
        <v>0</v>
      </c>
      <c r="Q379" s="161">
        <f t="shared" si="218"/>
        <v>0</v>
      </c>
    </row>
    <row r="380" spans="1:42" s="16" customFormat="1" x14ac:dyDescent="0.2">
      <c r="A380" s="41" t="str">
        <f t="shared" si="207"/>
        <v>20-yr SL</v>
      </c>
      <c r="B380" s="278">
        <f>IF(Inputs!$C$140=0,0,depr_alloc_sl_20_percent*100/Inputs!$C$140)</f>
        <v>0</v>
      </c>
      <c r="C380" s="159">
        <f>-$B$81*depr_alloc_sl_20_percent/100</f>
        <v>0</v>
      </c>
      <c r="D380" s="159">
        <f t="shared" si="208"/>
        <v>0</v>
      </c>
      <c r="E380" s="159">
        <f t="shared" si="208"/>
        <v>0</v>
      </c>
      <c r="F380" s="161">
        <f t="shared" si="215"/>
        <v>0</v>
      </c>
      <c r="G380" s="163">
        <f>IF(depr_itc_fed_sl_20="Yes",F380,0)</f>
        <v>0</v>
      </c>
      <c r="H380" s="173">
        <f t="shared" si="209"/>
        <v>0</v>
      </c>
      <c r="I380" s="159">
        <f t="shared" si="210"/>
        <v>0</v>
      </c>
      <c r="J380" s="168">
        <f t="shared" si="216"/>
        <v>0</v>
      </c>
      <c r="K380" s="161">
        <f t="shared" si="211"/>
        <v>0</v>
      </c>
      <c r="L380" s="161">
        <f t="shared" si="217"/>
        <v>0</v>
      </c>
      <c r="M380" s="159">
        <f t="shared" si="212"/>
        <v>0</v>
      </c>
      <c r="N380" s="159">
        <f t="shared" si="213"/>
        <v>0</v>
      </c>
      <c r="O380" s="161">
        <f t="shared" si="214"/>
        <v>0</v>
      </c>
      <c r="P380" s="159">
        <f>IF(depr_bonus_fed_sl_20="Yes",O380*depr_bonus_fed/100,0)</f>
        <v>0</v>
      </c>
      <c r="Q380" s="161">
        <f t="shared" si="218"/>
        <v>0</v>
      </c>
    </row>
    <row r="381" spans="1:42" s="16" customFormat="1" x14ac:dyDescent="0.2">
      <c r="A381" s="41" t="str">
        <f t="shared" si="207"/>
        <v>39-yr SL</v>
      </c>
      <c r="B381" s="278">
        <f>IF(Inputs!$C$140=0,0,depr_alloc_sl_39_percent*100/Inputs!$C$140)</f>
        <v>0</v>
      </c>
      <c r="C381" s="159">
        <f>-$B$81*depr_alloc_sl_39_percent/100</f>
        <v>0</v>
      </c>
      <c r="D381" s="159">
        <f t="shared" si="208"/>
        <v>0</v>
      </c>
      <c r="E381" s="159">
        <f t="shared" si="208"/>
        <v>0</v>
      </c>
      <c r="F381" s="161">
        <f>C381-D381-E381</f>
        <v>0</v>
      </c>
      <c r="G381" s="163">
        <f>IF(depr_itc_fed_sl_39="Yes",F381,0)</f>
        <v>0</v>
      </c>
      <c r="H381" s="173">
        <f t="shared" si="209"/>
        <v>0</v>
      </c>
      <c r="I381" s="159">
        <f t="shared" si="210"/>
        <v>0</v>
      </c>
      <c r="J381" s="168">
        <f t="shared" si="216"/>
        <v>0</v>
      </c>
      <c r="K381" s="161">
        <f t="shared" si="211"/>
        <v>0</v>
      </c>
      <c r="L381" s="161">
        <f t="shared" si="217"/>
        <v>0</v>
      </c>
      <c r="M381" s="163">
        <f t="shared" si="212"/>
        <v>0</v>
      </c>
      <c r="N381" s="159">
        <f t="shared" si="213"/>
        <v>0</v>
      </c>
      <c r="O381" s="161">
        <f>F381-M381-N381</f>
        <v>0</v>
      </c>
      <c r="P381" s="159">
        <f>IF(depr_bonus_fed_sl_39="Yes",O381*depr_bonus_fed/100,0)</f>
        <v>0</v>
      </c>
      <c r="Q381" s="161">
        <f>O381-P381</f>
        <v>0</v>
      </c>
    </row>
    <row r="382" spans="1:42" s="16" customFormat="1" x14ac:dyDescent="0.2">
      <c r="A382" s="41" t="s">
        <v>279</v>
      </c>
      <c r="B382" s="279">
        <f>IF(Inputs!$C$140=0,0,depr_alloc_custom_percent*100/Inputs!$C$140)</f>
        <v>0</v>
      </c>
      <c r="C382" s="160">
        <f>-$B$81*depr_alloc_custom_percent/100</f>
        <v>0</v>
      </c>
      <c r="D382" s="159">
        <f t="shared" si="208"/>
        <v>0</v>
      </c>
      <c r="E382" s="159">
        <f t="shared" si="208"/>
        <v>0</v>
      </c>
      <c r="F382" s="164">
        <f>C382-D382-E382</f>
        <v>0</v>
      </c>
      <c r="G382" s="163">
        <f>IF(depr_itc_fed_custom="Yes",F382,0)</f>
        <v>0</v>
      </c>
      <c r="H382" s="173">
        <f t="shared" si="209"/>
        <v>0</v>
      </c>
      <c r="I382" s="159">
        <f t="shared" si="210"/>
        <v>0</v>
      </c>
      <c r="J382" s="168">
        <f t="shared" si="216"/>
        <v>0</v>
      </c>
      <c r="K382" s="161">
        <f t="shared" si="211"/>
        <v>0</v>
      </c>
      <c r="L382" s="161">
        <f t="shared" si="217"/>
        <v>0</v>
      </c>
      <c r="M382" s="174">
        <f t="shared" si="212"/>
        <v>0</v>
      </c>
      <c r="N382" s="392">
        <f t="shared" si="213"/>
        <v>0</v>
      </c>
      <c r="O382" s="164">
        <f>F382-M382-N382</f>
        <v>0</v>
      </c>
      <c r="P382" s="160">
        <f>IF(depr_bonus_fed_custom="Yes",O382*depr_bonus_fed/100,0)</f>
        <v>0</v>
      </c>
      <c r="Q382" s="164">
        <f>O382-P382</f>
        <v>0</v>
      </c>
    </row>
    <row r="383" spans="1:42" s="16" customFormat="1" x14ac:dyDescent="0.2">
      <c r="B383" s="279">
        <f>SUM(B376:B382)</f>
        <v>0</v>
      </c>
      <c r="C383" s="160">
        <f>SUM(C376:C382)</f>
        <v>0</v>
      </c>
      <c r="D383" s="177">
        <f>B392+B398</f>
        <v>0</v>
      </c>
      <c r="E383" s="178">
        <f>B404</f>
        <v>0</v>
      </c>
      <c r="F383" s="174">
        <f>SUM(F376:F382)</f>
        <v>0</v>
      </c>
      <c r="G383" s="175">
        <f>SUM(G376:G382)</f>
        <v>0</v>
      </c>
      <c r="H383" s="176">
        <f>SUM(H376:H382)</f>
        <v>0</v>
      </c>
      <c r="I383" s="177">
        <f>MIN(itc_fed_percent_maxvalue,itc_fed_percent/100*G383)</f>
        <v>0</v>
      </c>
      <c r="J383" s="177">
        <f>SUM(J376:J382)</f>
        <v>0</v>
      </c>
      <c r="K383" s="175">
        <f>itc_fed_amount</f>
        <v>0</v>
      </c>
      <c r="L383" s="178">
        <f t="shared" ref="L383:Q383" si="219">SUM(L376:L382)</f>
        <v>0</v>
      </c>
      <c r="M383" s="160">
        <f t="shared" si="219"/>
        <v>0</v>
      </c>
      <c r="N383" s="160">
        <f t="shared" si="219"/>
        <v>0</v>
      </c>
      <c r="O383" s="164">
        <f t="shared" si="219"/>
        <v>0</v>
      </c>
      <c r="P383" s="164">
        <f t="shared" si="219"/>
        <v>0</v>
      </c>
      <c r="Q383" s="164">
        <f t="shared" si="219"/>
        <v>0</v>
      </c>
    </row>
    <row r="384" spans="1:42" s="119" customFormat="1" x14ac:dyDescent="0.2">
      <c r="A384" s="16"/>
      <c r="B384" s="4"/>
    </row>
    <row r="385" spans="1:2" s="119" customFormat="1" x14ac:dyDescent="0.2">
      <c r="A385" s="16" t="s">
        <v>52</v>
      </c>
      <c r="B385" s="4"/>
    </row>
    <row r="386" spans="1:2" s="119" customFormat="1" x14ac:dyDescent="0.2">
      <c r="A386" s="308" t="str">
        <f>A250</f>
        <v>Investment Based Incentive (IBI)</v>
      </c>
      <c r="B386" s="4"/>
    </row>
    <row r="387" spans="1:2" s="119" customFormat="1" x14ac:dyDescent="0.2">
      <c r="A387" s="41" t="str">
        <f>A251</f>
        <v>As fixed amount</v>
      </c>
      <c r="B387" s="4"/>
    </row>
    <row r="388" spans="1:2" s="119" customFormat="1" x14ac:dyDescent="0.2">
      <c r="A388" s="309" t="s">
        <v>4</v>
      </c>
      <c r="B388" s="213">
        <f>IF(ibi_fed_amount_deprbas_fed="Yes",ibi_fed_amount,0)</f>
        <v>0</v>
      </c>
    </row>
    <row r="389" spans="1:2" s="119" customFormat="1" x14ac:dyDescent="0.2">
      <c r="A389" s="309" t="s">
        <v>5</v>
      </c>
      <c r="B389" s="213">
        <f>IF(ibi_sta_amount_deprbas_fed="Yes",ibi_sta_amount,0)</f>
        <v>0</v>
      </c>
    </row>
    <row r="390" spans="1:2" s="119" customFormat="1" x14ac:dyDescent="0.2">
      <c r="A390" s="309" t="s">
        <v>166</v>
      </c>
      <c r="B390" s="213">
        <f>IF(ibi_uti_amount_deprbas_fed="Yes",ibi_uti_amount,0)</f>
        <v>0</v>
      </c>
    </row>
    <row r="391" spans="1:2" s="119" customFormat="1" x14ac:dyDescent="0.2">
      <c r="A391" s="309" t="s">
        <v>167</v>
      </c>
      <c r="B391" s="214">
        <f>IF(ibi_oth_amount_deprbas_fed="Yes",ibi_oth_amount,0)</f>
        <v>0</v>
      </c>
    </row>
    <row r="392" spans="1:2" s="119" customFormat="1" x14ac:dyDescent="0.2">
      <c r="A392" s="309" t="str">
        <f>A256</f>
        <v>Total</v>
      </c>
      <c r="B392" s="213">
        <f>SUM(B388:B391)</f>
        <v>0</v>
      </c>
    </row>
    <row r="393" spans="1:2" s="119" customFormat="1" x14ac:dyDescent="0.2">
      <c r="A393" s="41" t="str">
        <f>A257</f>
        <v>As percentage</v>
      </c>
      <c r="B393" s="4"/>
    </row>
    <row r="394" spans="1:2" s="119" customFormat="1" x14ac:dyDescent="0.2">
      <c r="A394" s="309" t="s">
        <v>4</v>
      </c>
      <c r="B394" s="213">
        <f>IF(ibi_fed_percent_deprbas_fed="Yes",C531,0)</f>
        <v>0</v>
      </c>
    </row>
    <row r="395" spans="1:2" s="119" customFormat="1" x14ac:dyDescent="0.2">
      <c r="A395" s="309" t="s">
        <v>5</v>
      </c>
      <c r="B395" s="213">
        <f>IF(ibi_sta_percent_deprbas_fed="Yes",C532,0)</f>
        <v>0</v>
      </c>
    </row>
    <row r="396" spans="1:2" s="119" customFormat="1" x14ac:dyDescent="0.2">
      <c r="A396" s="309" t="s">
        <v>166</v>
      </c>
      <c r="B396" s="213">
        <f>IF(ibi_uti_percent_deprbas_fed="Yes",C533,0)</f>
        <v>0</v>
      </c>
    </row>
    <row r="397" spans="1:2" s="119" customFormat="1" x14ac:dyDescent="0.2">
      <c r="A397" s="309" t="s">
        <v>167</v>
      </c>
      <c r="B397" s="214">
        <f>IF(ibi_oth_percent_deprbas_fed="Yes",C534,0)</f>
        <v>0</v>
      </c>
    </row>
    <row r="398" spans="1:2" s="119" customFormat="1" x14ac:dyDescent="0.2">
      <c r="A398" s="309" t="str">
        <f>A262</f>
        <v>Total</v>
      </c>
      <c r="B398" s="213">
        <f>SUM(B394:B397)</f>
        <v>0</v>
      </c>
    </row>
    <row r="399" spans="1:2" s="119" customFormat="1" x14ac:dyDescent="0.2">
      <c r="A399" s="308" t="str">
        <f>A263</f>
        <v>Capacity Based Incentive (CBI)</v>
      </c>
      <c r="B399" s="4"/>
    </row>
    <row r="400" spans="1:2" s="119" customFormat="1" x14ac:dyDescent="0.2">
      <c r="A400" s="41" t="s">
        <v>4</v>
      </c>
      <c r="B400" s="213">
        <f>IF(cbi_fed_deprbas_fed="Yes",C539,0)</f>
        <v>0</v>
      </c>
    </row>
    <row r="401" spans="1:42" s="119" customFormat="1" x14ac:dyDescent="0.2">
      <c r="A401" s="41" t="s">
        <v>5</v>
      </c>
      <c r="B401" s="213">
        <f>IF(cbi_sta_deprbas_fed="Yes",C540,0)</f>
        <v>0</v>
      </c>
    </row>
    <row r="402" spans="1:42" s="119" customFormat="1" x14ac:dyDescent="0.2">
      <c r="A402" s="41" t="s">
        <v>166</v>
      </c>
      <c r="B402" s="213">
        <f>IF(cbi_uti_deprbas_fed="Yes",C541,0)</f>
        <v>0</v>
      </c>
    </row>
    <row r="403" spans="1:42" s="119" customFormat="1" x14ac:dyDescent="0.2">
      <c r="A403" s="41" t="s">
        <v>167</v>
      </c>
      <c r="B403" s="214">
        <f>IF(cbi_oth_deprbas_fed="Yes",C542,0)</f>
        <v>0</v>
      </c>
    </row>
    <row r="404" spans="1:42" s="119" customFormat="1" x14ac:dyDescent="0.2">
      <c r="A404" s="41" t="str">
        <f>A268</f>
        <v>Total CBI</v>
      </c>
      <c r="B404" s="214">
        <f>SUM(B400:B403)</f>
        <v>0</v>
      </c>
    </row>
    <row r="405" spans="1:42" s="119" customFormat="1" x14ac:dyDescent="0.2">
      <c r="A405" s="308" t="str">
        <f>A269</f>
        <v>Total Basis Reduction</v>
      </c>
      <c r="B405" s="213">
        <f>B392+B398+B404</f>
        <v>0</v>
      </c>
    </row>
    <row r="406" spans="1:42" s="119" customFormat="1" x14ac:dyDescent="0.2">
      <c r="A406" s="16"/>
      <c r="B406" s="4"/>
    </row>
    <row r="407" spans="1:42" s="119" customFormat="1" x14ac:dyDescent="0.2">
      <c r="A407" s="16" t="s">
        <v>71</v>
      </c>
      <c r="B407" s="4"/>
    </row>
    <row r="408" spans="1:42" s="119" customFormat="1" x14ac:dyDescent="0.2">
      <c r="A408" s="41" t="s">
        <v>46</v>
      </c>
      <c r="B408" s="4"/>
    </row>
    <row r="409" spans="1:42" x14ac:dyDescent="0.2">
      <c r="A409" s="33" t="str">
        <f t="shared" ref="A409:A414" si="220">A376</f>
        <v>5-yr MACRS</v>
      </c>
      <c r="B409" s="219">
        <f t="array" ref="B409">SUM(IF(ISNUMBER(C409:AP409),C409:AP409))</f>
        <v>100</v>
      </c>
      <c r="C409" s="220">
        <f>LOOKUP(C$2,'Depreciation Schedules'!$A$3:$A$42,'Depreciation Schedules'!$B$3:$B$42)</f>
        <v>20</v>
      </c>
      <c r="D409" s="220">
        <f>LOOKUP(D$2,'Depreciation Schedules'!$A$3:$A$42,'Depreciation Schedules'!$B$3:$B$42)</f>
        <v>32</v>
      </c>
      <c r="E409" s="220">
        <f>LOOKUP(E$2,'Depreciation Schedules'!$A$3:$A$42,'Depreciation Schedules'!$B$3:$B$42)</f>
        <v>19.2</v>
      </c>
      <c r="F409" s="220">
        <f>LOOKUP(F$2,'Depreciation Schedules'!$A$3:$A$42,'Depreciation Schedules'!$B$3:$B$42)</f>
        <v>11.52</v>
      </c>
      <c r="G409" s="220">
        <f>LOOKUP(G$2,'Depreciation Schedules'!$A$3:$A$42,'Depreciation Schedules'!$B$3:$B$42)</f>
        <v>11.52</v>
      </c>
      <c r="H409" s="220">
        <f>LOOKUP(H$2,'Depreciation Schedules'!$A$3:$A$42,'Depreciation Schedules'!$B$3:$B$42)</f>
        <v>5.76</v>
      </c>
      <c r="I409" s="220">
        <f>LOOKUP(I$2,'Depreciation Schedules'!$A$3:$A$42,'Depreciation Schedules'!$B$3:$B$42)</f>
        <v>0</v>
      </c>
      <c r="J409" s="220">
        <f>LOOKUP(J$2,'Depreciation Schedules'!$A$3:$A$42,'Depreciation Schedules'!$B$3:$B$42)</f>
        <v>0</v>
      </c>
      <c r="K409" s="220">
        <f>LOOKUP(K$2,'Depreciation Schedules'!$A$3:$A$42,'Depreciation Schedules'!$B$3:$B$42)</f>
        <v>0</v>
      </c>
      <c r="L409" s="220">
        <f>LOOKUP(L$2,'Depreciation Schedules'!$A$3:$A$42,'Depreciation Schedules'!$B$3:$B$42)</f>
        <v>0</v>
      </c>
      <c r="M409" s="220">
        <f>LOOKUP(M$2,'Depreciation Schedules'!$A$3:$A$42,'Depreciation Schedules'!$B$3:$B$42)</f>
        <v>0</v>
      </c>
      <c r="N409" s="220">
        <f>LOOKUP(N$2,'Depreciation Schedules'!$A$3:$A$42,'Depreciation Schedules'!$B$3:$B$42)</f>
        <v>0</v>
      </c>
      <c r="O409" s="220">
        <f>LOOKUP(O$2,'Depreciation Schedules'!$A$3:$A$42,'Depreciation Schedules'!$B$3:$B$42)</f>
        <v>0</v>
      </c>
      <c r="P409" s="220">
        <f>LOOKUP(P$2,'Depreciation Schedules'!$A$3:$A$42,'Depreciation Schedules'!$B$3:$B$42)</f>
        <v>0</v>
      </c>
      <c r="Q409" s="220">
        <f>LOOKUP(Q$2,'Depreciation Schedules'!$A$3:$A$42,'Depreciation Schedules'!$B$3:$B$42)</f>
        <v>0</v>
      </c>
      <c r="R409" s="220">
        <f>LOOKUP(R$2,'Depreciation Schedules'!$A$3:$A$42,'Depreciation Schedules'!$B$3:$B$42)</f>
        <v>0</v>
      </c>
      <c r="S409" s="220">
        <f>LOOKUP(S$2,'Depreciation Schedules'!$A$3:$A$42,'Depreciation Schedules'!$B$3:$B$42)</f>
        <v>0</v>
      </c>
      <c r="T409" s="220">
        <f>LOOKUP(T$2,'Depreciation Schedules'!$A$3:$A$42,'Depreciation Schedules'!$B$3:$B$42)</f>
        <v>0</v>
      </c>
      <c r="U409" s="220">
        <f>LOOKUP(U$2,'Depreciation Schedules'!$A$3:$A$42,'Depreciation Schedules'!$B$3:$B$42)</f>
        <v>0</v>
      </c>
      <c r="V409" s="220">
        <f>LOOKUP(V$2,'Depreciation Schedules'!$A$3:$A$42,'Depreciation Schedules'!$B$3:$B$42)</f>
        <v>0</v>
      </c>
      <c r="W409" s="220">
        <f>LOOKUP(W$2,'Depreciation Schedules'!$A$3:$A$42,'Depreciation Schedules'!$B$3:$B$42)</f>
        <v>0</v>
      </c>
      <c r="X409" s="220">
        <f>LOOKUP(X$2,'Depreciation Schedules'!$A$3:$A$42,'Depreciation Schedules'!$B$3:$B$42)</f>
        <v>0</v>
      </c>
      <c r="Y409" s="220">
        <f>LOOKUP(Y$2,'Depreciation Schedules'!$A$3:$A$42,'Depreciation Schedules'!$B$3:$B$42)</f>
        <v>0</v>
      </c>
      <c r="Z409" s="220">
        <f>LOOKUP(Z$2,'Depreciation Schedules'!$A$3:$A$42,'Depreciation Schedules'!$B$3:$B$42)</f>
        <v>0</v>
      </c>
      <c r="AA409" s="220">
        <f>LOOKUP(AA$2,'Depreciation Schedules'!$A$3:$A$42,'Depreciation Schedules'!$B$3:$B$42)</f>
        <v>0</v>
      </c>
      <c r="AB409" s="220">
        <f>LOOKUP(AB$2,'Depreciation Schedules'!$A$3:$A$42,'Depreciation Schedules'!$B$3:$B$42)</f>
        <v>0</v>
      </c>
      <c r="AC409" s="220">
        <f>LOOKUP(AC$2,'Depreciation Schedules'!$A$3:$A$42,'Depreciation Schedules'!$B$3:$B$42)</f>
        <v>0</v>
      </c>
      <c r="AD409" s="220">
        <f>LOOKUP(AD$2,'Depreciation Schedules'!$A$3:$A$42,'Depreciation Schedules'!$B$3:$B$42)</f>
        <v>0</v>
      </c>
      <c r="AE409" s="220">
        <f>LOOKUP(AE$2,'Depreciation Schedules'!$A$3:$A$42,'Depreciation Schedules'!$B$3:$B$42)</f>
        <v>0</v>
      </c>
      <c r="AF409" s="220">
        <f>LOOKUP(AF$2,'Depreciation Schedules'!$A$3:$A$42,'Depreciation Schedules'!$B$3:$B$42)</f>
        <v>0</v>
      </c>
      <c r="AG409" s="220">
        <f>LOOKUP(AG$2,'Depreciation Schedules'!$A$3:$A$42,'Depreciation Schedules'!$B$3:$B$42)</f>
        <v>0</v>
      </c>
      <c r="AH409" s="220">
        <f>LOOKUP(AH$2,'Depreciation Schedules'!$A$3:$A$42,'Depreciation Schedules'!$B$3:$B$42)</f>
        <v>0</v>
      </c>
      <c r="AI409" s="220">
        <f>LOOKUP(AI$2,'Depreciation Schedules'!$A$3:$A$42,'Depreciation Schedules'!$B$3:$B$42)</f>
        <v>0</v>
      </c>
      <c r="AJ409" s="220">
        <f>LOOKUP(AJ$2,'Depreciation Schedules'!$A$3:$A$42,'Depreciation Schedules'!$B$3:$B$42)</f>
        <v>0</v>
      </c>
      <c r="AK409" s="220">
        <f>LOOKUP(AK$2,'Depreciation Schedules'!$A$3:$A$42,'Depreciation Schedules'!$B$3:$B$42)</f>
        <v>0</v>
      </c>
      <c r="AL409" s="220">
        <f>LOOKUP(AL$2,'Depreciation Schedules'!$A$3:$A$42,'Depreciation Schedules'!$B$3:$B$42)</f>
        <v>0</v>
      </c>
      <c r="AM409" s="220">
        <f>LOOKUP(AM$2,'Depreciation Schedules'!$A$3:$A$42,'Depreciation Schedules'!$B$3:$B$42)</f>
        <v>0</v>
      </c>
      <c r="AN409" s="220">
        <f>LOOKUP(AN$2,'Depreciation Schedules'!$A$3:$A$42,'Depreciation Schedules'!$B$3:$B$42)</f>
        <v>0</v>
      </c>
      <c r="AO409" s="220">
        <f>LOOKUP(AO$2,'Depreciation Schedules'!$A$3:$A$42,'Depreciation Schedules'!$B$3:$B$42)</f>
        <v>0</v>
      </c>
      <c r="AP409" s="220">
        <f>LOOKUP(AP$2,'Depreciation Schedules'!$A$3:$A$42,'Depreciation Schedules'!$B$3:$B$42)</f>
        <v>0</v>
      </c>
    </row>
    <row r="410" spans="1:42" x14ac:dyDescent="0.2">
      <c r="A410" s="33" t="str">
        <f t="shared" si="220"/>
        <v>15-yr MACRS</v>
      </c>
      <c r="B410" s="219">
        <f t="array" ref="B410">SUM(IF(ISNUMBER(C410:AP410),C410:AP410))</f>
        <v>99.990000000000009</v>
      </c>
      <c r="C410" s="220">
        <f>LOOKUP(C$2,'Depreciation Schedules'!$A$3:$A$42,'Depreciation Schedules'!$C$3:$C$42)</f>
        <v>5</v>
      </c>
      <c r="D410" s="220">
        <f>LOOKUP(D$2,'Depreciation Schedules'!$A$3:$A$42,'Depreciation Schedules'!$C$3:$C$42)</f>
        <v>9.5</v>
      </c>
      <c r="E410" s="220">
        <f>LOOKUP(E$2,'Depreciation Schedules'!$A$3:$A$42,'Depreciation Schedules'!$C$3:$C$42)</f>
        <v>8.5500000000000007</v>
      </c>
      <c r="F410" s="220">
        <f>LOOKUP(F$2,'Depreciation Schedules'!$A$3:$A$42,'Depreciation Schedules'!$C$3:$C$42)</f>
        <v>7.7</v>
      </c>
      <c r="G410" s="220">
        <f>LOOKUP(G$2,'Depreciation Schedules'!$A$3:$A$42,'Depreciation Schedules'!$C$3:$C$42)</f>
        <v>6.93</v>
      </c>
      <c r="H410" s="220">
        <f>LOOKUP(H$2,'Depreciation Schedules'!$A$3:$A$42,'Depreciation Schedules'!$C$3:$C$42)</f>
        <v>6.23</v>
      </c>
      <c r="I410" s="220">
        <f>LOOKUP(I$2,'Depreciation Schedules'!$A$3:$A$42,'Depreciation Schedules'!$C$3:$C$42)</f>
        <v>5.9</v>
      </c>
      <c r="J410" s="220">
        <f>LOOKUP(J$2,'Depreciation Schedules'!$A$3:$A$42,'Depreciation Schedules'!$C$3:$C$42)</f>
        <v>5.9</v>
      </c>
      <c r="K410" s="220">
        <f>LOOKUP(K$2,'Depreciation Schedules'!$A$3:$A$42,'Depreciation Schedules'!$C$3:$C$42)</f>
        <v>5.91</v>
      </c>
      <c r="L410" s="220">
        <f>LOOKUP(L$2,'Depreciation Schedules'!$A$3:$A$42,'Depreciation Schedules'!$C$3:$C$42)</f>
        <v>5.9</v>
      </c>
      <c r="M410" s="220">
        <f>LOOKUP(M$2,'Depreciation Schedules'!$A$3:$A$42,'Depreciation Schedules'!$C$3:$C$42)</f>
        <v>5.91</v>
      </c>
      <c r="N410" s="220">
        <f>LOOKUP(N$2,'Depreciation Schedules'!$A$3:$A$42,'Depreciation Schedules'!$C$3:$C$42)</f>
        <v>5.9</v>
      </c>
      <c r="O410" s="220">
        <f>LOOKUP(O$2,'Depreciation Schedules'!$A$3:$A$42,'Depreciation Schedules'!$C$3:$C$42)</f>
        <v>5.91</v>
      </c>
      <c r="P410" s="220">
        <f>LOOKUP(P$2,'Depreciation Schedules'!$A$3:$A$42,'Depreciation Schedules'!$C$3:$C$42)</f>
        <v>5.9</v>
      </c>
      <c r="Q410" s="220">
        <f>LOOKUP(Q$2,'Depreciation Schedules'!$A$3:$A$42,'Depreciation Schedules'!$C$3:$C$42)</f>
        <v>5.9</v>
      </c>
      <c r="R410" s="220">
        <f>LOOKUP(R$2,'Depreciation Schedules'!$A$3:$A$42,'Depreciation Schedules'!$C$3:$C$42)</f>
        <v>2.95</v>
      </c>
      <c r="S410" s="220">
        <f>LOOKUP(S$2,'Depreciation Schedules'!$A$3:$A$42,'Depreciation Schedules'!$C$3:$C$42)</f>
        <v>0</v>
      </c>
      <c r="T410" s="220">
        <f>LOOKUP(T$2,'Depreciation Schedules'!$A$3:$A$42,'Depreciation Schedules'!$C$3:$C$42)</f>
        <v>0</v>
      </c>
      <c r="U410" s="220">
        <f>LOOKUP(U$2,'Depreciation Schedules'!$A$3:$A$42,'Depreciation Schedules'!$C$3:$C$42)</f>
        <v>0</v>
      </c>
      <c r="V410" s="220">
        <f>LOOKUP(V$2,'Depreciation Schedules'!$A$3:$A$42,'Depreciation Schedules'!$C$3:$C$42)</f>
        <v>0</v>
      </c>
      <c r="W410" s="220">
        <f>LOOKUP(W$2,'Depreciation Schedules'!$A$3:$A$42,'Depreciation Schedules'!$C$3:$C$42)</f>
        <v>0</v>
      </c>
      <c r="X410" s="220">
        <f>LOOKUP(X$2,'Depreciation Schedules'!$A$3:$A$42,'Depreciation Schedules'!$C$3:$C$42)</f>
        <v>0</v>
      </c>
      <c r="Y410" s="220">
        <f>LOOKUP(Y$2,'Depreciation Schedules'!$A$3:$A$42,'Depreciation Schedules'!$C$3:$C$42)</f>
        <v>0</v>
      </c>
      <c r="Z410" s="220">
        <f>LOOKUP(Z$2,'Depreciation Schedules'!$A$3:$A$42,'Depreciation Schedules'!$C$3:$C$42)</f>
        <v>0</v>
      </c>
      <c r="AA410" s="220">
        <f>LOOKUP(AA$2,'Depreciation Schedules'!$A$3:$A$42,'Depreciation Schedules'!$C$3:$C$42)</f>
        <v>0</v>
      </c>
      <c r="AB410" s="220">
        <f>LOOKUP(AB$2,'Depreciation Schedules'!$A$3:$A$42,'Depreciation Schedules'!$C$3:$C$42)</f>
        <v>0</v>
      </c>
      <c r="AC410" s="220">
        <f>LOOKUP(AC$2,'Depreciation Schedules'!$A$3:$A$42,'Depreciation Schedules'!$C$3:$C$42)</f>
        <v>0</v>
      </c>
      <c r="AD410" s="220">
        <f>LOOKUP(AD$2,'Depreciation Schedules'!$A$3:$A$42,'Depreciation Schedules'!$C$3:$C$42)</f>
        <v>0</v>
      </c>
      <c r="AE410" s="220">
        <f>LOOKUP(AE$2,'Depreciation Schedules'!$A$3:$A$42,'Depreciation Schedules'!$C$3:$C$42)</f>
        <v>0</v>
      </c>
      <c r="AF410" s="220">
        <f>LOOKUP(AF$2,'Depreciation Schedules'!$A$3:$A$42,'Depreciation Schedules'!$C$3:$C$42)</f>
        <v>0</v>
      </c>
      <c r="AG410" s="220">
        <f>LOOKUP(AG$2,'Depreciation Schedules'!$A$3:$A$42,'Depreciation Schedules'!$C$3:$C$42)</f>
        <v>0</v>
      </c>
      <c r="AH410" s="220">
        <f>LOOKUP(AH$2,'Depreciation Schedules'!$A$3:$A$42,'Depreciation Schedules'!$C$3:$C$42)</f>
        <v>0</v>
      </c>
      <c r="AI410" s="220">
        <f>LOOKUP(AI$2,'Depreciation Schedules'!$A$3:$A$42,'Depreciation Schedules'!$C$3:$C$42)</f>
        <v>0</v>
      </c>
      <c r="AJ410" s="220">
        <f>LOOKUP(AJ$2,'Depreciation Schedules'!$A$3:$A$42,'Depreciation Schedules'!$C$3:$C$42)</f>
        <v>0</v>
      </c>
      <c r="AK410" s="220">
        <f>LOOKUP(AK$2,'Depreciation Schedules'!$A$3:$A$42,'Depreciation Schedules'!$C$3:$C$42)</f>
        <v>0</v>
      </c>
      <c r="AL410" s="220">
        <f>LOOKUP(AL$2,'Depreciation Schedules'!$A$3:$A$42,'Depreciation Schedules'!$C$3:$C$42)</f>
        <v>0</v>
      </c>
      <c r="AM410" s="220">
        <f>LOOKUP(AM$2,'Depreciation Schedules'!$A$3:$A$42,'Depreciation Schedules'!$C$3:$C$42)</f>
        <v>0</v>
      </c>
      <c r="AN410" s="220">
        <f>LOOKUP(AN$2,'Depreciation Schedules'!$A$3:$A$42,'Depreciation Schedules'!$C$3:$C$42)</f>
        <v>0</v>
      </c>
      <c r="AO410" s="220">
        <f>LOOKUP(AO$2,'Depreciation Schedules'!$A$3:$A$42,'Depreciation Schedules'!$C$3:$C$42)</f>
        <v>0</v>
      </c>
      <c r="AP410" s="220">
        <f>LOOKUP(AP$2,'Depreciation Schedules'!$A$3:$A$42,'Depreciation Schedules'!$C$3:$C$42)</f>
        <v>0</v>
      </c>
    </row>
    <row r="411" spans="1:42" x14ac:dyDescent="0.2">
      <c r="A411" s="33" t="str">
        <f t="shared" si="220"/>
        <v>5-yr SL</v>
      </c>
      <c r="B411" s="219">
        <f t="array" ref="B411">SUM(IF(ISNUMBER(C411:AP411),C411:AP411))</f>
        <v>100</v>
      </c>
      <c r="C411" s="220">
        <f>LOOKUP(C$2,'Depreciation Schedules'!$A$3:$A$42,'Depreciation Schedules'!$D$3:$D$42)</f>
        <v>10</v>
      </c>
      <c r="D411" s="220">
        <f>LOOKUP(D$2,'Depreciation Schedules'!$A$3:$A$42,'Depreciation Schedules'!$D$3:$D$42)</f>
        <v>20</v>
      </c>
      <c r="E411" s="220">
        <f>LOOKUP(E$2,'Depreciation Schedules'!$A$3:$A$42,'Depreciation Schedules'!$D$3:$D$42)</f>
        <v>20</v>
      </c>
      <c r="F411" s="220">
        <f>LOOKUP(F$2,'Depreciation Schedules'!$A$3:$A$42,'Depreciation Schedules'!$D$3:$D$42)</f>
        <v>20</v>
      </c>
      <c r="G411" s="220">
        <f>LOOKUP(G$2,'Depreciation Schedules'!$A$3:$A$42,'Depreciation Schedules'!$D$3:$D$42)</f>
        <v>20</v>
      </c>
      <c r="H411" s="220">
        <f>LOOKUP(H$2,'Depreciation Schedules'!$A$3:$A$42,'Depreciation Schedules'!$D$3:$D$42)</f>
        <v>10</v>
      </c>
      <c r="I411" s="220">
        <f>LOOKUP(I$2,'Depreciation Schedules'!$A$3:$A$42,'Depreciation Schedules'!$D$3:$D$42)</f>
        <v>0</v>
      </c>
      <c r="J411" s="220">
        <f>LOOKUP(J$2,'Depreciation Schedules'!$A$3:$A$42,'Depreciation Schedules'!$D$3:$D$42)</f>
        <v>0</v>
      </c>
      <c r="K411" s="220">
        <f>LOOKUP(K$2,'Depreciation Schedules'!$A$3:$A$42,'Depreciation Schedules'!$D$3:$D$42)</f>
        <v>0</v>
      </c>
      <c r="L411" s="220">
        <f>LOOKUP(L$2,'Depreciation Schedules'!$A$3:$A$42,'Depreciation Schedules'!$D$3:$D$42)</f>
        <v>0</v>
      </c>
      <c r="M411" s="220">
        <f>LOOKUP(M$2,'Depreciation Schedules'!$A$3:$A$42,'Depreciation Schedules'!$D$3:$D$42)</f>
        <v>0</v>
      </c>
      <c r="N411" s="220">
        <f>LOOKUP(N$2,'Depreciation Schedules'!$A$3:$A$42,'Depreciation Schedules'!$D$3:$D$42)</f>
        <v>0</v>
      </c>
      <c r="O411" s="220">
        <f>LOOKUP(O$2,'Depreciation Schedules'!$A$3:$A$42,'Depreciation Schedules'!$D$3:$D$42)</f>
        <v>0</v>
      </c>
      <c r="P411" s="220">
        <f>LOOKUP(P$2,'Depreciation Schedules'!$A$3:$A$42,'Depreciation Schedules'!$D$3:$D$42)</f>
        <v>0</v>
      </c>
      <c r="Q411" s="220">
        <f>LOOKUP(Q$2,'Depreciation Schedules'!$A$3:$A$42,'Depreciation Schedules'!$D$3:$D$42)</f>
        <v>0</v>
      </c>
      <c r="R411" s="220">
        <f>LOOKUP(R$2,'Depreciation Schedules'!$A$3:$A$42,'Depreciation Schedules'!$D$3:$D$42)</f>
        <v>0</v>
      </c>
      <c r="S411" s="220">
        <f>LOOKUP(S$2,'Depreciation Schedules'!$A$3:$A$42,'Depreciation Schedules'!$D$3:$D$42)</f>
        <v>0</v>
      </c>
      <c r="T411" s="220">
        <f>LOOKUP(T$2,'Depreciation Schedules'!$A$3:$A$42,'Depreciation Schedules'!$D$3:$D$42)</f>
        <v>0</v>
      </c>
      <c r="U411" s="220">
        <f>LOOKUP(U$2,'Depreciation Schedules'!$A$3:$A$42,'Depreciation Schedules'!$D$3:$D$42)</f>
        <v>0</v>
      </c>
      <c r="V411" s="220">
        <f>LOOKUP(V$2,'Depreciation Schedules'!$A$3:$A$42,'Depreciation Schedules'!$D$3:$D$42)</f>
        <v>0</v>
      </c>
      <c r="W411" s="220">
        <f>LOOKUP(W$2,'Depreciation Schedules'!$A$3:$A$42,'Depreciation Schedules'!$D$3:$D$42)</f>
        <v>0</v>
      </c>
      <c r="X411" s="220">
        <f>LOOKUP(X$2,'Depreciation Schedules'!$A$3:$A$42,'Depreciation Schedules'!$D$3:$D$42)</f>
        <v>0</v>
      </c>
      <c r="Y411" s="220">
        <f>LOOKUP(Y$2,'Depreciation Schedules'!$A$3:$A$42,'Depreciation Schedules'!$D$3:$D$42)</f>
        <v>0</v>
      </c>
      <c r="Z411" s="220">
        <f>LOOKUP(Z$2,'Depreciation Schedules'!$A$3:$A$42,'Depreciation Schedules'!$D$3:$D$42)</f>
        <v>0</v>
      </c>
      <c r="AA411" s="220">
        <f>LOOKUP(AA$2,'Depreciation Schedules'!$A$3:$A$42,'Depreciation Schedules'!$D$3:$D$42)</f>
        <v>0</v>
      </c>
      <c r="AB411" s="220">
        <f>LOOKUP(AB$2,'Depreciation Schedules'!$A$3:$A$42,'Depreciation Schedules'!$D$3:$D$42)</f>
        <v>0</v>
      </c>
      <c r="AC411" s="220">
        <f>LOOKUP(AC$2,'Depreciation Schedules'!$A$3:$A$42,'Depreciation Schedules'!$D$3:$D$42)</f>
        <v>0</v>
      </c>
      <c r="AD411" s="220">
        <f>LOOKUP(AD$2,'Depreciation Schedules'!$A$3:$A$42,'Depreciation Schedules'!$D$3:$D$42)</f>
        <v>0</v>
      </c>
      <c r="AE411" s="220">
        <f>LOOKUP(AE$2,'Depreciation Schedules'!$A$3:$A$42,'Depreciation Schedules'!$D$3:$D$42)</f>
        <v>0</v>
      </c>
      <c r="AF411" s="220">
        <f>LOOKUP(AF$2,'Depreciation Schedules'!$A$3:$A$42,'Depreciation Schedules'!$D$3:$D$42)</f>
        <v>0</v>
      </c>
      <c r="AG411" s="220">
        <f>LOOKUP(AG$2,'Depreciation Schedules'!$A$3:$A$42,'Depreciation Schedules'!$D$3:$D$42)</f>
        <v>0</v>
      </c>
      <c r="AH411" s="220">
        <f>LOOKUP(AH$2,'Depreciation Schedules'!$A$3:$A$42,'Depreciation Schedules'!$D$3:$D$42)</f>
        <v>0</v>
      </c>
      <c r="AI411" s="220">
        <f>LOOKUP(AI$2,'Depreciation Schedules'!$A$3:$A$42,'Depreciation Schedules'!$D$3:$D$42)</f>
        <v>0</v>
      </c>
      <c r="AJ411" s="220">
        <f>LOOKUP(AJ$2,'Depreciation Schedules'!$A$3:$A$42,'Depreciation Schedules'!$D$3:$D$42)</f>
        <v>0</v>
      </c>
      <c r="AK411" s="220">
        <f>LOOKUP(AK$2,'Depreciation Schedules'!$A$3:$A$42,'Depreciation Schedules'!$D$3:$D$42)</f>
        <v>0</v>
      </c>
      <c r="AL411" s="220">
        <f>LOOKUP(AL$2,'Depreciation Schedules'!$A$3:$A$42,'Depreciation Schedules'!$D$3:$D$42)</f>
        <v>0</v>
      </c>
      <c r="AM411" s="220">
        <f>LOOKUP(AM$2,'Depreciation Schedules'!$A$3:$A$42,'Depreciation Schedules'!$D$3:$D$42)</f>
        <v>0</v>
      </c>
      <c r="AN411" s="220">
        <f>LOOKUP(AN$2,'Depreciation Schedules'!$A$3:$A$42,'Depreciation Schedules'!$D$3:$D$42)</f>
        <v>0</v>
      </c>
      <c r="AO411" s="220">
        <f>LOOKUP(AO$2,'Depreciation Schedules'!$A$3:$A$42,'Depreciation Schedules'!$D$3:$D$42)</f>
        <v>0</v>
      </c>
      <c r="AP411" s="220">
        <f>LOOKUP(AP$2,'Depreciation Schedules'!$A$3:$A$42,'Depreciation Schedules'!$D$3:$D$42)</f>
        <v>0</v>
      </c>
    </row>
    <row r="412" spans="1:42" x14ac:dyDescent="0.2">
      <c r="A412" s="33" t="str">
        <f t="shared" si="220"/>
        <v>15-yr SL</v>
      </c>
      <c r="B412" s="219">
        <f t="array" ref="B412">SUM(IF(ISNUMBER(C412:AP412),C412:AP412))</f>
        <v>100.02000000000001</v>
      </c>
      <c r="C412" s="220">
        <f>LOOKUP(C$2,'Depreciation Schedules'!$A$3:$A$42,'Depreciation Schedules'!$E$3:$E$42)</f>
        <v>3.33</v>
      </c>
      <c r="D412" s="220">
        <f>LOOKUP(D$2,'Depreciation Schedules'!$A$3:$A$42,'Depreciation Schedules'!$E$3:$E$42)</f>
        <v>6.67</v>
      </c>
      <c r="E412" s="220">
        <f>LOOKUP(E$2,'Depreciation Schedules'!$A$3:$A$42,'Depreciation Schedules'!$E$3:$E$42)</f>
        <v>6.67</v>
      </c>
      <c r="F412" s="220">
        <f>LOOKUP(F$2,'Depreciation Schedules'!$A$3:$A$42,'Depreciation Schedules'!$E$3:$E$42)</f>
        <v>6.67</v>
      </c>
      <c r="G412" s="220">
        <f>LOOKUP(G$2,'Depreciation Schedules'!$A$3:$A$42,'Depreciation Schedules'!$E$3:$E$42)</f>
        <v>6.67</v>
      </c>
      <c r="H412" s="220">
        <f>LOOKUP(H$2,'Depreciation Schedules'!$A$3:$A$42,'Depreciation Schedules'!$E$3:$E$42)</f>
        <v>6.67</v>
      </c>
      <c r="I412" s="220">
        <f>LOOKUP(I$2,'Depreciation Schedules'!$A$3:$A$42,'Depreciation Schedules'!$E$3:$E$42)</f>
        <v>6.67</v>
      </c>
      <c r="J412" s="220">
        <f>LOOKUP(J$2,'Depreciation Schedules'!$A$3:$A$42,'Depreciation Schedules'!$E$3:$E$42)</f>
        <v>6.67</v>
      </c>
      <c r="K412" s="220">
        <f>LOOKUP(K$2,'Depreciation Schedules'!$A$3:$A$42,'Depreciation Schedules'!$E$3:$E$42)</f>
        <v>6.67</v>
      </c>
      <c r="L412" s="220">
        <f>LOOKUP(L$2,'Depreciation Schedules'!$A$3:$A$42,'Depreciation Schedules'!$E$3:$E$42)</f>
        <v>6.67</v>
      </c>
      <c r="M412" s="220">
        <f>LOOKUP(M$2,'Depreciation Schedules'!$A$3:$A$42,'Depreciation Schedules'!$E$3:$E$42)</f>
        <v>6.67</v>
      </c>
      <c r="N412" s="220">
        <f>LOOKUP(N$2,'Depreciation Schedules'!$A$3:$A$42,'Depreciation Schedules'!$E$3:$E$42)</f>
        <v>6.66</v>
      </c>
      <c r="O412" s="220">
        <f>LOOKUP(O$2,'Depreciation Schedules'!$A$3:$A$42,'Depreciation Schedules'!$E$3:$E$42)</f>
        <v>6.67</v>
      </c>
      <c r="P412" s="220">
        <f>LOOKUP(P$2,'Depreciation Schedules'!$A$3:$A$42,'Depreciation Schedules'!$E$3:$E$42)</f>
        <v>6.66</v>
      </c>
      <c r="Q412" s="220">
        <f>LOOKUP(Q$2,'Depreciation Schedules'!$A$3:$A$42,'Depreciation Schedules'!$E$3:$E$42)</f>
        <v>6.67</v>
      </c>
      <c r="R412" s="220">
        <f>LOOKUP(R$2,'Depreciation Schedules'!$A$3:$A$42,'Depreciation Schedules'!$E$3:$E$42)</f>
        <v>3.33</v>
      </c>
      <c r="S412" s="220">
        <f>LOOKUP(S$2,'Depreciation Schedules'!$A$3:$A$42,'Depreciation Schedules'!$E$3:$E$42)</f>
        <v>0</v>
      </c>
      <c r="T412" s="220">
        <f>LOOKUP(T$2,'Depreciation Schedules'!$A$3:$A$42,'Depreciation Schedules'!$E$3:$E$42)</f>
        <v>0</v>
      </c>
      <c r="U412" s="220">
        <f>LOOKUP(U$2,'Depreciation Schedules'!$A$3:$A$42,'Depreciation Schedules'!$E$3:$E$42)</f>
        <v>0</v>
      </c>
      <c r="V412" s="220">
        <f>LOOKUP(V$2,'Depreciation Schedules'!$A$3:$A$42,'Depreciation Schedules'!$E$3:$E$42)</f>
        <v>0</v>
      </c>
      <c r="W412" s="220">
        <f>LOOKUP(W$2,'Depreciation Schedules'!$A$3:$A$42,'Depreciation Schedules'!$E$3:$E$42)</f>
        <v>0</v>
      </c>
      <c r="X412" s="220">
        <f>LOOKUP(X$2,'Depreciation Schedules'!$A$3:$A$42,'Depreciation Schedules'!$E$3:$E$42)</f>
        <v>0</v>
      </c>
      <c r="Y412" s="220">
        <f>LOOKUP(Y$2,'Depreciation Schedules'!$A$3:$A$42,'Depreciation Schedules'!$E$3:$E$42)</f>
        <v>0</v>
      </c>
      <c r="Z412" s="220">
        <f>LOOKUP(Z$2,'Depreciation Schedules'!$A$3:$A$42,'Depreciation Schedules'!$E$3:$E$42)</f>
        <v>0</v>
      </c>
      <c r="AA412" s="220">
        <f>LOOKUP(AA$2,'Depreciation Schedules'!$A$3:$A$42,'Depreciation Schedules'!$E$3:$E$42)</f>
        <v>0</v>
      </c>
      <c r="AB412" s="220">
        <f>LOOKUP(AB$2,'Depreciation Schedules'!$A$3:$A$42,'Depreciation Schedules'!$E$3:$E$42)</f>
        <v>0</v>
      </c>
      <c r="AC412" s="220">
        <f>LOOKUP(AC$2,'Depreciation Schedules'!$A$3:$A$42,'Depreciation Schedules'!$E$3:$E$42)</f>
        <v>0</v>
      </c>
      <c r="AD412" s="220">
        <f>LOOKUP(AD$2,'Depreciation Schedules'!$A$3:$A$42,'Depreciation Schedules'!$E$3:$E$42)</f>
        <v>0</v>
      </c>
      <c r="AE412" s="220">
        <f>LOOKUP(AE$2,'Depreciation Schedules'!$A$3:$A$42,'Depreciation Schedules'!$E$3:$E$42)</f>
        <v>0</v>
      </c>
      <c r="AF412" s="220">
        <f>LOOKUP(AF$2,'Depreciation Schedules'!$A$3:$A$42,'Depreciation Schedules'!$E$3:$E$42)</f>
        <v>0</v>
      </c>
      <c r="AG412" s="220">
        <f>LOOKUP(AG$2,'Depreciation Schedules'!$A$3:$A$42,'Depreciation Schedules'!$E$3:$E$42)</f>
        <v>0</v>
      </c>
      <c r="AH412" s="220">
        <f>LOOKUP(AH$2,'Depreciation Schedules'!$A$3:$A$42,'Depreciation Schedules'!$E$3:$E$42)</f>
        <v>0</v>
      </c>
      <c r="AI412" s="220">
        <f>LOOKUP(AI$2,'Depreciation Schedules'!$A$3:$A$42,'Depreciation Schedules'!$E$3:$E$42)</f>
        <v>0</v>
      </c>
      <c r="AJ412" s="220">
        <f>LOOKUP(AJ$2,'Depreciation Schedules'!$A$3:$A$42,'Depreciation Schedules'!$E$3:$E$42)</f>
        <v>0</v>
      </c>
      <c r="AK412" s="220">
        <f>LOOKUP(AK$2,'Depreciation Schedules'!$A$3:$A$42,'Depreciation Schedules'!$E$3:$E$42)</f>
        <v>0</v>
      </c>
      <c r="AL412" s="220">
        <f>LOOKUP(AL$2,'Depreciation Schedules'!$A$3:$A$42,'Depreciation Schedules'!$E$3:$E$42)</f>
        <v>0</v>
      </c>
      <c r="AM412" s="220">
        <f>LOOKUP(AM$2,'Depreciation Schedules'!$A$3:$A$42,'Depreciation Schedules'!$E$3:$E$42)</f>
        <v>0</v>
      </c>
      <c r="AN412" s="220">
        <f>LOOKUP(AN$2,'Depreciation Schedules'!$A$3:$A$42,'Depreciation Schedules'!$E$3:$E$42)</f>
        <v>0</v>
      </c>
      <c r="AO412" s="220">
        <f>LOOKUP(AO$2,'Depreciation Schedules'!$A$3:$A$42,'Depreciation Schedules'!$E$3:$E$42)</f>
        <v>0</v>
      </c>
      <c r="AP412" s="220">
        <f>LOOKUP(AP$2,'Depreciation Schedules'!$A$3:$A$42,'Depreciation Schedules'!$E$3:$E$42)</f>
        <v>0</v>
      </c>
    </row>
    <row r="413" spans="1:42" x14ac:dyDescent="0.2">
      <c r="A413" s="33" t="str">
        <f t="shared" si="220"/>
        <v>20-yr SL</v>
      </c>
      <c r="B413" s="219">
        <f t="array" ref="B413">SUM(IF(ISNUMBER(C413:AP413),C413:AP413))</f>
        <v>100</v>
      </c>
      <c r="C413" s="220">
        <f>LOOKUP(C$2,'Depreciation Schedules'!$A$3:$A$42,'Depreciation Schedules'!$F$3:$F$42)</f>
        <v>2.5</v>
      </c>
      <c r="D413" s="220">
        <f>LOOKUP(D$2,'Depreciation Schedules'!$A$3:$A$42,'Depreciation Schedules'!$F$3:$F$42)</f>
        <v>5</v>
      </c>
      <c r="E413" s="220">
        <f>LOOKUP(E$2,'Depreciation Schedules'!$A$3:$A$42,'Depreciation Schedules'!$F$3:$F$42)</f>
        <v>5</v>
      </c>
      <c r="F413" s="220">
        <f>LOOKUP(F$2,'Depreciation Schedules'!$A$3:$A$42,'Depreciation Schedules'!$F$3:$F$42)</f>
        <v>5</v>
      </c>
      <c r="G413" s="220">
        <f>LOOKUP(G$2,'Depreciation Schedules'!$A$3:$A$42,'Depreciation Schedules'!$F$3:$F$42)</f>
        <v>5</v>
      </c>
      <c r="H413" s="220">
        <f>LOOKUP(H$2,'Depreciation Schedules'!$A$3:$A$42,'Depreciation Schedules'!$F$3:$F$42)</f>
        <v>5</v>
      </c>
      <c r="I413" s="220">
        <f>LOOKUP(I$2,'Depreciation Schedules'!$A$3:$A$42,'Depreciation Schedules'!$F$3:$F$42)</f>
        <v>5</v>
      </c>
      <c r="J413" s="220">
        <f>LOOKUP(J$2,'Depreciation Schedules'!$A$3:$A$42,'Depreciation Schedules'!$F$3:$F$42)</f>
        <v>5</v>
      </c>
      <c r="K413" s="220">
        <f>LOOKUP(K$2,'Depreciation Schedules'!$A$3:$A$42,'Depreciation Schedules'!$F$3:$F$42)</f>
        <v>5</v>
      </c>
      <c r="L413" s="220">
        <f>LOOKUP(L$2,'Depreciation Schedules'!$A$3:$A$42,'Depreciation Schedules'!$F$3:$F$42)</f>
        <v>5</v>
      </c>
      <c r="M413" s="220">
        <f>LOOKUP(M$2,'Depreciation Schedules'!$A$3:$A$42,'Depreciation Schedules'!$F$3:$F$42)</f>
        <v>5</v>
      </c>
      <c r="N413" s="220">
        <f>LOOKUP(N$2,'Depreciation Schedules'!$A$3:$A$42,'Depreciation Schedules'!$F$3:$F$42)</f>
        <v>5</v>
      </c>
      <c r="O413" s="220">
        <f>LOOKUP(O$2,'Depreciation Schedules'!$A$3:$A$42,'Depreciation Schedules'!$F$3:$F$42)</f>
        <v>5</v>
      </c>
      <c r="P413" s="220">
        <f>LOOKUP(P$2,'Depreciation Schedules'!$A$3:$A$42,'Depreciation Schedules'!$F$3:$F$42)</f>
        <v>5</v>
      </c>
      <c r="Q413" s="220">
        <f>LOOKUP(Q$2,'Depreciation Schedules'!$A$3:$A$42,'Depreciation Schedules'!$F$3:$F$42)</f>
        <v>5</v>
      </c>
      <c r="R413" s="220">
        <f>LOOKUP(R$2,'Depreciation Schedules'!$A$3:$A$42,'Depreciation Schedules'!$F$3:$F$42)</f>
        <v>5</v>
      </c>
      <c r="S413" s="220">
        <f>LOOKUP(S$2,'Depreciation Schedules'!$A$3:$A$42,'Depreciation Schedules'!$F$3:$F$42)</f>
        <v>5</v>
      </c>
      <c r="T413" s="220">
        <f>LOOKUP(T$2,'Depreciation Schedules'!$A$3:$A$42,'Depreciation Schedules'!$F$3:$F$42)</f>
        <v>5</v>
      </c>
      <c r="U413" s="220">
        <f>LOOKUP(U$2,'Depreciation Schedules'!$A$3:$A$42,'Depreciation Schedules'!$F$3:$F$42)</f>
        <v>5</v>
      </c>
      <c r="V413" s="220">
        <f>LOOKUP(V$2,'Depreciation Schedules'!$A$3:$A$42,'Depreciation Schedules'!$F$3:$F$42)</f>
        <v>5</v>
      </c>
      <c r="W413" s="220">
        <f>LOOKUP(W$2,'Depreciation Schedules'!$A$3:$A$42,'Depreciation Schedules'!$F$3:$F$42)</f>
        <v>2.5</v>
      </c>
      <c r="X413" s="220">
        <f>LOOKUP(X$2,'Depreciation Schedules'!$A$3:$A$42,'Depreciation Schedules'!$F$3:$F$42)</f>
        <v>0</v>
      </c>
      <c r="Y413" s="220">
        <f>LOOKUP(Y$2,'Depreciation Schedules'!$A$3:$A$42,'Depreciation Schedules'!$F$3:$F$42)</f>
        <v>0</v>
      </c>
      <c r="Z413" s="220">
        <f>LOOKUP(Z$2,'Depreciation Schedules'!$A$3:$A$42,'Depreciation Schedules'!$F$3:$F$42)</f>
        <v>0</v>
      </c>
      <c r="AA413" s="220">
        <f>LOOKUP(AA$2,'Depreciation Schedules'!$A$3:$A$42,'Depreciation Schedules'!$F$3:$F$42)</f>
        <v>0</v>
      </c>
      <c r="AB413" s="220">
        <f>LOOKUP(AB$2,'Depreciation Schedules'!$A$3:$A$42,'Depreciation Schedules'!$F$3:$F$42)</f>
        <v>0</v>
      </c>
      <c r="AC413" s="220">
        <f>LOOKUP(AC$2,'Depreciation Schedules'!$A$3:$A$42,'Depreciation Schedules'!$F$3:$F$42)</f>
        <v>0</v>
      </c>
      <c r="AD413" s="220">
        <f>LOOKUP(AD$2,'Depreciation Schedules'!$A$3:$A$42,'Depreciation Schedules'!$F$3:$F$42)</f>
        <v>0</v>
      </c>
      <c r="AE413" s="220">
        <f>LOOKUP(AE$2,'Depreciation Schedules'!$A$3:$A$42,'Depreciation Schedules'!$F$3:$F$42)</f>
        <v>0</v>
      </c>
      <c r="AF413" s="220">
        <f>LOOKUP(AF$2,'Depreciation Schedules'!$A$3:$A$42,'Depreciation Schedules'!$F$3:$F$42)</f>
        <v>0</v>
      </c>
      <c r="AG413" s="220">
        <f>LOOKUP(AG$2,'Depreciation Schedules'!$A$3:$A$42,'Depreciation Schedules'!$F$3:$F$42)</f>
        <v>0</v>
      </c>
      <c r="AH413" s="220">
        <f>LOOKUP(AH$2,'Depreciation Schedules'!$A$3:$A$42,'Depreciation Schedules'!$F$3:$F$42)</f>
        <v>0</v>
      </c>
      <c r="AI413" s="220">
        <f>LOOKUP(AI$2,'Depreciation Schedules'!$A$3:$A$42,'Depreciation Schedules'!$F$3:$F$42)</f>
        <v>0</v>
      </c>
      <c r="AJ413" s="220">
        <f>LOOKUP(AJ$2,'Depreciation Schedules'!$A$3:$A$42,'Depreciation Schedules'!$F$3:$F$42)</f>
        <v>0</v>
      </c>
      <c r="AK413" s="220">
        <f>LOOKUP(AK$2,'Depreciation Schedules'!$A$3:$A$42,'Depreciation Schedules'!$F$3:$F$42)</f>
        <v>0</v>
      </c>
      <c r="AL413" s="220">
        <f>LOOKUP(AL$2,'Depreciation Schedules'!$A$3:$A$42,'Depreciation Schedules'!$F$3:$F$42)</f>
        <v>0</v>
      </c>
      <c r="AM413" s="220">
        <f>LOOKUP(AM$2,'Depreciation Schedules'!$A$3:$A$42,'Depreciation Schedules'!$F$3:$F$42)</f>
        <v>0</v>
      </c>
      <c r="AN413" s="220">
        <f>LOOKUP(AN$2,'Depreciation Schedules'!$A$3:$A$42,'Depreciation Schedules'!$F$3:$F$42)</f>
        <v>0</v>
      </c>
      <c r="AO413" s="220">
        <f>LOOKUP(AO$2,'Depreciation Schedules'!$A$3:$A$42,'Depreciation Schedules'!$F$3:$F$42)</f>
        <v>0</v>
      </c>
      <c r="AP413" s="220">
        <f>LOOKUP(AP$2,'Depreciation Schedules'!$A$3:$A$42,'Depreciation Schedules'!$F$3:$F$42)</f>
        <v>0</v>
      </c>
    </row>
    <row r="414" spans="1:42" x14ac:dyDescent="0.2">
      <c r="A414" s="33" t="str">
        <f t="shared" si="220"/>
        <v>39-yr SL</v>
      </c>
      <c r="B414" s="223">
        <f t="array" ref="B414">SUM(IF(ISNUMBER(C414:AP414),C414:AP414))</f>
        <v>99.999999999999801</v>
      </c>
      <c r="C414" s="220">
        <f>LOOKUP(C$2,'Depreciation Schedules'!$A$3:$A$42,'Depreciation Schedules'!$G$3:$G$42)</f>
        <v>1.2820512820512799</v>
      </c>
      <c r="D414" s="220">
        <f>LOOKUP(D$2,'Depreciation Schedules'!$A$3:$A$42,'Depreciation Schedules'!$G$3:$G$42)</f>
        <v>2.5641025641025599</v>
      </c>
      <c r="E414" s="220">
        <f>LOOKUP(E$2,'Depreciation Schedules'!$A$3:$A$42,'Depreciation Schedules'!$G$3:$G$42)</f>
        <v>2.5641025641025599</v>
      </c>
      <c r="F414" s="220">
        <f>LOOKUP(F$2,'Depreciation Schedules'!$A$3:$A$42,'Depreciation Schedules'!$G$3:$G$42)</f>
        <v>2.5641025641025599</v>
      </c>
      <c r="G414" s="220">
        <f>LOOKUP(G$2,'Depreciation Schedules'!$A$3:$A$42,'Depreciation Schedules'!$G$3:$G$42)</f>
        <v>2.5641025641025599</v>
      </c>
      <c r="H414" s="220">
        <f>LOOKUP(H$2,'Depreciation Schedules'!$A$3:$A$42,'Depreciation Schedules'!$G$3:$G$42)</f>
        <v>2.5641025641025599</v>
      </c>
      <c r="I414" s="220">
        <f>LOOKUP(I$2,'Depreciation Schedules'!$A$3:$A$42,'Depreciation Schedules'!$G$3:$G$42)</f>
        <v>2.5641025641025599</v>
      </c>
      <c r="J414" s="220">
        <f>LOOKUP(J$2,'Depreciation Schedules'!$A$3:$A$42,'Depreciation Schedules'!$G$3:$G$42)</f>
        <v>2.5641025641025599</v>
      </c>
      <c r="K414" s="220">
        <f>LOOKUP(K$2,'Depreciation Schedules'!$A$3:$A$42,'Depreciation Schedules'!$G$3:$G$42)</f>
        <v>2.5641025641025599</v>
      </c>
      <c r="L414" s="220">
        <f>LOOKUP(L$2,'Depreciation Schedules'!$A$3:$A$42,'Depreciation Schedules'!$G$3:$G$42)</f>
        <v>2.5641025641025599</v>
      </c>
      <c r="M414" s="220">
        <f>LOOKUP(M$2,'Depreciation Schedules'!$A$3:$A$42,'Depreciation Schedules'!$G$3:$G$42)</f>
        <v>2.5641025641025599</v>
      </c>
      <c r="N414" s="220">
        <f>LOOKUP(N$2,'Depreciation Schedules'!$A$3:$A$42,'Depreciation Schedules'!$G$3:$G$42)</f>
        <v>2.5641025641025599</v>
      </c>
      <c r="O414" s="220">
        <f>LOOKUP(O$2,'Depreciation Schedules'!$A$3:$A$42,'Depreciation Schedules'!$G$3:$G$42)</f>
        <v>2.5641025641025599</v>
      </c>
      <c r="P414" s="220">
        <f>LOOKUP(P$2,'Depreciation Schedules'!$A$3:$A$42,'Depreciation Schedules'!$G$3:$G$42)</f>
        <v>2.5641025641025599</v>
      </c>
      <c r="Q414" s="220">
        <f>LOOKUP(Q$2,'Depreciation Schedules'!$A$3:$A$42,'Depreciation Schedules'!$G$3:$G$42)</f>
        <v>2.5641025641025599</v>
      </c>
      <c r="R414" s="220">
        <f>LOOKUP(R$2,'Depreciation Schedules'!$A$3:$A$42,'Depreciation Schedules'!$G$3:$G$42)</f>
        <v>2.5641025641025599</v>
      </c>
      <c r="S414" s="220">
        <f>LOOKUP(S$2,'Depreciation Schedules'!$A$3:$A$42,'Depreciation Schedules'!$G$3:$G$42)</f>
        <v>2.5641025641025599</v>
      </c>
      <c r="T414" s="220">
        <f>LOOKUP(T$2,'Depreciation Schedules'!$A$3:$A$42,'Depreciation Schedules'!$G$3:$G$42)</f>
        <v>2.5641025641025599</v>
      </c>
      <c r="U414" s="220">
        <f>LOOKUP(U$2,'Depreciation Schedules'!$A$3:$A$42,'Depreciation Schedules'!$G$3:$G$42)</f>
        <v>2.5641025641025599</v>
      </c>
      <c r="V414" s="220">
        <f>LOOKUP(V$2,'Depreciation Schedules'!$A$3:$A$42,'Depreciation Schedules'!$G$3:$G$42)</f>
        <v>2.5641025641025599</v>
      </c>
      <c r="W414" s="220">
        <f>LOOKUP(W$2,'Depreciation Schedules'!$A$3:$A$42,'Depreciation Schedules'!$G$3:$G$42)</f>
        <v>2.5641025641025599</v>
      </c>
      <c r="X414" s="220">
        <f>LOOKUP(X$2,'Depreciation Schedules'!$A$3:$A$42,'Depreciation Schedules'!$G$3:$G$42)</f>
        <v>2.5641025641025599</v>
      </c>
      <c r="Y414" s="220">
        <f>LOOKUP(Y$2,'Depreciation Schedules'!$A$3:$A$42,'Depreciation Schedules'!$G$3:$G$42)</f>
        <v>2.5641025641025599</v>
      </c>
      <c r="Z414" s="220">
        <f>LOOKUP(Z$2,'Depreciation Schedules'!$A$3:$A$42,'Depreciation Schedules'!$G$3:$G$42)</f>
        <v>2.5641025641025599</v>
      </c>
      <c r="AA414" s="220">
        <f>LOOKUP(AA$2,'Depreciation Schedules'!$A$3:$A$42,'Depreciation Schedules'!$G$3:$G$42)</f>
        <v>2.5641025641025599</v>
      </c>
      <c r="AB414" s="220">
        <f>LOOKUP(AB$2,'Depreciation Schedules'!$A$3:$A$42,'Depreciation Schedules'!$G$3:$G$42)</f>
        <v>2.5641025641025599</v>
      </c>
      <c r="AC414" s="220">
        <f>LOOKUP(AC$2,'Depreciation Schedules'!$A$3:$A$42,'Depreciation Schedules'!$G$3:$G$42)</f>
        <v>2.5641025641025599</v>
      </c>
      <c r="AD414" s="220">
        <f>LOOKUP(AD$2,'Depreciation Schedules'!$A$3:$A$42,'Depreciation Schedules'!$G$3:$G$42)</f>
        <v>2.5641025641025599</v>
      </c>
      <c r="AE414" s="220">
        <f>LOOKUP(AE$2,'Depreciation Schedules'!$A$3:$A$42,'Depreciation Schedules'!$G$3:$G$42)</f>
        <v>2.5641025641025599</v>
      </c>
      <c r="AF414" s="220">
        <f>LOOKUP(AF$2,'Depreciation Schedules'!$A$3:$A$42,'Depreciation Schedules'!$G$3:$G$42)</f>
        <v>2.5641025641025599</v>
      </c>
      <c r="AG414" s="220">
        <f>LOOKUP(AG$2,'Depreciation Schedules'!$A$3:$A$42,'Depreciation Schedules'!$G$3:$G$42)</f>
        <v>2.5641025641025599</v>
      </c>
      <c r="AH414" s="220">
        <f>LOOKUP(AH$2,'Depreciation Schedules'!$A$3:$A$42,'Depreciation Schedules'!$G$3:$G$42)</f>
        <v>2.5641025641025599</v>
      </c>
      <c r="AI414" s="220">
        <f>LOOKUP(AI$2,'Depreciation Schedules'!$A$3:$A$42,'Depreciation Schedules'!$G$3:$G$42)</f>
        <v>2.5641025641025599</v>
      </c>
      <c r="AJ414" s="220">
        <f>LOOKUP(AJ$2,'Depreciation Schedules'!$A$3:$A$42,'Depreciation Schedules'!$G$3:$G$42)</f>
        <v>2.5641025641025599</v>
      </c>
      <c r="AK414" s="220">
        <f>LOOKUP(AK$2,'Depreciation Schedules'!$A$3:$A$42,'Depreciation Schedules'!$G$3:$G$42)</f>
        <v>2.5641025641025599</v>
      </c>
      <c r="AL414" s="220">
        <f>LOOKUP(AL$2,'Depreciation Schedules'!$A$3:$A$42,'Depreciation Schedules'!$G$3:$G$42)</f>
        <v>2.5641025641025599</v>
      </c>
      <c r="AM414" s="220">
        <f>LOOKUP(AM$2,'Depreciation Schedules'!$A$3:$A$42,'Depreciation Schedules'!$G$3:$G$42)</f>
        <v>2.5641025641025599</v>
      </c>
      <c r="AN414" s="220">
        <f>LOOKUP(AN$2,'Depreciation Schedules'!$A$3:$A$42,'Depreciation Schedules'!$G$3:$G$42)</f>
        <v>2.5641025641025599</v>
      </c>
      <c r="AO414" s="220">
        <f>LOOKUP(AO$2,'Depreciation Schedules'!$A$3:$A$42,'Depreciation Schedules'!$G$3:$G$42)</f>
        <v>2.5641025641025599</v>
      </c>
      <c r="AP414" s="220">
        <f>LOOKUP(AP$2,'Depreciation Schedules'!$A$3:$A$42,'Depreciation Schedules'!$G$3:$G$42)</f>
        <v>1.2820512820512799</v>
      </c>
    </row>
    <row r="415" spans="1:42" x14ac:dyDescent="0.2">
      <c r="A415" s="33" t="s">
        <v>279</v>
      </c>
      <c r="B415" s="223">
        <f t="array" ref="B415">SUM(IF(ISNUMBER(C415:AP415),C415:AP415))</f>
        <v>0</v>
      </c>
      <c r="C415" s="220">
        <f t="array" ref="C415:AP415">Inputs!D176:AQ176</f>
        <v>0</v>
      </c>
      <c r="D415" s="220">
        <v>0</v>
      </c>
      <c r="E415" s="220">
        <v>0</v>
      </c>
      <c r="F415" s="220">
        <v>0</v>
      </c>
      <c r="G415" s="220">
        <v>0</v>
      </c>
      <c r="H415" s="220">
        <v>0</v>
      </c>
      <c r="I415" s="220">
        <v>0</v>
      </c>
      <c r="J415" s="220">
        <v>0</v>
      </c>
      <c r="K415" s="220">
        <v>0</v>
      </c>
      <c r="L415" s="220">
        <v>0</v>
      </c>
      <c r="M415" s="220">
        <v>0</v>
      </c>
      <c r="N415" s="220">
        <v>0</v>
      </c>
      <c r="O415" s="220">
        <v>0</v>
      </c>
      <c r="P415" s="220">
        <v>0</v>
      </c>
      <c r="Q415" s="220">
        <v>0</v>
      </c>
      <c r="R415" s="220">
        <v>0</v>
      </c>
      <c r="S415" s="220">
        <v>0</v>
      </c>
      <c r="T415" s="220">
        <v>0</v>
      </c>
      <c r="U415" s="220">
        <v>0</v>
      </c>
      <c r="V415" s="220">
        <v>0</v>
      </c>
      <c r="W415" s="220">
        <v>0</v>
      </c>
      <c r="X415" s="220">
        <v>0</v>
      </c>
      <c r="Y415" s="220">
        <v>0</v>
      </c>
      <c r="Z415" s="220">
        <v>0</v>
      </c>
      <c r="AA415" s="220">
        <v>0</v>
      </c>
      <c r="AB415" s="220">
        <v>0</v>
      </c>
      <c r="AC415" s="220">
        <v>0</v>
      </c>
      <c r="AD415" s="220">
        <v>0</v>
      </c>
      <c r="AE415" s="220">
        <v>0</v>
      </c>
      <c r="AF415" s="220">
        <v>0</v>
      </c>
      <c r="AG415" s="220">
        <v>0</v>
      </c>
      <c r="AH415" s="220">
        <v>0</v>
      </c>
      <c r="AI415" s="220">
        <v>0</v>
      </c>
      <c r="AJ415" s="220">
        <v>0</v>
      </c>
      <c r="AK415" s="220">
        <v>0</v>
      </c>
      <c r="AL415" s="220">
        <v>0</v>
      </c>
      <c r="AM415" s="220">
        <v>0</v>
      </c>
      <c r="AN415" s="220">
        <v>0</v>
      </c>
      <c r="AO415" s="220">
        <v>0</v>
      </c>
      <c r="AP415" s="220">
        <v>0</v>
      </c>
    </row>
    <row r="416" spans="1:42" x14ac:dyDescent="0.2">
      <c r="A416" s="41" t="s">
        <v>3</v>
      </c>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c r="AN416" s="28"/>
      <c r="AO416" s="28"/>
      <c r="AP416" s="28"/>
    </row>
    <row r="417" spans="1:42" x14ac:dyDescent="0.2">
      <c r="A417" s="33" t="str">
        <f t="shared" ref="A417:A422" si="221">A409</f>
        <v>5-yr MACRS</v>
      </c>
      <c r="B417" s="232">
        <f t="array" ref="B417">SUM(IF(ISNUMBER(C417:AP417),C417:AP417))</f>
        <v>0</v>
      </c>
      <c r="C417" s="186">
        <f>C409/100*$Q$376</f>
        <v>0</v>
      </c>
      <c r="D417" s="186">
        <f t="shared" ref="D417:AP417" si="222">D409/100*$Q$376</f>
        <v>0</v>
      </c>
      <c r="E417" s="186">
        <f t="shared" si="222"/>
        <v>0</v>
      </c>
      <c r="F417" s="186">
        <f t="shared" si="222"/>
        <v>0</v>
      </c>
      <c r="G417" s="186">
        <f t="shared" si="222"/>
        <v>0</v>
      </c>
      <c r="H417" s="186">
        <f t="shared" si="222"/>
        <v>0</v>
      </c>
      <c r="I417" s="186">
        <f t="shared" si="222"/>
        <v>0</v>
      </c>
      <c r="J417" s="186">
        <f t="shared" si="222"/>
        <v>0</v>
      </c>
      <c r="K417" s="186">
        <f t="shared" si="222"/>
        <v>0</v>
      </c>
      <c r="L417" s="186">
        <f t="shared" si="222"/>
        <v>0</v>
      </c>
      <c r="M417" s="186">
        <f t="shared" si="222"/>
        <v>0</v>
      </c>
      <c r="N417" s="186">
        <f t="shared" si="222"/>
        <v>0</v>
      </c>
      <c r="O417" s="186">
        <f t="shared" si="222"/>
        <v>0</v>
      </c>
      <c r="P417" s="186">
        <f t="shared" si="222"/>
        <v>0</v>
      </c>
      <c r="Q417" s="186">
        <f t="shared" si="222"/>
        <v>0</v>
      </c>
      <c r="R417" s="186">
        <f t="shared" si="222"/>
        <v>0</v>
      </c>
      <c r="S417" s="186">
        <f t="shared" si="222"/>
        <v>0</v>
      </c>
      <c r="T417" s="186">
        <f t="shared" si="222"/>
        <v>0</v>
      </c>
      <c r="U417" s="186">
        <f t="shared" si="222"/>
        <v>0</v>
      </c>
      <c r="V417" s="186">
        <f t="shared" si="222"/>
        <v>0</v>
      </c>
      <c r="W417" s="186">
        <f t="shared" si="222"/>
        <v>0</v>
      </c>
      <c r="X417" s="186">
        <f t="shared" si="222"/>
        <v>0</v>
      </c>
      <c r="Y417" s="186">
        <f t="shared" si="222"/>
        <v>0</v>
      </c>
      <c r="Z417" s="186">
        <f t="shared" si="222"/>
        <v>0</v>
      </c>
      <c r="AA417" s="186">
        <f t="shared" si="222"/>
        <v>0</v>
      </c>
      <c r="AB417" s="186">
        <f t="shared" si="222"/>
        <v>0</v>
      </c>
      <c r="AC417" s="186">
        <f t="shared" si="222"/>
        <v>0</v>
      </c>
      <c r="AD417" s="186">
        <f t="shared" si="222"/>
        <v>0</v>
      </c>
      <c r="AE417" s="186">
        <f t="shared" si="222"/>
        <v>0</v>
      </c>
      <c r="AF417" s="186">
        <f t="shared" si="222"/>
        <v>0</v>
      </c>
      <c r="AG417" s="186">
        <f t="shared" si="222"/>
        <v>0</v>
      </c>
      <c r="AH417" s="186">
        <f t="shared" si="222"/>
        <v>0</v>
      </c>
      <c r="AI417" s="186">
        <f t="shared" si="222"/>
        <v>0</v>
      </c>
      <c r="AJ417" s="186">
        <f t="shared" si="222"/>
        <v>0</v>
      </c>
      <c r="AK417" s="186">
        <f t="shared" si="222"/>
        <v>0</v>
      </c>
      <c r="AL417" s="186">
        <f t="shared" si="222"/>
        <v>0</v>
      </c>
      <c r="AM417" s="186">
        <f t="shared" si="222"/>
        <v>0</v>
      </c>
      <c r="AN417" s="186">
        <f t="shared" si="222"/>
        <v>0</v>
      </c>
      <c r="AO417" s="186">
        <f t="shared" si="222"/>
        <v>0</v>
      </c>
      <c r="AP417" s="186">
        <f t="shared" si="222"/>
        <v>0</v>
      </c>
    </row>
    <row r="418" spans="1:42" x14ac:dyDescent="0.2">
      <c r="A418" s="33" t="str">
        <f t="shared" si="221"/>
        <v>15-yr MACRS</v>
      </c>
      <c r="B418" s="232">
        <f t="array" ref="B418">SUM(IF(ISNUMBER(C418:AP418),C418:AP418))</f>
        <v>0</v>
      </c>
      <c r="C418" s="186">
        <f>C410/100*$Q$377</f>
        <v>0</v>
      </c>
      <c r="D418" s="186">
        <f t="shared" ref="D418:AP418" si="223">D410/100*$Q$377</f>
        <v>0</v>
      </c>
      <c r="E418" s="186">
        <f t="shared" si="223"/>
        <v>0</v>
      </c>
      <c r="F418" s="186">
        <f t="shared" si="223"/>
        <v>0</v>
      </c>
      <c r="G418" s="186">
        <f t="shared" si="223"/>
        <v>0</v>
      </c>
      <c r="H418" s="186">
        <f t="shared" si="223"/>
        <v>0</v>
      </c>
      <c r="I418" s="186">
        <f t="shared" si="223"/>
        <v>0</v>
      </c>
      <c r="J418" s="186">
        <f t="shared" si="223"/>
        <v>0</v>
      </c>
      <c r="K418" s="186">
        <f t="shared" si="223"/>
        <v>0</v>
      </c>
      <c r="L418" s="186">
        <f t="shared" si="223"/>
        <v>0</v>
      </c>
      <c r="M418" s="186">
        <f t="shared" si="223"/>
        <v>0</v>
      </c>
      <c r="N418" s="186">
        <f t="shared" si="223"/>
        <v>0</v>
      </c>
      <c r="O418" s="186">
        <f t="shared" si="223"/>
        <v>0</v>
      </c>
      <c r="P418" s="186">
        <f t="shared" si="223"/>
        <v>0</v>
      </c>
      <c r="Q418" s="186">
        <f t="shared" si="223"/>
        <v>0</v>
      </c>
      <c r="R418" s="186">
        <f t="shared" si="223"/>
        <v>0</v>
      </c>
      <c r="S418" s="186">
        <f t="shared" si="223"/>
        <v>0</v>
      </c>
      <c r="T418" s="186">
        <f t="shared" si="223"/>
        <v>0</v>
      </c>
      <c r="U418" s="186">
        <f t="shared" si="223"/>
        <v>0</v>
      </c>
      <c r="V418" s="186">
        <f t="shared" si="223"/>
        <v>0</v>
      </c>
      <c r="W418" s="186">
        <f t="shared" si="223"/>
        <v>0</v>
      </c>
      <c r="X418" s="186">
        <f t="shared" si="223"/>
        <v>0</v>
      </c>
      <c r="Y418" s="186">
        <f t="shared" si="223"/>
        <v>0</v>
      </c>
      <c r="Z418" s="186">
        <f t="shared" si="223"/>
        <v>0</v>
      </c>
      <c r="AA418" s="186">
        <f t="shared" si="223"/>
        <v>0</v>
      </c>
      <c r="AB418" s="186">
        <f t="shared" si="223"/>
        <v>0</v>
      </c>
      <c r="AC418" s="186">
        <f t="shared" si="223"/>
        <v>0</v>
      </c>
      <c r="AD418" s="186">
        <f t="shared" si="223"/>
        <v>0</v>
      </c>
      <c r="AE418" s="186">
        <f t="shared" si="223"/>
        <v>0</v>
      </c>
      <c r="AF418" s="186">
        <f t="shared" si="223"/>
        <v>0</v>
      </c>
      <c r="AG418" s="186">
        <f t="shared" si="223"/>
        <v>0</v>
      </c>
      <c r="AH418" s="186">
        <f t="shared" si="223"/>
        <v>0</v>
      </c>
      <c r="AI418" s="186">
        <f t="shared" si="223"/>
        <v>0</v>
      </c>
      <c r="AJ418" s="186">
        <f t="shared" si="223"/>
        <v>0</v>
      </c>
      <c r="AK418" s="186">
        <f t="shared" si="223"/>
        <v>0</v>
      </c>
      <c r="AL418" s="186">
        <f t="shared" si="223"/>
        <v>0</v>
      </c>
      <c r="AM418" s="186">
        <f t="shared" si="223"/>
        <v>0</v>
      </c>
      <c r="AN418" s="186">
        <f t="shared" si="223"/>
        <v>0</v>
      </c>
      <c r="AO418" s="186">
        <f t="shared" si="223"/>
        <v>0</v>
      </c>
      <c r="AP418" s="186">
        <f t="shared" si="223"/>
        <v>0</v>
      </c>
    </row>
    <row r="419" spans="1:42" x14ac:dyDescent="0.2">
      <c r="A419" s="33" t="str">
        <f t="shared" si="221"/>
        <v>5-yr SL</v>
      </c>
      <c r="B419" s="232">
        <f t="array" ref="B419">SUM(IF(ISNUMBER(C419:AP419),C419:AP419))</f>
        <v>0</v>
      </c>
      <c r="C419" s="186">
        <f>C411/100*$Q$378</f>
        <v>0</v>
      </c>
      <c r="D419" s="186">
        <f t="shared" ref="D419:AP419" si="224">D411/100*$Q$378</f>
        <v>0</v>
      </c>
      <c r="E419" s="186">
        <f t="shared" si="224"/>
        <v>0</v>
      </c>
      <c r="F419" s="186">
        <f t="shared" si="224"/>
        <v>0</v>
      </c>
      <c r="G419" s="186">
        <f t="shared" si="224"/>
        <v>0</v>
      </c>
      <c r="H419" s="186">
        <f t="shared" si="224"/>
        <v>0</v>
      </c>
      <c r="I419" s="186">
        <f t="shared" si="224"/>
        <v>0</v>
      </c>
      <c r="J419" s="186">
        <f t="shared" si="224"/>
        <v>0</v>
      </c>
      <c r="K419" s="186">
        <f t="shared" si="224"/>
        <v>0</v>
      </c>
      <c r="L419" s="186">
        <f t="shared" si="224"/>
        <v>0</v>
      </c>
      <c r="M419" s="186">
        <f t="shared" si="224"/>
        <v>0</v>
      </c>
      <c r="N419" s="186">
        <f t="shared" si="224"/>
        <v>0</v>
      </c>
      <c r="O419" s="186">
        <f t="shared" si="224"/>
        <v>0</v>
      </c>
      <c r="P419" s="186">
        <f t="shared" si="224"/>
        <v>0</v>
      </c>
      <c r="Q419" s="186">
        <f t="shared" si="224"/>
        <v>0</v>
      </c>
      <c r="R419" s="186">
        <f t="shared" si="224"/>
        <v>0</v>
      </c>
      <c r="S419" s="186">
        <f t="shared" si="224"/>
        <v>0</v>
      </c>
      <c r="T419" s="186">
        <f t="shared" si="224"/>
        <v>0</v>
      </c>
      <c r="U419" s="186">
        <f t="shared" si="224"/>
        <v>0</v>
      </c>
      <c r="V419" s="186">
        <f t="shared" si="224"/>
        <v>0</v>
      </c>
      <c r="W419" s="186">
        <f t="shared" si="224"/>
        <v>0</v>
      </c>
      <c r="X419" s="186">
        <f t="shared" si="224"/>
        <v>0</v>
      </c>
      <c r="Y419" s="186">
        <f t="shared" si="224"/>
        <v>0</v>
      </c>
      <c r="Z419" s="186">
        <f t="shared" si="224"/>
        <v>0</v>
      </c>
      <c r="AA419" s="186">
        <f t="shared" si="224"/>
        <v>0</v>
      </c>
      <c r="AB419" s="186">
        <f t="shared" si="224"/>
        <v>0</v>
      </c>
      <c r="AC419" s="186">
        <f t="shared" si="224"/>
        <v>0</v>
      </c>
      <c r="AD419" s="186">
        <f t="shared" si="224"/>
        <v>0</v>
      </c>
      <c r="AE419" s="186">
        <f t="shared" si="224"/>
        <v>0</v>
      </c>
      <c r="AF419" s="186">
        <f t="shared" si="224"/>
        <v>0</v>
      </c>
      <c r="AG419" s="186">
        <f t="shared" si="224"/>
        <v>0</v>
      </c>
      <c r="AH419" s="186">
        <f t="shared" si="224"/>
        <v>0</v>
      </c>
      <c r="AI419" s="186">
        <f t="shared" si="224"/>
        <v>0</v>
      </c>
      <c r="AJ419" s="186">
        <f t="shared" si="224"/>
        <v>0</v>
      </c>
      <c r="AK419" s="186">
        <f t="shared" si="224"/>
        <v>0</v>
      </c>
      <c r="AL419" s="186">
        <f t="shared" si="224"/>
        <v>0</v>
      </c>
      <c r="AM419" s="186">
        <f t="shared" si="224"/>
        <v>0</v>
      </c>
      <c r="AN419" s="186">
        <f t="shared" si="224"/>
        <v>0</v>
      </c>
      <c r="AO419" s="186">
        <f t="shared" si="224"/>
        <v>0</v>
      </c>
      <c r="AP419" s="186">
        <f t="shared" si="224"/>
        <v>0</v>
      </c>
    </row>
    <row r="420" spans="1:42" x14ac:dyDescent="0.2">
      <c r="A420" s="33" t="str">
        <f t="shared" si="221"/>
        <v>15-yr SL</v>
      </c>
      <c r="B420" s="232">
        <f t="array" ref="B420">SUM(IF(ISNUMBER(C420:AP420),C420:AP420))</f>
        <v>0</v>
      </c>
      <c r="C420" s="186">
        <f>C412/100*$Q$379</f>
        <v>0</v>
      </c>
      <c r="D420" s="186">
        <f t="shared" ref="D420:AP420" si="225">D412/100*$Q$379</f>
        <v>0</v>
      </c>
      <c r="E420" s="186">
        <f t="shared" si="225"/>
        <v>0</v>
      </c>
      <c r="F420" s="186">
        <f t="shared" si="225"/>
        <v>0</v>
      </c>
      <c r="G420" s="186">
        <f t="shared" si="225"/>
        <v>0</v>
      </c>
      <c r="H420" s="186">
        <f t="shared" si="225"/>
        <v>0</v>
      </c>
      <c r="I420" s="186">
        <f t="shared" si="225"/>
        <v>0</v>
      </c>
      <c r="J420" s="186">
        <f t="shared" si="225"/>
        <v>0</v>
      </c>
      <c r="K420" s="186">
        <f t="shared" si="225"/>
        <v>0</v>
      </c>
      <c r="L420" s="186">
        <f t="shared" si="225"/>
        <v>0</v>
      </c>
      <c r="M420" s="186">
        <f t="shared" si="225"/>
        <v>0</v>
      </c>
      <c r="N420" s="186">
        <f t="shared" si="225"/>
        <v>0</v>
      </c>
      <c r="O420" s="186">
        <f t="shared" si="225"/>
        <v>0</v>
      </c>
      <c r="P420" s="186">
        <f t="shared" si="225"/>
        <v>0</v>
      </c>
      <c r="Q420" s="186">
        <f t="shared" si="225"/>
        <v>0</v>
      </c>
      <c r="R420" s="186">
        <f t="shared" si="225"/>
        <v>0</v>
      </c>
      <c r="S420" s="186">
        <f t="shared" si="225"/>
        <v>0</v>
      </c>
      <c r="T420" s="186">
        <f t="shared" si="225"/>
        <v>0</v>
      </c>
      <c r="U420" s="186">
        <f t="shared" si="225"/>
        <v>0</v>
      </c>
      <c r="V420" s="186">
        <f t="shared" si="225"/>
        <v>0</v>
      </c>
      <c r="W420" s="186">
        <f t="shared" si="225"/>
        <v>0</v>
      </c>
      <c r="X420" s="186">
        <f t="shared" si="225"/>
        <v>0</v>
      </c>
      <c r="Y420" s="186">
        <f t="shared" si="225"/>
        <v>0</v>
      </c>
      <c r="Z420" s="186">
        <f t="shared" si="225"/>
        <v>0</v>
      </c>
      <c r="AA420" s="186">
        <f t="shared" si="225"/>
        <v>0</v>
      </c>
      <c r="AB420" s="186">
        <f t="shared" si="225"/>
        <v>0</v>
      </c>
      <c r="AC420" s="186">
        <f t="shared" si="225"/>
        <v>0</v>
      </c>
      <c r="AD420" s="186">
        <f t="shared" si="225"/>
        <v>0</v>
      </c>
      <c r="AE420" s="186">
        <f t="shared" si="225"/>
        <v>0</v>
      </c>
      <c r="AF420" s="186">
        <f t="shared" si="225"/>
        <v>0</v>
      </c>
      <c r="AG420" s="186">
        <f t="shared" si="225"/>
        <v>0</v>
      </c>
      <c r="AH420" s="186">
        <f t="shared" si="225"/>
        <v>0</v>
      </c>
      <c r="AI420" s="186">
        <f t="shared" si="225"/>
        <v>0</v>
      </c>
      <c r="AJ420" s="186">
        <f t="shared" si="225"/>
        <v>0</v>
      </c>
      <c r="AK420" s="186">
        <f t="shared" si="225"/>
        <v>0</v>
      </c>
      <c r="AL420" s="186">
        <f t="shared" si="225"/>
        <v>0</v>
      </c>
      <c r="AM420" s="186">
        <f t="shared" si="225"/>
        <v>0</v>
      </c>
      <c r="AN420" s="186">
        <f t="shared" si="225"/>
        <v>0</v>
      </c>
      <c r="AO420" s="186">
        <f t="shared" si="225"/>
        <v>0</v>
      </c>
      <c r="AP420" s="186">
        <f t="shared" si="225"/>
        <v>0</v>
      </c>
    </row>
    <row r="421" spans="1:42" x14ac:dyDescent="0.2">
      <c r="A421" s="33" t="str">
        <f t="shared" si="221"/>
        <v>20-yr SL</v>
      </c>
      <c r="B421" s="232">
        <f t="array" ref="B421">SUM(IF(ISNUMBER(C421:AP421),C421:AP421))</f>
        <v>0</v>
      </c>
      <c r="C421" s="186">
        <f>C413/100*$Q$380</f>
        <v>0</v>
      </c>
      <c r="D421" s="186">
        <f t="shared" ref="D421:AP421" si="226">D413/100*$Q$380</f>
        <v>0</v>
      </c>
      <c r="E421" s="186">
        <f t="shared" si="226"/>
        <v>0</v>
      </c>
      <c r="F421" s="186">
        <f t="shared" si="226"/>
        <v>0</v>
      </c>
      <c r="G421" s="186">
        <f t="shared" si="226"/>
        <v>0</v>
      </c>
      <c r="H421" s="186">
        <f t="shared" si="226"/>
        <v>0</v>
      </c>
      <c r="I421" s="186">
        <f t="shared" si="226"/>
        <v>0</v>
      </c>
      <c r="J421" s="186">
        <f t="shared" si="226"/>
        <v>0</v>
      </c>
      <c r="K421" s="186">
        <f t="shared" si="226"/>
        <v>0</v>
      </c>
      <c r="L421" s="186">
        <f t="shared" si="226"/>
        <v>0</v>
      </c>
      <c r="M421" s="186">
        <f t="shared" si="226"/>
        <v>0</v>
      </c>
      <c r="N421" s="186">
        <f t="shared" si="226"/>
        <v>0</v>
      </c>
      <c r="O421" s="186">
        <f t="shared" si="226"/>
        <v>0</v>
      </c>
      <c r="P421" s="186">
        <f t="shared" si="226"/>
        <v>0</v>
      </c>
      <c r="Q421" s="186">
        <f t="shared" si="226"/>
        <v>0</v>
      </c>
      <c r="R421" s="186">
        <f t="shared" si="226"/>
        <v>0</v>
      </c>
      <c r="S421" s="186">
        <f t="shared" si="226"/>
        <v>0</v>
      </c>
      <c r="T421" s="186">
        <f t="shared" si="226"/>
        <v>0</v>
      </c>
      <c r="U421" s="186">
        <f t="shared" si="226"/>
        <v>0</v>
      </c>
      <c r="V421" s="186">
        <f t="shared" si="226"/>
        <v>0</v>
      </c>
      <c r="W421" s="186">
        <f t="shared" si="226"/>
        <v>0</v>
      </c>
      <c r="X421" s="186">
        <f t="shared" si="226"/>
        <v>0</v>
      </c>
      <c r="Y421" s="186">
        <f t="shared" si="226"/>
        <v>0</v>
      </c>
      <c r="Z421" s="186">
        <f t="shared" si="226"/>
        <v>0</v>
      </c>
      <c r="AA421" s="186">
        <f t="shared" si="226"/>
        <v>0</v>
      </c>
      <c r="AB421" s="186">
        <f t="shared" si="226"/>
        <v>0</v>
      </c>
      <c r="AC421" s="186">
        <f t="shared" si="226"/>
        <v>0</v>
      </c>
      <c r="AD421" s="186">
        <f t="shared" si="226"/>
        <v>0</v>
      </c>
      <c r="AE421" s="186">
        <f t="shared" si="226"/>
        <v>0</v>
      </c>
      <c r="AF421" s="186">
        <f t="shared" si="226"/>
        <v>0</v>
      </c>
      <c r="AG421" s="186">
        <f t="shared" si="226"/>
        <v>0</v>
      </c>
      <c r="AH421" s="186">
        <f t="shared" si="226"/>
        <v>0</v>
      </c>
      <c r="AI421" s="186">
        <f t="shared" si="226"/>
        <v>0</v>
      </c>
      <c r="AJ421" s="186">
        <f t="shared" si="226"/>
        <v>0</v>
      </c>
      <c r="AK421" s="186">
        <f t="shared" si="226"/>
        <v>0</v>
      </c>
      <c r="AL421" s="186">
        <f t="shared" si="226"/>
        <v>0</v>
      </c>
      <c r="AM421" s="186">
        <f t="shared" si="226"/>
        <v>0</v>
      </c>
      <c r="AN421" s="186">
        <f t="shared" si="226"/>
        <v>0</v>
      </c>
      <c r="AO421" s="186">
        <f t="shared" si="226"/>
        <v>0</v>
      </c>
      <c r="AP421" s="186">
        <f t="shared" si="226"/>
        <v>0</v>
      </c>
    </row>
    <row r="422" spans="1:42" x14ac:dyDescent="0.2">
      <c r="A422" s="33" t="str">
        <f t="shared" si="221"/>
        <v>39-yr SL</v>
      </c>
      <c r="B422" s="232">
        <f>SUM(IF(ISNUMBER(C422:AP422),C422:AP422))</f>
        <v>0</v>
      </c>
      <c r="C422" s="186">
        <f>C414/100*$Q$381</f>
        <v>0</v>
      </c>
      <c r="D422" s="186">
        <f t="shared" ref="D422:AP422" si="227">D414/100*$Q$381</f>
        <v>0</v>
      </c>
      <c r="E422" s="186">
        <f t="shared" si="227"/>
        <v>0</v>
      </c>
      <c r="F422" s="186">
        <f t="shared" si="227"/>
        <v>0</v>
      </c>
      <c r="G422" s="186">
        <f t="shared" si="227"/>
        <v>0</v>
      </c>
      <c r="H422" s="186">
        <f t="shared" si="227"/>
        <v>0</v>
      </c>
      <c r="I422" s="186">
        <f t="shared" si="227"/>
        <v>0</v>
      </c>
      <c r="J422" s="186">
        <f t="shared" si="227"/>
        <v>0</v>
      </c>
      <c r="K422" s="186">
        <f t="shared" si="227"/>
        <v>0</v>
      </c>
      <c r="L422" s="186">
        <f t="shared" si="227"/>
        <v>0</v>
      </c>
      <c r="M422" s="186">
        <f t="shared" si="227"/>
        <v>0</v>
      </c>
      <c r="N422" s="186">
        <f t="shared" si="227"/>
        <v>0</v>
      </c>
      <c r="O422" s="186">
        <f t="shared" si="227"/>
        <v>0</v>
      </c>
      <c r="P422" s="186">
        <f t="shared" si="227"/>
        <v>0</v>
      </c>
      <c r="Q422" s="186">
        <f t="shared" si="227"/>
        <v>0</v>
      </c>
      <c r="R422" s="186">
        <f t="shared" si="227"/>
        <v>0</v>
      </c>
      <c r="S422" s="186">
        <f t="shared" si="227"/>
        <v>0</v>
      </c>
      <c r="T422" s="186">
        <f t="shared" si="227"/>
        <v>0</v>
      </c>
      <c r="U422" s="186">
        <f t="shared" si="227"/>
        <v>0</v>
      </c>
      <c r="V422" s="186">
        <f t="shared" si="227"/>
        <v>0</v>
      </c>
      <c r="W422" s="186">
        <f t="shared" si="227"/>
        <v>0</v>
      </c>
      <c r="X422" s="186">
        <f t="shared" si="227"/>
        <v>0</v>
      </c>
      <c r="Y422" s="186">
        <f t="shared" si="227"/>
        <v>0</v>
      </c>
      <c r="Z422" s="186">
        <f t="shared" si="227"/>
        <v>0</v>
      </c>
      <c r="AA422" s="186">
        <f t="shared" si="227"/>
        <v>0</v>
      </c>
      <c r="AB422" s="186">
        <f t="shared" si="227"/>
        <v>0</v>
      </c>
      <c r="AC422" s="186">
        <f t="shared" si="227"/>
        <v>0</v>
      </c>
      <c r="AD422" s="186">
        <f t="shared" si="227"/>
        <v>0</v>
      </c>
      <c r="AE422" s="186">
        <f t="shared" si="227"/>
        <v>0</v>
      </c>
      <c r="AF422" s="186">
        <f t="shared" si="227"/>
        <v>0</v>
      </c>
      <c r="AG422" s="186">
        <f t="shared" si="227"/>
        <v>0</v>
      </c>
      <c r="AH422" s="186">
        <f t="shared" si="227"/>
        <v>0</v>
      </c>
      <c r="AI422" s="186">
        <f t="shared" si="227"/>
        <v>0</v>
      </c>
      <c r="AJ422" s="186">
        <f t="shared" si="227"/>
        <v>0</v>
      </c>
      <c r="AK422" s="186">
        <f t="shared" si="227"/>
        <v>0</v>
      </c>
      <c r="AL422" s="186">
        <f t="shared" si="227"/>
        <v>0</v>
      </c>
      <c r="AM422" s="186">
        <f t="shared" si="227"/>
        <v>0</v>
      </c>
      <c r="AN422" s="186">
        <f t="shared" si="227"/>
        <v>0</v>
      </c>
      <c r="AO422" s="186">
        <f t="shared" si="227"/>
        <v>0</v>
      </c>
      <c r="AP422" s="186">
        <f t="shared" si="227"/>
        <v>0</v>
      </c>
    </row>
    <row r="423" spans="1:42" x14ac:dyDescent="0.2">
      <c r="A423" s="33" t="s">
        <v>279</v>
      </c>
      <c r="B423" s="232">
        <f>SUM(IF(ISNUMBER(C423:AP423),C423:AP423))</f>
        <v>0</v>
      </c>
      <c r="C423" s="364">
        <f t="shared" ref="C423:AP423" si="228">IF(C2&lt;=analysis_period,C415/100*$Q$382,0)</f>
        <v>0</v>
      </c>
      <c r="D423" s="364">
        <f t="shared" si="228"/>
        <v>0</v>
      </c>
      <c r="E423" s="364">
        <f t="shared" si="228"/>
        <v>0</v>
      </c>
      <c r="F423" s="364">
        <f t="shared" si="228"/>
        <v>0</v>
      </c>
      <c r="G423" s="364">
        <f t="shared" si="228"/>
        <v>0</v>
      </c>
      <c r="H423" s="364">
        <f t="shared" si="228"/>
        <v>0</v>
      </c>
      <c r="I423" s="364">
        <f t="shared" si="228"/>
        <v>0</v>
      </c>
      <c r="J423" s="364">
        <f t="shared" si="228"/>
        <v>0</v>
      </c>
      <c r="K423" s="364">
        <f t="shared" si="228"/>
        <v>0</v>
      </c>
      <c r="L423" s="364">
        <f t="shared" si="228"/>
        <v>0</v>
      </c>
      <c r="M423" s="364">
        <f t="shared" si="228"/>
        <v>0</v>
      </c>
      <c r="N423" s="364">
        <f t="shared" si="228"/>
        <v>0</v>
      </c>
      <c r="O423" s="364">
        <f t="shared" si="228"/>
        <v>0</v>
      </c>
      <c r="P423" s="364">
        <f t="shared" si="228"/>
        <v>0</v>
      </c>
      <c r="Q423" s="364">
        <f t="shared" si="228"/>
        <v>0</v>
      </c>
      <c r="R423" s="364">
        <f t="shared" si="228"/>
        <v>0</v>
      </c>
      <c r="S423" s="364">
        <f t="shared" si="228"/>
        <v>0</v>
      </c>
      <c r="T423" s="364">
        <f t="shared" si="228"/>
        <v>0</v>
      </c>
      <c r="U423" s="364">
        <f t="shared" si="228"/>
        <v>0</v>
      </c>
      <c r="V423" s="364">
        <f t="shared" si="228"/>
        <v>0</v>
      </c>
      <c r="W423" s="364">
        <f t="shared" si="228"/>
        <v>0</v>
      </c>
      <c r="X423" s="364">
        <f t="shared" si="228"/>
        <v>0</v>
      </c>
      <c r="Y423" s="364">
        <f t="shared" si="228"/>
        <v>0</v>
      </c>
      <c r="Z423" s="364">
        <f t="shared" si="228"/>
        <v>0</v>
      </c>
      <c r="AA423" s="364">
        <f t="shared" si="228"/>
        <v>0</v>
      </c>
      <c r="AB423" s="364">
        <f t="shared" si="228"/>
        <v>0</v>
      </c>
      <c r="AC423" s="364">
        <f t="shared" si="228"/>
        <v>0</v>
      </c>
      <c r="AD423" s="364">
        <f t="shared" si="228"/>
        <v>0</v>
      </c>
      <c r="AE423" s="364">
        <f t="shared" si="228"/>
        <v>0</v>
      </c>
      <c r="AF423" s="364">
        <f t="shared" si="228"/>
        <v>0</v>
      </c>
      <c r="AG423" s="364">
        <f t="shared" si="228"/>
        <v>0</v>
      </c>
      <c r="AH423" s="364">
        <f t="shared" si="228"/>
        <v>0</v>
      </c>
      <c r="AI423" s="364">
        <f t="shared" si="228"/>
        <v>0</v>
      </c>
      <c r="AJ423" s="364">
        <f t="shared" si="228"/>
        <v>0</v>
      </c>
      <c r="AK423" s="364">
        <f t="shared" si="228"/>
        <v>0</v>
      </c>
      <c r="AL423" s="364">
        <f t="shared" si="228"/>
        <v>0</v>
      </c>
      <c r="AM423" s="364">
        <f t="shared" si="228"/>
        <v>0</v>
      </c>
      <c r="AN423" s="364">
        <f t="shared" si="228"/>
        <v>0</v>
      </c>
      <c r="AO423" s="364">
        <f t="shared" si="228"/>
        <v>0</v>
      </c>
      <c r="AP423" s="364">
        <f t="shared" si="228"/>
        <v>0</v>
      </c>
    </row>
    <row r="424" spans="1:42" x14ac:dyDescent="0.2">
      <c r="A424" s="33" t="s">
        <v>75</v>
      </c>
      <c r="B424" s="232">
        <f t="array" ref="B424">SUM(IF(ISNUMBER(C424:AP424),C424:AP424))</f>
        <v>0</v>
      </c>
      <c r="C424" s="192">
        <f>P383</f>
        <v>0</v>
      </c>
      <c r="D424" s="192">
        <v>0</v>
      </c>
      <c r="E424" s="192">
        <v>0</v>
      </c>
      <c r="F424" s="192">
        <v>0</v>
      </c>
      <c r="G424" s="192">
        <v>0</v>
      </c>
      <c r="H424" s="192">
        <v>0</v>
      </c>
      <c r="I424" s="192">
        <v>0</v>
      </c>
      <c r="J424" s="192">
        <v>0</v>
      </c>
      <c r="K424" s="192">
        <v>0</v>
      </c>
      <c r="L424" s="192">
        <v>0</v>
      </c>
      <c r="M424" s="192">
        <v>0</v>
      </c>
      <c r="N424" s="192">
        <v>0</v>
      </c>
      <c r="O424" s="192">
        <v>0</v>
      </c>
      <c r="P424" s="192">
        <v>0</v>
      </c>
      <c r="Q424" s="192">
        <v>0</v>
      </c>
      <c r="R424" s="192">
        <v>0</v>
      </c>
      <c r="S424" s="192">
        <v>0</v>
      </c>
      <c r="T424" s="192">
        <v>0</v>
      </c>
      <c r="U424" s="192">
        <v>0</v>
      </c>
      <c r="V424" s="192">
        <v>0</v>
      </c>
      <c r="W424" s="192">
        <v>0</v>
      </c>
      <c r="X424" s="192">
        <v>0</v>
      </c>
      <c r="Y424" s="192">
        <v>0</v>
      </c>
      <c r="Z424" s="192">
        <v>0</v>
      </c>
      <c r="AA424" s="192">
        <v>0</v>
      </c>
      <c r="AB424" s="192">
        <v>0</v>
      </c>
      <c r="AC424" s="192">
        <v>0</v>
      </c>
      <c r="AD424" s="192">
        <v>0</v>
      </c>
      <c r="AE424" s="192">
        <v>0</v>
      </c>
      <c r="AF424" s="192">
        <v>0</v>
      </c>
      <c r="AG424" s="192">
        <v>0</v>
      </c>
      <c r="AH424" s="192">
        <v>0</v>
      </c>
      <c r="AI424" s="192">
        <v>0</v>
      </c>
      <c r="AJ424" s="192">
        <v>0</v>
      </c>
      <c r="AK424" s="192">
        <v>0</v>
      </c>
      <c r="AL424" s="192">
        <v>0</v>
      </c>
      <c r="AM424" s="192">
        <v>0</v>
      </c>
      <c r="AN424" s="192">
        <v>0</v>
      </c>
      <c r="AO424" s="192">
        <v>0</v>
      </c>
      <c r="AP424" s="192">
        <v>0</v>
      </c>
    </row>
    <row r="425" spans="1:42" x14ac:dyDescent="0.2">
      <c r="A425" s="32"/>
      <c r="B425" s="233">
        <f t="array" ref="B425">SUM(IF(ISNUMBER(C425:AP425),C425:AP425))</f>
        <v>0</v>
      </c>
      <c r="C425" s="186">
        <f>SUM(C417:C424)</f>
        <v>0</v>
      </c>
      <c r="D425" s="186">
        <f t="shared" ref="D425:AP425" si="229">SUM(D417:D424)</f>
        <v>0</v>
      </c>
      <c r="E425" s="186">
        <f t="shared" si="229"/>
        <v>0</v>
      </c>
      <c r="F425" s="186">
        <f t="shared" si="229"/>
        <v>0</v>
      </c>
      <c r="G425" s="186">
        <f t="shared" si="229"/>
        <v>0</v>
      </c>
      <c r="H425" s="186">
        <f t="shared" si="229"/>
        <v>0</v>
      </c>
      <c r="I425" s="186">
        <f t="shared" si="229"/>
        <v>0</v>
      </c>
      <c r="J425" s="186">
        <f t="shared" si="229"/>
        <v>0</v>
      </c>
      <c r="K425" s="186">
        <f t="shared" si="229"/>
        <v>0</v>
      </c>
      <c r="L425" s="186">
        <f t="shared" si="229"/>
        <v>0</v>
      </c>
      <c r="M425" s="186">
        <f t="shared" si="229"/>
        <v>0</v>
      </c>
      <c r="N425" s="186">
        <f t="shared" si="229"/>
        <v>0</v>
      </c>
      <c r="O425" s="186">
        <f t="shared" si="229"/>
        <v>0</v>
      </c>
      <c r="P425" s="186">
        <f t="shared" si="229"/>
        <v>0</v>
      </c>
      <c r="Q425" s="186">
        <f t="shared" si="229"/>
        <v>0</v>
      </c>
      <c r="R425" s="186">
        <f t="shared" si="229"/>
        <v>0</v>
      </c>
      <c r="S425" s="186">
        <f t="shared" si="229"/>
        <v>0</v>
      </c>
      <c r="T425" s="186">
        <f t="shared" si="229"/>
        <v>0</v>
      </c>
      <c r="U425" s="186">
        <f t="shared" si="229"/>
        <v>0</v>
      </c>
      <c r="V425" s="186">
        <f t="shared" si="229"/>
        <v>0</v>
      </c>
      <c r="W425" s="186">
        <f t="shared" si="229"/>
        <v>0</v>
      </c>
      <c r="X425" s="186">
        <f t="shared" si="229"/>
        <v>0</v>
      </c>
      <c r="Y425" s="186">
        <f t="shared" si="229"/>
        <v>0</v>
      </c>
      <c r="Z425" s="186">
        <f t="shared" si="229"/>
        <v>0</v>
      </c>
      <c r="AA425" s="186">
        <f t="shared" si="229"/>
        <v>0</v>
      </c>
      <c r="AB425" s="186">
        <f t="shared" si="229"/>
        <v>0</v>
      </c>
      <c r="AC425" s="186">
        <f t="shared" si="229"/>
        <v>0</v>
      </c>
      <c r="AD425" s="186">
        <f t="shared" si="229"/>
        <v>0</v>
      </c>
      <c r="AE425" s="186">
        <f t="shared" si="229"/>
        <v>0</v>
      </c>
      <c r="AF425" s="186">
        <f t="shared" si="229"/>
        <v>0</v>
      </c>
      <c r="AG425" s="186">
        <f t="shared" si="229"/>
        <v>0</v>
      </c>
      <c r="AH425" s="186">
        <f t="shared" si="229"/>
        <v>0</v>
      </c>
      <c r="AI425" s="186">
        <f t="shared" si="229"/>
        <v>0</v>
      </c>
      <c r="AJ425" s="186">
        <f t="shared" si="229"/>
        <v>0</v>
      </c>
      <c r="AK425" s="186">
        <f t="shared" si="229"/>
        <v>0</v>
      </c>
      <c r="AL425" s="186">
        <f t="shared" si="229"/>
        <v>0</v>
      </c>
      <c r="AM425" s="186">
        <f t="shared" si="229"/>
        <v>0</v>
      </c>
      <c r="AN425" s="186">
        <f t="shared" si="229"/>
        <v>0</v>
      </c>
      <c r="AO425" s="186">
        <f t="shared" si="229"/>
        <v>0</v>
      </c>
      <c r="AP425" s="186">
        <f t="shared" si="229"/>
        <v>0</v>
      </c>
    </row>
    <row r="426" spans="1:42" x14ac:dyDescent="0.2">
      <c r="A426" s="32"/>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c r="AJ426" s="28"/>
      <c r="AK426" s="28"/>
      <c r="AL426" s="28"/>
      <c r="AM426" s="28"/>
      <c r="AN426" s="28"/>
      <c r="AO426" s="28"/>
      <c r="AP426" s="28"/>
    </row>
    <row r="427" spans="1:42" x14ac:dyDescent="0.2">
      <c r="A427" s="30" t="s">
        <v>63</v>
      </c>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row>
    <row r="428" spans="1:42" x14ac:dyDescent="0.2">
      <c r="A428" s="32" t="s">
        <v>65</v>
      </c>
      <c r="B428" s="37" t="str">
        <f>equip_reserve_depr_fed</f>
        <v>5-yr MACRS</v>
      </c>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c r="AJ428" s="28"/>
      <c r="AK428" s="28"/>
      <c r="AL428" s="28"/>
      <c r="AM428" s="28"/>
      <c r="AN428" s="28"/>
      <c r="AO428" s="28"/>
      <c r="AP428" s="28"/>
    </row>
    <row r="429" spans="1:42" x14ac:dyDescent="0.2">
      <c r="A429" s="32" t="s">
        <v>66</v>
      </c>
      <c r="B429" s="228">
        <f t="shared" ref="B429:AP429" si="230">B2</f>
        <v>0</v>
      </c>
      <c r="C429" s="228">
        <f t="shared" si="230"/>
        <v>1</v>
      </c>
      <c r="D429" s="228">
        <f t="shared" si="230"/>
        <v>2</v>
      </c>
      <c r="E429" s="228">
        <f t="shared" si="230"/>
        <v>3</v>
      </c>
      <c r="F429" s="228">
        <f t="shared" si="230"/>
        <v>4</v>
      </c>
      <c r="G429" s="228">
        <f t="shared" si="230"/>
        <v>5</v>
      </c>
      <c r="H429" s="228">
        <f t="shared" si="230"/>
        <v>6</v>
      </c>
      <c r="I429" s="228">
        <f t="shared" si="230"/>
        <v>7</v>
      </c>
      <c r="J429" s="228">
        <f t="shared" si="230"/>
        <v>8</v>
      </c>
      <c r="K429" s="228">
        <f t="shared" si="230"/>
        <v>9</v>
      </c>
      <c r="L429" s="228">
        <f t="shared" si="230"/>
        <v>10</v>
      </c>
      <c r="M429" s="228">
        <f t="shared" si="230"/>
        <v>11</v>
      </c>
      <c r="N429" s="228">
        <f t="shared" si="230"/>
        <v>12</v>
      </c>
      <c r="O429" s="228">
        <f t="shared" si="230"/>
        <v>13</v>
      </c>
      <c r="P429" s="228">
        <f t="shared" si="230"/>
        <v>14</v>
      </c>
      <c r="Q429" s="228">
        <f t="shared" si="230"/>
        <v>15</v>
      </c>
      <c r="R429" s="228">
        <f t="shared" si="230"/>
        <v>16</v>
      </c>
      <c r="S429" s="228">
        <f t="shared" si="230"/>
        <v>17</v>
      </c>
      <c r="T429" s="228">
        <f t="shared" si="230"/>
        <v>18</v>
      </c>
      <c r="U429" s="228">
        <f t="shared" si="230"/>
        <v>19</v>
      </c>
      <c r="V429" s="228">
        <f t="shared" si="230"/>
        <v>20</v>
      </c>
      <c r="W429" s="228">
        <f t="shared" si="230"/>
        <v>21</v>
      </c>
      <c r="X429" s="228">
        <f t="shared" si="230"/>
        <v>22</v>
      </c>
      <c r="Y429" s="228">
        <f t="shared" si="230"/>
        <v>23</v>
      </c>
      <c r="Z429" s="228">
        <f t="shared" si="230"/>
        <v>24</v>
      </c>
      <c r="AA429" s="228">
        <f t="shared" si="230"/>
        <v>25</v>
      </c>
      <c r="AB429" s="228">
        <f t="shared" si="230"/>
        <v>26</v>
      </c>
      <c r="AC429" s="228">
        <f t="shared" si="230"/>
        <v>27</v>
      </c>
      <c r="AD429" s="228">
        <f t="shared" si="230"/>
        <v>28</v>
      </c>
      <c r="AE429" s="228">
        <f t="shared" si="230"/>
        <v>29</v>
      </c>
      <c r="AF429" s="228">
        <f t="shared" si="230"/>
        <v>30</v>
      </c>
      <c r="AG429" s="228">
        <f t="shared" si="230"/>
        <v>31</v>
      </c>
      <c r="AH429" s="228">
        <f t="shared" si="230"/>
        <v>32</v>
      </c>
      <c r="AI429" s="228">
        <f t="shared" si="230"/>
        <v>33</v>
      </c>
      <c r="AJ429" s="228">
        <f t="shared" si="230"/>
        <v>34</v>
      </c>
      <c r="AK429" s="228">
        <f t="shared" si="230"/>
        <v>35</v>
      </c>
      <c r="AL429" s="228">
        <f t="shared" si="230"/>
        <v>36</v>
      </c>
      <c r="AM429" s="228">
        <f t="shared" si="230"/>
        <v>37</v>
      </c>
      <c r="AN429" s="228">
        <f t="shared" si="230"/>
        <v>38</v>
      </c>
      <c r="AO429" s="228">
        <f t="shared" si="230"/>
        <v>39</v>
      </c>
      <c r="AP429" s="228">
        <f t="shared" si="230"/>
        <v>40</v>
      </c>
    </row>
    <row r="430" spans="1:42" x14ac:dyDescent="0.2">
      <c r="A430" s="32" t="s">
        <v>67</v>
      </c>
      <c r="B430" s="227">
        <v>0</v>
      </c>
      <c r="C430" s="220">
        <f t="shared" ref="C430:AP430" si="231">IF($B$428=$A409,C409,0)+IF($B$428=$A410,C410,0)+IF($B$428=$A411,C411,0)+IF($B$428=$A412,C412,0)+IF($B$428=$A413,C413,0)+IF($B$428=$A414,C414,0)</f>
        <v>20</v>
      </c>
      <c r="D430" s="220">
        <f t="shared" si="231"/>
        <v>32</v>
      </c>
      <c r="E430" s="220">
        <f t="shared" si="231"/>
        <v>19.2</v>
      </c>
      <c r="F430" s="220">
        <f t="shared" si="231"/>
        <v>11.52</v>
      </c>
      <c r="G430" s="220">
        <f t="shared" si="231"/>
        <v>11.52</v>
      </c>
      <c r="H430" s="220">
        <f t="shared" si="231"/>
        <v>5.76</v>
      </c>
      <c r="I430" s="220">
        <f t="shared" si="231"/>
        <v>0</v>
      </c>
      <c r="J430" s="220">
        <f t="shared" si="231"/>
        <v>0</v>
      </c>
      <c r="K430" s="220">
        <f t="shared" si="231"/>
        <v>0</v>
      </c>
      <c r="L430" s="220">
        <f t="shared" si="231"/>
        <v>0</v>
      </c>
      <c r="M430" s="220">
        <f t="shared" si="231"/>
        <v>0</v>
      </c>
      <c r="N430" s="220">
        <f t="shared" si="231"/>
        <v>0</v>
      </c>
      <c r="O430" s="220">
        <f t="shared" si="231"/>
        <v>0</v>
      </c>
      <c r="P430" s="220">
        <f t="shared" si="231"/>
        <v>0</v>
      </c>
      <c r="Q430" s="220">
        <f t="shared" si="231"/>
        <v>0</v>
      </c>
      <c r="R430" s="220">
        <f t="shared" si="231"/>
        <v>0</v>
      </c>
      <c r="S430" s="220">
        <f t="shared" si="231"/>
        <v>0</v>
      </c>
      <c r="T430" s="220">
        <f t="shared" si="231"/>
        <v>0</v>
      </c>
      <c r="U430" s="220">
        <f t="shared" si="231"/>
        <v>0</v>
      </c>
      <c r="V430" s="220">
        <f t="shared" si="231"/>
        <v>0</v>
      </c>
      <c r="W430" s="220">
        <f t="shared" si="231"/>
        <v>0</v>
      </c>
      <c r="X430" s="220">
        <f t="shared" si="231"/>
        <v>0</v>
      </c>
      <c r="Y430" s="220">
        <f t="shared" si="231"/>
        <v>0</v>
      </c>
      <c r="Z430" s="220">
        <f t="shared" si="231"/>
        <v>0</v>
      </c>
      <c r="AA430" s="220">
        <f t="shared" si="231"/>
        <v>0</v>
      </c>
      <c r="AB430" s="220">
        <f t="shared" si="231"/>
        <v>0</v>
      </c>
      <c r="AC430" s="220">
        <f t="shared" si="231"/>
        <v>0</v>
      </c>
      <c r="AD430" s="220">
        <f t="shared" si="231"/>
        <v>0</v>
      </c>
      <c r="AE430" s="220">
        <f t="shared" si="231"/>
        <v>0</v>
      </c>
      <c r="AF430" s="220">
        <f t="shared" si="231"/>
        <v>0</v>
      </c>
      <c r="AG430" s="220">
        <f t="shared" si="231"/>
        <v>0</v>
      </c>
      <c r="AH430" s="220">
        <f t="shared" si="231"/>
        <v>0</v>
      </c>
      <c r="AI430" s="220">
        <f t="shared" si="231"/>
        <v>0</v>
      </c>
      <c r="AJ430" s="220">
        <f t="shared" si="231"/>
        <v>0</v>
      </c>
      <c r="AK430" s="220">
        <f t="shared" si="231"/>
        <v>0</v>
      </c>
      <c r="AL430" s="220">
        <f t="shared" si="231"/>
        <v>0</v>
      </c>
      <c r="AM430" s="220">
        <f t="shared" si="231"/>
        <v>0</v>
      </c>
      <c r="AN430" s="220">
        <f t="shared" si="231"/>
        <v>0</v>
      </c>
      <c r="AO430" s="220">
        <f t="shared" si="231"/>
        <v>0</v>
      </c>
      <c r="AP430" s="220">
        <f t="shared" si="231"/>
        <v>0</v>
      </c>
    </row>
    <row r="431" spans="1:42" x14ac:dyDescent="0.2">
      <c r="A431" s="30"/>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c r="AM431" s="28"/>
      <c r="AN431" s="28"/>
      <c r="AO431" s="28"/>
      <c r="AP431" s="28"/>
    </row>
    <row r="432" spans="1:42" x14ac:dyDescent="0.2">
      <c r="A432" s="30" t="s">
        <v>77</v>
      </c>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c r="AJ432" s="28"/>
      <c r="AK432" s="28"/>
      <c r="AL432" s="28"/>
      <c r="AM432" s="28"/>
      <c r="AN432" s="28"/>
      <c r="AO432" s="28"/>
      <c r="AP432" s="28"/>
    </row>
    <row r="433" spans="1:42" x14ac:dyDescent="0.2">
      <c r="A433" s="32" t="s">
        <v>64</v>
      </c>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16">
        <v>1</v>
      </c>
      <c r="C434" s="210">
        <f t="shared" ref="C434:AP434" si="232">C298</f>
        <v>0</v>
      </c>
      <c r="D434" s="210">
        <f t="shared" si="232"/>
        <v>0</v>
      </c>
      <c r="E434" s="210">
        <f t="shared" si="232"/>
        <v>0</v>
      </c>
      <c r="F434" s="210">
        <f t="shared" si="232"/>
        <v>0</v>
      </c>
      <c r="G434" s="210">
        <f t="shared" si="232"/>
        <v>0</v>
      </c>
      <c r="H434" s="210">
        <f t="shared" si="232"/>
        <v>0</v>
      </c>
      <c r="I434" s="210">
        <f t="shared" si="232"/>
        <v>0</v>
      </c>
      <c r="J434" s="210">
        <f t="shared" si="232"/>
        <v>0</v>
      </c>
      <c r="K434" s="210">
        <f t="shared" si="232"/>
        <v>0</v>
      </c>
      <c r="L434" s="210">
        <f t="shared" si="232"/>
        <v>0</v>
      </c>
      <c r="M434" s="210">
        <f t="shared" si="232"/>
        <v>0</v>
      </c>
      <c r="N434" s="210">
        <f t="shared" si="232"/>
        <v>0</v>
      </c>
      <c r="O434" s="210">
        <f t="shared" si="232"/>
        <v>0</v>
      </c>
      <c r="P434" s="210">
        <f t="shared" si="232"/>
        <v>0</v>
      </c>
      <c r="Q434" s="210">
        <f t="shared" si="232"/>
        <v>0</v>
      </c>
      <c r="R434" s="210">
        <f t="shared" si="232"/>
        <v>0</v>
      </c>
      <c r="S434" s="210">
        <f t="shared" si="232"/>
        <v>0</v>
      </c>
      <c r="T434" s="210">
        <f t="shared" si="232"/>
        <v>0</v>
      </c>
      <c r="U434" s="210">
        <f t="shared" si="232"/>
        <v>0</v>
      </c>
      <c r="V434" s="210">
        <f t="shared" si="232"/>
        <v>0</v>
      </c>
      <c r="W434" s="210">
        <f t="shared" si="232"/>
        <v>0</v>
      </c>
      <c r="X434" s="210">
        <f t="shared" si="232"/>
        <v>0</v>
      </c>
      <c r="Y434" s="210">
        <f t="shared" si="232"/>
        <v>0</v>
      </c>
      <c r="Z434" s="210">
        <f t="shared" si="232"/>
        <v>0</v>
      </c>
      <c r="AA434" s="210">
        <f t="shared" si="232"/>
        <v>0</v>
      </c>
      <c r="AB434" s="210">
        <f t="shared" si="232"/>
        <v>0</v>
      </c>
      <c r="AC434" s="210">
        <f t="shared" si="232"/>
        <v>0</v>
      </c>
      <c r="AD434" s="210">
        <f t="shared" si="232"/>
        <v>0</v>
      </c>
      <c r="AE434" s="210">
        <f t="shared" si="232"/>
        <v>0</v>
      </c>
      <c r="AF434" s="210">
        <f t="shared" si="232"/>
        <v>0</v>
      </c>
      <c r="AG434" s="210">
        <f t="shared" si="232"/>
        <v>0</v>
      </c>
      <c r="AH434" s="210">
        <f t="shared" si="232"/>
        <v>0</v>
      </c>
      <c r="AI434" s="210">
        <f t="shared" si="232"/>
        <v>0</v>
      </c>
      <c r="AJ434" s="210">
        <f t="shared" si="232"/>
        <v>0</v>
      </c>
      <c r="AK434" s="210">
        <f t="shared" si="232"/>
        <v>0</v>
      </c>
      <c r="AL434" s="210">
        <f t="shared" si="232"/>
        <v>0</v>
      </c>
      <c r="AM434" s="210">
        <f t="shared" si="232"/>
        <v>0</v>
      </c>
      <c r="AN434" s="210">
        <f t="shared" si="232"/>
        <v>0</v>
      </c>
      <c r="AO434" s="210">
        <f t="shared" si="232"/>
        <v>0</v>
      </c>
      <c r="AP434" s="210">
        <f t="shared" si="232"/>
        <v>0</v>
      </c>
    </row>
    <row r="435" spans="1:42" x14ac:dyDescent="0.2">
      <c r="A435" s="16">
        <f>A434+1</f>
        <v>2</v>
      </c>
      <c r="C435" s="210">
        <f t="shared" ref="C435:AP435" si="233">C299</f>
        <v>0</v>
      </c>
      <c r="D435" s="210">
        <f t="shared" si="233"/>
        <v>0</v>
      </c>
      <c r="E435" s="210">
        <f t="shared" si="233"/>
        <v>0</v>
      </c>
      <c r="F435" s="210">
        <f t="shared" si="233"/>
        <v>0</v>
      </c>
      <c r="G435" s="210">
        <f t="shared" si="233"/>
        <v>0</v>
      </c>
      <c r="H435" s="210">
        <f t="shared" si="233"/>
        <v>0</v>
      </c>
      <c r="I435" s="210">
        <f t="shared" si="233"/>
        <v>0</v>
      </c>
      <c r="J435" s="210">
        <f t="shared" si="233"/>
        <v>0</v>
      </c>
      <c r="K435" s="210">
        <f t="shared" si="233"/>
        <v>0</v>
      </c>
      <c r="L435" s="210">
        <f t="shared" si="233"/>
        <v>0</v>
      </c>
      <c r="M435" s="210">
        <f t="shared" si="233"/>
        <v>0</v>
      </c>
      <c r="N435" s="210">
        <f t="shared" si="233"/>
        <v>0</v>
      </c>
      <c r="O435" s="210">
        <f t="shared" si="233"/>
        <v>0</v>
      </c>
      <c r="P435" s="210">
        <f t="shared" si="233"/>
        <v>0</v>
      </c>
      <c r="Q435" s="210">
        <f t="shared" si="233"/>
        <v>0</v>
      </c>
      <c r="R435" s="210">
        <f t="shared" si="233"/>
        <v>0</v>
      </c>
      <c r="S435" s="210">
        <f t="shared" si="233"/>
        <v>0</v>
      </c>
      <c r="T435" s="210">
        <f t="shared" si="233"/>
        <v>0</v>
      </c>
      <c r="U435" s="210">
        <f t="shared" si="233"/>
        <v>0</v>
      </c>
      <c r="V435" s="210">
        <f t="shared" si="233"/>
        <v>0</v>
      </c>
      <c r="W435" s="210">
        <f t="shared" si="233"/>
        <v>0</v>
      </c>
      <c r="X435" s="210">
        <f t="shared" si="233"/>
        <v>0</v>
      </c>
      <c r="Y435" s="210">
        <f t="shared" si="233"/>
        <v>0</v>
      </c>
      <c r="Z435" s="210">
        <f t="shared" si="233"/>
        <v>0</v>
      </c>
      <c r="AA435" s="210">
        <f t="shared" si="233"/>
        <v>0</v>
      </c>
      <c r="AB435" s="210">
        <f t="shared" si="233"/>
        <v>0</v>
      </c>
      <c r="AC435" s="210">
        <f t="shared" si="233"/>
        <v>0</v>
      </c>
      <c r="AD435" s="210">
        <f t="shared" si="233"/>
        <v>0</v>
      </c>
      <c r="AE435" s="210">
        <f t="shared" si="233"/>
        <v>0</v>
      </c>
      <c r="AF435" s="210">
        <f t="shared" si="233"/>
        <v>0</v>
      </c>
      <c r="AG435" s="210">
        <f t="shared" si="233"/>
        <v>0</v>
      </c>
      <c r="AH435" s="210">
        <f t="shared" si="233"/>
        <v>0</v>
      </c>
      <c r="AI435" s="210">
        <f t="shared" si="233"/>
        <v>0</v>
      </c>
      <c r="AJ435" s="210">
        <f t="shared" si="233"/>
        <v>0</v>
      </c>
      <c r="AK435" s="210">
        <f t="shared" si="233"/>
        <v>0</v>
      </c>
      <c r="AL435" s="210">
        <f t="shared" si="233"/>
        <v>0</v>
      </c>
      <c r="AM435" s="210">
        <f t="shared" si="233"/>
        <v>0</v>
      </c>
      <c r="AN435" s="210">
        <f t="shared" si="233"/>
        <v>0</v>
      </c>
      <c r="AO435" s="210">
        <f t="shared" si="233"/>
        <v>0</v>
      </c>
      <c r="AP435" s="210">
        <f t="shared" si="233"/>
        <v>0</v>
      </c>
    </row>
    <row r="436" spans="1:42" x14ac:dyDescent="0.2">
      <c r="A436" s="16">
        <f t="shared" ref="A436:A441" si="234">A435+1</f>
        <v>3</v>
      </c>
      <c r="C436" s="210">
        <f t="shared" ref="C436:AP436" si="235">C300</f>
        <v>0</v>
      </c>
      <c r="D436" s="210">
        <f t="shared" si="235"/>
        <v>0</v>
      </c>
      <c r="E436" s="210">
        <f t="shared" si="235"/>
        <v>0</v>
      </c>
      <c r="F436" s="210">
        <f t="shared" si="235"/>
        <v>0</v>
      </c>
      <c r="G436" s="210">
        <f t="shared" si="235"/>
        <v>0</v>
      </c>
      <c r="H436" s="210">
        <f t="shared" si="235"/>
        <v>0</v>
      </c>
      <c r="I436" s="210">
        <f t="shared" si="235"/>
        <v>0</v>
      </c>
      <c r="J436" s="210">
        <f t="shared" si="235"/>
        <v>0</v>
      </c>
      <c r="K436" s="210">
        <f t="shared" si="235"/>
        <v>0</v>
      </c>
      <c r="L436" s="210">
        <f t="shared" si="235"/>
        <v>0</v>
      </c>
      <c r="M436" s="210">
        <f t="shared" si="235"/>
        <v>0</v>
      </c>
      <c r="N436" s="210">
        <f t="shared" si="235"/>
        <v>0</v>
      </c>
      <c r="O436" s="210">
        <f t="shared" si="235"/>
        <v>0</v>
      </c>
      <c r="P436" s="210">
        <f t="shared" si="235"/>
        <v>0</v>
      </c>
      <c r="Q436" s="210">
        <f t="shared" si="235"/>
        <v>0</v>
      </c>
      <c r="R436" s="210">
        <f t="shared" si="235"/>
        <v>0</v>
      </c>
      <c r="S436" s="210">
        <f t="shared" si="235"/>
        <v>0</v>
      </c>
      <c r="T436" s="210">
        <f t="shared" si="235"/>
        <v>0</v>
      </c>
      <c r="U436" s="210">
        <f t="shared" si="235"/>
        <v>0</v>
      </c>
      <c r="V436" s="210">
        <f t="shared" si="235"/>
        <v>0</v>
      </c>
      <c r="W436" s="210">
        <f t="shared" si="235"/>
        <v>0</v>
      </c>
      <c r="X436" s="210">
        <f t="shared" si="235"/>
        <v>0</v>
      </c>
      <c r="Y436" s="210">
        <f t="shared" si="235"/>
        <v>0</v>
      </c>
      <c r="Z436" s="210">
        <f t="shared" si="235"/>
        <v>0</v>
      </c>
      <c r="AA436" s="210">
        <f t="shared" si="235"/>
        <v>0</v>
      </c>
      <c r="AB436" s="210">
        <f t="shared" si="235"/>
        <v>0</v>
      </c>
      <c r="AC436" s="210">
        <f t="shared" si="235"/>
        <v>0</v>
      </c>
      <c r="AD436" s="210">
        <f t="shared" si="235"/>
        <v>0</v>
      </c>
      <c r="AE436" s="210">
        <f t="shared" si="235"/>
        <v>0</v>
      </c>
      <c r="AF436" s="210">
        <f t="shared" si="235"/>
        <v>0</v>
      </c>
      <c r="AG436" s="210">
        <f t="shared" si="235"/>
        <v>0</v>
      </c>
      <c r="AH436" s="210">
        <f t="shared" si="235"/>
        <v>0</v>
      </c>
      <c r="AI436" s="210">
        <f t="shared" si="235"/>
        <v>0</v>
      </c>
      <c r="AJ436" s="210">
        <f t="shared" si="235"/>
        <v>0</v>
      </c>
      <c r="AK436" s="210">
        <f t="shared" si="235"/>
        <v>0</v>
      </c>
      <c r="AL436" s="210">
        <f t="shared" si="235"/>
        <v>0</v>
      </c>
      <c r="AM436" s="210">
        <f t="shared" si="235"/>
        <v>0</v>
      </c>
      <c r="AN436" s="210">
        <f t="shared" si="235"/>
        <v>0</v>
      </c>
      <c r="AO436" s="210">
        <f t="shared" si="235"/>
        <v>0</v>
      </c>
      <c r="AP436" s="210">
        <f t="shared" si="235"/>
        <v>0</v>
      </c>
    </row>
    <row r="437" spans="1:42" x14ac:dyDescent="0.2">
      <c r="A437" s="16">
        <f t="shared" si="234"/>
        <v>4</v>
      </c>
      <c r="C437" s="210">
        <f t="shared" ref="C437:AP437" si="236">C301</f>
        <v>0</v>
      </c>
      <c r="D437" s="210">
        <f t="shared" si="236"/>
        <v>0</v>
      </c>
      <c r="E437" s="210">
        <f t="shared" si="236"/>
        <v>0</v>
      </c>
      <c r="F437" s="210">
        <f t="shared" si="236"/>
        <v>0</v>
      </c>
      <c r="G437" s="210">
        <f t="shared" si="236"/>
        <v>0</v>
      </c>
      <c r="H437" s="210">
        <f t="shared" si="236"/>
        <v>0</v>
      </c>
      <c r="I437" s="210">
        <f t="shared" si="236"/>
        <v>0</v>
      </c>
      <c r="J437" s="210">
        <f t="shared" si="236"/>
        <v>0</v>
      </c>
      <c r="K437" s="210">
        <f t="shared" si="236"/>
        <v>0</v>
      </c>
      <c r="L437" s="210">
        <f t="shared" si="236"/>
        <v>0</v>
      </c>
      <c r="M437" s="210">
        <f t="shared" si="236"/>
        <v>0</v>
      </c>
      <c r="N437" s="210">
        <f t="shared" si="236"/>
        <v>0</v>
      </c>
      <c r="O437" s="210">
        <f t="shared" si="236"/>
        <v>0</v>
      </c>
      <c r="P437" s="210">
        <f t="shared" si="236"/>
        <v>0</v>
      </c>
      <c r="Q437" s="210">
        <f t="shared" si="236"/>
        <v>0</v>
      </c>
      <c r="R437" s="210">
        <f t="shared" si="236"/>
        <v>0</v>
      </c>
      <c r="S437" s="210">
        <f t="shared" si="236"/>
        <v>0</v>
      </c>
      <c r="T437" s="210">
        <f t="shared" si="236"/>
        <v>0</v>
      </c>
      <c r="U437" s="210">
        <f t="shared" si="236"/>
        <v>0</v>
      </c>
      <c r="V437" s="210">
        <f t="shared" si="236"/>
        <v>0</v>
      </c>
      <c r="W437" s="210">
        <f t="shared" si="236"/>
        <v>0</v>
      </c>
      <c r="X437" s="210">
        <f t="shared" si="236"/>
        <v>0</v>
      </c>
      <c r="Y437" s="210">
        <f t="shared" si="236"/>
        <v>0</v>
      </c>
      <c r="Z437" s="210">
        <f t="shared" si="236"/>
        <v>0</v>
      </c>
      <c r="AA437" s="210">
        <f t="shared" si="236"/>
        <v>0</v>
      </c>
      <c r="AB437" s="210">
        <f t="shared" si="236"/>
        <v>0</v>
      </c>
      <c r="AC437" s="210">
        <f t="shared" si="236"/>
        <v>0</v>
      </c>
      <c r="AD437" s="210">
        <f t="shared" si="236"/>
        <v>0</v>
      </c>
      <c r="AE437" s="210">
        <f t="shared" si="236"/>
        <v>0</v>
      </c>
      <c r="AF437" s="210">
        <f t="shared" si="236"/>
        <v>0</v>
      </c>
      <c r="AG437" s="210">
        <f t="shared" si="236"/>
        <v>0</v>
      </c>
      <c r="AH437" s="210">
        <f t="shared" si="236"/>
        <v>0</v>
      </c>
      <c r="AI437" s="210">
        <f t="shared" si="236"/>
        <v>0</v>
      </c>
      <c r="AJ437" s="210">
        <f t="shared" si="236"/>
        <v>0</v>
      </c>
      <c r="AK437" s="210">
        <f t="shared" si="236"/>
        <v>0</v>
      </c>
      <c r="AL437" s="210">
        <f t="shared" si="236"/>
        <v>0</v>
      </c>
      <c r="AM437" s="210">
        <f t="shared" si="236"/>
        <v>0</v>
      </c>
      <c r="AN437" s="210">
        <f t="shared" si="236"/>
        <v>0</v>
      </c>
      <c r="AO437" s="210">
        <f t="shared" si="236"/>
        <v>0</v>
      </c>
      <c r="AP437" s="210">
        <f t="shared" si="236"/>
        <v>0</v>
      </c>
    </row>
    <row r="438" spans="1:42" x14ac:dyDescent="0.2">
      <c r="A438" s="16">
        <f t="shared" si="234"/>
        <v>5</v>
      </c>
      <c r="C438" s="210">
        <f t="shared" ref="C438:AP438" si="237">C302</f>
        <v>0</v>
      </c>
      <c r="D438" s="210">
        <f t="shared" si="237"/>
        <v>0</v>
      </c>
      <c r="E438" s="210">
        <f t="shared" si="237"/>
        <v>0</v>
      </c>
      <c r="F438" s="210">
        <f t="shared" si="237"/>
        <v>0</v>
      </c>
      <c r="G438" s="210">
        <f t="shared" si="237"/>
        <v>0</v>
      </c>
      <c r="H438" s="210">
        <f t="shared" si="237"/>
        <v>0</v>
      </c>
      <c r="I438" s="210">
        <f t="shared" si="237"/>
        <v>0</v>
      </c>
      <c r="J438" s="210">
        <f t="shared" si="237"/>
        <v>0</v>
      </c>
      <c r="K438" s="210">
        <f t="shared" si="237"/>
        <v>0</v>
      </c>
      <c r="L438" s="210">
        <f t="shared" si="237"/>
        <v>0</v>
      </c>
      <c r="M438" s="210">
        <f t="shared" si="237"/>
        <v>0</v>
      </c>
      <c r="N438" s="210">
        <f t="shared" si="237"/>
        <v>0</v>
      </c>
      <c r="O438" s="210">
        <f t="shared" si="237"/>
        <v>0</v>
      </c>
      <c r="P438" s="210">
        <f t="shared" si="237"/>
        <v>0</v>
      </c>
      <c r="Q438" s="210">
        <f t="shared" si="237"/>
        <v>0</v>
      </c>
      <c r="R438" s="210">
        <f t="shared" si="237"/>
        <v>0</v>
      </c>
      <c r="S438" s="210">
        <f t="shared" si="237"/>
        <v>0</v>
      </c>
      <c r="T438" s="210">
        <f t="shared" si="237"/>
        <v>0</v>
      </c>
      <c r="U438" s="210">
        <f t="shared" si="237"/>
        <v>0</v>
      </c>
      <c r="V438" s="210">
        <f t="shared" si="237"/>
        <v>0</v>
      </c>
      <c r="W438" s="210">
        <f t="shared" si="237"/>
        <v>0</v>
      </c>
      <c r="X438" s="210">
        <f t="shared" si="237"/>
        <v>0</v>
      </c>
      <c r="Y438" s="210">
        <f t="shared" si="237"/>
        <v>0</v>
      </c>
      <c r="Z438" s="210">
        <f t="shared" si="237"/>
        <v>0</v>
      </c>
      <c r="AA438" s="210">
        <f t="shared" si="237"/>
        <v>0</v>
      </c>
      <c r="AB438" s="210">
        <f t="shared" si="237"/>
        <v>0</v>
      </c>
      <c r="AC438" s="210">
        <f t="shared" si="237"/>
        <v>0</v>
      </c>
      <c r="AD438" s="210">
        <f t="shared" si="237"/>
        <v>0</v>
      </c>
      <c r="AE438" s="210">
        <f t="shared" si="237"/>
        <v>0</v>
      </c>
      <c r="AF438" s="210">
        <f t="shared" si="237"/>
        <v>0</v>
      </c>
      <c r="AG438" s="210">
        <f t="shared" si="237"/>
        <v>0</v>
      </c>
      <c r="AH438" s="210">
        <f t="shared" si="237"/>
        <v>0</v>
      </c>
      <c r="AI438" s="210">
        <f t="shared" si="237"/>
        <v>0</v>
      </c>
      <c r="AJ438" s="210">
        <f t="shared" si="237"/>
        <v>0</v>
      </c>
      <c r="AK438" s="210">
        <f t="shared" si="237"/>
        <v>0</v>
      </c>
      <c r="AL438" s="210">
        <f t="shared" si="237"/>
        <v>0</v>
      </c>
      <c r="AM438" s="210">
        <f t="shared" si="237"/>
        <v>0</v>
      </c>
      <c r="AN438" s="210">
        <f t="shared" si="237"/>
        <v>0</v>
      </c>
      <c r="AO438" s="210">
        <f t="shared" si="237"/>
        <v>0</v>
      </c>
      <c r="AP438" s="210">
        <f t="shared" si="237"/>
        <v>0</v>
      </c>
    </row>
    <row r="439" spans="1:42" x14ac:dyDescent="0.2">
      <c r="A439" s="16">
        <f t="shared" si="234"/>
        <v>6</v>
      </c>
      <c r="C439" s="210">
        <f t="shared" ref="C439:AP439" si="238">C303</f>
        <v>0</v>
      </c>
      <c r="D439" s="210">
        <f t="shared" si="238"/>
        <v>0</v>
      </c>
      <c r="E439" s="210">
        <f t="shared" si="238"/>
        <v>0</v>
      </c>
      <c r="F439" s="210">
        <f t="shared" si="238"/>
        <v>0</v>
      </c>
      <c r="G439" s="210">
        <f t="shared" si="238"/>
        <v>0</v>
      </c>
      <c r="H439" s="210">
        <f t="shared" si="238"/>
        <v>0</v>
      </c>
      <c r="I439" s="210">
        <f t="shared" si="238"/>
        <v>0</v>
      </c>
      <c r="J439" s="210">
        <f t="shared" si="238"/>
        <v>0</v>
      </c>
      <c r="K439" s="210">
        <f t="shared" si="238"/>
        <v>0</v>
      </c>
      <c r="L439" s="210">
        <f t="shared" si="238"/>
        <v>0</v>
      </c>
      <c r="M439" s="210">
        <f t="shared" si="238"/>
        <v>0</v>
      </c>
      <c r="N439" s="210">
        <f t="shared" si="238"/>
        <v>0</v>
      </c>
      <c r="O439" s="210">
        <f t="shared" si="238"/>
        <v>0</v>
      </c>
      <c r="P439" s="210">
        <f t="shared" si="238"/>
        <v>0</v>
      </c>
      <c r="Q439" s="210">
        <f t="shared" si="238"/>
        <v>0</v>
      </c>
      <c r="R439" s="210">
        <f t="shared" si="238"/>
        <v>0</v>
      </c>
      <c r="S439" s="210">
        <f t="shared" si="238"/>
        <v>0</v>
      </c>
      <c r="T439" s="210">
        <f t="shared" si="238"/>
        <v>0</v>
      </c>
      <c r="U439" s="210">
        <f t="shared" si="238"/>
        <v>0</v>
      </c>
      <c r="V439" s="210">
        <f t="shared" si="238"/>
        <v>0</v>
      </c>
      <c r="W439" s="210">
        <f t="shared" si="238"/>
        <v>0</v>
      </c>
      <c r="X439" s="210">
        <f t="shared" si="238"/>
        <v>0</v>
      </c>
      <c r="Y439" s="210">
        <f t="shared" si="238"/>
        <v>0</v>
      </c>
      <c r="Z439" s="210">
        <f t="shared" si="238"/>
        <v>0</v>
      </c>
      <c r="AA439" s="210">
        <f t="shared" si="238"/>
        <v>0</v>
      </c>
      <c r="AB439" s="210">
        <f t="shared" si="238"/>
        <v>0</v>
      </c>
      <c r="AC439" s="210">
        <f t="shared" si="238"/>
        <v>0</v>
      </c>
      <c r="AD439" s="210">
        <f t="shared" si="238"/>
        <v>0</v>
      </c>
      <c r="AE439" s="210">
        <f t="shared" si="238"/>
        <v>0</v>
      </c>
      <c r="AF439" s="210">
        <f t="shared" si="238"/>
        <v>0</v>
      </c>
      <c r="AG439" s="210">
        <f t="shared" si="238"/>
        <v>0</v>
      </c>
      <c r="AH439" s="210">
        <f t="shared" si="238"/>
        <v>0</v>
      </c>
      <c r="AI439" s="210">
        <f t="shared" si="238"/>
        <v>0</v>
      </c>
      <c r="AJ439" s="210">
        <f t="shared" si="238"/>
        <v>0</v>
      </c>
      <c r="AK439" s="210">
        <f t="shared" si="238"/>
        <v>0</v>
      </c>
      <c r="AL439" s="210">
        <f t="shared" si="238"/>
        <v>0</v>
      </c>
      <c r="AM439" s="210">
        <f t="shared" si="238"/>
        <v>0</v>
      </c>
      <c r="AN439" s="210">
        <f t="shared" si="238"/>
        <v>0</v>
      </c>
      <c r="AO439" s="210">
        <f t="shared" si="238"/>
        <v>0</v>
      </c>
      <c r="AP439" s="210">
        <f t="shared" si="238"/>
        <v>0</v>
      </c>
    </row>
    <row r="440" spans="1:42" x14ac:dyDescent="0.2">
      <c r="A440" s="16">
        <f t="shared" si="234"/>
        <v>7</v>
      </c>
      <c r="C440" s="210">
        <f t="shared" ref="C440:AP440" si="239">C304</f>
        <v>0</v>
      </c>
      <c r="D440" s="210">
        <f t="shared" si="239"/>
        <v>0</v>
      </c>
      <c r="E440" s="210">
        <f t="shared" si="239"/>
        <v>0</v>
      </c>
      <c r="F440" s="210">
        <f t="shared" si="239"/>
        <v>0</v>
      </c>
      <c r="G440" s="210">
        <f t="shared" si="239"/>
        <v>0</v>
      </c>
      <c r="H440" s="210">
        <f t="shared" si="239"/>
        <v>0</v>
      </c>
      <c r="I440" s="210">
        <f t="shared" si="239"/>
        <v>0</v>
      </c>
      <c r="J440" s="210">
        <f t="shared" si="239"/>
        <v>0</v>
      </c>
      <c r="K440" s="210">
        <f t="shared" si="239"/>
        <v>0</v>
      </c>
      <c r="L440" s="210">
        <f t="shared" si="239"/>
        <v>0</v>
      </c>
      <c r="M440" s="210">
        <f t="shared" si="239"/>
        <v>0</v>
      </c>
      <c r="N440" s="210">
        <f t="shared" si="239"/>
        <v>0</v>
      </c>
      <c r="O440" s="210">
        <f t="shared" si="239"/>
        <v>0</v>
      </c>
      <c r="P440" s="210">
        <f t="shared" si="239"/>
        <v>0</v>
      </c>
      <c r="Q440" s="210">
        <f t="shared" si="239"/>
        <v>0</v>
      </c>
      <c r="R440" s="210">
        <f t="shared" si="239"/>
        <v>0</v>
      </c>
      <c r="S440" s="210">
        <f t="shared" si="239"/>
        <v>0</v>
      </c>
      <c r="T440" s="210">
        <f t="shared" si="239"/>
        <v>0</v>
      </c>
      <c r="U440" s="210">
        <f t="shared" si="239"/>
        <v>0</v>
      </c>
      <c r="V440" s="210">
        <f t="shared" si="239"/>
        <v>0</v>
      </c>
      <c r="W440" s="210">
        <f t="shared" si="239"/>
        <v>0</v>
      </c>
      <c r="X440" s="210">
        <f t="shared" si="239"/>
        <v>0</v>
      </c>
      <c r="Y440" s="210">
        <f t="shared" si="239"/>
        <v>0</v>
      </c>
      <c r="Z440" s="210">
        <f t="shared" si="239"/>
        <v>0</v>
      </c>
      <c r="AA440" s="210">
        <f t="shared" si="239"/>
        <v>0</v>
      </c>
      <c r="AB440" s="210">
        <f t="shared" si="239"/>
        <v>0</v>
      </c>
      <c r="AC440" s="210">
        <f t="shared" si="239"/>
        <v>0</v>
      </c>
      <c r="AD440" s="210">
        <f t="shared" si="239"/>
        <v>0</v>
      </c>
      <c r="AE440" s="210">
        <f t="shared" si="239"/>
        <v>0</v>
      </c>
      <c r="AF440" s="210">
        <f t="shared" si="239"/>
        <v>0</v>
      </c>
      <c r="AG440" s="210">
        <f t="shared" si="239"/>
        <v>0</v>
      </c>
      <c r="AH440" s="210">
        <f t="shared" si="239"/>
        <v>0</v>
      </c>
      <c r="AI440" s="210">
        <f t="shared" si="239"/>
        <v>0</v>
      </c>
      <c r="AJ440" s="210">
        <f t="shared" si="239"/>
        <v>0</v>
      </c>
      <c r="AK440" s="210">
        <f t="shared" si="239"/>
        <v>0</v>
      </c>
      <c r="AL440" s="210">
        <f t="shared" si="239"/>
        <v>0</v>
      </c>
      <c r="AM440" s="210">
        <f t="shared" si="239"/>
        <v>0</v>
      </c>
      <c r="AN440" s="210">
        <f t="shared" si="239"/>
        <v>0</v>
      </c>
      <c r="AO440" s="210">
        <f t="shared" si="239"/>
        <v>0</v>
      </c>
      <c r="AP440" s="210">
        <f t="shared" si="239"/>
        <v>0</v>
      </c>
    </row>
    <row r="441" spans="1:42" x14ac:dyDescent="0.2">
      <c r="A441" s="16">
        <f t="shared" si="234"/>
        <v>8</v>
      </c>
      <c r="C441" s="210">
        <f t="shared" ref="C441:AP441" si="240">C305</f>
        <v>0</v>
      </c>
      <c r="D441" s="210">
        <f t="shared" si="240"/>
        <v>0</v>
      </c>
      <c r="E441" s="210">
        <f t="shared" si="240"/>
        <v>0</v>
      </c>
      <c r="F441" s="210">
        <f t="shared" si="240"/>
        <v>0</v>
      </c>
      <c r="G441" s="210">
        <f t="shared" si="240"/>
        <v>0</v>
      </c>
      <c r="H441" s="210">
        <f t="shared" si="240"/>
        <v>0</v>
      </c>
      <c r="I441" s="210">
        <f t="shared" si="240"/>
        <v>0</v>
      </c>
      <c r="J441" s="210">
        <f t="shared" si="240"/>
        <v>0</v>
      </c>
      <c r="K441" s="210">
        <f t="shared" si="240"/>
        <v>0</v>
      </c>
      <c r="L441" s="210">
        <f t="shared" si="240"/>
        <v>0</v>
      </c>
      <c r="M441" s="210">
        <f t="shared" si="240"/>
        <v>0</v>
      </c>
      <c r="N441" s="210">
        <f t="shared" si="240"/>
        <v>0</v>
      </c>
      <c r="O441" s="210">
        <f t="shared" si="240"/>
        <v>0</v>
      </c>
      <c r="P441" s="210">
        <f t="shared" si="240"/>
        <v>0</v>
      </c>
      <c r="Q441" s="210">
        <f t="shared" si="240"/>
        <v>0</v>
      </c>
      <c r="R441" s="210">
        <f t="shared" si="240"/>
        <v>0</v>
      </c>
      <c r="S441" s="210">
        <f t="shared" si="240"/>
        <v>0</v>
      </c>
      <c r="T441" s="210">
        <f t="shared" si="240"/>
        <v>0</v>
      </c>
      <c r="U441" s="210">
        <f t="shared" si="240"/>
        <v>0</v>
      </c>
      <c r="V441" s="210">
        <f t="shared" si="240"/>
        <v>0</v>
      </c>
      <c r="W441" s="210">
        <f t="shared" si="240"/>
        <v>0</v>
      </c>
      <c r="X441" s="210">
        <f t="shared" si="240"/>
        <v>0</v>
      </c>
      <c r="Y441" s="210">
        <f t="shared" si="240"/>
        <v>0</v>
      </c>
      <c r="Z441" s="210">
        <f t="shared" si="240"/>
        <v>0</v>
      </c>
      <c r="AA441" s="210">
        <f t="shared" si="240"/>
        <v>0</v>
      </c>
      <c r="AB441" s="210">
        <f t="shared" si="240"/>
        <v>0</v>
      </c>
      <c r="AC441" s="210">
        <f t="shared" si="240"/>
        <v>0</v>
      </c>
      <c r="AD441" s="210">
        <f t="shared" si="240"/>
        <v>0</v>
      </c>
      <c r="AE441" s="210">
        <f t="shared" si="240"/>
        <v>0</v>
      </c>
      <c r="AF441" s="210">
        <f t="shared" si="240"/>
        <v>0</v>
      </c>
      <c r="AG441" s="210">
        <f t="shared" si="240"/>
        <v>0</v>
      </c>
      <c r="AH441" s="210">
        <f t="shared" si="240"/>
        <v>0</v>
      </c>
      <c r="AI441" s="210">
        <f t="shared" si="240"/>
        <v>0</v>
      </c>
      <c r="AJ441" s="210">
        <f t="shared" si="240"/>
        <v>0</v>
      </c>
      <c r="AK441" s="210">
        <f t="shared" si="240"/>
        <v>0</v>
      </c>
      <c r="AL441" s="210">
        <f t="shared" si="240"/>
        <v>0</v>
      </c>
      <c r="AM441" s="210">
        <f t="shared" si="240"/>
        <v>0</v>
      </c>
      <c r="AN441" s="210">
        <f t="shared" si="240"/>
        <v>0</v>
      </c>
      <c r="AO441" s="210">
        <f t="shared" si="240"/>
        <v>0</v>
      </c>
      <c r="AP441" s="210">
        <f t="shared" si="240"/>
        <v>0</v>
      </c>
    </row>
    <row r="442" spans="1:42" x14ac:dyDescent="0.2">
      <c r="A442" s="16">
        <f>A441+1</f>
        <v>9</v>
      </c>
      <c r="C442" s="210">
        <f t="shared" ref="C442:AP442" si="241">C306</f>
        <v>0</v>
      </c>
      <c r="D442" s="210">
        <f t="shared" si="241"/>
        <v>0</v>
      </c>
      <c r="E442" s="210">
        <f t="shared" si="241"/>
        <v>0</v>
      </c>
      <c r="F442" s="210">
        <f t="shared" si="241"/>
        <v>0</v>
      </c>
      <c r="G442" s="210">
        <f t="shared" si="241"/>
        <v>0</v>
      </c>
      <c r="H442" s="210">
        <f t="shared" si="241"/>
        <v>0</v>
      </c>
      <c r="I442" s="210">
        <f t="shared" si="241"/>
        <v>0</v>
      </c>
      <c r="J442" s="210">
        <f t="shared" si="241"/>
        <v>0</v>
      </c>
      <c r="K442" s="210">
        <f t="shared" si="241"/>
        <v>0</v>
      </c>
      <c r="L442" s="210">
        <f t="shared" si="241"/>
        <v>0</v>
      </c>
      <c r="M442" s="210">
        <f t="shared" si="241"/>
        <v>0</v>
      </c>
      <c r="N442" s="210">
        <f t="shared" si="241"/>
        <v>0</v>
      </c>
      <c r="O442" s="210">
        <f t="shared" si="241"/>
        <v>0</v>
      </c>
      <c r="P442" s="210">
        <f t="shared" si="241"/>
        <v>0</v>
      </c>
      <c r="Q442" s="210">
        <f t="shared" si="241"/>
        <v>0</v>
      </c>
      <c r="R442" s="210">
        <f t="shared" si="241"/>
        <v>0</v>
      </c>
      <c r="S442" s="210">
        <f t="shared" si="241"/>
        <v>0</v>
      </c>
      <c r="T442" s="210">
        <f t="shared" si="241"/>
        <v>0</v>
      </c>
      <c r="U442" s="210">
        <f t="shared" si="241"/>
        <v>0</v>
      </c>
      <c r="V442" s="210">
        <f t="shared" si="241"/>
        <v>0</v>
      </c>
      <c r="W442" s="210">
        <f t="shared" si="241"/>
        <v>0</v>
      </c>
      <c r="X442" s="210">
        <f t="shared" si="241"/>
        <v>0</v>
      </c>
      <c r="Y442" s="210">
        <f t="shared" si="241"/>
        <v>0</v>
      </c>
      <c r="Z442" s="210">
        <f t="shared" si="241"/>
        <v>0</v>
      </c>
      <c r="AA442" s="210">
        <f t="shared" si="241"/>
        <v>0</v>
      </c>
      <c r="AB442" s="210">
        <f t="shared" si="241"/>
        <v>0</v>
      </c>
      <c r="AC442" s="210">
        <f t="shared" si="241"/>
        <v>0</v>
      </c>
      <c r="AD442" s="210">
        <f t="shared" si="241"/>
        <v>0</v>
      </c>
      <c r="AE442" s="210">
        <f t="shared" si="241"/>
        <v>0</v>
      </c>
      <c r="AF442" s="210">
        <f t="shared" si="241"/>
        <v>0</v>
      </c>
      <c r="AG442" s="210">
        <f t="shared" si="241"/>
        <v>0</v>
      </c>
      <c r="AH442" s="210">
        <f t="shared" si="241"/>
        <v>0</v>
      </c>
      <c r="AI442" s="210">
        <f t="shared" si="241"/>
        <v>0</v>
      </c>
      <c r="AJ442" s="210">
        <f t="shared" si="241"/>
        <v>0</v>
      </c>
      <c r="AK442" s="210">
        <f t="shared" si="241"/>
        <v>0</v>
      </c>
      <c r="AL442" s="210">
        <f t="shared" si="241"/>
        <v>0</v>
      </c>
      <c r="AM442" s="210">
        <f t="shared" si="241"/>
        <v>0</v>
      </c>
      <c r="AN442" s="210">
        <f t="shared" si="241"/>
        <v>0</v>
      </c>
      <c r="AO442" s="210">
        <f t="shared" si="241"/>
        <v>0</v>
      </c>
      <c r="AP442" s="210">
        <f t="shared" si="241"/>
        <v>0</v>
      </c>
    </row>
    <row r="443" spans="1:42" x14ac:dyDescent="0.2">
      <c r="A443" s="16">
        <f t="shared" ref="A443" si="242">A442+1</f>
        <v>10</v>
      </c>
      <c r="C443" s="210">
        <f t="shared" ref="C443:AP443" si="243">C307</f>
        <v>0</v>
      </c>
      <c r="D443" s="210">
        <f t="shared" si="243"/>
        <v>0</v>
      </c>
      <c r="E443" s="210">
        <f t="shared" si="243"/>
        <v>0</v>
      </c>
      <c r="F443" s="210">
        <f t="shared" si="243"/>
        <v>0</v>
      </c>
      <c r="G443" s="210">
        <f t="shared" si="243"/>
        <v>0</v>
      </c>
      <c r="H443" s="210">
        <f t="shared" si="243"/>
        <v>0</v>
      </c>
      <c r="I443" s="210">
        <f t="shared" si="243"/>
        <v>0</v>
      </c>
      <c r="J443" s="210">
        <f t="shared" si="243"/>
        <v>0</v>
      </c>
      <c r="K443" s="210">
        <f t="shared" si="243"/>
        <v>0</v>
      </c>
      <c r="L443" s="210">
        <f t="shared" si="243"/>
        <v>0</v>
      </c>
      <c r="M443" s="210">
        <f t="shared" si="243"/>
        <v>0</v>
      </c>
      <c r="N443" s="210">
        <f t="shared" si="243"/>
        <v>0</v>
      </c>
      <c r="O443" s="210">
        <f t="shared" si="243"/>
        <v>0</v>
      </c>
      <c r="P443" s="210">
        <f t="shared" si="243"/>
        <v>0</v>
      </c>
      <c r="Q443" s="210">
        <f t="shared" si="243"/>
        <v>0</v>
      </c>
      <c r="R443" s="210">
        <f t="shared" si="243"/>
        <v>0</v>
      </c>
      <c r="S443" s="210">
        <f t="shared" si="243"/>
        <v>0</v>
      </c>
      <c r="T443" s="210">
        <f t="shared" si="243"/>
        <v>0</v>
      </c>
      <c r="U443" s="210">
        <f t="shared" si="243"/>
        <v>0</v>
      </c>
      <c r="V443" s="210">
        <f t="shared" si="243"/>
        <v>0</v>
      </c>
      <c r="W443" s="210">
        <f t="shared" si="243"/>
        <v>0</v>
      </c>
      <c r="X443" s="210">
        <f t="shared" si="243"/>
        <v>0</v>
      </c>
      <c r="Y443" s="210">
        <f t="shared" si="243"/>
        <v>0</v>
      </c>
      <c r="Z443" s="210">
        <f t="shared" si="243"/>
        <v>0</v>
      </c>
      <c r="AA443" s="210">
        <f t="shared" si="243"/>
        <v>0</v>
      </c>
      <c r="AB443" s="210">
        <f t="shared" si="243"/>
        <v>0</v>
      </c>
      <c r="AC443" s="210">
        <f t="shared" si="243"/>
        <v>0</v>
      </c>
      <c r="AD443" s="210">
        <f t="shared" si="243"/>
        <v>0</v>
      </c>
      <c r="AE443" s="210">
        <f t="shared" si="243"/>
        <v>0</v>
      </c>
      <c r="AF443" s="210">
        <f t="shared" si="243"/>
        <v>0</v>
      </c>
      <c r="AG443" s="210">
        <f t="shared" si="243"/>
        <v>0</v>
      </c>
      <c r="AH443" s="210">
        <f t="shared" si="243"/>
        <v>0</v>
      </c>
      <c r="AI443" s="210">
        <f t="shared" si="243"/>
        <v>0</v>
      </c>
      <c r="AJ443" s="210">
        <f t="shared" si="243"/>
        <v>0</v>
      </c>
      <c r="AK443" s="210">
        <f t="shared" si="243"/>
        <v>0</v>
      </c>
      <c r="AL443" s="210">
        <f t="shared" si="243"/>
        <v>0</v>
      </c>
      <c r="AM443" s="210">
        <f t="shared" si="243"/>
        <v>0</v>
      </c>
      <c r="AN443" s="210">
        <f t="shared" si="243"/>
        <v>0</v>
      </c>
      <c r="AO443" s="210">
        <f t="shared" si="243"/>
        <v>0</v>
      </c>
      <c r="AP443" s="210">
        <f t="shared" si="243"/>
        <v>0</v>
      </c>
    </row>
    <row r="444" spans="1:42" x14ac:dyDescent="0.2">
      <c r="A444" s="32"/>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c r="AJ444" s="28"/>
      <c r="AK444" s="28"/>
      <c r="AL444" s="28"/>
      <c r="AM444" s="28"/>
      <c r="AN444" s="28"/>
      <c r="AO444" s="28"/>
      <c r="AP444" s="28"/>
    </row>
    <row r="445" spans="1:42" x14ac:dyDescent="0.2">
      <c r="A445" s="32" t="s">
        <v>68</v>
      </c>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c r="AO445" s="28"/>
      <c r="AP445" s="28"/>
    </row>
    <row r="446" spans="1:42" x14ac:dyDescent="0.2">
      <c r="A446" s="16">
        <v>1</v>
      </c>
      <c r="B446" s="229">
        <f t="shared" ref="B446:B455" si="244">SUM(C446:AP446)</f>
        <v>0</v>
      </c>
      <c r="C446" s="231">
        <f t="shared" ref="C446:AP446" si="245">LOOKUP(C434,$B$429:$AP$429,$B$430:$AP$430)*$B591/100</f>
        <v>0</v>
      </c>
      <c r="D446" s="210">
        <f t="shared" si="245"/>
        <v>0</v>
      </c>
      <c r="E446" s="210">
        <f t="shared" si="245"/>
        <v>0</v>
      </c>
      <c r="F446" s="210">
        <f t="shared" si="245"/>
        <v>0</v>
      </c>
      <c r="G446" s="210">
        <f t="shared" si="245"/>
        <v>0</v>
      </c>
      <c r="H446" s="210">
        <f t="shared" si="245"/>
        <v>0</v>
      </c>
      <c r="I446" s="210">
        <f t="shared" si="245"/>
        <v>0</v>
      </c>
      <c r="J446" s="210">
        <f t="shared" si="245"/>
        <v>0</v>
      </c>
      <c r="K446" s="210">
        <f t="shared" si="245"/>
        <v>0</v>
      </c>
      <c r="L446" s="210">
        <f t="shared" si="245"/>
        <v>0</v>
      </c>
      <c r="M446" s="210">
        <f t="shared" si="245"/>
        <v>0</v>
      </c>
      <c r="N446" s="210">
        <f t="shared" si="245"/>
        <v>0</v>
      </c>
      <c r="O446" s="210">
        <f t="shared" si="245"/>
        <v>0</v>
      </c>
      <c r="P446" s="210">
        <f t="shared" si="245"/>
        <v>0</v>
      </c>
      <c r="Q446" s="210">
        <f t="shared" si="245"/>
        <v>0</v>
      </c>
      <c r="R446" s="210">
        <f t="shared" si="245"/>
        <v>0</v>
      </c>
      <c r="S446" s="210">
        <f t="shared" si="245"/>
        <v>0</v>
      </c>
      <c r="T446" s="210">
        <f t="shared" si="245"/>
        <v>0</v>
      </c>
      <c r="U446" s="210">
        <f t="shared" si="245"/>
        <v>0</v>
      </c>
      <c r="V446" s="210">
        <f t="shared" si="245"/>
        <v>0</v>
      </c>
      <c r="W446" s="210">
        <f t="shared" si="245"/>
        <v>0</v>
      </c>
      <c r="X446" s="210">
        <f t="shared" si="245"/>
        <v>0</v>
      </c>
      <c r="Y446" s="210">
        <f t="shared" si="245"/>
        <v>0</v>
      </c>
      <c r="Z446" s="210">
        <f t="shared" si="245"/>
        <v>0</v>
      </c>
      <c r="AA446" s="210">
        <f t="shared" si="245"/>
        <v>0</v>
      </c>
      <c r="AB446" s="210">
        <f t="shared" si="245"/>
        <v>0</v>
      </c>
      <c r="AC446" s="210">
        <f t="shared" si="245"/>
        <v>0</v>
      </c>
      <c r="AD446" s="210">
        <f t="shared" si="245"/>
        <v>0</v>
      </c>
      <c r="AE446" s="210">
        <f t="shared" si="245"/>
        <v>0</v>
      </c>
      <c r="AF446" s="210">
        <f t="shared" si="245"/>
        <v>0</v>
      </c>
      <c r="AG446" s="210">
        <f t="shared" si="245"/>
        <v>0</v>
      </c>
      <c r="AH446" s="210">
        <f t="shared" si="245"/>
        <v>0</v>
      </c>
      <c r="AI446" s="210">
        <f t="shared" si="245"/>
        <v>0</v>
      </c>
      <c r="AJ446" s="210">
        <f t="shared" si="245"/>
        <v>0</v>
      </c>
      <c r="AK446" s="210">
        <f t="shared" si="245"/>
        <v>0</v>
      </c>
      <c r="AL446" s="210">
        <f t="shared" si="245"/>
        <v>0</v>
      </c>
      <c r="AM446" s="210">
        <f t="shared" si="245"/>
        <v>0</v>
      </c>
      <c r="AN446" s="210">
        <f t="shared" si="245"/>
        <v>0</v>
      </c>
      <c r="AO446" s="210">
        <f t="shared" si="245"/>
        <v>0</v>
      </c>
      <c r="AP446" s="210">
        <f t="shared" si="245"/>
        <v>0</v>
      </c>
    </row>
    <row r="447" spans="1:42" x14ac:dyDescent="0.2">
      <c r="A447" s="16">
        <f>A446+1</f>
        <v>2</v>
      </c>
      <c r="B447" s="229">
        <f t="shared" si="244"/>
        <v>0</v>
      </c>
      <c r="C447" s="231">
        <f t="shared" ref="C447:AP447" si="246">LOOKUP(C435,$B$429:$AP$429,$B$430:$AP$430)*$B592/100</f>
        <v>0</v>
      </c>
      <c r="D447" s="210">
        <f t="shared" si="246"/>
        <v>0</v>
      </c>
      <c r="E447" s="210">
        <f t="shared" si="246"/>
        <v>0</v>
      </c>
      <c r="F447" s="210">
        <f t="shared" si="246"/>
        <v>0</v>
      </c>
      <c r="G447" s="210">
        <f t="shared" si="246"/>
        <v>0</v>
      </c>
      <c r="H447" s="210">
        <f t="shared" si="246"/>
        <v>0</v>
      </c>
      <c r="I447" s="210">
        <f t="shared" si="246"/>
        <v>0</v>
      </c>
      <c r="J447" s="210">
        <f t="shared" si="246"/>
        <v>0</v>
      </c>
      <c r="K447" s="210">
        <f t="shared" si="246"/>
        <v>0</v>
      </c>
      <c r="L447" s="210">
        <f t="shared" si="246"/>
        <v>0</v>
      </c>
      <c r="M447" s="210">
        <f t="shared" si="246"/>
        <v>0</v>
      </c>
      <c r="N447" s="210">
        <f t="shared" si="246"/>
        <v>0</v>
      </c>
      <c r="O447" s="210">
        <f t="shared" si="246"/>
        <v>0</v>
      </c>
      <c r="P447" s="210">
        <f t="shared" si="246"/>
        <v>0</v>
      </c>
      <c r="Q447" s="210">
        <f t="shared" si="246"/>
        <v>0</v>
      </c>
      <c r="R447" s="210">
        <f t="shared" si="246"/>
        <v>0</v>
      </c>
      <c r="S447" s="210">
        <f t="shared" si="246"/>
        <v>0</v>
      </c>
      <c r="T447" s="210">
        <f t="shared" si="246"/>
        <v>0</v>
      </c>
      <c r="U447" s="210">
        <f t="shared" si="246"/>
        <v>0</v>
      </c>
      <c r="V447" s="210">
        <f t="shared" si="246"/>
        <v>0</v>
      </c>
      <c r="W447" s="210">
        <f t="shared" si="246"/>
        <v>0</v>
      </c>
      <c r="X447" s="210">
        <f t="shared" si="246"/>
        <v>0</v>
      </c>
      <c r="Y447" s="210">
        <f t="shared" si="246"/>
        <v>0</v>
      </c>
      <c r="Z447" s="210">
        <f t="shared" si="246"/>
        <v>0</v>
      </c>
      <c r="AA447" s="210">
        <f t="shared" si="246"/>
        <v>0</v>
      </c>
      <c r="AB447" s="210">
        <f t="shared" si="246"/>
        <v>0</v>
      </c>
      <c r="AC447" s="210">
        <f t="shared" si="246"/>
        <v>0</v>
      </c>
      <c r="AD447" s="210">
        <f t="shared" si="246"/>
        <v>0</v>
      </c>
      <c r="AE447" s="210">
        <f t="shared" si="246"/>
        <v>0</v>
      </c>
      <c r="AF447" s="210">
        <f t="shared" si="246"/>
        <v>0</v>
      </c>
      <c r="AG447" s="210">
        <f t="shared" si="246"/>
        <v>0</v>
      </c>
      <c r="AH447" s="210">
        <f t="shared" si="246"/>
        <v>0</v>
      </c>
      <c r="AI447" s="210">
        <f t="shared" si="246"/>
        <v>0</v>
      </c>
      <c r="AJ447" s="210">
        <f t="shared" si="246"/>
        <v>0</v>
      </c>
      <c r="AK447" s="210">
        <f t="shared" si="246"/>
        <v>0</v>
      </c>
      <c r="AL447" s="210">
        <f t="shared" si="246"/>
        <v>0</v>
      </c>
      <c r="AM447" s="210">
        <f t="shared" si="246"/>
        <v>0</v>
      </c>
      <c r="AN447" s="210">
        <f t="shared" si="246"/>
        <v>0</v>
      </c>
      <c r="AO447" s="210">
        <f t="shared" si="246"/>
        <v>0</v>
      </c>
      <c r="AP447" s="210">
        <f t="shared" si="246"/>
        <v>0</v>
      </c>
    </row>
    <row r="448" spans="1:42" x14ac:dyDescent="0.2">
      <c r="A448" s="16">
        <f t="shared" ref="A448:A453" si="247">A447+1</f>
        <v>3</v>
      </c>
      <c r="B448" s="229">
        <f t="shared" si="244"/>
        <v>0</v>
      </c>
      <c r="C448" s="231">
        <f t="shared" ref="C448:AP448" si="248">LOOKUP(C436,$B$429:$AP$429,$B$430:$AP$430)*$B593/100</f>
        <v>0</v>
      </c>
      <c r="D448" s="210">
        <f t="shared" si="248"/>
        <v>0</v>
      </c>
      <c r="E448" s="210">
        <f t="shared" si="248"/>
        <v>0</v>
      </c>
      <c r="F448" s="210">
        <f t="shared" si="248"/>
        <v>0</v>
      </c>
      <c r="G448" s="210">
        <f t="shared" si="248"/>
        <v>0</v>
      </c>
      <c r="H448" s="210">
        <f t="shared" si="248"/>
        <v>0</v>
      </c>
      <c r="I448" s="210">
        <f t="shared" si="248"/>
        <v>0</v>
      </c>
      <c r="J448" s="210">
        <f t="shared" si="248"/>
        <v>0</v>
      </c>
      <c r="K448" s="210">
        <f t="shared" si="248"/>
        <v>0</v>
      </c>
      <c r="L448" s="210">
        <f t="shared" si="248"/>
        <v>0</v>
      </c>
      <c r="M448" s="210">
        <f t="shared" si="248"/>
        <v>0</v>
      </c>
      <c r="N448" s="210">
        <f t="shared" si="248"/>
        <v>0</v>
      </c>
      <c r="O448" s="210">
        <f t="shared" si="248"/>
        <v>0</v>
      </c>
      <c r="P448" s="210">
        <f t="shared" si="248"/>
        <v>0</v>
      </c>
      <c r="Q448" s="210">
        <f t="shared" si="248"/>
        <v>0</v>
      </c>
      <c r="R448" s="210">
        <f t="shared" si="248"/>
        <v>0</v>
      </c>
      <c r="S448" s="210">
        <f t="shared" si="248"/>
        <v>0</v>
      </c>
      <c r="T448" s="210">
        <f t="shared" si="248"/>
        <v>0</v>
      </c>
      <c r="U448" s="210">
        <f t="shared" si="248"/>
        <v>0</v>
      </c>
      <c r="V448" s="210">
        <f t="shared" si="248"/>
        <v>0</v>
      </c>
      <c r="W448" s="210">
        <f t="shared" si="248"/>
        <v>0</v>
      </c>
      <c r="X448" s="210">
        <f t="shared" si="248"/>
        <v>0</v>
      </c>
      <c r="Y448" s="210">
        <f t="shared" si="248"/>
        <v>0</v>
      </c>
      <c r="Z448" s="210">
        <f t="shared" si="248"/>
        <v>0</v>
      </c>
      <c r="AA448" s="210">
        <f t="shared" si="248"/>
        <v>0</v>
      </c>
      <c r="AB448" s="210">
        <f t="shared" si="248"/>
        <v>0</v>
      </c>
      <c r="AC448" s="210">
        <f t="shared" si="248"/>
        <v>0</v>
      </c>
      <c r="AD448" s="210">
        <f t="shared" si="248"/>
        <v>0</v>
      </c>
      <c r="AE448" s="210">
        <f t="shared" si="248"/>
        <v>0</v>
      </c>
      <c r="AF448" s="210">
        <f t="shared" si="248"/>
        <v>0</v>
      </c>
      <c r="AG448" s="210">
        <f t="shared" si="248"/>
        <v>0</v>
      </c>
      <c r="AH448" s="210">
        <f t="shared" si="248"/>
        <v>0</v>
      </c>
      <c r="AI448" s="210">
        <f t="shared" si="248"/>
        <v>0</v>
      </c>
      <c r="AJ448" s="210">
        <f t="shared" si="248"/>
        <v>0</v>
      </c>
      <c r="AK448" s="210">
        <f t="shared" si="248"/>
        <v>0</v>
      </c>
      <c r="AL448" s="210">
        <f t="shared" si="248"/>
        <v>0</v>
      </c>
      <c r="AM448" s="210">
        <f t="shared" si="248"/>
        <v>0</v>
      </c>
      <c r="AN448" s="210">
        <f t="shared" si="248"/>
        <v>0</v>
      </c>
      <c r="AO448" s="210">
        <f t="shared" si="248"/>
        <v>0</v>
      </c>
      <c r="AP448" s="210">
        <f t="shared" si="248"/>
        <v>0</v>
      </c>
    </row>
    <row r="449" spans="1:42" x14ac:dyDescent="0.2">
      <c r="A449" s="16">
        <f t="shared" si="247"/>
        <v>4</v>
      </c>
      <c r="B449" s="229">
        <f t="shared" si="244"/>
        <v>0</v>
      </c>
      <c r="C449" s="231">
        <f t="shared" ref="C449:AP449" si="249">LOOKUP(C437,$B$429:$AP$429,$B$430:$AP$430)*$B594/100</f>
        <v>0</v>
      </c>
      <c r="D449" s="210">
        <f t="shared" si="249"/>
        <v>0</v>
      </c>
      <c r="E449" s="210">
        <f t="shared" si="249"/>
        <v>0</v>
      </c>
      <c r="F449" s="210">
        <f t="shared" si="249"/>
        <v>0</v>
      </c>
      <c r="G449" s="210">
        <f t="shared" si="249"/>
        <v>0</v>
      </c>
      <c r="H449" s="210">
        <f t="shared" si="249"/>
        <v>0</v>
      </c>
      <c r="I449" s="210">
        <f t="shared" si="249"/>
        <v>0</v>
      </c>
      <c r="J449" s="210">
        <f t="shared" si="249"/>
        <v>0</v>
      </c>
      <c r="K449" s="210">
        <f t="shared" si="249"/>
        <v>0</v>
      </c>
      <c r="L449" s="210">
        <f t="shared" si="249"/>
        <v>0</v>
      </c>
      <c r="M449" s="210">
        <f t="shared" si="249"/>
        <v>0</v>
      </c>
      <c r="N449" s="210">
        <f t="shared" si="249"/>
        <v>0</v>
      </c>
      <c r="O449" s="210">
        <f t="shared" si="249"/>
        <v>0</v>
      </c>
      <c r="P449" s="210">
        <f t="shared" si="249"/>
        <v>0</v>
      </c>
      <c r="Q449" s="210">
        <f t="shared" si="249"/>
        <v>0</v>
      </c>
      <c r="R449" s="210">
        <f t="shared" si="249"/>
        <v>0</v>
      </c>
      <c r="S449" s="210">
        <f t="shared" si="249"/>
        <v>0</v>
      </c>
      <c r="T449" s="210">
        <f t="shared" si="249"/>
        <v>0</v>
      </c>
      <c r="U449" s="210">
        <f t="shared" si="249"/>
        <v>0</v>
      </c>
      <c r="V449" s="210">
        <f t="shared" si="249"/>
        <v>0</v>
      </c>
      <c r="W449" s="210">
        <f t="shared" si="249"/>
        <v>0</v>
      </c>
      <c r="X449" s="210">
        <f t="shared" si="249"/>
        <v>0</v>
      </c>
      <c r="Y449" s="210">
        <f t="shared" si="249"/>
        <v>0</v>
      </c>
      <c r="Z449" s="210">
        <f t="shared" si="249"/>
        <v>0</v>
      </c>
      <c r="AA449" s="210">
        <f t="shared" si="249"/>
        <v>0</v>
      </c>
      <c r="AB449" s="210">
        <f t="shared" si="249"/>
        <v>0</v>
      </c>
      <c r="AC449" s="210">
        <f t="shared" si="249"/>
        <v>0</v>
      </c>
      <c r="AD449" s="210">
        <f t="shared" si="249"/>
        <v>0</v>
      </c>
      <c r="AE449" s="210">
        <f t="shared" si="249"/>
        <v>0</v>
      </c>
      <c r="AF449" s="210">
        <f t="shared" si="249"/>
        <v>0</v>
      </c>
      <c r="AG449" s="210">
        <f t="shared" si="249"/>
        <v>0</v>
      </c>
      <c r="AH449" s="210">
        <f t="shared" si="249"/>
        <v>0</v>
      </c>
      <c r="AI449" s="210">
        <f t="shared" si="249"/>
        <v>0</v>
      </c>
      <c r="AJ449" s="210">
        <f t="shared" si="249"/>
        <v>0</v>
      </c>
      <c r="AK449" s="210">
        <f t="shared" si="249"/>
        <v>0</v>
      </c>
      <c r="AL449" s="210">
        <f t="shared" si="249"/>
        <v>0</v>
      </c>
      <c r="AM449" s="210">
        <f t="shared" si="249"/>
        <v>0</v>
      </c>
      <c r="AN449" s="210">
        <f t="shared" si="249"/>
        <v>0</v>
      </c>
      <c r="AO449" s="210">
        <f t="shared" si="249"/>
        <v>0</v>
      </c>
      <c r="AP449" s="210">
        <f t="shared" si="249"/>
        <v>0</v>
      </c>
    </row>
    <row r="450" spans="1:42" x14ac:dyDescent="0.2">
      <c r="A450" s="16">
        <f t="shared" si="247"/>
        <v>5</v>
      </c>
      <c r="B450" s="229">
        <f t="shared" si="244"/>
        <v>0</v>
      </c>
      <c r="C450" s="231">
        <f t="shared" ref="C450:AP450" si="250">LOOKUP(C438,$B$429:$AP$429,$B$430:$AP$430)*$B595/100</f>
        <v>0</v>
      </c>
      <c r="D450" s="210">
        <f t="shared" si="250"/>
        <v>0</v>
      </c>
      <c r="E450" s="210">
        <f t="shared" si="250"/>
        <v>0</v>
      </c>
      <c r="F450" s="210">
        <f t="shared" si="250"/>
        <v>0</v>
      </c>
      <c r="G450" s="210">
        <f t="shared" si="250"/>
        <v>0</v>
      </c>
      <c r="H450" s="210">
        <f t="shared" si="250"/>
        <v>0</v>
      </c>
      <c r="I450" s="210">
        <f t="shared" si="250"/>
        <v>0</v>
      </c>
      <c r="J450" s="210">
        <f t="shared" si="250"/>
        <v>0</v>
      </c>
      <c r="K450" s="210">
        <f t="shared" si="250"/>
        <v>0</v>
      </c>
      <c r="L450" s="210">
        <f t="shared" si="250"/>
        <v>0</v>
      </c>
      <c r="M450" s="210">
        <f t="shared" si="250"/>
        <v>0</v>
      </c>
      <c r="N450" s="210">
        <f t="shared" si="250"/>
        <v>0</v>
      </c>
      <c r="O450" s="210">
        <f t="shared" si="250"/>
        <v>0</v>
      </c>
      <c r="P450" s="210">
        <f t="shared" si="250"/>
        <v>0</v>
      </c>
      <c r="Q450" s="210">
        <f t="shared" si="250"/>
        <v>0</v>
      </c>
      <c r="R450" s="210">
        <f t="shared" si="250"/>
        <v>0</v>
      </c>
      <c r="S450" s="210">
        <f t="shared" si="250"/>
        <v>0</v>
      </c>
      <c r="T450" s="210">
        <f t="shared" si="250"/>
        <v>0</v>
      </c>
      <c r="U450" s="210">
        <f t="shared" si="250"/>
        <v>0</v>
      </c>
      <c r="V450" s="210">
        <f t="shared" si="250"/>
        <v>0</v>
      </c>
      <c r="W450" s="210">
        <f t="shared" si="250"/>
        <v>0</v>
      </c>
      <c r="X450" s="210">
        <f t="shared" si="250"/>
        <v>0</v>
      </c>
      <c r="Y450" s="210">
        <f t="shared" si="250"/>
        <v>0</v>
      </c>
      <c r="Z450" s="210">
        <f t="shared" si="250"/>
        <v>0</v>
      </c>
      <c r="AA450" s="210">
        <f t="shared" si="250"/>
        <v>0</v>
      </c>
      <c r="AB450" s="210">
        <f t="shared" si="250"/>
        <v>0</v>
      </c>
      <c r="AC450" s="210">
        <f t="shared" si="250"/>
        <v>0</v>
      </c>
      <c r="AD450" s="210">
        <f t="shared" si="250"/>
        <v>0</v>
      </c>
      <c r="AE450" s="210">
        <f t="shared" si="250"/>
        <v>0</v>
      </c>
      <c r="AF450" s="210">
        <f t="shared" si="250"/>
        <v>0</v>
      </c>
      <c r="AG450" s="210">
        <f t="shared" si="250"/>
        <v>0</v>
      </c>
      <c r="AH450" s="210">
        <f t="shared" si="250"/>
        <v>0</v>
      </c>
      <c r="AI450" s="210">
        <f t="shared" si="250"/>
        <v>0</v>
      </c>
      <c r="AJ450" s="210">
        <f t="shared" si="250"/>
        <v>0</v>
      </c>
      <c r="AK450" s="210">
        <f t="shared" si="250"/>
        <v>0</v>
      </c>
      <c r="AL450" s="210">
        <f t="shared" si="250"/>
        <v>0</v>
      </c>
      <c r="AM450" s="210">
        <f t="shared" si="250"/>
        <v>0</v>
      </c>
      <c r="AN450" s="210">
        <f t="shared" si="250"/>
        <v>0</v>
      </c>
      <c r="AO450" s="210">
        <f t="shared" si="250"/>
        <v>0</v>
      </c>
      <c r="AP450" s="210">
        <f t="shared" si="250"/>
        <v>0</v>
      </c>
    </row>
    <row r="451" spans="1:42" x14ac:dyDescent="0.2">
      <c r="A451" s="16">
        <f t="shared" si="247"/>
        <v>6</v>
      </c>
      <c r="B451" s="229">
        <f>SUM(C451:AP451)</f>
        <v>0</v>
      </c>
      <c r="C451" s="231">
        <f t="shared" ref="C451:AP451" si="251">LOOKUP(C439,$B$429:$AP$429,$B$430:$AP$430)*$B596/100</f>
        <v>0</v>
      </c>
      <c r="D451" s="210">
        <f t="shared" si="251"/>
        <v>0</v>
      </c>
      <c r="E451" s="210">
        <f t="shared" si="251"/>
        <v>0</v>
      </c>
      <c r="F451" s="210">
        <f t="shared" si="251"/>
        <v>0</v>
      </c>
      <c r="G451" s="210">
        <f t="shared" si="251"/>
        <v>0</v>
      </c>
      <c r="H451" s="210">
        <f t="shared" si="251"/>
        <v>0</v>
      </c>
      <c r="I451" s="210">
        <f t="shared" si="251"/>
        <v>0</v>
      </c>
      <c r="J451" s="210">
        <f t="shared" si="251"/>
        <v>0</v>
      </c>
      <c r="K451" s="210">
        <f t="shared" si="251"/>
        <v>0</v>
      </c>
      <c r="L451" s="210">
        <f t="shared" si="251"/>
        <v>0</v>
      </c>
      <c r="M451" s="210">
        <f t="shared" si="251"/>
        <v>0</v>
      </c>
      <c r="N451" s="210">
        <f t="shared" si="251"/>
        <v>0</v>
      </c>
      <c r="O451" s="210">
        <f t="shared" si="251"/>
        <v>0</v>
      </c>
      <c r="P451" s="210">
        <f t="shared" si="251"/>
        <v>0</v>
      </c>
      <c r="Q451" s="210">
        <f t="shared" si="251"/>
        <v>0</v>
      </c>
      <c r="R451" s="210">
        <f t="shared" si="251"/>
        <v>0</v>
      </c>
      <c r="S451" s="210">
        <f t="shared" si="251"/>
        <v>0</v>
      </c>
      <c r="T451" s="210">
        <f t="shared" si="251"/>
        <v>0</v>
      </c>
      <c r="U451" s="210">
        <f t="shared" si="251"/>
        <v>0</v>
      </c>
      <c r="V451" s="210">
        <f t="shared" si="251"/>
        <v>0</v>
      </c>
      <c r="W451" s="210">
        <f t="shared" si="251"/>
        <v>0</v>
      </c>
      <c r="X451" s="210">
        <f t="shared" si="251"/>
        <v>0</v>
      </c>
      <c r="Y451" s="210">
        <f t="shared" si="251"/>
        <v>0</v>
      </c>
      <c r="Z451" s="210">
        <f t="shared" si="251"/>
        <v>0</v>
      </c>
      <c r="AA451" s="210">
        <f t="shared" si="251"/>
        <v>0</v>
      </c>
      <c r="AB451" s="210">
        <f t="shared" si="251"/>
        <v>0</v>
      </c>
      <c r="AC451" s="210">
        <f t="shared" si="251"/>
        <v>0</v>
      </c>
      <c r="AD451" s="210">
        <f t="shared" si="251"/>
        <v>0</v>
      </c>
      <c r="AE451" s="210">
        <f t="shared" si="251"/>
        <v>0</v>
      </c>
      <c r="AF451" s="210">
        <f t="shared" si="251"/>
        <v>0</v>
      </c>
      <c r="AG451" s="210">
        <f t="shared" si="251"/>
        <v>0</v>
      </c>
      <c r="AH451" s="210">
        <f t="shared" si="251"/>
        <v>0</v>
      </c>
      <c r="AI451" s="210">
        <f t="shared" si="251"/>
        <v>0</v>
      </c>
      <c r="AJ451" s="210">
        <f t="shared" si="251"/>
        <v>0</v>
      </c>
      <c r="AK451" s="210">
        <f t="shared" si="251"/>
        <v>0</v>
      </c>
      <c r="AL451" s="210">
        <f t="shared" si="251"/>
        <v>0</v>
      </c>
      <c r="AM451" s="210">
        <f t="shared" si="251"/>
        <v>0</v>
      </c>
      <c r="AN451" s="210">
        <f t="shared" si="251"/>
        <v>0</v>
      </c>
      <c r="AO451" s="210">
        <f t="shared" si="251"/>
        <v>0</v>
      </c>
      <c r="AP451" s="210">
        <f t="shared" si="251"/>
        <v>0</v>
      </c>
    </row>
    <row r="452" spans="1:42" x14ac:dyDescent="0.2">
      <c r="A452" s="16">
        <f t="shared" si="247"/>
        <v>7</v>
      </c>
      <c r="B452" s="229">
        <f t="shared" si="244"/>
        <v>0</v>
      </c>
      <c r="C452" s="231">
        <f t="shared" ref="C452:AP452" si="252">LOOKUP(C440,$B$429:$AP$429,$B$430:$AP$430)*$B597/100</f>
        <v>0</v>
      </c>
      <c r="D452" s="210">
        <f t="shared" si="252"/>
        <v>0</v>
      </c>
      <c r="E452" s="210">
        <f t="shared" si="252"/>
        <v>0</v>
      </c>
      <c r="F452" s="210">
        <f t="shared" si="252"/>
        <v>0</v>
      </c>
      <c r="G452" s="210">
        <f t="shared" si="252"/>
        <v>0</v>
      </c>
      <c r="H452" s="210">
        <f t="shared" si="252"/>
        <v>0</v>
      </c>
      <c r="I452" s="210">
        <f t="shared" si="252"/>
        <v>0</v>
      </c>
      <c r="J452" s="210">
        <f t="shared" si="252"/>
        <v>0</v>
      </c>
      <c r="K452" s="210">
        <f t="shared" si="252"/>
        <v>0</v>
      </c>
      <c r="L452" s="210">
        <f t="shared" si="252"/>
        <v>0</v>
      </c>
      <c r="M452" s="210">
        <f t="shared" si="252"/>
        <v>0</v>
      </c>
      <c r="N452" s="210">
        <f t="shared" si="252"/>
        <v>0</v>
      </c>
      <c r="O452" s="210">
        <f t="shared" si="252"/>
        <v>0</v>
      </c>
      <c r="P452" s="210">
        <f t="shared" si="252"/>
        <v>0</v>
      </c>
      <c r="Q452" s="210">
        <f t="shared" si="252"/>
        <v>0</v>
      </c>
      <c r="R452" s="210">
        <f t="shared" si="252"/>
        <v>0</v>
      </c>
      <c r="S452" s="210">
        <f t="shared" si="252"/>
        <v>0</v>
      </c>
      <c r="T452" s="210">
        <f t="shared" si="252"/>
        <v>0</v>
      </c>
      <c r="U452" s="210">
        <f t="shared" si="252"/>
        <v>0</v>
      </c>
      <c r="V452" s="210">
        <f t="shared" si="252"/>
        <v>0</v>
      </c>
      <c r="W452" s="210">
        <f t="shared" si="252"/>
        <v>0</v>
      </c>
      <c r="X452" s="210">
        <f t="shared" si="252"/>
        <v>0</v>
      </c>
      <c r="Y452" s="210">
        <f t="shared" si="252"/>
        <v>0</v>
      </c>
      <c r="Z452" s="210">
        <f t="shared" si="252"/>
        <v>0</v>
      </c>
      <c r="AA452" s="210">
        <f t="shared" si="252"/>
        <v>0</v>
      </c>
      <c r="AB452" s="210">
        <f t="shared" si="252"/>
        <v>0</v>
      </c>
      <c r="AC452" s="210">
        <f t="shared" si="252"/>
        <v>0</v>
      </c>
      <c r="AD452" s="210">
        <f t="shared" si="252"/>
        <v>0</v>
      </c>
      <c r="AE452" s="210">
        <f t="shared" si="252"/>
        <v>0</v>
      </c>
      <c r="AF452" s="210">
        <f t="shared" si="252"/>
        <v>0</v>
      </c>
      <c r="AG452" s="210">
        <f t="shared" si="252"/>
        <v>0</v>
      </c>
      <c r="AH452" s="210">
        <f t="shared" si="252"/>
        <v>0</v>
      </c>
      <c r="AI452" s="210">
        <f t="shared" si="252"/>
        <v>0</v>
      </c>
      <c r="AJ452" s="210">
        <f t="shared" si="252"/>
        <v>0</v>
      </c>
      <c r="AK452" s="210">
        <f t="shared" si="252"/>
        <v>0</v>
      </c>
      <c r="AL452" s="210">
        <f t="shared" si="252"/>
        <v>0</v>
      </c>
      <c r="AM452" s="210">
        <f t="shared" si="252"/>
        <v>0</v>
      </c>
      <c r="AN452" s="210">
        <f t="shared" si="252"/>
        <v>0</v>
      </c>
      <c r="AO452" s="210">
        <f t="shared" si="252"/>
        <v>0</v>
      </c>
      <c r="AP452" s="210">
        <f t="shared" si="252"/>
        <v>0</v>
      </c>
    </row>
    <row r="453" spans="1:42" x14ac:dyDescent="0.2">
      <c r="A453" s="16">
        <f t="shared" si="247"/>
        <v>8</v>
      </c>
      <c r="B453" s="229">
        <f t="shared" si="244"/>
        <v>0</v>
      </c>
      <c r="C453" s="231">
        <f t="shared" ref="C453:AP453" si="253">LOOKUP(C441,$B$429:$AP$429,$B$430:$AP$430)*$B598/100</f>
        <v>0</v>
      </c>
      <c r="D453" s="210">
        <f t="shared" si="253"/>
        <v>0</v>
      </c>
      <c r="E453" s="210">
        <f t="shared" si="253"/>
        <v>0</v>
      </c>
      <c r="F453" s="210">
        <f t="shared" si="253"/>
        <v>0</v>
      </c>
      <c r="G453" s="210">
        <f t="shared" si="253"/>
        <v>0</v>
      </c>
      <c r="H453" s="210">
        <f t="shared" si="253"/>
        <v>0</v>
      </c>
      <c r="I453" s="210">
        <f t="shared" si="253"/>
        <v>0</v>
      </c>
      <c r="J453" s="210">
        <f t="shared" si="253"/>
        <v>0</v>
      </c>
      <c r="K453" s="210">
        <f t="shared" si="253"/>
        <v>0</v>
      </c>
      <c r="L453" s="210">
        <f t="shared" si="253"/>
        <v>0</v>
      </c>
      <c r="M453" s="210">
        <f t="shared" si="253"/>
        <v>0</v>
      </c>
      <c r="N453" s="210">
        <f t="shared" si="253"/>
        <v>0</v>
      </c>
      <c r="O453" s="210">
        <f t="shared" si="253"/>
        <v>0</v>
      </c>
      <c r="P453" s="210">
        <f t="shared" si="253"/>
        <v>0</v>
      </c>
      <c r="Q453" s="210">
        <f t="shared" si="253"/>
        <v>0</v>
      </c>
      <c r="R453" s="210">
        <f t="shared" si="253"/>
        <v>0</v>
      </c>
      <c r="S453" s="210">
        <f t="shared" si="253"/>
        <v>0</v>
      </c>
      <c r="T453" s="210">
        <f t="shared" si="253"/>
        <v>0</v>
      </c>
      <c r="U453" s="210">
        <f t="shared" si="253"/>
        <v>0</v>
      </c>
      <c r="V453" s="210">
        <f t="shared" si="253"/>
        <v>0</v>
      </c>
      <c r="W453" s="210">
        <f t="shared" si="253"/>
        <v>0</v>
      </c>
      <c r="X453" s="210">
        <f t="shared" si="253"/>
        <v>0</v>
      </c>
      <c r="Y453" s="210">
        <f t="shared" si="253"/>
        <v>0</v>
      </c>
      <c r="Z453" s="210">
        <f t="shared" si="253"/>
        <v>0</v>
      </c>
      <c r="AA453" s="210">
        <f t="shared" si="253"/>
        <v>0</v>
      </c>
      <c r="AB453" s="210">
        <f t="shared" si="253"/>
        <v>0</v>
      </c>
      <c r="AC453" s="210">
        <f t="shared" si="253"/>
        <v>0</v>
      </c>
      <c r="AD453" s="210">
        <f t="shared" si="253"/>
        <v>0</v>
      </c>
      <c r="AE453" s="210">
        <f t="shared" si="253"/>
        <v>0</v>
      </c>
      <c r="AF453" s="210">
        <f t="shared" si="253"/>
        <v>0</v>
      </c>
      <c r="AG453" s="210">
        <f t="shared" si="253"/>
        <v>0</v>
      </c>
      <c r="AH453" s="210">
        <f t="shared" si="253"/>
        <v>0</v>
      </c>
      <c r="AI453" s="210">
        <f t="shared" si="253"/>
        <v>0</v>
      </c>
      <c r="AJ453" s="210">
        <f t="shared" si="253"/>
        <v>0</v>
      </c>
      <c r="AK453" s="210">
        <f t="shared" si="253"/>
        <v>0</v>
      </c>
      <c r="AL453" s="210">
        <f t="shared" si="253"/>
        <v>0</v>
      </c>
      <c r="AM453" s="210">
        <f t="shared" si="253"/>
        <v>0</v>
      </c>
      <c r="AN453" s="210">
        <f t="shared" si="253"/>
        <v>0</v>
      </c>
      <c r="AO453" s="210">
        <f t="shared" si="253"/>
        <v>0</v>
      </c>
      <c r="AP453" s="210">
        <f t="shared" si="253"/>
        <v>0</v>
      </c>
    </row>
    <row r="454" spans="1:42" x14ac:dyDescent="0.2">
      <c r="A454" s="16">
        <f>A453+1</f>
        <v>9</v>
      </c>
      <c r="B454" s="229">
        <f t="shared" si="244"/>
        <v>0</v>
      </c>
      <c r="C454" s="231">
        <f t="shared" ref="C454:AP454" si="254">LOOKUP(C442,$B$429:$AP$429,$B$430:$AP$430)*$B599/100</f>
        <v>0</v>
      </c>
      <c r="D454" s="210">
        <f t="shared" si="254"/>
        <v>0</v>
      </c>
      <c r="E454" s="210">
        <f t="shared" si="254"/>
        <v>0</v>
      </c>
      <c r="F454" s="210">
        <f t="shared" si="254"/>
        <v>0</v>
      </c>
      <c r="G454" s="210">
        <f t="shared" si="254"/>
        <v>0</v>
      </c>
      <c r="H454" s="210">
        <f t="shared" si="254"/>
        <v>0</v>
      </c>
      <c r="I454" s="210">
        <f t="shared" si="254"/>
        <v>0</v>
      </c>
      <c r="J454" s="210">
        <f t="shared" si="254"/>
        <v>0</v>
      </c>
      <c r="K454" s="210">
        <f t="shared" si="254"/>
        <v>0</v>
      </c>
      <c r="L454" s="210">
        <f t="shared" si="254"/>
        <v>0</v>
      </c>
      <c r="M454" s="210">
        <f t="shared" si="254"/>
        <v>0</v>
      </c>
      <c r="N454" s="210">
        <f t="shared" si="254"/>
        <v>0</v>
      </c>
      <c r="O454" s="210">
        <f t="shared" si="254"/>
        <v>0</v>
      </c>
      <c r="P454" s="210">
        <f t="shared" si="254"/>
        <v>0</v>
      </c>
      <c r="Q454" s="210">
        <f t="shared" si="254"/>
        <v>0</v>
      </c>
      <c r="R454" s="210">
        <f t="shared" si="254"/>
        <v>0</v>
      </c>
      <c r="S454" s="210">
        <f t="shared" si="254"/>
        <v>0</v>
      </c>
      <c r="T454" s="210">
        <f t="shared" si="254"/>
        <v>0</v>
      </c>
      <c r="U454" s="210">
        <f t="shared" si="254"/>
        <v>0</v>
      </c>
      <c r="V454" s="210">
        <f t="shared" si="254"/>
        <v>0</v>
      </c>
      <c r="W454" s="210">
        <f t="shared" si="254"/>
        <v>0</v>
      </c>
      <c r="X454" s="210">
        <f t="shared" si="254"/>
        <v>0</v>
      </c>
      <c r="Y454" s="210">
        <f t="shared" si="254"/>
        <v>0</v>
      </c>
      <c r="Z454" s="210">
        <f t="shared" si="254"/>
        <v>0</v>
      </c>
      <c r="AA454" s="210">
        <f t="shared" si="254"/>
        <v>0</v>
      </c>
      <c r="AB454" s="210">
        <f t="shared" si="254"/>
        <v>0</v>
      </c>
      <c r="AC454" s="210">
        <f t="shared" si="254"/>
        <v>0</v>
      </c>
      <c r="AD454" s="210">
        <f t="shared" si="254"/>
        <v>0</v>
      </c>
      <c r="AE454" s="210">
        <f t="shared" si="254"/>
        <v>0</v>
      </c>
      <c r="AF454" s="210">
        <f t="shared" si="254"/>
        <v>0</v>
      </c>
      <c r="AG454" s="210">
        <f t="shared" si="254"/>
        <v>0</v>
      </c>
      <c r="AH454" s="210">
        <f t="shared" si="254"/>
        <v>0</v>
      </c>
      <c r="AI454" s="210">
        <f t="shared" si="254"/>
        <v>0</v>
      </c>
      <c r="AJ454" s="210">
        <f t="shared" si="254"/>
        <v>0</v>
      </c>
      <c r="AK454" s="210">
        <f t="shared" si="254"/>
        <v>0</v>
      </c>
      <c r="AL454" s="210">
        <f t="shared" si="254"/>
        <v>0</v>
      </c>
      <c r="AM454" s="210">
        <f t="shared" si="254"/>
        <v>0</v>
      </c>
      <c r="AN454" s="210">
        <f t="shared" si="254"/>
        <v>0</v>
      </c>
      <c r="AO454" s="210">
        <f t="shared" si="254"/>
        <v>0</v>
      </c>
      <c r="AP454" s="210">
        <f t="shared" si="254"/>
        <v>0</v>
      </c>
    </row>
    <row r="455" spans="1:42" x14ac:dyDescent="0.2">
      <c r="A455" s="16">
        <f t="shared" ref="A455" si="255">A454+1</f>
        <v>10</v>
      </c>
      <c r="B455" s="229">
        <f t="shared" si="244"/>
        <v>0</v>
      </c>
      <c r="C455" s="230">
        <f t="shared" ref="C455:AP455" si="256">LOOKUP(C443,$B$429:$AP$429,$B$430:$AP$430)*$B600/100</f>
        <v>0</v>
      </c>
      <c r="D455" s="214">
        <f t="shared" si="256"/>
        <v>0</v>
      </c>
      <c r="E455" s="214">
        <f t="shared" si="256"/>
        <v>0</v>
      </c>
      <c r="F455" s="214">
        <f t="shared" si="256"/>
        <v>0</v>
      </c>
      <c r="G455" s="214">
        <f t="shared" si="256"/>
        <v>0</v>
      </c>
      <c r="H455" s="214">
        <f t="shared" si="256"/>
        <v>0</v>
      </c>
      <c r="I455" s="214">
        <f t="shared" si="256"/>
        <v>0</v>
      </c>
      <c r="J455" s="214">
        <f t="shared" si="256"/>
        <v>0</v>
      </c>
      <c r="K455" s="214">
        <f t="shared" si="256"/>
        <v>0</v>
      </c>
      <c r="L455" s="214">
        <f t="shared" si="256"/>
        <v>0</v>
      </c>
      <c r="M455" s="214">
        <f t="shared" si="256"/>
        <v>0</v>
      </c>
      <c r="N455" s="214">
        <f t="shared" si="256"/>
        <v>0</v>
      </c>
      <c r="O455" s="214">
        <f t="shared" si="256"/>
        <v>0</v>
      </c>
      <c r="P455" s="214">
        <f t="shared" si="256"/>
        <v>0</v>
      </c>
      <c r="Q455" s="214">
        <f t="shared" si="256"/>
        <v>0</v>
      </c>
      <c r="R455" s="214">
        <f t="shared" si="256"/>
        <v>0</v>
      </c>
      <c r="S455" s="214">
        <f t="shared" si="256"/>
        <v>0</v>
      </c>
      <c r="T455" s="214">
        <f t="shared" si="256"/>
        <v>0</v>
      </c>
      <c r="U455" s="214">
        <f t="shared" si="256"/>
        <v>0</v>
      </c>
      <c r="V455" s="214">
        <f t="shared" si="256"/>
        <v>0</v>
      </c>
      <c r="W455" s="214">
        <f t="shared" si="256"/>
        <v>0</v>
      </c>
      <c r="X455" s="214">
        <f t="shared" si="256"/>
        <v>0</v>
      </c>
      <c r="Y455" s="214">
        <f t="shared" si="256"/>
        <v>0</v>
      </c>
      <c r="Z455" s="214">
        <f t="shared" si="256"/>
        <v>0</v>
      </c>
      <c r="AA455" s="214">
        <f t="shared" si="256"/>
        <v>0</v>
      </c>
      <c r="AB455" s="214">
        <f t="shared" si="256"/>
        <v>0</v>
      </c>
      <c r="AC455" s="214">
        <f t="shared" si="256"/>
        <v>0</v>
      </c>
      <c r="AD455" s="214">
        <f t="shared" si="256"/>
        <v>0</v>
      </c>
      <c r="AE455" s="214">
        <f t="shared" si="256"/>
        <v>0</v>
      </c>
      <c r="AF455" s="214">
        <f t="shared" si="256"/>
        <v>0</v>
      </c>
      <c r="AG455" s="214">
        <f t="shared" si="256"/>
        <v>0</v>
      </c>
      <c r="AH455" s="214">
        <f t="shared" si="256"/>
        <v>0</v>
      </c>
      <c r="AI455" s="214">
        <f t="shared" si="256"/>
        <v>0</v>
      </c>
      <c r="AJ455" s="214">
        <f t="shared" si="256"/>
        <v>0</v>
      </c>
      <c r="AK455" s="214">
        <f t="shared" si="256"/>
        <v>0</v>
      </c>
      <c r="AL455" s="214">
        <f t="shared" si="256"/>
        <v>0</v>
      </c>
      <c r="AM455" s="214">
        <f t="shared" si="256"/>
        <v>0</v>
      </c>
      <c r="AN455" s="214">
        <f t="shared" si="256"/>
        <v>0</v>
      </c>
      <c r="AO455" s="214">
        <f t="shared" si="256"/>
        <v>0</v>
      </c>
      <c r="AP455" s="214">
        <f t="shared" si="256"/>
        <v>0</v>
      </c>
    </row>
    <row r="456" spans="1:42" s="16" customFormat="1" x14ac:dyDescent="0.2">
      <c r="A456" s="39" t="s">
        <v>13</v>
      </c>
      <c r="B456" s="19"/>
      <c r="C456" s="211">
        <f>SUM(C446:C455)</f>
        <v>0</v>
      </c>
      <c r="D456" s="211">
        <f t="shared" ref="D456:AP456" si="257">SUM(D446:D455)</f>
        <v>0</v>
      </c>
      <c r="E456" s="211">
        <f t="shared" si="257"/>
        <v>0</v>
      </c>
      <c r="F456" s="211">
        <f t="shared" si="257"/>
        <v>0</v>
      </c>
      <c r="G456" s="211">
        <f t="shared" si="257"/>
        <v>0</v>
      </c>
      <c r="H456" s="211">
        <f t="shared" si="257"/>
        <v>0</v>
      </c>
      <c r="I456" s="211">
        <f t="shared" si="257"/>
        <v>0</v>
      </c>
      <c r="J456" s="211">
        <f t="shared" si="257"/>
        <v>0</v>
      </c>
      <c r="K456" s="211">
        <f t="shared" si="257"/>
        <v>0</v>
      </c>
      <c r="L456" s="211">
        <f t="shared" si="257"/>
        <v>0</v>
      </c>
      <c r="M456" s="211">
        <f t="shared" si="257"/>
        <v>0</v>
      </c>
      <c r="N456" s="211">
        <f t="shared" si="257"/>
        <v>0</v>
      </c>
      <c r="O456" s="211">
        <f t="shared" si="257"/>
        <v>0</v>
      </c>
      <c r="P456" s="211">
        <f t="shared" si="257"/>
        <v>0</v>
      </c>
      <c r="Q456" s="211">
        <f t="shared" si="257"/>
        <v>0</v>
      </c>
      <c r="R456" s="211">
        <f t="shared" si="257"/>
        <v>0</v>
      </c>
      <c r="S456" s="211">
        <f t="shared" si="257"/>
        <v>0</v>
      </c>
      <c r="T456" s="211">
        <f t="shared" si="257"/>
        <v>0</v>
      </c>
      <c r="U456" s="211">
        <f t="shared" si="257"/>
        <v>0</v>
      </c>
      <c r="V456" s="211">
        <f t="shared" si="257"/>
        <v>0</v>
      </c>
      <c r="W456" s="211">
        <f t="shared" si="257"/>
        <v>0</v>
      </c>
      <c r="X456" s="211">
        <f t="shared" si="257"/>
        <v>0</v>
      </c>
      <c r="Y456" s="211">
        <f t="shared" si="257"/>
        <v>0</v>
      </c>
      <c r="Z456" s="211">
        <f t="shared" si="257"/>
        <v>0</v>
      </c>
      <c r="AA456" s="211">
        <f t="shared" si="257"/>
        <v>0</v>
      </c>
      <c r="AB456" s="211">
        <f t="shared" si="257"/>
        <v>0</v>
      </c>
      <c r="AC456" s="211">
        <f t="shared" si="257"/>
        <v>0</v>
      </c>
      <c r="AD456" s="211">
        <f t="shared" si="257"/>
        <v>0</v>
      </c>
      <c r="AE456" s="211">
        <f t="shared" si="257"/>
        <v>0</v>
      </c>
      <c r="AF456" s="211">
        <f t="shared" si="257"/>
        <v>0</v>
      </c>
      <c r="AG456" s="211">
        <f t="shared" si="257"/>
        <v>0</v>
      </c>
      <c r="AH456" s="211">
        <f t="shared" si="257"/>
        <v>0</v>
      </c>
      <c r="AI456" s="211">
        <f t="shared" si="257"/>
        <v>0</v>
      </c>
      <c r="AJ456" s="211">
        <f t="shared" si="257"/>
        <v>0</v>
      </c>
      <c r="AK456" s="211">
        <f t="shared" si="257"/>
        <v>0</v>
      </c>
      <c r="AL456" s="211">
        <f t="shared" si="257"/>
        <v>0</v>
      </c>
      <c r="AM456" s="211">
        <f t="shared" si="257"/>
        <v>0</v>
      </c>
      <c r="AN456" s="211">
        <f t="shared" si="257"/>
        <v>0</v>
      </c>
      <c r="AO456" s="211">
        <f t="shared" si="257"/>
        <v>0</v>
      </c>
      <c r="AP456" s="211">
        <f t="shared" si="257"/>
        <v>0</v>
      </c>
    </row>
    <row r="457" spans="1:42" s="16" customFormat="1" x14ac:dyDescent="0.2">
      <c r="A457" s="39"/>
      <c r="B457" s="19"/>
      <c r="C457" s="211"/>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row>
    <row r="458" spans="1:42" x14ac:dyDescent="0.2">
      <c r="A458" s="30" t="s">
        <v>80</v>
      </c>
      <c r="C458" s="211"/>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c r="AJ458" s="28"/>
      <c r="AK458" s="28"/>
      <c r="AL458" s="28"/>
      <c r="AM458" s="28"/>
      <c r="AN458" s="28"/>
      <c r="AO458" s="28"/>
      <c r="AP458" s="28"/>
    </row>
    <row r="459" spans="1:42" x14ac:dyDescent="0.2">
      <c r="A459" s="32" t="s">
        <v>64</v>
      </c>
      <c r="C459" s="211"/>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c r="AJ459" s="28"/>
      <c r="AK459" s="28"/>
      <c r="AL459" s="28"/>
      <c r="AM459" s="28"/>
      <c r="AN459" s="28"/>
      <c r="AO459" s="28"/>
      <c r="AP459" s="28"/>
    </row>
    <row r="460" spans="1:42" x14ac:dyDescent="0.2">
      <c r="A460" s="16">
        <v>1</v>
      </c>
      <c r="C460" s="211">
        <f t="shared" ref="C460:AP460" si="258">C323</f>
        <v>0</v>
      </c>
      <c r="D460" s="210">
        <f t="shared" si="258"/>
        <v>0</v>
      </c>
      <c r="E460" s="210">
        <f t="shared" si="258"/>
        <v>0</v>
      </c>
      <c r="F460" s="210">
        <f t="shared" si="258"/>
        <v>0</v>
      </c>
      <c r="G460" s="210">
        <f t="shared" si="258"/>
        <v>0</v>
      </c>
      <c r="H460" s="210">
        <f t="shared" si="258"/>
        <v>0</v>
      </c>
      <c r="I460" s="210">
        <f t="shared" si="258"/>
        <v>0</v>
      </c>
      <c r="J460" s="210">
        <f t="shared" si="258"/>
        <v>0</v>
      </c>
      <c r="K460" s="210">
        <f t="shared" si="258"/>
        <v>0</v>
      </c>
      <c r="L460" s="210">
        <f t="shared" si="258"/>
        <v>0</v>
      </c>
      <c r="M460" s="210">
        <f t="shared" si="258"/>
        <v>0</v>
      </c>
      <c r="N460" s="210">
        <f t="shared" si="258"/>
        <v>0</v>
      </c>
      <c r="O460" s="210">
        <f t="shared" si="258"/>
        <v>0</v>
      </c>
      <c r="P460" s="210">
        <f t="shared" si="258"/>
        <v>0</v>
      </c>
      <c r="Q460" s="210">
        <f t="shared" si="258"/>
        <v>0</v>
      </c>
      <c r="R460" s="210">
        <f t="shared" si="258"/>
        <v>0</v>
      </c>
      <c r="S460" s="210">
        <f t="shared" si="258"/>
        <v>0</v>
      </c>
      <c r="T460" s="210">
        <f t="shared" si="258"/>
        <v>0</v>
      </c>
      <c r="U460" s="210">
        <f t="shared" si="258"/>
        <v>0</v>
      </c>
      <c r="V460" s="210">
        <f t="shared" si="258"/>
        <v>0</v>
      </c>
      <c r="W460" s="210">
        <f t="shared" si="258"/>
        <v>0</v>
      </c>
      <c r="X460" s="210">
        <f t="shared" si="258"/>
        <v>0</v>
      </c>
      <c r="Y460" s="210">
        <f t="shared" si="258"/>
        <v>0</v>
      </c>
      <c r="Z460" s="210">
        <f t="shared" si="258"/>
        <v>0</v>
      </c>
      <c r="AA460" s="210">
        <f t="shared" si="258"/>
        <v>0</v>
      </c>
      <c r="AB460" s="210">
        <f t="shared" si="258"/>
        <v>0</v>
      </c>
      <c r="AC460" s="210">
        <f t="shared" si="258"/>
        <v>0</v>
      </c>
      <c r="AD460" s="210">
        <f t="shared" si="258"/>
        <v>0</v>
      </c>
      <c r="AE460" s="210">
        <f t="shared" si="258"/>
        <v>0</v>
      </c>
      <c r="AF460" s="210">
        <f t="shared" si="258"/>
        <v>0</v>
      </c>
      <c r="AG460" s="210">
        <f t="shared" si="258"/>
        <v>0</v>
      </c>
      <c r="AH460" s="210">
        <f t="shared" si="258"/>
        <v>0</v>
      </c>
      <c r="AI460" s="210">
        <f t="shared" si="258"/>
        <v>0</v>
      </c>
      <c r="AJ460" s="210">
        <f t="shared" si="258"/>
        <v>0</v>
      </c>
      <c r="AK460" s="210">
        <f t="shared" si="258"/>
        <v>0</v>
      </c>
      <c r="AL460" s="210">
        <f t="shared" si="258"/>
        <v>0</v>
      </c>
      <c r="AM460" s="210">
        <f t="shared" si="258"/>
        <v>0</v>
      </c>
      <c r="AN460" s="210">
        <f t="shared" si="258"/>
        <v>0</v>
      </c>
      <c r="AO460" s="210">
        <f t="shared" si="258"/>
        <v>0</v>
      </c>
      <c r="AP460" s="210">
        <f t="shared" si="258"/>
        <v>0</v>
      </c>
    </row>
    <row r="461" spans="1:42" x14ac:dyDescent="0.2">
      <c r="A461" s="16">
        <f>A460+1</f>
        <v>2</v>
      </c>
      <c r="C461" s="211">
        <f t="shared" ref="C461:AP461" si="259">C324</f>
        <v>0</v>
      </c>
      <c r="D461" s="210">
        <f t="shared" si="259"/>
        <v>0</v>
      </c>
      <c r="E461" s="210">
        <f t="shared" si="259"/>
        <v>0</v>
      </c>
      <c r="F461" s="210">
        <f t="shared" si="259"/>
        <v>0</v>
      </c>
      <c r="G461" s="210">
        <f t="shared" si="259"/>
        <v>0</v>
      </c>
      <c r="H461" s="210">
        <f t="shared" si="259"/>
        <v>0</v>
      </c>
      <c r="I461" s="210">
        <f t="shared" si="259"/>
        <v>0</v>
      </c>
      <c r="J461" s="210">
        <f t="shared" si="259"/>
        <v>0</v>
      </c>
      <c r="K461" s="210">
        <f t="shared" si="259"/>
        <v>0</v>
      </c>
      <c r="L461" s="210">
        <f t="shared" si="259"/>
        <v>0</v>
      </c>
      <c r="M461" s="210">
        <f t="shared" si="259"/>
        <v>0</v>
      </c>
      <c r="N461" s="210">
        <f t="shared" si="259"/>
        <v>0</v>
      </c>
      <c r="O461" s="210">
        <f t="shared" si="259"/>
        <v>0</v>
      </c>
      <c r="P461" s="210">
        <f t="shared" si="259"/>
        <v>0</v>
      </c>
      <c r="Q461" s="210">
        <f t="shared" si="259"/>
        <v>0</v>
      </c>
      <c r="R461" s="210">
        <f t="shared" si="259"/>
        <v>0</v>
      </c>
      <c r="S461" s="210">
        <f t="shared" si="259"/>
        <v>0</v>
      </c>
      <c r="T461" s="210">
        <f t="shared" si="259"/>
        <v>0</v>
      </c>
      <c r="U461" s="210">
        <f t="shared" si="259"/>
        <v>0</v>
      </c>
      <c r="V461" s="210">
        <f t="shared" si="259"/>
        <v>0</v>
      </c>
      <c r="W461" s="210">
        <f t="shared" si="259"/>
        <v>0</v>
      </c>
      <c r="X461" s="210">
        <f t="shared" si="259"/>
        <v>0</v>
      </c>
      <c r="Y461" s="210">
        <f t="shared" si="259"/>
        <v>0</v>
      </c>
      <c r="Z461" s="210">
        <f t="shared" si="259"/>
        <v>0</v>
      </c>
      <c r="AA461" s="210">
        <f t="shared" si="259"/>
        <v>0</v>
      </c>
      <c r="AB461" s="210">
        <f t="shared" si="259"/>
        <v>0</v>
      </c>
      <c r="AC461" s="210">
        <f t="shared" si="259"/>
        <v>0</v>
      </c>
      <c r="AD461" s="210">
        <f t="shared" si="259"/>
        <v>0</v>
      </c>
      <c r="AE461" s="210">
        <f t="shared" si="259"/>
        <v>0</v>
      </c>
      <c r="AF461" s="210">
        <f t="shared" si="259"/>
        <v>0</v>
      </c>
      <c r="AG461" s="210">
        <f t="shared" si="259"/>
        <v>0</v>
      </c>
      <c r="AH461" s="210">
        <f t="shared" si="259"/>
        <v>0</v>
      </c>
      <c r="AI461" s="210">
        <f t="shared" si="259"/>
        <v>0</v>
      </c>
      <c r="AJ461" s="210">
        <f t="shared" si="259"/>
        <v>0</v>
      </c>
      <c r="AK461" s="210">
        <f t="shared" si="259"/>
        <v>0</v>
      </c>
      <c r="AL461" s="210">
        <f t="shared" si="259"/>
        <v>0</v>
      </c>
      <c r="AM461" s="210">
        <f t="shared" si="259"/>
        <v>0</v>
      </c>
      <c r="AN461" s="210">
        <f t="shared" si="259"/>
        <v>0</v>
      </c>
      <c r="AO461" s="210">
        <f t="shared" si="259"/>
        <v>0</v>
      </c>
      <c r="AP461" s="210">
        <f t="shared" si="259"/>
        <v>0</v>
      </c>
    </row>
    <row r="462" spans="1:42" x14ac:dyDescent="0.2">
      <c r="A462" s="16">
        <f t="shared" ref="A462:A467" si="260">A461+1</f>
        <v>3</v>
      </c>
      <c r="C462" s="211">
        <f t="shared" ref="C462:AP462" si="261">C325</f>
        <v>0</v>
      </c>
      <c r="D462" s="210">
        <f t="shared" si="261"/>
        <v>0</v>
      </c>
      <c r="E462" s="210">
        <f t="shared" si="261"/>
        <v>0</v>
      </c>
      <c r="F462" s="210">
        <f t="shared" si="261"/>
        <v>0</v>
      </c>
      <c r="G462" s="210">
        <f t="shared" si="261"/>
        <v>0</v>
      </c>
      <c r="H462" s="210">
        <f t="shared" si="261"/>
        <v>0</v>
      </c>
      <c r="I462" s="210">
        <f t="shared" si="261"/>
        <v>0</v>
      </c>
      <c r="J462" s="210">
        <f t="shared" si="261"/>
        <v>0</v>
      </c>
      <c r="K462" s="210">
        <f t="shared" si="261"/>
        <v>0</v>
      </c>
      <c r="L462" s="210">
        <f t="shared" si="261"/>
        <v>0</v>
      </c>
      <c r="M462" s="210">
        <f t="shared" si="261"/>
        <v>0</v>
      </c>
      <c r="N462" s="210">
        <f t="shared" si="261"/>
        <v>0</v>
      </c>
      <c r="O462" s="210">
        <f t="shared" si="261"/>
        <v>0</v>
      </c>
      <c r="P462" s="210">
        <f t="shared" si="261"/>
        <v>0</v>
      </c>
      <c r="Q462" s="210">
        <f t="shared" si="261"/>
        <v>0</v>
      </c>
      <c r="R462" s="210">
        <f t="shared" si="261"/>
        <v>0</v>
      </c>
      <c r="S462" s="210">
        <f t="shared" si="261"/>
        <v>0</v>
      </c>
      <c r="T462" s="210">
        <f t="shared" si="261"/>
        <v>0</v>
      </c>
      <c r="U462" s="210">
        <f t="shared" si="261"/>
        <v>0</v>
      </c>
      <c r="V462" s="210">
        <f t="shared" si="261"/>
        <v>0</v>
      </c>
      <c r="W462" s="210">
        <f t="shared" si="261"/>
        <v>0</v>
      </c>
      <c r="X462" s="210">
        <f t="shared" si="261"/>
        <v>0</v>
      </c>
      <c r="Y462" s="210">
        <f t="shared" si="261"/>
        <v>0</v>
      </c>
      <c r="Z462" s="210">
        <f t="shared" si="261"/>
        <v>0</v>
      </c>
      <c r="AA462" s="210">
        <f t="shared" si="261"/>
        <v>0</v>
      </c>
      <c r="AB462" s="210">
        <f t="shared" si="261"/>
        <v>0</v>
      </c>
      <c r="AC462" s="210">
        <f t="shared" si="261"/>
        <v>0</v>
      </c>
      <c r="AD462" s="210">
        <f t="shared" si="261"/>
        <v>0</v>
      </c>
      <c r="AE462" s="210">
        <f t="shared" si="261"/>
        <v>0</v>
      </c>
      <c r="AF462" s="210">
        <f t="shared" si="261"/>
        <v>0</v>
      </c>
      <c r="AG462" s="210">
        <f t="shared" si="261"/>
        <v>0</v>
      </c>
      <c r="AH462" s="210">
        <f t="shared" si="261"/>
        <v>0</v>
      </c>
      <c r="AI462" s="210">
        <f t="shared" si="261"/>
        <v>0</v>
      </c>
      <c r="AJ462" s="210">
        <f t="shared" si="261"/>
        <v>0</v>
      </c>
      <c r="AK462" s="210">
        <f t="shared" si="261"/>
        <v>0</v>
      </c>
      <c r="AL462" s="210">
        <f t="shared" si="261"/>
        <v>0</v>
      </c>
      <c r="AM462" s="210">
        <f t="shared" si="261"/>
        <v>0</v>
      </c>
      <c r="AN462" s="210">
        <f t="shared" si="261"/>
        <v>0</v>
      </c>
      <c r="AO462" s="210">
        <f t="shared" si="261"/>
        <v>0</v>
      </c>
      <c r="AP462" s="210">
        <f t="shared" si="261"/>
        <v>0</v>
      </c>
    </row>
    <row r="463" spans="1:42" x14ac:dyDescent="0.2">
      <c r="A463" s="16">
        <f t="shared" si="260"/>
        <v>4</v>
      </c>
      <c r="C463" s="211">
        <f t="shared" ref="C463:AP463" si="262">C326</f>
        <v>0</v>
      </c>
      <c r="D463" s="210">
        <f t="shared" si="262"/>
        <v>0</v>
      </c>
      <c r="E463" s="210">
        <f t="shared" si="262"/>
        <v>0</v>
      </c>
      <c r="F463" s="210">
        <f t="shared" si="262"/>
        <v>0</v>
      </c>
      <c r="G463" s="210">
        <f t="shared" si="262"/>
        <v>0</v>
      </c>
      <c r="H463" s="210">
        <f t="shared" si="262"/>
        <v>0</v>
      </c>
      <c r="I463" s="210">
        <f t="shared" si="262"/>
        <v>0</v>
      </c>
      <c r="J463" s="210">
        <f t="shared" si="262"/>
        <v>0</v>
      </c>
      <c r="K463" s="210">
        <f t="shared" si="262"/>
        <v>0</v>
      </c>
      <c r="L463" s="210">
        <f t="shared" si="262"/>
        <v>0</v>
      </c>
      <c r="M463" s="210">
        <f t="shared" si="262"/>
        <v>0</v>
      </c>
      <c r="N463" s="210">
        <f t="shared" si="262"/>
        <v>0</v>
      </c>
      <c r="O463" s="210">
        <f t="shared" si="262"/>
        <v>0</v>
      </c>
      <c r="P463" s="210">
        <f t="shared" si="262"/>
        <v>0</v>
      </c>
      <c r="Q463" s="210">
        <f t="shared" si="262"/>
        <v>0</v>
      </c>
      <c r="R463" s="210">
        <f t="shared" si="262"/>
        <v>0</v>
      </c>
      <c r="S463" s="210">
        <f t="shared" si="262"/>
        <v>0</v>
      </c>
      <c r="T463" s="210">
        <f t="shared" si="262"/>
        <v>0</v>
      </c>
      <c r="U463" s="210">
        <f t="shared" si="262"/>
        <v>0</v>
      </c>
      <c r="V463" s="210">
        <f t="shared" si="262"/>
        <v>0</v>
      </c>
      <c r="W463" s="210">
        <f t="shared" si="262"/>
        <v>0</v>
      </c>
      <c r="X463" s="210">
        <f t="shared" si="262"/>
        <v>0</v>
      </c>
      <c r="Y463" s="210">
        <f t="shared" si="262"/>
        <v>0</v>
      </c>
      <c r="Z463" s="210">
        <f t="shared" si="262"/>
        <v>0</v>
      </c>
      <c r="AA463" s="210">
        <f t="shared" si="262"/>
        <v>0</v>
      </c>
      <c r="AB463" s="210">
        <f t="shared" si="262"/>
        <v>0</v>
      </c>
      <c r="AC463" s="210">
        <f t="shared" si="262"/>
        <v>0</v>
      </c>
      <c r="AD463" s="210">
        <f t="shared" si="262"/>
        <v>0</v>
      </c>
      <c r="AE463" s="210">
        <f t="shared" si="262"/>
        <v>0</v>
      </c>
      <c r="AF463" s="210">
        <f t="shared" si="262"/>
        <v>0</v>
      </c>
      <c r="AG463" s="210">
        <f t="shared" si="262"/>
        <v>0</v>
      </c>
      <c r="AH463" s="210">
        <f t="shared" si="262"/>
        <v>0</v>
      </c>
      <c r="AI463" s="210">
        <f t="shared" si="262"/>
        <v>0</v>
      </c>
      <c r="AJ463" s="210">
        <f t="shared" si="262"/>
        <v>0</v>
      </c>
      <c r="AK463" s="210">
        <f t="shared" si="262"/>
        <v>0</v>
      </c>
      <c r="AL463" s="210">
        <f t="shared" si="262"/>
        <v>0</v>
      </c>
      <c r="AM463" s="210">
        <f t="shared" si="262"/>
        <v>0</v>
      </c>
      <c r="AN463" s="210">
        <f t="shared" si="262"/>
        <v>0</v>
      </c>
      <c r="AO463" s="210">
        <f t="shared" si="262"/>
        <v>0</v>
      </c>
      <c r="AP463" s="210">
        <f t="shared" si="262"/>
        <v>0</v>
      </c>
    </row>
    <row r="464" spans="1:42" x14ac:dyDescent="0.2">
      <c r="A464" s="16">
        <f t="shared" si="260"/>
        <v>5</v>
      </c>
      <c r="C464" s="211">
        <f t="shared" ref="C464:AP464" si="263">C327</f>
        <v>0</v>
      </c>
      <c r="D464" s="210">
        <f t="shared" si="263"/>
        <v>0</v>
      </c>
      <c r="E464" s="210">
        <f t="shared" si="263"/>
        <v>0</v>
      </c>
      <c r="F464" s="210">
        <f t="shared" si="263"/>
        <v>0</v>
      </c>
      <c r="G464" s="210">
        <f t="shared" si="263"/>
        <v>0</v>
      </c>
      <c r="H464" s="210">
        <f t="shared" si="263"/>
        <v>0</v>
      </c>
      <c r="I464" s="210">
        <f t="shared" si="263"/>
        <v>0</v>
      </c>
      <c r="J464" s="210">
        <f t="shared" si="263"/>
        <v>0</v>
      </c>
      <c r="K464" s="210">
        <f t="shared" si="263"/>
        <v>0</v>
      </c>
      <c r="L464" s="210">
        <f t="shared" si="263"/>
        <v>0</v>
      </c>
      <c r="M464" s="210">
        <f t="shared" si="263"/>
        <v>0</v>
      </c>
      <c r="N464" s="210">
        <f t="shared" si="263"/>
        <v>0</v>
      </c>
      <c r="O464" s="210">
        <f t="shared" si="263"/>
        <v>0</v>
      </c>
      <c r="P464" s="210">
        <f t="shared" si="263"/>
        <v>0</v>
      </c>
      <c r="Q464" s="210">
        <f t="shared" si="263"/>
        <v>0</v>
      </c>
      <c r="R464" s="210">
        <f t="shared" si="263"/>
        <v>0</v>
      </c>
      <c r="S464" s="210">
        <f t="shared" si="263"/>
        <v>0</v>
      </c>
      <c r="T464" s="210">
        <f t="shared" si="263"/>
        <v>0</v>
      </c>
      <c r="U464" s="210">
        <f t="shared" si="263"/>
        <v>0</v>
      </c>
      <c r="V464" s="210">
        <f t="shared" si="263"/>
        <v>0</v>
      </c>
      <c r="W464" s="210">
        <f t="shared" si="263"/>
        <v>0</v>
      </c>
      <c r="X464" s="210">
        <f t="shared" si="263"/>
        <v>0</v>
      </c>
      <c r="Y464" s="210">
        <f t="shared" si="263"/>
        <v>0</v>
      </c>
      <c r="Z464" s="210">
        <f t="shared" si="263"/>
        <v>0</v>
      </c>
      <c r="AA464" s="210">
        <f t="shared" si="263"/>
        <v>0</v>
      </c>
      <c r="AB464" s="210">
        <f t="shared" si="263"/>
        <v>0</v>
      </c>
      <c r="AC464" s="210">
        <f t="shared" si="263"/>
        <v>0</v>
      </c>
      <c r="AD464" s="210">
        <f t="shared" si="263"/>
        <v>0</v>
      </c>
      <c r="AE464" s="210">
        <f t="shared" si="263"/>
        <v>0</v>
      </c>
      <c r="AF464" s="210">
        <f t="shared" si="263"/>
        <v>0</v>
      </c>
      <c r="AG464" s="210">
        <f t="shared" si="263"/>
        <v>0</v>
      </c>
      <c r="AH464" s="210">
        <f t="shared" si="263"/>
        <v>0</v>
      </c>
      <c r="AI464" s="210">
        <f t="shared" si="263"/>
        <v>0</v>
      </c>
      <c r="AJ464" s="210">
        <f t="shared" si="263"/>
        <v>0</v>
      </c>
      <c r="AK464" s="210">
        <f t="shared" si="263"/>
        <v>0</v>
      </c>
      <c r="AL464" s="210">
        <f t="shared" si="263"/>
        <v>0</v>
      </c>
      <c r="AM464" s="210">
        <f t="shared" si="263"/>
        <v>0</v>
      </c>
      <c r="AN464" s="210">
        <f t="shared" si="263"/>
        <v>0</v>
      </c>
      <c r="AO464" s="210">
        <f t="shared" si="263"/>
        <v>0</v>
      </c>
      <c r="AP464" s="210">
        <f t="shared" si="263"/>
        <v>0</v>
      </c>
    </row>
    <row r="465" spans="1:42" x14ac:dyDescent="0.2">
      <c r="A465" s="16">
        <f t="shared" si="260"/>
        <v>6</v>
      </c>
      <c r="C465" s="211">
        <f t="shared" ref="C465:AP465" si="264">C328</f>
        <v>0</v>
      </c>
      <c r="D465" s="210">
        <f t="shared" si="264"/>
        <v>0</v>
      </c>
      <c r="E465" s="210">
        <f t="shared" si="264"/>
        <v>0</v>
      </c>
      <c r="F465" s="210">
        <f t="shared" si="264"/>
        <v>0</v>
      </c>
      <c r="G465" s="210">
        <f t="shared" si="264"/>
        <v>0</v>
      </c>
      <c r="H465" s="210">
        <f t="shared" si="264"/>
        <v>0</v>
      </c>
      <c r="I465" s="210">
        <f t="shared" si="264"/>
        <v>0</v>
      </c>
      <c r="J465" s="210">
        <f t="shared" si="264"/>
        <v>0</v>
      </c>
      <c r="K465" s="210">
        <f t="shared" si="264"/>
        <v>0</v>
      </c>
      <c r="L465" s="210">
        <f t="shared" si="264"/>
        <v>0</v>
      </c>
      <c r="M465" s="210">
        <f t="shared" si="264"/>
        <v>0</v>
      </c>
      <c r="N465" s="210">
        <f t="shared" si="264"/>
        <v>0</v>
      </c>
      <c r="O465" s="210">
        <f t="shared" si="264"/>
        <v>0</v>
      </c>
      <c r="P465" s="210">
        <f t="shared" si="264"/>
        <v>0</v>
      </c>
      <c r="Q465" s="210">
        <f t="shared" si="264"/>
        <v>0</v>
      </c>
      <c r="R465" s="210">
        <f t="shared" si="264"/>
        <v>0</v>
      </c>
      <c r="S465" s="210">
        <f t="shared" si="264"/>
        <v>0</v>
      </c>
      <c r="T465" s="210">
        <f t="shared" si="264"/>
        <v>0</v>
      </c>
      <c r="U465" s="210">
        <f t="shared" si="264"/>
        <v>0</v>
      </c>
      <c r="V465" s="210">
        <f t="shared" si="264"/>
        <v>0</v>
      </c>
      <c r="W465" s="210">
        <f t="shared" si="264"/>
        <v>0</v>
      </c>
      <c r="X465" s="210">
        <f t="shared" si="264"/>
        <v>0</v>
      </c>
      <c r="Y465" s="210">
        <f t="shared" si="264"/>
        <v>0</v>
      </c>
      <c r="Z465" s="210">
        <f t="shared" si="264"/>
        <v>0</v>
      </c>
      <c r="AA465" s="210">
        <f t="shared" si="264"/>
        <v>0</v>
      </c>
      <c r="AB465" s="210">
        <f t="shared" si="264"/>
        <v>0</v>
      </c>
      <c r="AC465" s="210">
        <f t="shared" si="264"/>
        <v>0</v>
      </c>
      <c r="AD465" s="210">
        <f t="shared" si="264"/>
        <v>0</v>
      </c>
      <c r="AE465" s="210">
        <f t="shared" si="264"/>
        <v>0</v>
      </c>
      <c r="AF465" s="210">
        <f t="shared" si="264"/>
        <v>0</v>
      </c>
      <c r="AG465" s="210">
        <f t="shared" si="264"/>
        <v>0</v>
      </c>
      <c r="AH465" s="210">
        <f t="shared" si="264"/>
        <v>0</v>
      </c>
      <c r="AI465" s="210">
        <f t="shared" si="264"/>
        <v>0</v>
      </c>
      <c r="AJ465" s="210">
        <f t="shared" si="264"/>
        <v>0</v>
      </c>
      <c r="AK465" s="210">
        <f t="shared" si="264"/>
        <v>0</v>
      </c>
      <c r="AL465" s="210">
        <f t="shared" si="264"/>
        <v>0</v>
      </c>
      <c r="AM465" s="210">
        <f t="shared" si="264"/>
        <v>0</v>
      </c>
      <c r="AN465" s="210">
        <f t="shared" si="264"/>
        <v>0</v>
      </c>
      <c r="AO465" s="210">
        <f t="shared" si="264"/>
        <v>0</v>
      </c>
      <c r="AP465" s="210">
        <f t="shared" si="264"/>
        <v>0</v>
      </c>
    </row>
    <row r="466" spans="1:42" x14ac:dyDescent="0.2">
      <c r="A466" s="16">
        <f t="shared" si="260"/>
        <v>7</v>
      </c>
      <c r="C466" s="211">
        <f t="shared" ref="C466:AP466" si="265">C329</f>
        <v>0</v>
      </c>
      <c r="D466" s="210">
        <f t="shared" si="265"/>
        <v>0</v>
      </c>
      <c r="E466" s="210">
        <f t="shared" si="265"/>
        <v>0</v>
      </c>
      <c r="F466" s="210">
        <f t="shared" si="265"/>
        <v>0</v>
      </c>
      <c r="G466" s="210">
        <f t="shared" si="265"/>
        <v>0</v>
      </c>
      <c r="H466" s="210">
        <f t="shared" si="265"/>
        <v>0</v>
      </c>
      <c r="I466" s="210">
        <f t="shared" si="265"/>
        <v>0</v>
      </c>
      <c r="J466" s="210">
        <f t="shared" si="265"/>
        <v>0</v>
      </c>
      <c r="K466" s="210">
        <f t="shared" si="265"/>
        <v>0</v>
      </c>
      <c r="L466" s="210">
        <f t="shared" si="265"/>
        <v>0</v>
      </c>
      <c r="M466" s="210">
        <f t="shared" si="265"/>
        <v>0</v>
      </c>
      <c r="N466" s="210">
        <f t="shared" si="265"/>
        <v>0</v>
      </c>
      <c r="O466" s="210">
        <f t="shared" si="265"/>
        <v>0</v>
      </c>
      <c r="P466" s="210">
        <f t="shared" si="265"/>
        <v>0</v>
      </c>
      <c r="Q466" s="210">
        <f t="shared" si="265"/>
        <v>0</v>
      </c>
      <c r="R466" s="210">
        <f t="shared" si="265"/>
        <v>0</v>
      </c>
      <c r="S466" s="210">
        <f t="shared" si="265"/>
        <v>0</v>
      </c>
      <c r="T466" s="210">
        <f t="shared" si="265"/>
        <v>0</v>
      </c>
      <c r="U466" s="210">
        <f t="shared" si="265"/>
        <v>0</v>
      </c>
      <c r="V466" s="210">
        <f t="shared" si="265"/>
        <v>0</v>
      </c>
      <c r="W466" s="210">
        <f t="shared" si="265"/>
        <v>0</v>
      </c>
      <c r="X466" s="210">
        <f t="shared" si="265"/>
        <v>0</v>
      </c>
      <c r="Y466" s="210">
        <f t="shared" si="265"/>
        <v>0</v>
      </c>
      <c r="Z466" s="210">
        <f t="shared" si="265"/>
        <v>0</v>
      </c>
      <c r="AA466" s="210">
        <f t="shared" si="265"/>
        <v>0</v>
      </c>
      <c r="AB466" s="210">
        <f t="shared" si="265"/>
        <v>0</v>
      </c>
      <c r="AC466" s="210">
        <f t="shared" si="265"/>
        <v>0</v>
      </c>
      <c r="AD466" s="210">
        <f t="shared" si="265"/>
        <v>0</v>
      </c>
      <c r="AE466" s="210">
        <f t="shared" si="265"/>
        <v>0</v>
      </c>
      <c r="AF466" s="210">
        <f t="shared" si="265"/>
        <v>0</v>
      </c>
      <c r="AG466" s="210">
        <f t="shared" si="265"/>
        <v>0</v>
      </c>
      <c r="AH466" s="210">
        <f t="shared" si="265"/>
        <v>0</v>
      </c>
      <c r="AI466" s="210">
        <f t="shared" si="265"/>
        <v>0</v>
      </c>
      <c r="AJ466" s="210">
        <f t="shared" si="265"/>
        <v>0</v>
      </c>
      <c r="AK466" s="210">
        <f t="shared" si="265"/>
        <v>0</v>
      </c>
      <c r="AL466" s="210">
        <f t="shared" si="265"/>
        <v>0</v>
      </c>
      <c r="AM466" s="210">
        <f t="shared" si="265"/>
        <v>0</v>
      </c>
      <c r="AN466" s="210">
        <f t="shared" si="265"/>
        <v>0</v>
      </c>
      <c r="AO466" s="210">
        <f t="shared" si="265"/>
        <v>0</v>
      </c>
      <c r="AP466" s="210">
        <f t="shared" si="265"/>
        <v>0</v>
      </c>
    </row>
    <row r="467" spans="1:42" x14ac:dyDescent="0.2">
      <c r="A467" s="16">
        <f t="shared" si="260"/>
        <v>8</v>
      </c>
      <c r="C467" s="211">
        <f t="shared" ref="C467:AP467" si="266">C330</f>
        <v>0</v>
      </c>
      <c r="D467" s="210">
        <f t="shared" si="266"/>
        <v>0</v>
      </c>
      <c r="E467" s="210">
        <f t="shared" si="266"/>
        <v>0</v>
      </c>
      <c r="F467" s="210">
        <f t="shared" si="266"/>
        <v>0</v>
      </c>
      <c r="G467" s="210">
        <f t="shared" si="266"/>
        <v>0</v>
      </c>
      <c r="H467" s="210">
        <f t="shared" si="266"/>
        <v>0</v>
      </c>
      <c r="I467" s="210">
        <f t="shared" si="266"/>
        <v>0</v>
      </c>
      <c r="J467" s="210">
        <f t="shared" si="266"/>
        <v>0</v>
      </c>
      <c r="K467" s="210">
        <f t="shared" si="266"/>
        <v>0</v>
      </c>
      <c r="L467" s="210">
        <f t="shared" si="266"/>
        <v>0</v>
      </c>
      <c r="M467" s="210">
        <f t="shared" si="266"/>
        <v>0</v>
      </c>
      <c r="N467" s="210">
        <f t="shared" si="266"/>
        <v>0</v>
      </c>
      <c r="O467" s="210">
        <f t="shared" si="266"/>
        <v>0</v>
      </c>
      <c r="P467" s="210">
        <f t="shared" si="266"/>
        <v>0</v>
      </c>
      <c r="Q467" s="210">
        <f t="shared" si="266"/>
        <v>0</v>
      </c>
      <c r="R467" s="210">
        <f t="shared" si="266"/>
        <v>0</v>
      </c>
      <c r="S467" s="210">
        <f t="shared" si="266"/>
        <v>0</v>
      </c>
      <c r="T467" s="210">
        <f t="shared" si="266"/>
        <v>0</v>
      </c>
      <c r="U467" s="210">
        <f t="shared" si="266"/>
        <v>0</v>
      </c>
      <c r="V467" s="210">
        <f t="shared" si="266"/>
        <v>0</v>
      </c>
      <c r="W467" s="210">
        <f t="shared" si="266"/>
        <v>0</v>
      </c>
      <c r="X467" s="210">
        <f t="shared" si="266"/>
        <v>0</v>
      </c>
      <c r="Y467" s="210">
        <f t="shared" si="266"/>
        <v>0</v>
      </c>
      <c r="Z467" s="210">
        <f t="shared" si="266"/>
        <v>0</v>
      </c>
      <c r="AA467" s="210">
        <f t="shared" si="266"/>
        <v>0</v>
      </c>
      <c r="AB467" s="210">
        <f t="shared" si="266"/>
        <v>0</v>
      </c>
      <c r="AC467" s="210">
        <f t="shared" si="266"/>
        <v>0</v>
      </c>
      <c r="AD467" s="210">
        <f t="shared" si="266"/>
        <v>0</v>
      </c>
      <c r="AE467" s="210">
        <f t="shared" si="266"/>
        <v>0</v>
      </c>
      <c r="AF467" s="210">
        <f t="shared" si="266"/>
        <v>0</v>
      </c>
      <c r="AG467" s="210">
        <f t="shared" si="266"/>
        <v>0</v>
      </c>
      <c r="AH467" s="210">
        <f t="shared" si="266"/>
        <v>0</v>
      </c>
      <c r="AI467" s="210">
        <f t="shared" si="266"/>
        <v>0</v>
      </c>
      <c r="AJ467" s="210">
        <f t="shared" si="266"/>
        <v>0</v>
      </c>
      <c r="AK467" s="210">
        <f t="shared" si="266"/>
        <v>0</v>
      </c>
      <c r="AL467" s="210">
        <f t="shared" si="266"/>
        <v>0</v>
      </c>
      <c r="AM467" s="210">
        <f t="shared" si="266"/>
        <v>0</v>
      </c>
      <c r="AN467" s="210">
        <f t="shared" si="266"/>
        <v>0</v>
      </c>
      <c r="AO467" s="210">
        <f t="shared" si="266"/>
        <v>0</v>
      </c>
      <c r="AP467" s="210">
        <f t="shared" si="266"/>
        <v>0</v>
      </c>
    </row>
    <row r="468" spans="1:42" x14ac:dyDescent="0.2">
      <c r="A468" s="16">
        <f>A467+1</f>
        <v>9</v>
      </c>
      <c r="C468" s="211">
        <f t="shared" ref="C468:AP468" si="267">C331</f>
        <v>0</v>
      </c>
      <c r="D468" s="210">
        <f t="shared" si="267"/>
        <v>0</v>
      </c>
      <c r="E468" s="210">
        <f t="shared" si="267"/>
        <v>0</v>
      </c>
      <c r="F468" s="210">
        <f t="shared" si="267"/>
        <v>0</v>
      </c>
      <c r="G468" s="210">
        <f t="shared" si="267"/>
        <v>0</v>
      </c>
      <c r="H468" s="210">
        <f t="shared" si="267"/>
        <v>0</v>
      </c>
      <c r="I468" s="210">
        <f t="shared" si="267"/>
        <v>0</v>
      </c>
      <c r="J468" s="210">
        <f t="shared" si="267"/>
        <v>0</v>
      </c>
      <c r="K468" s="210">
        <f t="shared" si="267"/>
        <v>0</v>
      </c>
      <c r="L468" s="210">
        <f t="shared" si="267"/>
        <v>0</v>
      </c>
      <c r="M468" s="210">
        <f t="shared" si="267"/>
        <v>0</v>
      </c>
      <c r="N468" s="210">
        <f t="shared" si="267"/>
        <v>0</v>
      </c>
      <c r="O468" s="210">
        <f t="shared" si="267"/>
        <v>0</v>
      </c>
      <c r="P468" s="210">
        <f t="shared" si="267"/>
        <v>0</v>
      </c>
      <c r="Q468" s="210">
        <f t="shared" si="267"/>
        <v>0</v>
      </c>
      <c r="R468" s="210">
        <f t="shared" si="267"/>
        <v>0</v>
      </c>
      <c r="S468" s="210">
        <f t="shared" si="267"/>
        <v>0</v>
      </c>
      <c r="T468" s="210">
        <f t="shared" si="267"/>
        <v>0</v>
      </c>
      <c r="U468" s="210">
        <f t="shared" si="267"/>
        <v>0</v>
      </c>
      <c r="V468" s="210">
        <f t="shared" si="267"/>
        <v>0</v>
      </c>
      <c r="W468" s="210">
        <f t="shared" si="267"/>
        <v>0</v>
      </c>
      <c r="X468" s="210">
        <f t="shared" si="267"/>
        <v>0</v>
      </c>
      <c r="Y468" s="210">
        <f t="shared" si="267"/>
        <v>0</v>
      </c>
      <c r="Z468" s="210">
        <f t="shared" si="267"/>
        <v>0</v>
      </c>
      <c r="AA468" s="210">
        <f t="shared" si="267"/>
        <v>0</v>
      </c>
      <c r="AB468" s="210">
        <f t="shared" si="267"/>
        <v>0</v>
      </c>
      <c r="AC468" s="210">
        <f t="shared" si="267"/>
        <v>0</v>
      </c>
      <c r="AD468" s="210">
        <f t="shared" si="267"/>
        <v>0</v>
      </c>
      <c r="AE468" s="210">
        <f t="shared" si="267"/>
        <v>0</v>
      </c>
      <c r="AF468" s="210">
        <f t="shared" si="267"/>
        <v>0</v>
      </c>
      <c r="AG468" s="210">
        <f t="shared" si="267"/>
        <v>0</v>
      </c>
      <c r="AH468" s="210">
        <f t="shared" si="267"/>
        <v>0</v>
      </c>
      <c r="AI468" s="210">
        <f t="shared" si="267"/>
        <v>0</v>
      </c>
      <c r="AJ468" s="210">
        <f t="shared" si="267"/>
        <v>0</v>
      </c>
      <c r="AK468" s="210">
        <f t="shared" si="267"/>
        <v>0</v>
      </c>
      <c r="AL468" s="210">
        <f t="shared" si="267"/>
        <v>0</v>
      </c>
      <c r="AM468" s="210">
        <f t="shared" si="267"/>
        <v>0</v>
      </c>
      <c r="AN468" s="210">
        <f t="shared" si="267"/>
        <v>0</v>
      </c>
      <c r="AO468" s="210">
        <f t="shared" si="267"/>
        <v>0</v>
      </c>
      <c r="AP468" s="210">
        <f t="shared" si="267"/>
        <v>0</v>
      </c>
    </row>
    <row r="469" spans="1:42" x14ac:dyDescent="0.2">
      <c r="A469" s="16">
        <f t="shared" ref="A469" si="268">A468+1</f>
        <v>10</v>
      </c>
      <c r="C469" s="211">
        <f t="shared" ref="C469:AP469" si="269">C332</f>
        <v>0</v>
      </c>
      <c r="D469" s="210">
        <f t="shared" si="269"/>
        <v>0</v>
      </c>
      <c r="E469" s="210">
        <f t="shared" si="269"/>
        <v>0</v>
      </c>
      <c r="F469" s="210">
        <f t="shared" si="269"/>
        <v>0</v>
      </c>
      <c r="G469" s="210">
        <f t="shared" si="269"/>
        <v>0</v>
      </c>
      <c r="H469" s="210">
        <f t="shared" si="269"/>
        <v>0</v>
      </c>
      <c r="I469" s="210">
        <f t="shared" si="269"/>
        <v>0</v>
      </c>
      <c r="J469" s="210">
        <f t="shared" si="269"/>
        <v>0</v>
      </c>
      <c r="K469" s="210">
        <f t="shared" si="269"/>
        <v>0</v>
      </c>
      <c r="L469" s="210">
        <f t="shared" si="269"/>
        <v>0</v>
      </c>
      <c r="M469" s="210">
        <f t="shared" si="269"/>
        <v>0</v>
      </c>
      <c r="N469" s="210">
        <f t="shared" si="269"/>
        <v>0</v>
      </c>
      <c r="O469" s="210">
        <f t="shared" si="269"/>
        <v>0</v>
      </c>
      <c r="P469" s="210">
        <f t="shared" si="269"/>
        <v>0</v>
      </c>
      <c r="Q469" s="210">
        <f t="shared" si="269"/>
        <v>0</v>
      </c>
      <c r="R469" s="210">
        <f t="shared" si="269"/>
        <v>0</v>
      </c>
      <c r="S469" s="210">
        <f t="shared" si="269"/>
        <v>0</v>
      </c>
      <c r="T469" s="210">
        <f t="shared" si="269"/>
        <v>0</v>
      </c>
      <c r="U469" s="210">
        <f t="shared" si="269"/>
        <v>0</v>
      </c>
      <c r="V469" s="210">
        <f t="shared" si="269"/>
        <v>0</v>
      </c>
      <c r="W469" s="210">
        <f t="shared" si="269"/>
        <v>0</v>
      </c>
      <c r="X469" s="210">
        <f t="shared" si="269"/>
        <v>0</v>
      </c>
      <c r="Y469" s="210">
        <f t="shared" si="269"/>
        <v>0</v>
      </c>
      <c r="Z469" s="210">
        <f t="shared" si="269"/>
        <v>0</v>
      </c>
      <c r="AA469" s="210">
        <f t="shared" si="269"/>
        <v>0</v>
      </c>
      <c r="AB469" s="210">
        <f t="shared" si="269"/>
        <v>0</v>
      </c>
      <c r="AC469" s="210">
        <f t="shared" si="269"/>
        <v>0</v>
      </c>
      <c r="AD469" s="210">
        <f t="shared" si="269"/>
        <v>0</v>
      </c>
      <c r="AE469" s="210">
        <f t="shared" si="269"/>
        <v>0</v>
      </c>
      <c r="AF469" s="210">
        <f t="shared" si="269"/>
        <v>0</v>
      </c>
      <c r="AG469" s="210">
        <f t="shared" si="269"/>
        <v>0</v>
      </c>
      <c r="AH469" s="210">
        <f t="shared" si="269"/>
        <v>0</v>
      </c>
      <c r="AI469" s="210">
        <f t="shared" si="269"/>
        <v>0</v>
      </c>
      <c r="AJ469" s="210">
        <f t="shared" si="269"/>
        <v>0</v>
      </c>
      <c r="AK469" s="210">
        <f t="shared" si="269"/>
        <v>0</v>
      </c>
      <c r="AL469" s="210">
        <f t="shared" si="269"/>
        <v>0</v>
      </c>
      <c r="AM469" s="210">
        <f t="shared" si="269"/>
        <v>0</v>
      </c>
      <c r="AN469" s="210">
        <f t="shared" si="269"/>
        <v>0</v>
      </c>
      <c r="AO469" s="210">
        <f t="shared" si="269"/>
        <v>0</v>
      </c>
      <c r="AP469" s="210">
        <f t="shared" si="269"/>
        <v>0</v>
      </c>
    </row>
    <row r="470" spans="1:42" x14ac:dyDescent="0.2">
      <c r="A470" s="32"/>
      <c r="C470" s="211"/>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c r="AJ470" s="28"/>
      <c r="AK470" s="28"/>
      <c r="AL470" s="28"/>
      <c r="AM470" s="28"/>
      <c r="AN470" s="28"/>
      <c r="AO470" s="28"/>
      <c r="AP470" s="28"/>
    </row>
    <row r="471" spans="1:42" x14ac:dyDescent="0.2">
      <c r="A471" s="32" t="s">
        <v>68</v>
      </c>
      <c r="C471" s="211"/>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c r="AJ471" s="28"/>
      <c r="AK471" s="28"/>
      <c r="AL471" s="28"/>
      <c r="AM471" s="28"/>
      <c r="AN471" s="28"/>
      <c r="AO471" s="28"/>
      <c r="AP471" s="28"/>
    </row>
    <row r="472" spans="1:42" x14ac:dyDescent="0.2">
      <c r="A472" s="16">
        <v>1</v>
      </c>
      <c r="B472" s="193">
        <f t="shared" ref="B472:B481" si="270">SUM(C472:AP472)</f>
        <v>0</v>
      </c>
      <c r="C472" s="211">
        <f t="shared" ref="C472:AP472" si="271">LOOKUP(C460,$B$429:$AP$429,$B$430:$AP$430)*$B623/100</f>
        <v>0</v>
      </c>
      <c r="D472" s="211">
        <f t="shared" si="271"/>
        <v>0</v>
      </c>
      <c r="E472" s="211">
        <f t="shared" si="271"/>
        <v>0</v>
      </c>
      <c r="F472" s="211">
        <f t="shared" si="271"/>
        <v>0</v>
      </c>
      <c r="G472" s="211">
        <f t="shared" si="271"/>
        <v>0</v>
      </c>
      <c r="H472" s="211">
        <f t="shared" si="271"/>
        <v>0</v>
      </c>
      <c r="I472" s="211">
        <f t="shared" si="271"/>
        <v>0</v>
      </c>
      <c r="J472" s="211">
        <f t="shared" si="271"/>
        <v>0</v>
      </c>
      <c r="K472" s="211">
        <f t="shared" si="271"/>
        <v>0</v>
      </c>
      <c r="L472" s="211">
        <f t="shared" si="271"/>
        <v>0</v>
      </c>
      <c r="M472" s="211">
        <f t="shared" si="271"/>
        <v>0</v>
      </c>
      <c r="N472" s="211">
        <f t="shared" si="271"/>
        <v>0</v>
      </c>
      <c r="O472" s="211">
        <f t="shared" si="271"/>
        <v>0</v>
      </c>
      <c r="P472" s="211">
        <f t="shared" si="271"/>
        <v>0</v>
      </c>
      <c r="Q472" s="211">
        <f t="shared" si="271"/>
        <v>0</v>
      </c>
      <c r="R472" s="211">
        <f t="shared" si="271"/>
        <v>0</v>
      </c>
      <c r="S472" s="211">
        <f t="shared" si="271"/>
        <v>0</v>
      </c>
      <c r="T472" s="211">
        <f t="shared" si="271"/>
        <v>0</v>
      </c>
      <c r="U472" s="211">
        <f t="shared" si="271"/>
        <v>0</v>
      </c>
      <c r="V472" s="211">
        <f t="shared" si="271"/>
        <v>0</v>
      </c>
      <c r="W472" s="211">
        <f t="shared" si="271"/>
        <v>0</v>
      </c>
      <c r="X472" s="211">
        <f t="shared" si="271"/>
        <v>0</v>
      </c>
      <c r="Y472" s="211">
        <f t="shared" si="271"/>
        <v>0</v>
      </c>
      <c r="Z472" s="211">
        <f t="shared" si="271"/>
        <v>0</v>
      </c>
      <c r="AA472" s="211">
        <f t="shared" si="271"/>
        <v>0</v>
      </c>
      <c r="AB472" s="211">
        <f t="shared" si="271"/>
        <v>0</v>
      </c>
      <c r="AC472" s="211">
        <f t="shared" si="271"/>
        <v>0</v>
      </c>
      <c r="AD472" s="211">
        <f t="shared" si="271"/>
        <v>0</v>
      </c>
      <c r="AE472" s="211">
        <f t="shared" si="271"/>
        <v>0</v>
      </c>
      <c r="AF472" s="211">
        <f t="shared" si="271"/>
        <v>0</v>
      </c>
      <c r="AG472" s="211">
        <f t="shared" si="271"/>
        <v>0</v>
      </c>
      <c r="AH472" s="211">
        <f t="shared" si="271"/>
        <v>0</v>
      </c>
      <c r="AI472" s="211">
        <f t="shared" si="271"/>
        <v>0</v>
      </c>
      <c r="AJ472" s="211">
        <f t="shared" si="271"/>
        <v>0</v>
      </c>
      <c r="AK472" s="211">
        <f t="shared" si="271"/>
        <v>0</v>
      </c>
      <c r="AL472" s="211">
        <f t="shared" si="271"/>
        <v>0</v>
      </c>
      <c r="AM472" s="211">
        <f t="shared" si="271"/>
        <v>0</v>
      </c>
      <c r="AN472" s="211">
        <f t="shared" si="271"/>
        <v>0</v>
      </c>
      <c r="AO472" s="211">
        <f t="shared" si="271"/>
        <v>0</v>
      </c>
      <c r="AP472" s="211">
        <f t="shared" si="271"/>
        <v>0</v>
      </c>
    </row>
    <row r="473" spans="1:42" x14ac:dyDescent="0.2">
      <c r="A473" s="16">
        <f>A472+1</f>
        <v>2</v>
      </c>
      <c r="B473" s="193">
        <f t="shared" si="270"/>
        <v>0</v>
      </c>
      <c r="C473" s="211">
        <f t="shared" ref="C473:AP473" si="272">LOOKUP(C461,$B$429:$AP$429,$B$430:$AP$430)*$B624/100</f>
        <v>0</v>
      </c>
      <c r="D473" s="211">
        <f t="shared" si="272"/>
        <v>0</v>
      </c>
      <c r="E473" s="211">
        <f t="shared" si="272"/>
        <v>0</v>
      </c>
      <c r="F473" s="211">
        <f t="shared" si="272"/>
        <v>0</v>
      </c>
      <c r="G473" s="211">
        <f t="shared" si="272"/>
        <v>0</v>
      </c>
      <c r="H473" s="211">
        <f t="shared" si="272"/>
        <v>0</v>
      </c>
      <c r="I473" s="211">
        <f t="shared" si="272"/>
        <v>0</v>
      </c>
      <c r="J473" s="211">
        <f t="shared" si="272"/>
        <v>0</v>
      </c>
      <c r="K473" s="211">
        <f t="shared" si="272"/>
        <v>0</v>
      </c>
      <c r="L473" s="211">
        <f t="shared" si="272"/>
        <v>0</v>
      </c>
      <c r="M473" s="211">
        <f t="shared" si="272"/>
        <v>0</v>
      </c>
      <c r="N473" s="211">
        <f t="shared" si="272"/>
        <v>0</v>
      </c>
      <c r="O473" s="211">
        <f t="shared" si="272"/>
        <v>0</v>
      </c>
      <c r="P473" s="211">
        <f t="shared" si="272"/>
        <v>0</v>
      </c>
      <c r="Q473" s="211">
        <f t="shared" si="272"/>
        <v>0</v>
      </c>
      <c r="R473" s="211">
        <f t="shared" si="272"/>
        <v>0</v>
      </c>
      <c r="S473" s="211">
        <f t="shared" si="272"/>
        <v>0</v>
      </c>
      <c r="T473" s="211">
        <f t="shared" si="272"/>
        <v>0</v>
      </c>
      <c r="U473" s="211">
        <f t="shared" si="272"/>
        <v>0</v>
      </c>
      <c r="V473" s="211">
        <f t="shared" si="272"/>
        <v>0</v>
      </c>
      <c r="W473" s="211">
        <f t="shared" si="272"/>
        <v>0</v>
      </c>
      <c r="X473" s="211">
        <f t="shared" si="272"/>
        <v>0</v>
      </c>
      <c r="Y473" s="211">
        <f t="shared" si="272"/>
        <v>0</v>
      </c>
      <c r="Z473" s="211">
        <f t="shared" si="272"/>
        <v>0</v>
      </c>
      <c r="AA473" s="211">
        <f t="shared" si="272"/>
        <v>0</v>
      </c>
      <c r="AB473" s="211">
        <f t="shared" si="272"/>
        <v>0</v>
      </c>
      <c r="AC473" s="211">
        <f t="shared" si="272"/>
        <v>0</v>
      </c>
      <c r="AD473" s="211">
        <f t="shared" si="272"/>
        <v>0</v>
      </c>
      <c r="AE473" s="211">
        <f t="shared" si="272"/>
        <v>0</v>
      </c>
      <c r="AF473" s="211">
        <f t="shared" si="272"/>
        <v>0</v>
      </c>
      <c r="AG473" s="211">
        <f t="shared" si="272"/>
        <v>0</v>
      </c>
      <c r="AH473" s="211">
        <f t="shared" si="272"/>
        <v>0</v>
      </c>
      <c r="AI473" s="211">
        <f t="shared" si="272"/>
        <v>0</v>
      </c>
      <c r="AJ473" s="211">
        <f t="shared" si="272"/>
        <v>0</v>
      </c>
      <c r="AK473" s="211">
        <f t="shared" si="272"/>
        <v>0</v>
      </c>
      <c r="AL473" s="211">
        <f t="shared" si="272"/>
        <v>0</v>
      </c>
      <c r="AM473" s="211">
        <f t="shared" si="272"/>
        <v>0</v>
      </c>
      <c r="AN473" s="211">
        <f t="shared" si="272"/>
        <v>0</v>
      </c>
      <c r="AO473" s="211">
        <f t="shared" si="272"/>
        <v>0</v>
      </c>
      <c r="AP473" s="211">
        <f t="shared" si="272"/>
        <v>0</v>
      </c>
    </row>
    <row r="474" spans="1:42" x14ac:dyDescent="0.2">
      <c r="A474" s="16">
        <f t="shared" ref="A474:A479" si="273">A473+1</f>
        <v>3</v>
      </c>
      <c r="B474" s="193">
        <f t="shared" si="270"/>
        <v>0</v>
      </c>
      <c r="C474" s="211">
        <f t="shared" ref="C474:AP474" si="274">LOOKUP(C462,$B$429:$AP$429,$B$430:$AP$430)*$B625/100</f>
        <v>0</v>
      </c>
      <c r="D474" s="211">
        <f t="shared" si="274"/>
        <v>0</v>
      </c>
      <c r="E474" s="211">
        <f t="shared" si="274"/>
        <v>0</v>
      </c>
      <c r="F474" s="211">
        <f t="shared" si="274"/>
        <v>0</v>
      </c>
      <c r="G474" s="211">
        <f t="shared" si="274"/>
        <v>0</v>
      </c>
      <c r="H474" s="211">
        <f t="shared" si="274"/>
        <v>0</v>
      </c>
      <c r="I474" s="211">
        <f t="shared" si="274"/>
        <v>0</v>
      </c>
      <c r="J474" s="211">
        <f t="shared" si="274"/>
        <v>0</v>
      </c>
      <c r="K474" s="211">
        <f t="shared" si="274"/>
        <v>0</v>
      </c>
      <c r="L474" s="211">
        <f t="shared" si="274"/>
        <v>0</v>
      </c>
      <c r="M474" s="211">
        <f t="shared" si="274"/>
        <v>0</v>
      </c>
      <c r="N474" s="211">
        <f t="shared" si="274"/>
        <v>0</v>
      </c>
      <c r="O474" s="211">
        <f t="shared" si="274"/>
        <v>0</v>
      </c>
      <c r="P474" s="211">
        <f t="shared" si="274"/>
        <v>0</v>
      </c>
      <c r="Q474" s="211">
        <f t="shared" si="274"/>
        <v>0</v>
      </c>
      <c r="R474" s="211">
        <f t="shared" si="274"/>
        <v>0</v>
      </c>
      <c r="S474" s="211">
        <f t="shared" si="274"/>
        <v>0</v>
      </c>
      <c r="T474" s="211">
        <f t="shared" si="274"/>
        <v>0</v>
      </c>
      <c r="U474" s="211">
        <f t="shared" si="274"/>
        <v>0</v>
      </c>
      <c r="V474" s="211">
        <f t="shared" si="274"/>
        <v>0</v>
      </c>
      <c r="W474" s="211">
        <f t="shared" si="274"/>
        <v>0</v>
      </c>
      <c r="X474" s="211">
        <f t="shared" si="274"/>
        <v>0</v>
      </c>
      <c r="Y474" s="211">
        <f t="shared" si="274"/>
        <v>0</v>
      </c>
      <c r="Z474" s="211">
        <f t="shared" si="274"/>
        <v>0</v>
      </c>
      <c r="AA474" s="211">
        <f t="shared" si="274"/>
        <v>0</v>
      </c>
      <c r="AB474" s="211">
        <f t="shared" si="274"/>
        <v>0</v>
      </c>
      <c r="AC474" s="211">
        <f t="shared" si="274"/>
        <v>0</v>
      </c>
      <c r="AD474" s="211">
        <f t="shared" si="274"/>
        <v>0</v>
      </c>
      <c r="AE474" s="211">
        <f t="shared" si="274"/>
        <v>0</v>
      </c>
      <c r="AF474" s="211">
        <f t="shared" si="274"/>
        <v>0</v>
      </c>
      <c r="AG474" s="211">
        <f t="shared" si="274"/>
        <v>0</v>
      </c>
      <c r="AH474" s="211">
        <f t="shared" si="274"/>
        <v>0</v>
      </c>
      <c r="AI474" s="211">
        <f t="shared" si="274"/>
        <v>0</v>
      </c>
      <c r="AJ474" s="211">
        <f t="shared" si="274"/>
        <v>0</v>
      </c>
      <c r="AK474" s="211">
        <f t="shared" si="274"/>
        <v>0</v>
      </c>
      <c r="AL474" s="211">
        <f t="shared" si="274"/>
        <v>0</v>
      </c>
      <c r="AM474" s="211">
        <f t="shared" si="274"/>
        <v>0</v>
      </c>
      <c r="AN474" s="211">
        <f t="shared" si="274"/>
        <v>0</v>
      </c>
      <c r="AO474" s="211">
        <f t="shared" si="274"/>
        <v>0</v>
      </c>
      <c r="AP474" s="211">
        <f t="shared" si="274"/>
        <v>0</v>
      </c>
    </row>
    <row r="475" spans="1:42" x14ac:dyDescent="0.2">
      <c r="A475" s="16">
        <f t="shared" si="273"/>
        <v>4</v>
      </c>
      <c r="B475" s="193">
        <f t="shared" si="270"/>
        <v>0</v>
      </c>
      <c r="C475" s="211">
        <f t="shared" ref="C475:AP475" si="275">LOOKUP(C463,$B$429:$AP$429,$B$430:$AP$430)*$B626/100</f>
        <v>0</v>
      </c>
      <c r="D475" s="211">
        <f t="shared" si="275"/>
        <v>0</v>
      </c>
      <c r="E475" s="211">
        <f t="shared" si="275"/>
        <v>0</v>
      </c>
      <c r="F475" s="211">
        <f t="shared" si="275"/>
        <v>0</v>
      </c>
      <c r="G475" s="211">
        <f t="shared" si="275"/>
        <v>0</v>
      </c>
      <c r="H475" s="211">
        <f t="shared" si="275"/>
        <v>0</v>
      </c>
      <c r="I475" s="211">
        <f t="shared" si="275"/>
        <v>0</v>
      </c>
      <c r="J475" s="211">
        <f t="shared" si="275"/>
        <v>0</v>
      </c>
      <c r="K475" s="211">
        <f t="shared" si="275"/>
        <v>0</v>
      </c>
      <c r="L475" s="211">
        <f t="shared" si="275"/>
        <v>0</v>
      </c>
      <c r="M475" s="211">
        <f t="shared" si="275"/>
        <v>0</v>
      </c>
      <c r="N475" s="211">
        <f t="shared" si="275"/>
        <v>0</v>
      </c>
      <c r="O475" s="211">
        <f t="shared" si="275"/>
        <v>0</v>
      </c>
      <c r="P475" s="211">
        <f t="shared" si="275"/>
        <v>0</v>
      </c>
      <c r="Q475" s="211">
        <f t="shared" si="275"/>
        <v>0</v>
      </c>
      <c r="R475" s="211">
        <f t="shared" si="275"/>
        <v>0</v>
      </c>
      <c r="S475" s="211">
        <f t="shared" si="275"/>
        <v>0</v>
      </c>
      <c r="T475" s="211">
        <f t="shared" si="275"/>
        <v>0</v>
      </c>
      <c r="U475" s="211">
        <f t="shared" si="275"/>
        <v>0</v>
      </c>
      <c r="V475" s="211">
        <f t="shared" si="275"/>
        <v>0</v>
      </c>
      <c r="W475" s="211">
        <f t="shared" si="275"/>
        <v>0</v>
      </c>
      <c r="X475" s="211">
        <f t="shared" si="275"/>
        <v>0</v>
      </c>
      <c r="Y475" s="211">
        <f t="shared" si="275"/>
        <v>0</v>
      </c>
      <c r="Z475" s="211">
        <f t="shared" si="275"/>
        <v>0</v>
      </c>
      <c r="AA475" s="211">
        <f t="shared" si="275"/>
        <v>0</v>
      </c>
      <c r="AB475" s="211">
        <f t="shared" si="275"/>
        <v>0</v>
      </c>
      <c r="AC475" s="211">
        <f t="shared" si="275"/>
        <v>0</v>
      </c>
      <c r="AD475" s="211">
        <f t="shared" si="275"/>
        <v>0</v>
      </c>
      <c r="AE475" s="211">
        <f t="shared" si="275"/>
        <v>0</v>
      </c>
      <c r="AF475" s="211">
        <f t="shared" si="275"/>
        <v>0</v>
      </c>
      <c r="AG475" s="211">
        <f t="shared" si="275"/>
        <v>0</v>
      </c>
      <c r="AH475" s="211">
        <f t="shared" si="275"/>
        <v>0</v>
      </c>
      <c r="AI475" s="211">
        <f t="shared" si="275"/>
        <v>0</v>
      </c>
      <c r="AJ475" s="211">
        <f t="shared" si="275"/>
        <v>0</v>
      </c>
      <c r="AK475" s="211">
        <f t="shared" si="275"/>
        <v>0</v>
      </c>
      <c r="AL475" s="211">
        <f t="shared" si="275"/>
        <v>0</v>
      </c>
      <c r="AM475" s="211">
        <f t="shared" si="275"/>
        <v>0</v>
      </c>
      <c r="AN475" s="211">
        <f t="shared" si="275"/>
        <v>0</v>
      </c>
      <c r="AO475" s="211">
        <f t="shared" si="275"/>
        <v>0</v>
      </c>
      <c r="AP475" s="211">
        <f t="shared" si="275"/>
        <v>0</v>
      </c>
    </row>
    <row r="476" spans="1:42" x14ac:dyDescent="0.2">
      <c r="A476" s="16">
        <f t="shared" si="273"/>
        <v>5</v>
      </c>
      <c r="B476" s="193">
        <f t="shared" si="270"/>
        <v>0</v>
      </c>
      <c r="C476" s="211">
        <f t="shared" ref="C476:AP476" si="276">LOOKUP(C464,$B$429:$AP$429,$B$430:$AP$430)*$B627/100</f>
        <v>0</v>
      </c>
      <c r="D476" s="211">
        <f t="shared" si="276"/>
        <v>0</v>
      </c>
      <c r="E476" s="211">
        <f t="shared" si="276"/>
        <v>0</v>
      </c>
      <c r="F476" s="211">
        <f t="shared" si="276"/>
        <v>0</v>
      </c>
      <c r="G476" s="211">
        <f t="shared" si="276"/>
        <v>0</v>
      </c>
      <c r="H476" s="211">
        <f t="shared" si="276"/>
        <v>0</v>
      </c>
      <c r="I476" s="211">
        <f t="shared" si="276"/>
        <v>0</v>
      </c>
      <c r="J476" s="211">
        <f t="shared" si="276"/>
        <v>0</v>
      </c>
      <c r="K476" s="211">
        <f t="shared" si="276"/>
        <v>0</v>
      </c>
      <c r="L476" s="211">
        <f t="shared" si="276"/>
        <v>0</v>
      </c>
      <c r="M476" s="211">
        <f t="shared" si="276"/>
        <v>0</v>
      </c>
      <c r="N476" s="211">
        <f t="shared" si="276"/>
        <v>0</v>
      </c>
      <c r="O476" s="211">
        <f t="shared" si="276"/>
        <v>0</v>
      </c>
      <c r="P476" s="211">
        <f t="shared" si="276"/>
        <v>0</v>
      </c>
      <c r="Q476" s="211">
        <f t="shared" si="276"/>
        <v>0</v>
      </c>
      <c r="R476" s="211">
        <f t="shared" si="276"/>
        <v>0</v>
      </c>
      <c r="S476" s="211">
        <f t="shared" si="276"/>
        <v>0</v>
      </c>
      <c r="T476" s="211">
        <f t="shared" si="276"/>
        <v>0</v>
      </c>
      <c r="U476" s="211">
        <f t="shared" si="276"/>
        <v>0</v>
      </c>
      <c r="V476" s="211">
        <f t="shared" si="276"/>
        <v>0</v>
      </c>
      <c r="W476" s="211">
        <f t="shared" si="276"/>
        <v>0</v>
      </c>
      <c r="X476" s="211">
        <f t="shared" si="276"/>
        <v>0</v>
      </c>
      <c r="Y476" s="211">
        <f t="shared" si="276"/>
        <v>0</v>
      </c>
      <c r="Z476" s="211">
        <f t="shared" si="276"/>
        <v>0</v>
      </c>
      <c r="AA476" s="211">
        <f t="shared" si="276"/>
        <v>0</v>
      </c>
      <c r="AB476" s="211">
        <f t="shared" si="276"/>
        <v>0</v>
      </c>
      <c r="AC476" s="211">
        <f t="shared" si="276"/>
        <v>0</v>
      </c>
      <c r="AD476" s="211">
        <f t="shared" si="276"/>
        <v>0</v>
      </c>
      <c r="AE476" s="211">
        <f t="shared" si="276"/>
        <v>0</v>
      </c>
      <c r="AF476" s="211">
        <f t="shared" si="276"/>
        <v>0</v>
      </c>
      <c r="AG476" s="211">
        <f t="shared" si="276"/>
        <v>0</v>
      </c>
      <c r="AH476" s="211">
        <f t="shared" si="276"/>
        <v>0</v>
      </c>
      <c r="AI476" s="211">
        <f t="shared" si="276"/>
        <v>0</v>
      </c>
      <c r="AJ476" s="211">
        <f t="shared" si="276"/>
        <v>0</v>
      </c>
      <c r="AK476" s="211">
        <f t="shared" si="276"/>
        <v>0</v>
      </c>
      <c r="AL476" s="211">
        <f t="shared" si="276"/>
        <v>0</v>
      </c>
      <c r="AM476" s="211">
        <f t="shared" si="276"/>
        <v>0</v>
      </c>
      <c r="AN476" s="211">
        <f t="shared" si="276"/>
        <v>0</v>
      </c>
      <c r="AO476" s="211">
        <f t="shared" si="276"/>
        <v>0</v>
      </c>
      <c r="AP476" s="211">
        <f t="shared" si="276"/>
        <v>0</v>
      </c>
    </row>
    <row r="477" spans="1:42" x14ac:dyDescent="0.2">
      <c r="A477" s="16">
        <f t="shared" si="273"/>
        <v>6</v>
      </c>
      <c r="B477" s="193">
        <f t="shared" si="270"/>
        <v>0</v>
      </c>
      <c r="C477" s="211">
        <f t="shared" ref="C477:AP477" si="277">LOOKUP(C465,$B$429:$AP$429,$B$430:$AP$430)*$B628/100</f>
        <v>0</v>
      </c>
      <c r="D477" s="211">
        <f t="shared" si="277"/>
        <v>0</v>
      </c>
      <c r="E477" s="211">
        <f t="shared" si="277"/>
        <v>0</v>
      </c>
      <c r="F477" s="211">
        <f t="shared" si="277"/>
        <v>0</v>
      </c>
      <c r="G477" s="211">
        <f t="shared" si="277"/>
        <v>0</v>
      </c>
      <c r="H477" s="211">
        <f t="shared" si="277"/>
        <v>0</v>
      </c>
      <c r="I477" s="211">
        <f t="shared" si="277"/>
        <v>0</v>
      </c>
      <c r="J477" s="211">
        <f t="shared" si="277"/>
        <v>0</v>
      </c>
      <c r="K477" s="211">
        <f t="shared" si="277"/>
        <v>0</v>
      </c>
      <c r="L477" s="211">
        <f t="shared" si="277"/>
        <v>0</v>
      </c>
      <c r="M477" s="211">
        <f t="shared" si="277"/>
        <v>0</v>
      </c>
      <c r="N477" s="211">
        <f t="shared" si="277"/>
        <v>0</v>
      </c>
      <c r="O477" s="211">
        <f t="shared" si="277"/>
        <v>0</v>
      </c>
      <c r="P477" s="211">
        <f t="shared" si="277"/>
        <v>0</v>
      </c>
      <c r="Q477" s="211">
        <f t="shared" si="277"/>
        <v>0</v>
      </c>
      <c r="R477" s="211">
        <f t="shared" si="277"/>
        <v>0</v>
      </c>
      <c r="S477" s="211">
        <f t="shared" si="277"/>
        <v>0</v>
      </c>
      <c r="T477" s="211">
        <f t="shared" si="277"/>
        <v>0</v>
      </c>
      <c r="U477" s="211">
        <f t="shared" si="277"/>
        <v>0</v>
      </c>
      <c r="V477" s="211">
        <f t="shared" si="277"/>
        <v>0</v>
      </c>
      <c r="W477" s="211">
        <f t="shared" si="277"/>
        <v>0</v>
      </c>
      <c r="X477" s="211">
        <f t="shared" si="277"/>
        <v>0</v>
      </c>
      <c r="Y477" s="211">
        <f t="shared" si="277"/>
        <v>0</v>
      </c>
      <c r="Z477" s="211">
        <f t="shared" si="277"/>
        <v>0</v>
      </c>
      <c r="AA477" s="211">
        <f t="shared" si="277"/>
        <v>0</v>
      </c>
      <c r="AB477" s="211">
        <f t="shared" si="277"/>
        <v>0</v>
      </c>
      <c r="AC477" s="211">
        <f t="shared" si="277"/>
        <v>0</v>
      </c>
      <c r="AD477" s="211">
        <f t="shared" si="277"/>
        <v>0</v>
      </c>
      <c r="AE477" s="211">
        <f t="shared" si="277"/>
        <v>0</v>
      </c>
      <c r="AF477" s="211">
        <f t="shared" si="277"/>
        <v>0</v>
      </c>
      <c r="AG477" s="211">
        <f t="shared" si="277"/>
        <v>0</v>
      </c>
      <c r="AH477" s="211">
        <f t="shared" si="277"/>
        <v>0</v>
      </c>
      <c r="AI477" s="211">
        <f t="shared" si="277"/>
        <v>0</v>
      </c>
      <c r="AJ477" s="211">
        <f t="shared" si="277"/>
        <v>0</v>
      </c>
      <c r="AK477" s="211">
        <f t="shared" si="277"/>
        <v>0</v>
      </c>
      <c r="AL477" s="211">
        <f t="shared" si="277"/>
        <v>0</v>
      </c>
      <c r="AM477" s="211">
        <f t="shared" si="277"/>
        <v>0</v>
      </c>
      <c r="AN477" s="211">
        <f t="shared" si="277"/>
        <v>0</v>
      </c>
      <c r="AO477" s="211">
        <f t="shared" si="277"/>
        <v>0</v>
      </c>
      <c r="AP477" s="211">
        <f t="shared" si="277"/>
        <v>0</v>
      </c>
    </row>
    <row r="478" spans="1:42" x14ac:dyDescent="0.2">
      <c r="A478" s="16">
        <f t="shared" si="273"/>
        <v>7</v>
      </c>
      <c r="B478" s="193">
        <f t="shared" si="270"/>
        <v>0</v>
      </c>
      <c r="C478" s="211">
        <f t="shared" ref="C478:AP478" si="278">LOOKUP(C466,$B$429:$AP$429,$B$430:$AP$430)*$B629/100</f>
        <v>0</v>
      </c>
      <c r="D478" s="211">
        <f t="shared" si="278"/>
        <v>0</v>
      </c>
      <c r="E478" s="211">
        <f t="shared" si="278"/>
        <v>0</v>
      </c>
      <c r="F478" s="211">
        <f t="shared" si="278"/>
        <v>0</v>
      </c>
      <c r="G478" s="211">
        <f t="shared" si="278"/>
        <v>0</v>
      </c>
      <c r="H478" s="211">
        <f t="shared" si="278"/>
        <v>0</v>
      </c>
      <c r="I478" s="211">
        <f t="shared" si="278"/>
        <v>0</v>
      </c>
      <c r="J478" s="211">
        <f t="shared" si="278"/>
        <v>0</v>
      </c>
      <c r="K478" s="211">
        <f t="shared" si="278"/>
        <v>0</v>
      </c>
      <c r="L478" s="211">
        <f t="shared" si="278"/>
        <v>0</v>
      </c>
      <c r="M478" s="211">
        <f t="shared" si="278"/>
        <v>0</v>
      </c>
      <c r="N478" s="211">
        <f t="shared" si="278"/>
        <v>0</v>
      </c>
      <c r="O478" s="211">
        <f t="shared" si="278"/>
        <v>0</v>
      </c>
      <c r="P478" s="211">
        <f t="shared" si="278"/>
        <v>0</v>
      </c>
      <c r="Q478" s="211">
        <f t="shared" si="278"/>
        <v>0</v>
      </c>
      <c r="R478" s="211">
        <f t="shared" si="278"/>
        <v>0</v>
      </c>
      <c r="S478" s="211">
        <f t="shared" si="278"/>
        <v>0</v>
      </c>
      <c r="T478" s="211">
        <f t="shared" si="278"/>
        <v>0</v>
      </c>
      <c r="U478" s="211">
        <f t="shared" si="278"/>
        <v>0</v>
      </c>
      <c r="V478" s="211">
        <f t="shared" si="278"/>
        <v>0</v>
      </c>
      <c r="W478" s="211">
        <f t="shared" si="278"/>
        <v>0</v>
      </c>
      <c r="X478" s="211">
        <f t="shared" si="278"/>
        <v>0</v>
      </c>
      <c r="Y478" s="211">
        <f t="shared" si="278"/>
        <v>0</v>
      </c>
      <c r="Z478" s="211">
        <f t="shared" si="278"/>
        <v>0</v>
      </c>
      <c r="AA478" s="211">
        <f t="shared" si="278"/>
        <v>0</v>
      </c>
      <c r="AB478" s="211">
        <f t="shared" si="278"/>
        <v>0</v>
      </c>
      <c r="AC478" s="211">
        <f t="shared" si="278"/>
        <v>0</v>
      </c>
      <c r="AD478" s="211">
        <f t="shared" si="278"/>
        <v>0</v>
      </c>
      <c r="AE478" s="211">
        <f t="shared" si="278"/>
        <v>0</v>
      </c>
      <c r="AF478" s="211">
        <f t="shared" si="278"/>
        <v>0</v>
      </c>
      <c r="AG478" s="211">
        <f t="shared" si="278"/>
        <v>0</v>
      </c>
      <c r="AH478" s="211">
        <f t="shared" si="278"/>
        <v>0</v>
      </c>
      <c r="AI478" s="211">
        <f t="shared" si="278"/>
        <v>0</v>
      </c>
      <c r="AJ478" s="211">
        <f t="shared" si="278"/>
        <v>0</v>
      </c>
      <c r="AK478" s="211">
        <f t="shared" si="278"/>
        <v>0</v>
      </c>
      <c r="AL478" s="211">
        <f t="shared" si="278"/>
        <v>0</v>
      </c>
      <c r="AM478" s="211">
        <f t="shared" si="278"/>
        <v>0</v>
      </c>
      <c r="AN478" s="211">
        <f t="shared" si="278"/>
        <v>0</v>
      </c>
      <c r="AO478" s="211">
        <f t="shared" si="278"/>
        <v>0</v>
      </c>
      <c r="AP478" s="211">
        <f t="shared" si="278"/>
        <v>0</v>
      </c>
    </row>
    <row r="479" spans="1:42" x14ac:dyDescent="0.2">
      <c r="A479" s="16">
        <f t="shared" si="273"/>
        <v>8</v>
      </c>
      <c r="B479" s="193">
        <f t="shared" si="270"/>
        <v>0</v>
      </c>
      <c r="C479" s="211">
        <f t="shared" ref="C479:AP479" si="279">LOOKUP(C467,$B$429:$AP$429,$B$430:$AP$430)*$B630/100</f>
        <v>0</v>
      </c>
      <c r="D479" s="211">
        <f t="shared" si="279"/>
        <v>0</v>
      </c>
      <c r="E479" s="211">
        <f t="shared" si="279"/>
        <v>0</v>
      </c>
      <c r="F479" s="211">
        <f t="shared" si="279"/>
        <v>0</v>
      </c>
      <c r="G479" s="211">
        <f t="shared" si="279"/>
        <v>0</v>
      </c>
      <c r="H479" s="211">
        <f t="shared" si="279"/>
        <v>0</v>
      </c>
      <c r="I479" s="211">
        <f t="shared" si="279"/>
        <v>0</v>
      </c>
      <c r="J479" s="211">
        <f t="shared" si="279"/>
        <v>0</v>
      </c>
      <c r="K479" s="211">
        <f t="shared" si="279"/>
        <v>0</v>
      </c>
      <c r="L479" s="211">
        <f t="shared" si="279"/>
        <v>0</v>
      </c>
      <c r="M479" s="211">
        <f t="shared" si="279"/>
        <v>0</v>
      </c>
      <c r="N479" s="211">
        <f t="shared" si="279"/>
        <v>0</v>
      </c>
      <c r="O479" s="211">
        <f t="shared" si="279"/>
        <v>0</v>
      </c>
      <c r="P479" s="211">
        <f t="shared" si="279"/>
        <v>0</v>
      </c>
      <c r="Q479" s="211">
        <f t="shared" si="279"/>
        <v>0</v>
      </c>
      <c r="R479" s="211">
        <f t="shared" si="279"/>
        <v>0</v>
      </c>
      <c r="S479" s="211">
        <f t="shared" si="279"/>
        <v>0</v>
      </c>
      <c r="T479" s="211">
        <f t="shared" si="279"/>
        <v>0</v>
      </c>
      <c r="U479" s="211">
        <f t="shared" si="279"/>
        <v>0</v>
      </c>
      <c r="V479" s="211">
        <f t="shared" si="279"/>
        <v>0</v>
      </c>
      <c r="W479" s="211">
        <f t="shared" si="279"/>
        <v>0</v>
      </c>
      <c r="X479" s="211">
        <f t="shared" si="279"/>
        <v>0</v>
      </c>
      <c r="Y479" s="211">
        <f t="shared" si="279"/>
        <v>0</v>
      </c>
      <c r="Z479" s="211">
        <f t="shared" si="279"/>
        <v>0</v>
      </c>
      <c r="AA479" s="211">
        <f t="shared" si="279"/>
        <v>0</v>
      </c>
      <c r="AB479" s="211">
        <f t="shared" si="279"/>
        <v>0</v>
      </c>
      <c r="AC479" s="211">
        <f t="shared" si="279"/>
        <v>0</v>
      </c>
      <c r="AD479" s="211">
        <f t="shared" si="279"/>
        <v>0</v>
      </c>
      <c r="AE479" s="211">
        <f t="shared" si="279"/>
        <v>0</v>
      </c>
      <c r="AF479" s="211">
        <f t="shared" si="279"/>
        <v>0</v>
      </c>
      <c r="AG479" s="211">
        <f t="shared" si="279"/>
        <v>0</v>
      </c>
      <c r="AH479" s="211">
        <f t="shared" si="279"/>
        <v>0</v>
      </c>
      <c r="AI479" s="211">
        <f t="shared" si="279"/>
        <v>0</v>
      </c>
      <c r="AJ479" s="211">
        <f t="shared" si="279"/>
        <v>0</v>
      </c>
      <c r="AK479" s="211">
        <f t="shared" si="279"/>
        <v>0</v>
      </c>
      <c r="AL479" s="211">
        <f t="shared" si="279"/>
        <v>0</v>
      </c>
      <c r="AM479" s="211">
        <f t="shared" si="279"/>
        <v>0</v>
      </c>
      <c r="AN479" s="211">
        <f t="shared" si="279"/>
        <v>0</v>
      </c>
      <c r="AO479" s="211">
        <f t="shared" si="279"/>
        <v>0</v>
      </c>
      <c r="AP479" s="211">
        <f t="shared" si="279"/>
        <v>0</v>
      </c>
    </row>
    <row r="480" spans="1:42" x14ac:dyDescent="0.2">
      <c r="A480" s="16">
        <f>A479+1</f>
        <v>9</v>
      </c>
      <c r="B480" s="193">
        <f t="shared" si="270"/>
        <v>0</v>
      </c>
      <c r="C480" s="211">
        <f t="shared" ref="C480:AP480" si="280">LOOKUP(C468,$B$429:$AP$429,$B$430:$AP$430)*$B631/100</f>
        <v>0</v>
      </c>
      <c r="D480" s="211">
        <f t="shared" si="280"/>
        <v>0</v>
      </c>
      <c r="E480" s="211">
        <f t="shared" si="280"/>
        <v>0</v>
      </c>
      <c r="F480" s="211">
        <f t="shared" si="280"/>
        <v>0</v>
      </c>
      <c r="G480" s="211">
        <f t="shared" si="280"/>
        <v>0</v>
      </c>
      <c r="H480" s="211">
        <f t="shared" si="280"/>
        <v>0</v>
      </c>
      <c r="I480" s="211">
        <f t="shared" si="280"/>
        <v>0</v>
      </c>
      <c r="J480" s="211">
        <f t="shared" si="280"/>
        <v>0</v>
      </c>
      <c r="K480" s="211">
        <f t="shared" si="280"/>
        <v>0</v>
      </c>
      <c r="L480" s="211">
        <f t="shared" si="280"/>
        <v>0</v>
      </c>
      <c r="M480" s="211">
        <f t="shared" si="280"/>
        <v>0</v>
      </c>
      <c r="N480" s="211">
        <f t="shared" si="280"/>
        <v>0</v>
      </c>
      <c r="O480" s="211">
        <f t="shared" si="280"/>
        <v>0</v>
      </c>
      <c r="P480" s="211">
        <f t="shared" si="280"/>
        <v>0</v>
      </c>
      <c r="Q480" s="211">
        <f t="shared" si="280"/>
        <v>0</v>
      </c>
      <c r="R480" s="211">
        <f t="shared" si="280"/>
        <v>0</v>
      </c>
      <c r="S480" s="211">
        <f t="shared" si="280"/>
        <v>0</v>
      </c>
      <c r="T480" s="211">
        <f t="shared" si="280"/>
        <v>0</v>
      </c>
      <c r="U480" s="211">
        <f t="shared" si="280"/>
        <v>0</v>
      </c>
      <c r="V480" s="211">
        <f t="shared" si="280"/>
        <v>0</v>
      </c>
      <c r="W480" s="211">
        <f t="shared" si="280"/>
        <v>0</v>
      </c>
      <c r="X480" s="211">
        <f t="shared" si="280"/>
        <v>0</v>
      </c>
      <c r="Y480" s="211">
        <f t="shared" si="280"/>
        <v>0</v>
      </c>
      <c r="Z480" s="211">
        <f t="shared" si="280"/>
        <v>0</v>
      </c>
      <c r="AA480" s="211">
        <f t="shared" si="280"/>
        <v>0</v>
      </c>
      <c r="AB480" s="211">
        <f t="shared" si="280"/>
        <v>0</v>
      </c>
      <c r="AC480" s="211">
        <f t="shared" si="280"/>
        <v>0</v>
      </c>
      <c r="AD480" s="211">
        <f t="shared" si="280"/>
        <v>0</v>
      </c>
      <c r="AE480" s="211">
        <f t="shared" si="280"/>
        <v>0</v>
      </c>
      <c r="AF480" s="211">
        <f t="shared" si="280"/>
        <v>0</v>
      </c>
      <c r="AG480" s="211">
        <f t="shared" si="280"/>
        <v>0</v>
      </c>
      <c r="AH480" s="211">
        <f t="shared" si="280"/>
        <v>0</v>
      </c>
      <c r="AI480" s="211">
        <f t="shared" si="280"/>
        <v>0</v>
      </c>
      <c r="AJ480" s="211">
        <f t="shared" si="280"/>
        <v>0</v>
      </c>
      <c r="AK480" s="211">
        <f t="shared" si="280"/>
        <v>0</v>
      </c>
      <c r="AL480" s="211">
        <f t="shared" si="280"/>
        <v>0</v>
      </c>
      <c r="AM480" s="211">
        <f t="shared" si="280"/>
        <v>0</v>
      </c>
      <c r="AN480" s="211">
        <f t="shared" si="280"/>
        <v>0</v>
      </c>
      <c r="AO480" s="211">
        <f t="shared" si="280"/>
        <v>0</v>
      </c>
      <c r="AP480" s="211">
        <f t="shared" si="280"/>
        <v>0</v>
      </c>
    </row>
    <row r="481" spans="1:42" x14ac:dyDescent="0.2">
      <c r="A481" s="16">
        <f t="shared" ref="A481" si="281">A480+1</f>
        <v>10</v>
      </c>
      <c r="B481" s="193">
        <f t="shared" si="270"/>
        <v>0</v>
      </c>
      <c r="C481" s="410">
        <f t="shared" ref="C481:AP481" si="282">LOOKUP(C469,$B$429:$AP$429,$B$430:$AP$430)*$B632/100</f>
        <v>0</v>
      </c>
      <c r="D481" s="209">
        <f t="shared" si="282"/>
        <v>0</v>
      </c>
      <c r="E481" s="209">
        <f t="shared" si="282"/>
        <v>0</v>
      </c>
      <c r="F481" s="209">
        <f t="shared" si="282"/>
        <v>0</v>
      </c>
      <c r="G481" s="209">
        <f t="shared" si="282"/>
        <v>0</v>
      </c>
      <c r="H481" s="209">
        <f t="shared" si="282"/>
        <v>0</v>
      </c>
      <c r="I481" s="209">
        <f t="shared" si="282"/>
        <v>0</v>
      </c>
      <c r="J481" s="209">
        <f t="shared" si="282"/>
        <v>0</v>
      </c>
      <c r="K481" s="209">
        <f t="shared" si="282"/>
        <v>0</v>
      </c>
      <c r="L481" s="209">
        <f t="shared" si="282"/>
        <v>0</v>
      </c>
      <c r="M481" s="209">
        <f t="shared" si="282"/>
        <v>0</v>
      </c>
      <c r="N481" s="209">
        <f t="shared" si="282"/>
        <v>0</v>
      </c>
      <c r="O481" s="209">
        <f t="shared" si="282"/>
        <v>0</v>
      </c>
      <c r="P481" s="209">
        <f t="shared" si="282"/>
        <v>0</v>
      </c>
      <c r="Q481" s="209">
        <f t="shared" si="282"/>
        <v>0</v>
      </c>
      <c r="R481" s="209">
        <f t="shared" si="282"/>
        <v>0</v>
      </c>
      <c r="S481" s="209">
        <f t="shared" si="282"/>
        <v>0</v>
      </c>
      <c r="T481" s="209">
        <f t="shared" si="282"/>
        <v>0</v>
      </c>
      <c r="U481" s="209">
        <f t="shared" si="282"/>
        <v>0</v>
      </c>
      <c r="V481" s="209">
        <f t="shared" si="282"/>
        <v>0</v>
      </c>
      <c r="W481" s="209">
        <f t="shared" si="282"/>
        <v>0</v>
      </c>
      <c r="X481" s="209">
        <f t="shared" si="282"/>
        <v>0</v>
      </c>
      <c r="Y481" s="209">
        <f t="shared" si="282"/>
        <v>0</v>
      </c>
      <c r="Z481" s="209">
        <f t="shared" si="282"/>
        <v>0</v>
      </c>
      <c r="AA481" s="209">
        <f t="shared" si="282"/>
        <v>0</v>
      </c>
      <c r="AB481" s="209">
        <f t="shared" si="282"/>
        <v>0</v>
      </c>
      <c r="AC481" s="209">
        <f t="shared" si="282"/>
        <v>0</v>
      </c>
      <c r="AD481" s="209">
        <f t="shared" si="282"/>
        <v>0</v>
      </c>
      <c r="AE481" s="209">
        <f t="shared" si="282"/>
        <v>0</v>
      </c>
      <c r="AF481" s="209">
        <f t="shared" si="282"/>
        <v>0</v>
      </c>
      <c r="AG481" s="209">
        <f t="shared" si="282"/>
        <v>0</v>
      </c>
      <c r="AH481" s="209">
        <f t="shared" si="282"/>
        <v>0</v>
      </c>
      <c r="AI481" s="209">
        <f t="shared" si="282"/>
        <v>0</v>
      </c>
      <c r="AJ481" s="209">
        <f t="shared" si="282"/>
        <v>0</v>
      </c>
      <c r="AK481" s="209">
        <f t="shared" si="282"/>
        <v>0</v>
      </c>
      <c r="AL481" s="209">
        <f t="shared" si="282"/>
        <v>0</v>
      </c>
      <c r="AM481" s="209">
        <f t="shared" si="282"/>
        <v>0</v>
      </c>
      <c r="AN481" s="209">
        <f t="shared" si="282"/>
        <v>0</v>
      </c>
      <c r="AO481" s="209">
        <f t="shared" si="282"/>
        <v>0</v>
      </c>
      <c r="AP481" s="209">
        <f t="shared" si="282"/>
        <v>0</v>
      </c>
    </row>
    <row r="482" spans="1:42" s="16" customFormat="1" x14ac:dyDescent="0.2">
      <c r="A482" s="39" t="s">
        <v>13</v>
      </c>
      <c r="B482" s="19"/>
      <c r="C482" s="211">
        <f>SUM(C472:C481)</f>
        <v>0</v>
      </c>
      <c r="D482" s="211">
        <f t="shared" ref="D482:AP482" si="283">SUM(D472:D481)</f>
        <v>0</v>
      </c>
      <c r="E482" s="211">
        <f t="shared" si="283"/>
        <v>0</v>
      </c>
      <c r="F482" s="211">
        <f t="shared" si="283"/>
        <v>0</v>
      </c>
      <c r="G482" s="211">
        <f t="shared" si="283"/>
        <v>0</v>
      </c>
      <c r="H482" s="211">
        <f t="shared" si="283"/>
        <v>0</v>
      </c>
      <c r="I482" s="211">
        <f t="shared" si="283"/>
        <v>0</v>
      </c>
      <c r="J482" s="211">
        <f t="shared" si="283"/>
        <v>0</v>
      </c>
      <c r="K482" s="211">
        <f t="shared" si="283"/>
        <v>0</v>
      </c>
      <c r="L482" s="211">
        <f t="shared" si="283"/>
        <v>0</v>
      </c>
      <c r="M482" s="211">
        <f t="shared" si="283"/>
        <v>0</v>
      </c>
      <c r="N482" s="211">
        <f t="shared" si="283"/>
        <v>0</v>
      </c>
      <c r="O482" s="211">
        <f t="shared" si="283"/>
        <v>0</v>
      </c>
      <c r="P482" s="211">
        <f t="shared" si="283"/>
        <v>0</v>
      </c>
      <c r="Q482" s="211">
        <f t="shared" si="283"/>
        <v>0</v>
      </c>
      <c r="R482" s="211">
        <f t="shared" si="283"/>
        <v>0</v>
      </c>
      <c r="S482" s="211">
        <f t="shared" si="283"/>
        <v>0</v>
      </c>
      <c r="T482" s="211">
        <f t="shared" si="283"/>
        <v>0</v>
      </c>
      <c r="U482" s="211">
        <f t="shared" si="283"/>
        <v>0</v>
      </c>
      <c r="V482" s="211">
        <f t="shared" si="283"/>
        <v>0</v>
      </c>
      <c r="W482" s="211">
        <f t="shared" si="283"/>
        <v>0</v>
      </c>
      <c r="X482" s="211">
        <f t="shared" si="283"/>
        <v>0</v>
      </c>
      <c r="Y482" s="211">
        <f t="shared" si="283"/>
        <v>0</v>
      </c>
      <c r="Z482" s="211">
        <f t="shared" si="283"/>
        <v>0</v>
      </c>
      <c r="AA482" s="211">
        <f t="shared" si="283"/>
        <v>0</v>
      </c>
      <c r="AB482" s="211">
        <f t="shared" si="283"/>
        <v>0</v>
      </c>
      <c r="AC482" s="211">
        <f t="shared" si="283"/>
        <v>0</v>
      </c>
      <c r="AD482" s="211">
        <f t="shared" si="283"/>
        <v>0</v>
      </c>
      <c r="AE482" s="211">
        <f t="shared" si="283"/>
        <v>0</v>
      </c>
      <c r="AF482" s="211">
        <f t="shared" si="283"/>
        <v>0</v>
      </c>
      <c r="AG482" s="211">
        <f t="shared" si="283"/>
        <v>0</v>
      </c>
      <c r="AH482" s="211">
        <f t="shared" si="283"/>
        <v>0</v>
      </c>
      <c r="AI482" s="211">
        <f t="shared" si="283"/>
        <v>0</v>
      </c>
      <c r="AJ482" s="211">
        <f t="shared" si="283"/>
        <v>0</v>
      </c>
      <c r="AK482" s="211">
        <f t="shared" si="283"/>
        <v>0</v>
      </c>
      <c r="AL482" s="211">
        <f t="shared" si="283"/>
        <v>0</v>
      </c>
      <c r="AM482" s="211">
        <f t="shared" si="283"/>
        <v>0</v>
      </c>
      <c r="AN482" s="211">
        <f t="shared" si="283"/>
        <v>0</v>
      </c>
      <c r="AO482" s="211">
        <f t="shared" si="283"/>
        <v>0</v>
      </c>
      <c r="AP482" s="211">
        <f t="shared" si="283"/>
        <v>0</v>
      </c>
    </row>
    <row r="483" spans="1:42" s="16" customFormat="1" x14ac:dyDescent="0.2">
      <c r="A483" s="39"/>
      <c r="B483" s="19"/>
      <c r="C483" s="211"/>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row>
    <row r="484" spans="1:42" x14ac:dyDescent="0.2">
      <c r="A484" s="30" t="s">
        <v>81</v>
      </c>
      <c r="C484" s="211"/>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c r="AJ484" s="28"/>
      <c r="AK484" s="28"/>
      <c r="AL484" s="28"/>
      <c r="AM484" s="28"/>
      <c r="AN484" s="28"/>
      <c r="AO484" s="28"/>
      <c r="AP484" s="28"/>
    </row>
    <row r="485" spans="1:42" x14ac:dyDescent="0.2">
      <c r="A485" s="32" t="s">
        <v>64</v>
      </c>
      <c r="C485" s="211"/>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c r="AJ485" s="28"/>
      <c r="AK485" s="28"/>
      <c r="AL485" s="28"/>
      <c r="AM485" s="28"/>
      <c r="AN485" s="28"/>
      <c r="AO485" s="28"/>
      <c r="AP485" s="28"/>
    </row>
    <row r="486" spans="1:42" x14ac:dyDescent="0.2">
      <c r="A486" s="4">
        <v>1</v>
      </c>
      <c r="C486" s="210">
        <f t="shared" ref="C486:AP486" si="284">C349</f>
        <v>0</v>
      </c>
      <c r="D486" s="210">
        <f t="shared" si="284"/>
        <v>0</v>
      </c>
      <c r="E486" s="210">
        <f t="shared" si="284"/>
        <v>0</v>
      </c>
      <c r="F486" s="210">
        <f t="shared" si="284"/>
        <v>0</v>
      </c>
      <c r="G486" s="210">
        <f t="shared" si="284"/>
        <v>0</v>
      </c>
      <c r="H486" s="210">
        <f t="shared" si="284"/>
        <v>0</v>
      </c>
      <c r="I486" s="210">
        <f t="shared" si="284"/>
        <v>0</v>
      </c>
      <c r="J486" s="210">
        <f t="shared" si="284"/>
        <v>0</v>
      </c>
      <c r="K486" s="210">
        <f t="shared" si="284"/>
        <v>0</v>
      </c>
      <c r="L486" s="210">
        <f t="shared" si="284"/>
        <v>0</v>
      </c>
      <c r="M486" s="210">
        <f t="shared" si="284"/>
        <v>0</v>
      </c>
      <c r="N486" s="210">
        <f t="shared" si="284"/>
        <v>0</v>
      </c>
      <c r="O486" s="210">
        <f t="shared" si="284"/>
        <v>0</v>
      </c>
      <c r="P486" s="210">
        <f t="shared" si="284"/>
        <v>0</v>
      </c>
      <c r="Q486" s="210">
        <f t="shared" si="284"/>
        <v>0</v>
      </c>
      <c r="R486" s="210">
        <f t="shared" si="284"/>
        <v>0</v>
      </c>
      <c r="S486" s="210">
        <f t="shared" si="284"/>
        <v>0</v>
      </c>
      <c r="T486" s="210">
        <f t="shared" si="284"/>
        <v>0</v>
      </c>
      <c r="U486" s="210">
        <f t="shared" si="284"/>
        <v>0</v>
      </c>
      <c r="V486" s="210">
        <f t="shared" si="284"/>
        <v>0</v>
      </c>
      <c r="W486" s="210">
        <f t="shared" si="284"/>
        <v>0</v>
      </c>
      <c r="X486" s="210">
        <f t="shared" si="284"/>
        <v>0</v>
      </c>
      <c r="Y486" s="210">
        <f t="shared" si="284"/>
        <v>0</v>
      </c>
      <c r="Z486" s="210">
        <f t="shared" si="284"/>
        <v>0</v>
      </c>
      <c r="AA486" s="210">
        <f t="shared" si="284"/>
        <v>0</v>
      </c>
      <c r="AB486" s="210">
        <f t="shared" si="284"/>
        <v>0</v>
      </c>
      <c r="AC486" s="210">
        <f t="shared" si="284"/>
        <v>0</v>
      </c>
      <c r="AD486" s="210">
        <f t="shared" si="284"/>
        <v>0</v>
      </c>
      <c r="AE486" s="210">
        <f t="shared" si="284"/>
        <v>0</v>
      </c>
      <c r="AF486" s="210">
        <f t="shared" si="284"/>
        <v>0</v>
      </c>
      <c r="AG486" s="210">
        <f t="shared" si="284"/>
        <v>0</v>
      </c>
      <c r="AH486" s="210">
        <f t="shared" si="284"/>
        <v>0</v>
      </c>
      <c r="AI486" s="210">
        <f t="shared" si="284"/>
        <v>0</v>
      </c>
      <c r="AJ486" s="210">
        <f t="shared" si="284"/>
        <v>0</v>
      </c>
      <c r="AK486" s="210">
        <f t="shared" si="284"/>
        <v>0</v>
      </c>
      <c r="AL486" s="210">
        <f t="shared" si="284"/>
        <v>0</v>
      </c>
      <c r="AM486" s="210">
        <f t="shared" si="284"/>
        <v>0</v>
      </c>
      <c r="AN486" s="210">
        <f t="shared" si="284"/>
        <v>0</v>
      </c>
      <c r="AO486" s="210">
        <f t="shared" si="284"/>
        <v>0</v>
      </c>
      <c r="AP486" s="210">
        <f t="shared" si="284"/>
        <v>0</v>
      </c>
    </row>
    <row r="487" spans="1:42" x14ac:dyDescent="0.2">
      <c r="A487" s="4">
        <f>A486+1</f>
        <v>2</v>
      </c>
      <c r="C487" s="210">
        <f t="shared" ref="C487:AP487" si="285">C350</f>
        <v>0</v>
      </c>
      <c r="D487" s="210">
        <f t="shared" si="285"/>
        <v>0</v>
      </c>
      <c r="E487" s="210">
        <f t="shared" si="285"/>
        <v>0</v>
      </c>
      <c r="F487" s="210">
        <f t="shared" si="285"/>
        <v>0</v>
      </c>
      <c r="G487" s="210">
        <f t="shared" si="285"/>
        <v>0</v>
      </c>
      <c r="H487" s="210">
        <f t="shared" si="285"/>
        <v>0</v>
      </c>
      <c r="I487" s="210">
        <f t="shared" si="285"/>
        <v>0</v>
      </c>
      <c r="J487" s="210">
        <f t="shared" si="285"/>
        <v>0</v>
      </c>
      <c r="K487" s="210">
        <f t="shared" si="285"/>
        <v>0</v>
      </c>
      <c r="L487" s="210">
        <f t="shared" si="285"/>
        <v>0</v>
      </c>
      <c r="M487" s="210">
        <f t="shared" si="285"/>
        <v>0</v>
      </c>
      <c r="N487" s="210">
        <f t="shared" si="285"/>
        <v>0</v>
      </c>
      <c r="O487" s="210">
        <f t="shared" si="285"/>
        <v>0</v>
      </c>
      <c r="P487" s="210">
        <f t="shared" si="285"/>
        <v>0</v>
      </c>
      <c r="Q487" s="210">
        <f t="shared" si="285"/>
        <v>0</v>
      </c>
      <c r="R487" s="210">
        <f t="shared" si="285"/>
        <v>0</v>
      </c>
      <c r="S487" s="210">
        <f t="shared" si="285"/>
        <v>0</v>
      </c>
      <c r="T487" s="210">
        <f t="shared" si="285"/>
        <v>0</v>
      </c>
      <c r="U487" s="210">
        <f t="shared" si="285"/>
        <v>0</v>
      </c>
      <c r="V487" s="210">
        <f t="shared" si="285"/>
        <v>0</v>
      </c>
      <c r="W487" s="210">
        <f t="shared" si="285"/>
        <v>0</v>
      </c>
      <c r="X487" s="210">
        <f t="shared" si="285"/>
        <v>0</v>
      </c>
      <c r="Y487" s="210">
        <f t="shared" si="285"/>
        <v>0</v>
      </c>
      <c r="Z487" s="210">
        <f t="shared" si="285"/>
        <v>0</v>
      </c>
      <c r="AA487" s="210">
        <f t="shared" si="285"/>
        <v>0</v>
      </c>
      <c r="AB487" s="210">
        <f t="shared" si="285"/>
        <v>0</v>
      </c>
      <c r="AC487" s="210">
        <f t="shared" si="285"/>
        <v>0</v>
      </c>
      <c r="AD487" s="210">
        <f t="shared" si="285"/>
        <v>0</v>
      </c>
      <c r="AE487" s="210">
        <f t="shared" si="285"/>
        <v>0</v>
      </c>
      <c r="AF487" s="210">
        <f t="shared" si="285"/>
        <v>0</v>
      </c>
      <c r="AG487" s="210">
        <f t="shared" si="285"/>
        <v>0</v>
      </c>
      <c r="AH487" s="210">
        <f t="shared" si="285"/>
        <v>0</v>
      </c>
      <c r="AI487" s="210">
        <f t="shared" si="285"/>
        <v>0</v>
      </c>
      <c r="AJ487" s="210">
        <f t="shared" si="285"/>
        <v>0</v>
      </c>
      <c r="AK487" s="210">
        <f t="shared" si="285"/>
        <v>0</v>
      </c>
      <c r="AL487" s="210">
        <f t="shared" si="285"/>
        <v>0</v>
      </c>
      <c r="AM487" s="210">
        <f t="shared" si="285"/>
        <v>0</v>
      </c>
      <c r="AN487" s="210">
        <f t="shared" si="285"/>
        <v>0</v>
      </c>
      <c r="AO487" s="210">
        <f t="shared" si="285"/>
        <v>0</v>
      </c>
      <c r="AP487" s="210">
        <f t="shared" si="285"/>
        <v>0</v>
      </c>
    </row>
    <row r="488" spans="1:42" x14ac:dyDescent="0.2">
      <c r="A488" s="4">
        <f t="shared" ref="A488:A493" si="286">A487+1</f>
        <v>3</v>
      </c>
      <c r="C488" s="210">
        <f t="shared" ref="C488:AP488" si="287">C351</f>
        <v>0</v>
      </c>
      <c r="D488" s="210">
        <f t="shared" si="287"/>
        <v>0</v>
      </c>
      <c r="E488" s="210">
        <f t="shared" si="287"/>
        <v>0</v>
      </c>
      <c r="F488" s="210">
        <f t="shared" si="287"/>
        <v>0</v>
      </c>
      <c r="G488" s="210">
        <f t="shared" si="287"/>
        <v>0</v>
      </c>
      <c r="H488" s="210">
        <f t="shared" si="287"/>
        <v>0</v>
      </c>
      <c r="I488" s="210">
        <f t="shared" si="287"/>
        <v>0</v>
      </c>
      <c r="J488" s="210">
        <f t="shared" si="287"/>
        <v>0</v>
      </c>
      <c r="K488" s="210">
        <f t="shared" si="287"/>
        <v>0</v>
      </c>
      <c r="L488" s="210">
        <f t="shared" si="287"/>
        <v>0</v>
      </c>
      <c r="M488" s="210">
        <f t="shared" si="287"/>
        <v>0</v>
      </c>
      <c r="N488" s="210">
        <f t="shared" si="287"/>
        <v>0</v>
      </c>
      <c r="O488" s="210">
        <f t="shared" si="287"/>
        <v>0</v>
      </c>
      <c r="P488" s="210">
        <f t="shared" si="287"/>
        <v>0</v>
      </c>
      <c r="Q488" s="210">
        <f t="shared" si="287"/>
        <v>0</v>
      </c>
      <c r="R488" s="210">
        <f t="shared" si="287"/>
        <v>0</v>
      </c>
      <c r="S488" s="210">
        <f t="shared" si="287"/>
        <v>0</v>
      </c>
      <c r="T488" s="210">
        <f t="shared" si="287"/>
        <v>0</v>
      </c>
      <c r="U488" s="210">
        <f t="shared" si="287"/>
        <v>0</v>
      </c>
      <c r="V488" s="210">
        <f t="shared" si="287"/>
        <v>0</v>
      </c>
      <c r="W488" s="210">
        <f t="shared" si="287"/>
        <v>0</v>
      </c>
      <c r="X488" s="210">
        <f t="shared" si="287"/>
        <v>0</v>
      </c>
      <c r="Y488" s="210">
        <f t="shared" si="287"/>
        <v>0</v>
      </c>
      <c r="Z488" s="210">
        <f t="shared" si="287"/>
        <v>0</v>
      </c>
      <c r="AA488" s="210">
        <f t="shared" si="287"/>
        <v>0</v>
      </c>
      <c r="AB488" s="210">
        <f t="shared" si="287"/>
        <v>0</v>
      </c>
      <c r="AC488" s="210">
        <f t="shared" si="287"/>
        <v>0</v>
      </c>
      <c r="AD488" s="210">
        <f t="shared" si="287"/>
        <v>0</v>
      </c>
      <c r="AE488" s="210">
        <f t="shared" si="287"/>
        <v>0</v>
      </c>
      <c r="AF488" s="210">
        <f t="shared" si="287"/>
        <v>0</v>
      </c>
      <c r="AG488" s="210">
        <f t="shared" si="287"/>
        <v>0</v>
      </c>
      <c r="AH488" s="210">
        <f t="shared" si="287"/>
        <v>0</v>
      </c>
      <c r="AI488" s="210">
        <f t="shared" si="287"/>
        <v>0</v>
      </c>
      <c r="AJ488" s="210">
        <f t="shared" si="287"/>
        <v>0</v>
      </c>
      <c r="AK488" s="210">
        <f t="shared" si="287"/>
        <v>0</v>
      </c>
      <c r="AL488" s="210">
        <f t="shared" si="287"/>
        <v>0</v>
      </c>
      <c r="AM488" s="210">
        <f t="shared" si="287"/>
        <v>0</v>
      </c>
      <c r="AN488" s="210">
        <f t="shared" si="287"/>
        <v>0</v>
      </c>
      <c r="AO488" s="210">
        <f t="shared" si="287"/>
        <v>0</v>
      </c>
      <c r="AP488" s="210">
        <f t="shared" si="287"/>
        <v>0</v>
      </c>
    </row>
    <row r="489" spans="1:42" x14ac:dyDescent="0.2">
      <c r="A489" s="4">
        <f t="shared" si="286"/>
        <v>4</v>
      </c>
      <c r="C489" s="210">
        <f t="shared" ref="C489:AP489" si="288">C352</f>
        <v>0</v>
      </c>
      <c r="D489" s="210">
        <f t="shared" si="288"/>
        <v>0</v>
      </c>
      <c r="E489" s="210">
        <f t="shared" si="288"/>
        <v>0</v>
      </c>
      <c r="F489" s="210">
        <f t="shared" si="288"/>
        <v>0</v>
      </c>
      <c r="G489" s="210">
        <f t="shared" si="288"/>
        <v>0</v>
      </c>
      <c r="H489" s="210">
        <f t="shared" si="288"/>
        <v>0</v>
      </c>
      <c r="I489" s="210">
        <f t="shared" si="288"/>
        <v>0</v>
      </c>
      <c r="J489" s="210">
        <f t="shared" si="288"/>
        <v>0</v>
      </c>
      <c r="K489" s="210">
        <f t="shared" si="288"/>
        <v>0</v>
      </c>
      <c r="L489" s="210">
        <f t="shared" si="288"/>
        <v>0</v>
      </c>
      <c r="M489" s="210">
        <f t="shared" si="288"/>
        <v>0</v>
      </c>
      <c r="N489" s="210">
        <f t="shared" si="288"/>
        <v>0</v>
      </c>
      <c r="O489" s="210">
        <f t="shared" si="288"/>
        <v>0</v>
      </c>
      <c r="P489" s="210">
        <f t="shared" si="288"/>
        <v>0</v>
      </c>
      <c r="Q489" s="210">
        <f t="shared" si="288"/>
        <v>0</v>
      </c>
      <c r="R489" s="210">
        <f t="shared" si="288"/>
        <v>0</v>
      </c>
      <c r="S489" s="210">
        <f t="shared" si="288"/>
        <v>0</v>
      </c>
      <c r="T489" s="210">
        <f t="shared" si="288"/>
        <v>0</v>
      </c>
      <c r="U489" s="210">
        <f t="shared" si="288"/>
        <v>0</v>
      </c>
      <c r="V489" s="210">
        <f t="shared" si="288"/>
        <v>0</v>
      </c>
      <c r="W489" s="210">
        <f t="shared" si="288"/>
        <v>0</v>
      </c>
      <c r="X489" s="210">
        <f t="shared" si="288"/>
        <v>0</v>
      </c>
      <c r="Y489" s="210">
        <f t="shared" si="288"/>
        <v>0</v>
      </c>
      <c r="Z489" s="210">
        <f t="shared" si="288"/>
        <v>0</v>
      </c>
      <c r="AA489" s="210">
        <f t="shared" si="288"/>
        <v>0</v>
      </c>
      <c r="AB489" s="210">
        <f t="shared" si="288"/>
        <v>0</v>
      </c>
      <c r="AC489" s="210">
        <f t="shared" si="288"/>
        <v>0</v>
      </c>
      <c r="AD489" s="210">
        <f t="shared" si="288"/>
        <v>0</v>
      </c>
      <c r="AE489" s="210">
        <f t="shared" si="288"/>
        <v>0</v>
      </c>
      <c r="AF489" s="210">
        <f t="shared" si="288"/>
        <v>0</v>
      </c>
      <c r="AG489" s="210">
        <f t="shared" si="288"/>
        <v>0</v>
      </c>
      <c r="AH489" s="210">
        <f t="shared" si="288"/>
        <v>0</v>
      </c>
      <c r="AI489" s="210">
        <f t="shared" si="288"/>
        <v>0</v>
      </c>
      <c r="AJ489" s="210">
        <f t="shared" si="288"/>
        <v>0</v>
      </c>
      <c r="AK489" s="210">
        <f t="shared" si="288"/>
        <v>0</v>
      </c>
      <c r="AL489" s="210">
        <f t="shared" si="288"/>
        <v>0</v>
      </c>
      <c r="AM489" s="210">
        <f t="shared" si="288"/>
        <v>0</v>
      </c>
      <c r="AN489" s="210">
        <f t="shared" si="288"/>
        <v>0</v>
      </c>
      <c r="AO489" s="210">
        <f t="shared" si="288"/>
        <v>0</v>
      </c>
      <c r="AP489" s="210">
        <f t="shared" si="288"/>
        <v>0</v>
      </c>
    </row>
    <row r="490" spans="1:42" x14ac:dyDescent="0.2">
      <c r="A490" s="4">
        <f t="shared" si="286"/>
        <v>5</v>
      </c>
      <c r="C490" s="210">
        <f t="shared" ref="C490:AP490" si="289">C353</f>
        <v>0</v>
      </c>
      <c r="D490" s="210">
        <f t="shared" si="289"/>
        <v>0</v>
      </c>
      <c r="E490" s="210">
        <f t="shared" si="289"/>
        <v>0</v>
      </c>
      <c r="F490" s="210">
        <f t="shared" si="289"/>
        <v>0</v>
      </c>
      <c r="G490" s="210">
        <f t="shared" si="289"/>
        <v>0</v>
      </c>
      <c r="H490" s="210">
        <f t="shared" si="289"/>
        <v>0</v>
      </c>
      <c r="I490" s="210">
        <f t="shared" si="289"/>
        <v>0</v>
      </c>
      <c r="J490" s="210">
        <f t="shared" si="289"/>
        <v>0</v>
      </c>
      <c r="K490" s="210">
        <f t="shared" si="289"/>
        <v>0</v>
      </c>
      <c r="L490" s="210">
        <f t="shared" si="289"/>
        <v>0</v>
      </c>
      <c r="M490" s="210">
        <f t="shared" si="289"/>
        <v>0</v>
      </c>
      <c r="N490" s="210">
        <f t="shared" si="289"/>
        <v>0</v>
      </c>
      <c r="O490" s="210">
        <f t="shared" si="289"/>
        <v>0</v>
      </c>
      <c r="P490" s="210">
        <f t="shared" si="289"/>
        <v>0</v>
      </c>
      <c r="Q490" s="210">
        <f t="shared" si="289"/>
        <v>0</v>
      </c>
      <c r="R490" s="210">
        <f t="shared" si="289"/>
        <v>0</v>
      </c>
      <c r="S490" s="210">
        <f t="shared" si="289"/>
        <v>0</v>
      </c>
      <c r="T490" s="210">
        <f t="shared" si="289"/>
        <v>0</v>
      </c>
      <c r="U490" s="210">
        <f t="shared" si="289"/>
        <v>0</v>
      </c>
      <c r="V490" s="210">
        <f t="shared" si="289"/>
        <v>0</v>
      </c>
      <c r="W490" s="210">
        <f t="shared" si="289"/>
        <v>0</v>
      </c>
      <c r="X490" s="210">
        <f t="shared" si="289"/>
        <v>0</v>
      </c>
      <c r="Y490" s="210">
        <f t="shared" si="289"/>
        <v>0</v>
      </c>
      <c r="Z490" s="210">
        <f t="shared" si="289"/>
        <v>0</v>
      </c>
      <c r="AA490" s="210">
        <f t="shared" si="289"/>
        <v>0</v>
      </c>
      <c r="AB490" s="210">
        <f t="shared" si="289"/>
        <v>0</v>
      </c>
      <c r="AC490" s="210">
        <f t="shared" si="289"/>
        <v>0</v>
      </c>
      <c r="AD490" s="210">
        <f t="shared" si="289"/>
        <v>0</v>
      </c>
      <c r="AE490" s="210">
        <f t="shared" si="289"/>
        <v>0</v>
      </c>
      <c r="AF490" s="210">
        <f t="shared" si="289"/>
        <v>0</v>
      </c>
      <c r="AG490" s="210">
        <f t="shared" si="289"/>
        <v>0</v>
      </c>
      <c r="AH490" s="210">
        <f t="shared" si="289"/>
        <v>0</v>
      </c>
      <c r="AI490" s="210">
        <f t="shared" si="289"/>
        <v>0</v>
      </c>
      <c r="AJ490" s="210">
        <f t="shared" si="289"/>
        <v>0</v>
      </c>
      <c r="AK490" s="210">
        <f t="shared" si="289"/>
        <v>0</v>
      </c>
      <c r="AL490" s="210">
        <f t="shared" si="289"/>
        <v>0</v>
      </c>
      <c r="AM490" s="210">
        <f t="shared" si="289"/>
        <v>0</v>
      </c>
      <c r="AN490" s="210">
        <f t="shared" si="289"/>
        <v>0</v>
      </c>
      <c r="AO490" s="210">
        <f t="shared" si="289"/>
        <v>0</v>
      </c>
      <c r="AP490" s="210">
        <f t="shared" si="289"/>
        <v>0</v>
      </c>
    </row>
    <row r="491" spans="1:42" x14ac:dyDescent="0.2">
      <c r="A491" s="4">
        <f t="shared" si="286"/>
        <v>6</v>
      </c>
      <c r="C491" s="210">
        <f t="shared" ref="C491:AP491" si="290">C354</f>
        <v>0</v>
      </c>
      <c r="D491" s="210">
        <f t="shared" si="290"/>
        <v>0</v>
      </c>
      <c r="E491" s="210">
        <f t="shared" si="290"/>
        <v>0</v>
      </c>
      <c r="F491" s="210">
        <f t="shared" si="290"/>
        <v>0</v>
      </c>
      <c r="G491" s="210">
        <f t="shared" si="290"/>
        <v>0</v>
      </c>
      <c r="H491" s="210">
        <f t="shared" si="290"/>
        <v>0</v>
      </c>
      <c r="I491" s="210">
        <f t="shared" si="290"/>
        <v>0</v>
      </c>
      <c r="J491" s="210">
        <f t="shared" si="290"/>
        <v>0</v>
      </c>
      <c r="K491" s="210">
        <f t="shared" si="290"/>
        <v>0</v>
      </c>
      <c r="L491" s="210">
        <f t="shared" si="290"/>
        <v>0</v>
      </c>
      <c r="M491" s="210">
        <f t="shared" si="290"/>
        <v>0</v>
      </c>
      <c r="N491" s="210">
        <f t="shared" si="290"/>
        <v>0</v>
      </c>
      <c r="O491" s="210">
        <f t="shared" si="290"/>
        <v>0</v>
      </c>
      <c r="P491" s="210">
        <f t="shared" si="290"/>
        <v>0</v>
      </c>
      <c r="Q491" s="210">
        <f t="shared" si="290"/>
        <v>0</v>
      </c>
      <c r="R491" s="210">
        <f t="shared" si="290"/>
        <v>0</v>
      </c>
      <c r="S491" s="210">
        <f t="shared" si="290"/>
        <v>0</v>
      </c>
      <c r="T491" s="210">
        <f t="shared" si="290"/>
        <v>0</v>
      </c>
      <c r="U491" s="210">
        <f t="shared" si="290"/>
        <v>0</v>
      </c>
      <c r="V491" s="210">
        <f t="shared" si="290"/>
        <v>0</v>
      </c>
      <c r="W491" s="210">
        <f t="shared" si="290"/>
        <v>0</v>
      </c>
      <c r="X491" s="210">
        <f t="shared" si="290"/>
        <v>0</v>
      </c>
      <c r="Y491" s="210">
        <f t="shared" si="290"/>
        <v>0</v>
      </c>
      <c r="Z491" s="210">
        <f t="shared" si="290"/>
        <v>0</v>
      </c>
      <c r="AA491" s="210">
        <f t="shared" si="290"/>
        <v>0</v>
      </c>
      <c r="AB491" s="210">
        <f t="shared" si="290"/>
        <v>0</v>
      </c>
      <c r="AC491" s="210">
        <f t="shared" si="290"/>
        <v>0</v>
      </c>
      <c r="AD491" s="210">
        <f t="shared" si="290"/>
        <v>0</v>
      </c>
      <c r="AE491" s="210">
        <f t="shared" si="290"/>
        <v>0</v>
      </c>
      <c r="AF491" s="210">
        <f t="shared" si="290"/>
        <v>0</v>
      </c>
      <c r="AG491" s="210">
        <f t="shared" si="290"/>
        <v>0</v>
      </c>
      <c r="AH491" s="210">
        <f t="shared" si="290"/>
        <v>0</v>
      </c>
      <c r="AI491" s="210">
        <f t="shared" si="290"/>
        <v>0</v>
      </c>
      <c r="AJ491" s="210">
        <f t="shared" si="290"/>
        <v>0</v>
      </c>
      <c r="AK491" s="210">
        <f t="shared" si="290"/>
        <v>0</v>
      </c>
      <c r="AL491" s="210">
        <f t="shared" si="290"/>
        <v>0</v>
      </c>
      <c r="AM491" s="210">
        <f t="shared" si="290"/>
        <v>0</v>
      </c>
      <c r="AN491" s="210">
        <f t="shared" si="290"/>
        <v>0</v>
      </c>
      <c r="AO491" s="210">
        <f t="shared" si="290"/>
        <v>0</v>
      </c>
      <c r="AP491" s="210">
        <f t="shared" si="290"/>
        <v>0</v>
      </c>
    </row>
    <row r="492" spans="1:42" x14ac:dyDescent="0.2">
      <c r="A492" s="4">
        <f t="shared" si="286"/>
        <v>7</v>
      </c>
      <c r="C492" s="210">
        <f t="shared" ref="C492:AP492" si="291">C355</f>
        <v>0</v>
      </c>
      <c r="D492" s="210">
        <f t="shared" si="291"/>
        <v>0</v>
      </c>
      <c r="E492" s="210">
        <f t="shared" si="291"/>
        <v>0</v>
      </c>
      <c r="F492" s="210">
        <f t="shared" si="291"/>
        <v>0</v>
      </c>
      <c r="G492" s="210">
        <f t="shared" si="291"/>
        <v>0</v>
      </c>
      <c r="H492" s="210">
        <f t="shared" si="291"/>
        <v>0</v>
      </c>
      <c r="I492" s="210">
        <f t="shared" si="291"/>
        <v>0</v>
      </c>
      <c r="J492" s="210">
        <f t="shared" si="291"/>
        <v>0</v>
      </c>
      <c r="K492" s="210">
        <f t="shared" si="291"/>
        <v>0</v>
      </c>
      <c r="L492" s="210">
        <f t="shared" si="291"/>
        <v>0</v>
      </c>
      <c r="M492" s="210">
        <f t="shared" si="291"/>
        <v>0</v>
      </c>
      <c r="N492" s="210">
        <f t="shared" si="291"/>
        <v>0</v>
      </c>
      <c r="O492" s="210">
        <f t="shared" si="291"/>
        <v>0</v>
      </c>
      <c r="P492" s="210">
        <f t="shared" si="291"/>
        <v>0</v>
      </c>
      <c r="Q492" s="210">
        <f t="shared" si="291"/>
        <v>0</v>
      </c>
      <c r="R492" s="210">
        <f t="shared" si="291"/>
        <v>0</v>
      </c>
      <c r="S492" s="210">
        <f t="shared" si="291"/>
        <v>0</v>
      </c>
      <c r="T492" s="210">
        <f t="shared" si="291"/>
        <v>0</v>
      </c>
      <c r="U492" s="210">
        <f t="shared" si="291"/>
        <v>0</v>
      </c>
      <c r="V492" s="210">
        <f t="shared" si="291"/>
        <v>0</v>
      </c>
      <c r="W492" s="210">
        <f t="shared" si="291"/>
        <v>0</v>
      </c>
      <c r="X492" s="210">
        <f t="shared" si="291"/>
        <v>0</v>
      </c>
      <c r="Y492" s="210">
        <f t="shared" si="291"/>
        <v>0</v>
      </c>
      <c r="Z492" s="210">
        <f t="shared" si="291"/>
        <v>0</v>
      </c>
      <c r="AA492" s="210">
        <f t="shared" si="291"/>
        <v>0</v>
      </c>
      <c r="AB492" s="210">
        <f t="shared" si="291"/>
        <v>0</v>
      </c>
      <c r="AC492" s="210">
        <f t="shared" si="291"/>
        <v>0</v>
      </c>
      <c r="AD492" s="210">
        <f t="shared" si="291"/>
        <v>0</v>
      </c>
      <c r="AE492" s="210">
        <f t="shared" si="291"/>
        <v>0</v>
      </c>
      <c r="AF492" s="210">
        <f t="shared" si="291"/>
        <v>0</v>
      </c>
      <c r="AG492" s="210">
        <f t="shared" si="291"/>
        <v>0</v>
      </c>
      <c r="AH492" s="210">
        <f t="shared" si="291"/>
        <v>0</v>
      </c>
      <c r="AI492" s="210">
        <f t="shared" si="291"/>
        <v>0</v>
      </c>
      <c r="AJ492" s="210">
        <f t="shared" si="291"/>
        <v>0</v>
      </c>
      <c r="AK492" s="210">
        <f t="shared" si="291"/>
        <v>0</v>
      </c>
      <c r="AL492" s="210">
        <f t="shared" si="291"/>
        <v>0</v>
      </c>
      <c r="AM492" s="210">
        <f t="shared" si="291"/>
        <v>0</v>
      </c>
      <c r="AN492" s="210">
        <f t="shared" si="291"/>
        <v>0</v>
      </c>
      <c r="AO492" s="210">
        <f t="shared" si="291"/>
        <v>0</v>
      </c>
      <c r="AP492" s="210">
        <f t="shared" si="291"/>
        <v>0</v>
      </c>
    </row>
    <row r="493" spans="1:42" x14ac:dyDescent="0.2">
      <c r="A493" s="4">
        <f t="shared" si="286"/>
        <v>8</v>
      </c>
      <c r="C493" s="210">
        <f t="shared" ref="C493:AP493" si="292">C356</f>
        <v>0</v>
      </c>
      <c r="D493" s="210">
        <f t="shared" si="292"/>
        <v>0</v>
      </c>
      <c r="E493" s="210">
        <f t="shared" si="292"/>
        <v>0</v>
      </c>
      <c r="F493" s="210">
        <f t="shared" si="292"/>
        <v>0</v>
      </c>
      <c r="G493" s="210">
        <f t="shared" si="292"/>
        <v>0</v>
      </c>
      <c r="H493" s="210">
        <f t="shared" si="292"/>
        <v>0</v>
      </c>
      <c r="I493" s="210">
        <f t="shared" si="292"/>
        <v>0</v>
      </c>
      <c r="J493" s="210">
        <f t="shared" si="292"/>
        <v>0</v>
      </c>
      <c r="K493" s="210">
        <f t="shared" si="292"/>
        <v>0</v>
      </c>
      <c r="L493" s="210">
        <f t="shared" si="292"/>
        <v>0</v>
      </c>
      <c r="M493" s="210">
        <f t="shared" si="292"/>
        <v>0</v>
      </c>
      <c r="N493" s="210">
        <f t="shared" si="292"/>
        <v>0</v>
      </c>
      <c r="O493" s="210">
        <f t="shared" si="292"/>
        <v>0</v>
      </c>
      <c r="P493" s="210">
        <f t="shared" si="292"/>
        <v>0</v>
      </c>
      <c r="Q493" s="210">
        <f t="shared" si="292"/>
        <v>0</v>
      </c>
      <c r="R493" s="210">
        <f t="shared" si="292"/>
        <v>0</v>
      </c>
      <c r="S493" s="210">
        <f t="shared" si="292"/>
        <v>0</v>
      </c>
      <c r="T493" s="210">
        <f t="shared" si="292"/>
        <v>0</v>
      </c>
      <c r="U493" s="210">
        <f t="shared" si="292"/>
        <v>0</v>
      </c>
      <c r="V493" s="210">
        <f t="shared" si="292"/>
        <v>0</v>
      </c>
      <c r="W493" s="210">
        <f t="shared" si="292"/>
        <v>0</v>
      </c>
      <c r="X493" s="210">
        <f t="shared" si="292"/>
        <v>0</v>
      </c>
      <c r="Y493" s="210">
        <f t="shared" si="292"/>
        <v>0</v>
      </c>
      <c r="Z493" s="210">
        <f t="shared" si="292"/>
        <v>0</v>
      </c>
      <c r="AA493" s="210">
        <f t="shared" si="292"/>
        <v>0</v>
      </c>
      <c r="AB493" s="210">
        <f t="shared" si="292"/>
        <v>0</v>
      </c>
      <c r="AC493" s="210">
        <f t="shared" si="292"/>
        <v>0</v>
      </c>
      <c r="AD493" s="210">
        <f t="shared" si="292"/>
        <v>0</v>
      </c>
      <c r="AE493" s="210">
        <f t="shared" si="292"/>
        <v>0</v>
      </c>
      <c r="AF493" s="210">
        <f t="shared" si="292"/>
        <v>0</v>
      </c>
      <c r="AG493" s="210">
        <f t="shared" si="292"/>
        <v>0</v>
      </c>
      <c r="AH493" s="210">
        <f t="shared" si="292"/>
        <v>0</v>
      </c>
      <c r="AI493" s="210">
        <f t="shared" si="292"/>
        <v>0</v>
      </c>
      <c r="AJ493" s="210">
        <f t="shared" si="292"/>
        <v>0</v>
      </c>
      <c r="AK493" s="210">
        <f t="shared" si="292"/>
        <v>0</v>
      </c>
      <c r="AL493" s="210">
        <f t="shared" si="292"/>
        <v>0</v>
      </c>
      <c r="AM493" s="210">
        <f t="shared" si="292"/>
        <v>0</v>
      </c>
      <c r="AN493" s="210">
        <f t="shared" si="292"/>
        <v>0</v>
      </c>
      <c r="AO493" s="210">
        <f t="shared" si="292"/>
        <v>0</v>
      </c>
      <c r="AP493" s="210">
        <f t="shared" si="292"/>
        <v>0</v>
      </c>
    </row>
    <row r="494" spans="1:42" x14ac:dyDescent="0.2">
      <c r="A494" s="4">
        <f>A493+1</f>
        <v>9</v>
      </c>
      <c r="C494" s="210">
        <f t="shared" ref="C494:AP494" si="293">C357</f>
        <v>0</v>
      </c>
      <c r="D494" s="210">
        <f t="shared" si="293"/>
        <v>0</v>
      </c>
      <c r="E494" s="210">
        <f t="shared" si="293"/>
        <v>0</v>
      </c>
      <c r="F494" s="210">
        <f t="shared" si="293"/>
        <v>0</v>
      </c>
      <c r="G494" s="210">
        <f t="shared" si="293"/>
        <v>0</v>
      </c>
      <c r="H494" s="210">
        <f t="shared" si="293"/>
        <v>0</v>
      </c>
      <c r="I494" s="210">
        <f t="shared" si="293"/>
        <v>0</v>
      </c>
      <c r="J494" s="210">
        <f t="shared" si="293"/>
        <v>0</v>
      </c>
      <c r="K494" s="210">
        <f t="shared" si="293"/>
        <v>0</v>
      </c>
      <c r="L494" s="210">
        <f t="shared" si="293"/>
        <v>0</v>
      </c>
      <c r="M494" s="210">
        <f t="shared" si="293"/>
        <v>0</v>
      </c>
      <c r="N494" s="210">
        <f t="shared" si="293"/>
        <v>0</v>
      </c>
      <c r="O494" s="210">
        <f t="shared" si="293"/>
        <v>0</v>
      </c>
      <c r="P494" s="210">
        <f t="shared" si="293"/>
        <v>0</v>
      </c>
      <c r="Q494" s="210">
        <f t="shared" si="293"/>
        <v>0</v>
      </c>
      <c r="R494" s="210">
        <f t="shared" si="293"/>
        <v>0</v>
      </c>
      <c r="S494" s="210">
        <f t="shared" si="293"/>
        <v>0</v>
      </c>
      <c r="T494" s="210">
        <f t="shared" si="293"/>
        <v>0</v>
      </c>
      <c r="U494" s="210">
        <f t="shared" si="293"/>
        <v>0</v>
      </c>
      <c r="V494" s="210">
        <f t="shared" si="293"/>
        <v>0</v>
      </c>
      <c r="W494" s="210">
        <f t="shared" si="293"/>
        <v>0</v>
      </c>
      <c r="X494" s="210">
        <f t="shared" si="293"/>
        <v>0</v>
      </c>
      <c r="Y494" s="210">
        <f t="shared" si="293"/>
        <v>0</v>
      </c>
      <c r="Z494" s="210">
        <f t="shared" si="293"/>
        <v>0</v>
      </c>
      <c r="AA494" s="210">
        <f t="shared" si="293"/>
        <v>0</v>
      </c>
      <c r="AB494" s="210">
        <f t="shared" si="293"/>
        <v>0</v>
      </c>
      <c r="AC494" s="210">
        <f t="shared" si="293"/>
        <v>0</v>
      </c>
      <c r="AD494" s="210">
        <f t="shared" si="293"/>
        <v>0</v>
      </c>
      <c r="AE494" s="210">
        <f t="shared" si="293"/>
        <v>0</v>
      </c>
      <c r="AF494" s="210">
        <f t="shared" si="293"/>
        <v>0</v>
      </c>
      <c r="AG494" s="210">
        <f t="shared" si="293"/>
        <v>0</v>
      </c>
      <c r="AH494" s="210">
        <f t="shared" si="293"/>
        <v>0</v>
      </c>
      <c r="AI494" s="210">
        <f t="shared" si="293"/>
        <v>0</v>
      </c>
      <c r="AJ494" s="210">
        <f t="shared" si="293"/>
        <v>0</v>
      </c>
      <c r="AK494" s="210">
        <f t="shared" si="293"/>
        <v>0</v>
      </c>
      <c r="AL494" s="210">
        <f t="shared" si="293"/>
        <v>0</v>
      </c>
      <c r="AM494" s="210">
        <f t="shared" si="293"/>
        <v>0</v>
      </c>
      <c r="AN494" s="210">
        <f t="shared" si="293"/>
        <v>0</v>
      </c>
      <c r="AO494" s="210">
        <f t="shared" si="293"/>
        <v>0</v>
      </c>
      <c r="AP494" s="210">
        <f t="shared" si="293"/>
        <v>0</v>
      </c>
    </row>
    <row r="495" spans="1:42" x14ac:dyDescent="0.2">
      <c r="A495" s="4">
        <f t="shared" ref="A495" si="294">A494+1</f>
        <v>10</v>
      </c>
      <c r="C495" s="210">
        <f t="shared" ref="C495:AP495" si="295">C358</f>
        <v>0</v>
      </c>
      <c r="D495" s="210">
        <f t="shared" si="295"/>
        <v>0</v>
      </c>
      <c r="E495" s="210">
        <f t="shared" si="295"/>
        <v>0</v>
      </c>
      <c r="F495" s="210">
        <f t="shared" si="295"/>
        <v>0</v>
      </c>
      <c r="G495" s="210">
        <f t="shared" si="295"/>
        <v>0</v>
      </c>
      <c r="H495" s="210">
        <f t="shared" si="295"/>
        <v>0</v>
      </c>
      <c r="I495" s="210">
        <f t="shared" si="295"/>
        <v>0</v>
      </c>
      <c r="J495" s="210">
        <f t="shared" si="295"/>
        <v>0</v>
      </c>
      <c r="K495" s="210">
        <f t="shared" si="295"/>
        <v>0</v>
      </c>
      <c r="L495" s="210">
        <f t="shared" si="295"/>
        <v>0</v>
      </c>
      <c r="M495" s="210">
        <f t="shared" si="295"/>
        <v>0</v>
      </c>
      <c r="N495" s="210">
        <f t="shared" si="295"/>
        <v>0</v>
      </c>
      <c r="O495" s="210">
        <f t="shared" si="295"/>
        <v>0</v>
      </c>
      <c r="P495" s="210">
        <f t="shared" si="295"/>
        <v>0</v>
      </c>
      <c r="Q495" s="210">
        <f t="shared" si="295"/>
        <v>0</v>
      </c>
      <c r="R495" s="210">
        <f t="shared" si="295"/>
        <v>0</v>
      </c>
      <c r="S495" s="210">
        <f t="shared" si="295"/>
        <v>0</v>
      </c>
      <c r="T495" s="210">
        <f t="shared" si="295"/>
        <v>0</v>
      </c>
      <c r="U495" s="210">
        <f t="shared" si="295"/>
        <v>0</v>
      </c>
      <c r="V495" s="210">
        <f t="shared" si="295"/>
        <v>0</v>
      </c>
      <c r="W495" s="210">
        <f t="shared" si="295"/>
        <v>0</v>
      </c>
      <c r="X495" s="210">
        <f t="shared" si="295"/>
        <v>0</v>
      </c>
      <c r="Y495" s="210">
        <f t="shared" si="295"/>
        <v>0</v>
      </c>
      <c r="Z495" s="210">
        <f t="shared" si="295"/>
        <v>0</v>
      </c>
      <c r="AA495" s="210">
        <f t="shared" si="295"/>
        <v>0</v>
      </c>
      <c r="AB495" s="210">
        <f t="shared" si="295"/>
        <v>0</v>
      </c>
      <c r="AC495" s="210">
        <f t="shared" si="295"/>
        <v>0</v>
      </c>
      <c r="AD495" s="210">
        <f t="shared" si="295"/>
        <v>0</v>
      </c>
      <c r="AE495" s="210">
        <f t="shared" si="295"/>
        <v>0</v>
      </c>
      <c r="AF495" s="210">
        <f t="shared" si="295"/>
        <v>0</v>
      </c>
      <c r="AG495" s="210">
        <f t="shared" si="295"/>
        <v>0</v>
      </c>
      <c r="AH495" s="210">
        <f t="shared" si="295"/>
        <v>0</v>
      </c>
      <c r="AI495" s="210">
        <f t="shared" si="295"/>
        <v>0</v>
      </c>
      <c r="AJ495" s="210">
        <f t="shared" si="295"/>
        <v>0</v>
      </c>
      <c r="AK495" s="210">
        <f t="shared" si="295"/>
        <v>0</v>
      </c>
      <c r="AL495" s="210">
        <f t="shared" si="295"/>
        <v>0</v>
      </c>
      <c r="AM495" s="210">
        <f t="shared" si="295"/>
        <v>0</v>
      </c>
      <c r="AN495" s="210">
        <f t="shared" si="295"/>
        <v>0</v>
      </c>
      <c r="AO495" s="210">
        <f t="shared" si="295"/>
        <v>0</v>
      </c>
      <c r="AP495" s="210">
        <f t="shared" si="295"/>
        <v>0</v>
      </c>
    </row>
    <row r="496" spans="1:42" x14ac:dyDescent="0.2">
      <c r="A496" s="32"/>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c r="AJ496" s="28"/>
      <c r="AK496" s="28"/>
      <c r="AL496" s="28"/>
      <c r="AM496" s="28"/>
      <c r="AN496" s="28"/>
      <c r="AO496" s="28"/>
      <c r="AP496" s="28"/>
    </row>
    <row r="497" spans="1:42" x14ac:dyDescent="0.2">
      <c r="A497" s="32" t="s">
        <v>68</v>
      </c>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c r="AN497" s="28"/>
      <c r="AO497" s="28"/>
      <c r="AP497" s="28"/>
    </row>
    <row r="498" spans="1:42" x14ac:dyDescent="0.2">
      <c r="A498" s="4">
        <v>1</v>
      </c>
      <c r="B498" s="229">
        <f t="shared" ref="B498:B507" si="296">SUM(C498:AP498)</f>
        <v>0</v>
      </c>
      <c r="C498" s="231">
        <f t="shared" ref="C498:AP498" si="297">LOOKUP(C486,$B$429:$AP$429,$B$430:$AP$430)*$B655/100</f>
        <v>0</v>
      </c>
      <c r="D498" s="210">
        <f t="shared" si="297"/>
        <v>0</v>
      </c>
      <c r="E498" s="210">
        <f t="shared" si="297"/>
        <v>0</v>
      </c>
      <c r="F498" s="210">
        <f t="shared" si="297"/>
        <v>0</v>
      </c>
      <c r="G498" s="210">
        <f t="shared" si="297"/>
        <v>0</v>
      </c>
      <c r="H498" s="210">
        <f t="shared" si="297"/>
        <v>0</v>
      </c>
      <c r="I498" s="210">
        <f t="shared" si="297"/>
        <v>0</v>
      </c>
      <c r="J498" s="210">
        <f t="shared" si="297"/>
        <v>0</v>
      </c>
      <c r="K498" s="210">
        <f t="shared" si="297"/>
        <v>0</v>
      </c>
      <c r="L498" s="210">
        <f t="shared" si="297"/>
        <v>0</v>
      </c>
      <c r="M498" s="210">
        <f t="shared" si="297"/>
        <v>0</v>
      </c>
      <c r="N498" s="210">
        <f t="shared" si="297"/>
        <v>0</v>
      </c>
      <c r="O498" s="210">
        <f t="shared" si="297"/>
        <v>0</v>
      </c>
      <c r="P498" s="210">
        <f t="shared" si="297"/>
        <v>0</v>
      </c>
      <c r="Q498" s="210">
        <f t="shared" si="297"/>
        <v>0</v>
      </c>
      <c r="R498" s="210">
        <f t="shared" si="297"/>
        <v>0</v>
      </c>
      <c r="S498" s="210">
        <f t="shared" si="297"/>
        <v>0</v>
      </c>
      <c r="T498" s="210">
        <f t="shared" si="297"/>
        <v>0</v>
      </c>
      <c r="U498" s="210">
        <f t="shared" si="297"/>
        <v>0</v>
      </c>
      <c r="V498" s="210">
        <f t="shared" si="297"/>
        <v>0</v>
      </c>
      <c r="W498" s="210">
        <f t="shared" si="297"/>
        <v>0</v>
      </c>
      <c r="X498" s="210">
        <f t="shared" si="297"/>
        <v>0</v>
      </c>
      <c r="Y498" s="210">
        <f t="shared" si="297"/>
        <v>0</v>
      </c>
      <c r="Z498" s="210">
        <f t="shared" si="297"/>
        <v>0</v>
      </c>
      <c r="AA498" s="210">
        <f t="shared" si="297"/>
        <v>0</v>
      </c>
      <c r="AB498" s="210">
        <f t="shared" si="297"/>
        <v>0</v>
      </c>
      <c r="AC498" s="210">
        <f t="shared" si="297"/>
        <v>0</v>
      </c>
      <c r="AD498" s="210">
        <f t="shared" si="297"/>
        <v>0</v>
      </c>
      <c r="AE498" s="210">
        <f t="shared" si="297"/>
        <v>0</v>
      </c>
      <c r="AF498" s="210">
        <f t="shared" si="297"/>
        <v>0</v>
      </c>
      <c r="AG498" s="210">
        <f t="shared" si="297"/>
        <v>0</v>
      </c>
      <c r="AH498" s="210">
        <f t="shared" si="297"/>
        <v>0</v>
      </c>
      <c r="AI498" s="210">
        <f t="shared" si="297"/>
        <v>0</v>
      </c>
      <c r="AJ498" s="210">
        <f t="shared" si="297"/>
        <v>0</v>
      </c>
      <c r="AK498" s="210">
        <f t="shared" si="297"/>
        <v>0</v>
      </c>
      <c r="AL498" s="210">
        <f t="shared" si="297"/>
        <v>0</v>
      </c>
      <c r="AM498" s="210">
        <f t="shared" si="297"/>
        <v>0</v>
      </c>
      <c r="AN498" s="210">
        <f t="shared" si="297"/>
        <v>0</v>
      </c>
      <c r="AO498" s="210">
        <f t="shared" si="297"/>
        <v>0</v>
      </c>
      <c r="AP498" s="210">
        <f t="shared" si="297"/>
        <v>0</v>
      </c>
    </row>
    <row r="499" spans="1:42" x14ac:dyDescent="0.2">
      <c r="A499" s="4">
        <f>A498+1</f>
        <v>2</v>
      </c>
      <c r="B499" s="229">
        <f t="shared" si="296"/>
        <v>0</v>
      </c>
      <c r="C499" s="231">
        <f t="shared" ref="C499:AP499" si="298">LOOKUP(C487,$B$429:$AP$429,$B$430:$AP$430)*$B656/100</f>
        <v>0</v>
      </c>
      <c r="D499" s="210">
        <f t="shared" si="298"/>
        <v>0</v>
      </c>
      <c r="E499" s="210">
        <f t="shared" si="298"/>
        <v>0</v>
      </c>
      <c r="F499" s="210">
        <f t="shared" si="298"/>
        <v>0</v>
      </c>
      <c r="G499" s="210">
        <f t="shared" si="298"/>
        <v>0</v>
      </c>
      <c r="H499" s="210">
        <f t="shared" si="298"/>
        <v>0</v>
      </c>
      <c r="I499" s="210">
        <f t="shared" si="298"/>
        <v>0</v>
      </c>
      <c r="J499" s="210">
        <f t="shared" si="298"/>
        <v>0</v>
      </c>
      <c r="K499" s="210">
        <f t="shared" si="298"/>
        <v>0</v>
      </c>
      <c r="L499" s="210">
        <f t="shared" si="298"/>
        <v>0</v>
      </c>
      <c r="M499" s="210">
        <f t="shared" si="298"/>
        <v>0</v>
      </c>
      <c r="N499" s="210">
        <f t="shared" si="298"/>
        <v>0</v>
      </c>
      <c r="O499" s="210">
        <f t="shared" si="298"/>
        <v>0</v>
      </c>
      <c r="P499" s="210">
        <f t="shared" si="298"/>
        <v>0</v>
      </c>
      <c r="Q499" s="210">
        <f t="shared" si="298"/>
        <v>0</v>
      </c>
      <c r="R499" s="210">
        <f t="shared" si="298"/>
        <v>0</v>
      </c>
      <c r="S499" s="210">
        <f t="shared" si="298"/>
        <v>0</v>
      </c>
      <c r="T499" s="210">
        <f t="shared" si="298"/>
        <v>0</v>
      </c>
      <c r="U499" s="210">
        <f t="shared" si="298"/>
        <v>0</v>
      </c>
      <c r="V499" s="210">
        <f t="shared" si="298"/>
        <v>0</v>
      </c>
      <c r="W499" s="210">
        <f t="shared" si="298"/>
        <v>0</v>
      </c>
      <c r="X499" s="210">
        <f t="shared" si="298"/>
        <v>0</v>
      </c>
      <c r="Y499" s="210">
        <f t="shared" si="298"/>
        <v>0</v>
      </c>
      <c r="Z499" s="210">
        <f t="shared" si="298"/>
        <v>0</v>
      </c>
      <c r="AA499" s="210">
        <f t="shared" si="298"/>
        <v>0</v>
      </c>
      <c r="AB499" s="210">
        <f t="shared" si="298"/>
        <v>0</v>
      </c>
      <c r="AC499" s="210">
        <f t="shared" si="298"/>
        <v>0</v>
      </c>
      <c r="AD499" s="210">
        <f t="shared" si="298"/>
        <v>0</v>
      </c>
      <c r="AE499" s="210">
        <f t="shared" si="298"/>
        <v>0</v>
      </c>
      <c r="AF499" s="210">
        <f t="shared" si="298"/>
        <v>0</v>
      </c>
      <c r="AG499" s="210">
        <f t="shared" si="298"/>
        <v>0</v>
      </c>
      <c r="AH499" s="210">
        <f t="shared" si="298"/>
        <v>0</v>
      </c>
      <c r="AI499" s="210">
        <f t="shared" si="298"/>
        <v>0</v>
      </c>
      <c r="AJ499" s="210">
        <f t="shared" si="298"/>
        <v>0</v>
      </c>
      <c r="AK499" s="210">
        <f t="shared" si="298"/>
        <v>0</v>
      </c>
      <c r="AL499" s="210">
        <f t="shared" si="298"/>
        <v>0</v>
      </c>
      <c r="AM499" s="210">
        <f t="shared" si="298"/>
        <v>0</v>
      </c>
      <c r="AN499" s="210">
        <f t="shared" si="298"/>
        <v>0</v>
      </c>
      <c r="AO499" s="210">
        <f t="shared" si="298"/>
        <v>0</v>
      </c>
      <c r="AP499" s="210">
        <f t="shared" si="298"/>
        <v>0</v>
      </c>
    </row>
    <row r="500" spans="1:42" x14ac:dyDescent="0.2">
      <c r="A500" s="4">
        <f t="shared" ref="A500:A505" si="299">A499+1</f>
        <v>3</v>
      </c>
      <c r="B500" s="229">
        <f t="shared" si="296"/>
        <v>0</v>
      </c>
      <c r="C500" s="231">
        <f t="shared" ref="C500:AP500" si="300">LOOKUP(C488,$B$429:$AP$429,$B$430:$AP$430)*$B657/100</f>
        <v>0</v>
      </c>
      <c r="D500" s="210">
        <f t="shared" si="300"/>
        <v>0</v>
      </c>
      <c r="E500" s="210">
        <f t="shared" si="300"/>
        <v>0</v>
      </c>
      <c r="F500" s="210">
        <f t="shared" si="300"/>
        <v>0</v>
      </c>
      <c r="G500" s="210">
        <f t="shared" si="300"/>
        <v>0</v>
      </c>
      <c r="H500" s="210">
        <f t="shared" si="300"/>
        <v>0</v>
      </c>
      <c r="I500" s="210">
        <f t="shared" si="300"/>
        <v>0</v>
      </c>
      <c r="J500" s="210">
        <f t="shared" si="300"/>
        <v>0</v>
      </c>
      <c r="K500" s="210">
        <f t="shared" si="300"/>
        <v>0</v>
      </c>
      <c r="L500" s="210">
        <f t="shared" si="300"/>
        <v>0</v>
      </c>
      <c r="M500" s="210">
        <f t="shared" si="300"/>
        <v>0</v>
      </c>
      <c r="N500" s="210">
        <f t="shared" si="300"/>
        <v>0</v>
      </c>
      <c r="O500" s="210">
        <f t="shared" si="300"/>
        <v>0</v>
      </c>
      <c r="P500" s="210">
        <f t="shared" si="300"/>
        <v>0</v>
      </c>
      <c r="Q500" s="210">
        <f t="shared" si="300"/>
        <v>0</v>
      </c>
      <c r="R500" s="210">
        <f t="shared" si="300"/>
        <v>0</v>
      </c>
      <c r="S500" s="210">
        <f t="shared" si="300"/>
        <v>0</v>
      </c>
      <c r="T500" s="210">
        <f t="shared" si="300"/>
        <v>0</v>
      </c>
      <c r="U500" s="210">
        <f t="shared" si="300"/>
        <v>0</v>
      </c>
      <c r="V500" s="210">
        <f t="shared" si="300"/>
        <v>0</v>
      </c>
      <c r="W500" s="210">
        <f t="shared" si="300"/>
        <v>0</v>
      </c>
      <c r="X500" s="210">
        <f t="shared" si="300"/>
        <v>0</v>
      </c>
      <c r="Y500" s="210">
        <f t="shared" si="300"/>
        <v>0</v>
      </c>
      <c r="Z500" s="210">
        <f t="shared" si="300"/>
        <v>0</v>
      </c>
      <c r="AA500" s="210">
        <f t="shared" si="300"/>
        <v>0</v>
      </c>
      <c r="AB500" s="210">
        <f t="shared" si="300"/>
        <v>0</v>
      </c>
      <c r="AC500" s="210">
        <f t="shared" si="300"/>
        <v>0</v>
      </c>
      <c r="AD500" s="210">
        <f t="shared" si="300"/>
        <v>0</v>
      </c>
      <c r="AE500" s="210">
        <f t="shared" si="300"/>
        <v>0</v>
      </c>
      <c r="AF500" s="210">
        <f t="shared" si="300"/>
        <v>0</v>
      </c>
      <c r="AG500" s="210">
        <f t="shared" si="300"/>
        <v>0</v>
      </c>
      <c r="AH500" s="210">
        <f t="shared" si="300"/>
        <v>0</v>
      </c>
      <c r="AI500" s="210">
        <f t="shared" si="300"/>
        <v>0</v>
      </c>
      <c r="AJ500" s="210">
        <f t="shared" si="300"/>
        <v>0</v>
      </c>
      <c r="AK500" s="210">
        <f t="shared" si="300"/>
        <v>0</v>
      </c>
      <c r="AL500" s="210">
        <f t="shared" si="300"/>
        <v>0</v>
      </c>
      <c r="AM500" s="210">
        <f t="shared" si="300"/>
        <v>0</v>
      </c>
      <c r="AN500" s="210">
        <f t="shared" si="300"/>
        <v>0</v>
      </c>
      <c r="AO500" s="210">
        <f t="shared" si="300"/>
        <v>0</v>
      </c>
      <c r="AP500" s="210">
        <f t="shared" si="300"/>
        <v>0</v>
      </c>
    </row>
    <row r="501" spans="1:42" x14ac:dyDescent="0.2">
      <c r="A501" s="4">
        <f t="shared" si="299"/>
        <v>4</v>
      </c>
      <c r="B501" s="229">
        <f t="shared" si="296"/>
        <v>0</v>
      </c>
      <c r="C501" s="231">
        <f t="shared" ref="C501:AP501" si="301">LOOKUP(C489,$B$429:$AP$429,$B$430:$AP$430)*$B658/100</f>
        <v>0</v>
      </c>
      <c r="D501" s="210">
        <f t="shared" si="301"/>
        <v>0</v>
      </c>
      <c r="E501" s="210">
        <f t="shared" si="301"/>
        <v>0</v>
      </c>
      <c r="F501" s="210">
        <f t="shared" si="301"/>
        <v>0</v>
      </c>
      <c r="G501" s="210">
        <f t="shared" si="301"/>
        <v>0</v>
      </c>
      <c r="H501" s="210">
        <f t="shared" si="301"/>
        <v>0</v>
      </c>
      <c r="I501" s="210">
        <f t="shared" si="301"/>
        <v>0</v>
      </c>
      <c r="J501" s="210">
        <f t="shared" si="301"/>
        <v>0</v>
      </c>
      <c r="K501" s="210">
        <f t="shared" si="301"/>
        <v>0</v>
      </c>
      <c r="L501" s="210">
        <f t="shared" si="301"/>
        <v>0</v>
      </c>
      <c r="M501" s="210">
        <f t="shared" si="301"/>
        <v>0</v>
      </c>
      <c r="N501" s="210">
        <f t="shared" si="301"/>
        <v>0</v>
      </c>
      <c r="O501" s="210">
        <f t="shared" si="301"/>
        <v>0</v>
      </c>
      <c r="P501" s="210">
        <f t="shared" si="301"/>
        <v>0</v>
      </c>
      <c r="Q501" s="210">
        <f t="shared" si="301"/>
        <v>0</v>
      </c>
      <c r="R501" s="210">
        <f t="shared" si="301"/>
        <v>0</v>
      </c>
      <c r="S501" s="210">
        <f t="shared" si="301"/>
        <v>0</v>
      </c>
      <c r="T501" s="210">
        <f t="shared" si="301"/>
        <v>0</v>
      </c>
      <c r="U501" s="210">
        <f t="shared" si="301"/>
        <v>0</v>
      </c>
      <c r="V501" s="210">
        <f t="shared" si="301"/>
        <v>0</v>
      </c>
      <c r="W501" s="210">
        <f t="shared" si="301"/>
        <v>0</v>
      </c>
      <c r="X501" s="210">
        <f t="shared" si="301"/>
        <v>0</v>
      </c>
      <c r="Y501" s="210">
        <f t="shared" si="301"/>
        <v>0</v>
      </c>
      <c r="Z501" s="210">
        <f t="shared" si="301"/>
        <v>0</v>
      </c>
      <c r="AA501" s="210">
        <f t="shared" si="301"/>
        <v>0</v>
      </c>
      <c r="AB501" s="210">
        <f t="shared" si="301"/>
        <v>0</v>
      </c>
      <c r="AC501" s="210">
        <f t="shared" si="301"/>
        <v>0</v>
      </c>
      <c r="AD501" s="210">
        <f t="shared" si="301"/>
        <v>0</v>
      </c>
      <c r="AE501" s="210">
        <f t="shared" si="301"/>
        <v>0</v>
      </c>
      <c r="AF501" s="210">
        <f t="shared" si="301"/>
        <v>0</v>
      </c>
      <c r="AG501" s="210">
        <f t="shared" si="301"/>
        <v>0</v>
      </c>
      <c r="AH501" s="210">
        <f t="shared" si="301"/>
        <v>0</v>
      </c>
      <c r="AI501" s="210">
        <f t="shared" si="301"/>
        <v>0</v>
      </c>
      <c r="AJ501" s="210">
        <f t="shared" si="301"/>
        <v>0</v>
      </c>
      <c r="AK501" s="210">
        <f t="shared" si="301"/>
        <v>0</v>
      </c>
      <c r="AL501" s="210">
        <f t="shared" si="301"/>
        <v>0</v>
      </c>
      <c r="AM501" s="210">
        <f t="shared" si="301"/>
        <v>0</v>
      </c>
      <c r="AN501" s="210">
        <f t="shared" si="301"/>
        <v>0</v>
      </c>
      <c r="AO501" s="210">
        <f t="shared" si="301"/>
        <v>0</v>
      </c>
      <c r="AP501" s="210">
        <f t="shared" si="301"/>
        <v>0</v>
      </c>
    </row>
    <row r="502" spans="1:42" x14ac:dyDescent="0.2">
      <c r="A502" s="4">
        <f t="shared" si="299"/>
        <v>5</v>
      </c>
      <c r="B502" s="229">
        <f t="shared" si="296"/>
        <v>0</v>
      </c>
      <c r="C502" s="231">
        <f t="shared" ref="C502:AP502" si="302">LOOKUP(C490,$B$429:$AP$429,$B$430:$AP$430)*$B659/100</f>
        <v>0</v>
      </c>
      <c r="D502" s="210">
        <f t="shared" si="302"/>
        <v>0</v>
      </c>
      <c r="E502" s="210">
        <f t="shared" si="302"/>
        <v>0</v>
      </c>
      <c r="F502" s="210">
        <f t="shared" si="302"/>
        <v>0</v>
      </c>
      <c r="G502" s="210">
        <f t="shared" si="302"/>
        <v>0</v>
      </c>
      <c r="H502" s="210">
        <f t="shared" si="302"/>
        <v>0</v>
      </c>
      <c r="I502" s="210">
        <f t="shared" si="302"/>
        <v>0</v>
      </c>
      <c r="J502" s="210">
        <f t="shared" si="302"/>
        <v>0</v>
      </c>
      <c r="K502" s="210">
        <f t="shared" si="302"/>
        <v>0</v>
      </c>
      <c r="L502" s="210">
        <f t="shared" si="302"/>
        <v>0</v>
      </c>
      <c r="M502" s="210">
        <f t="shared" si="302"/>
        <v>0</v>
      </c>
      <c r="N502" s="210">
        <f t="shared" si="302"/>
        <v>0</v>
      </c>
      <c r="O502" s="210">
        <f t="shared" si="302"/>
        <v>0</v>
      </c>
      <c r="P502" s="210">
        <f t="shared" si="302"/>
        <v>0</v>
      </c>
      <c r="Q502" s="210">
        <f t="shared" si="302"/>
        <v>0</v>
      </c>
      <c r="R502" s="210">
        <f t="shared" si="302"/>
        <v>0</v>
      </c>
      <c r="S502" s="210">
        <f t="shared" si="302"/>
        <v>0</v>
      </c>
      <c r="T502" s="210">
        <f t="shared" si="302"/>
        <v>0</v>
      </c>
      <c r="U502" s="210">
        <f t="shared" si="302"/>
        <v>0</v>
      </c>
      <c r="V502" s="210">
        <f t="shared" si="302"/>
        <v>0</v>
      </c>
      <c r="W502" s="210">
        <f t="shared" si="302"/>
        <v>0</v>
      </c>
      <c r="X502" s="210">
        <f t="shared" si="302"/>
        <v>0</v>
      </c>
      <c r="Y502" s="210">
        <f t="shared" si="302"/>
        <v>0</v>
      </c>
      <c r="Z502" s="210">
        <f t="shared" si="302"/>
        <v>0</v>
      </c>
      <c r="AA502" s="210">
        <f t="shared" si="302"/>
        <v>0</v>
      </c>
      <c r="AB502" s="210">
        <f t="shared" si="302"/>
        <v>0</v>
      </c>
      <c r="AC502" s="210">
        <f t="shared" si="302"/>
        <v>0</v>
      </c>
      <c r="AD502" s="210">
        <f t="shared" si="302"/>
        <v>0</v>
      </c>
      <c r="AE502" s="210">
        <f t="shared" si="302"/>
        <v>0</v>
      </c>
      <c r="AF502" s="210">
        <f t="shared" si="302"/>
        <v>0</v>
      </c>
      <c r="AG502" s="210">
        <f t="shared" si="302"/>
        <v>0</v>
      </c>
      <c r="AH502" s="210">
        <f t="shared" si="302"/>
        <v>0</v>
      </c>
      <c r="AI502" s="210">
        <f t="shared" si="302"/>
        <v>0</v>
      </c>
      <c r="AJ502" s="210">
        <f t="shared" si="302"/>
        <v>0</v>
      </c>
      <c r="AK502" s="210">
        <f t="shared" si="302"/>
        <v>0</v>
      </c>
      <c r="AL502" s="210">
        <f t="shared" si="302"/>
        <v>0</v>
      </c>
      <c r="AM502" s="210">
        <f t="shared" si="302"/>
        <v>0</v>
      </c>
      <c r="AN502" s="210">
        <f t="shared" si="302"/>
        <v>0</v>
      </c>
      <c r="AO502" s="210">
        <f t="shared" si="302"/>
        <v>0</v>
      </c>
      <c r="AP502" s="210">
        <f t="shared" si="302"/>
        <v>0</v>
      </c>
    </row>
    <row r="503" spans="1:42" x14ac:dyDescent="0.2">
      <c r="A503" s="4">
        <f t="shared" si="299"/>
        <v>6</v>
      </c>
      <c r="B503" s="229">
        <f t="shared" si="296"/>
        <v>0</v>
      </c>
      <c r="C503" s="231">
        <f t="shared" ref="C503:AP503" si="303">LOOKUP(C491,$B$429:$AP$429,$B$430:$AP$430)*$B660/100</f>
        <v>0</v>
      </c>
      <c r="D503" s="210">
        <f t="shared" si="303"/>
        <v>0</v>
      </c>
      <c r="E503" s="210">
        <f t="shared" si="303"/>
        <v>0</v>
      </c>
      <c r="F503" s="210">
        <f t="shared" si="303"/>
        <v>0</v>
      </c>
      <c r="G503" s="210">
        <f t="shared" si="303"/>
        <v>0</v>
      </c>
      <c r="H503" s="210">
        <f t="shared" si="303"/>
        <v>0</v>
      </c>
      <c r="I503" s="210">
        <f t="shared" si="303"/>
        <v>0</v>
      </c>
      <c r="J503" s="210">
        <f t="shared" si="303"/>
        <v>0</v>
      </c>
      <c r="K503" s="210">
        <f t="shared" si="303"/>
        <v>0</v>
      </c>
      <c r="L503" s="210">
        <f t="shared" si="303"/>
        <v>0</v>
      </c>
      <c r="M503" s="210">
        <f t="shared" si="303"/>
        <v>0</v>
      </c>
      <c r="N503" s="210">
        <f t="shared" si="303"/>
        <v>0</v>
      </c>
      <c r="O503" s="210">
        <f t="shared" si="303"/>
        <v>0</v>
      </c>
      <c r="P503" s="210">
        <f t="shared" si="303"/>
        <v>0</v>
      </c>
      <c r="Q503" s="210">
        <f t="shared" si="303"/>
        <v>0</v>
      </c>
      <c r="R503" s="210">
        <f t="shared" si="303"/>
        <v>0</v>
      </c>
      <c r="S503" s="210">
        <f t="shared" si="303"/>
        <v>0</v>
      </c>
      <c r="T503" s="210">
        <f t="shared" si="303"/>
        <v>0</v>
      </c>
      <c r="U503" s="210">
        <f t="shared" si="303"/>
        <v>0</v>
      </c>
      <c r="V503" s="210">
        <f t="shared" si="303"/>
        <v>0</v>
      </c>
      <c r="W503" s="210">
        <f t="shared" si="303"/>
        <v>0</v>
      </c>
      <c r="X503" s="210">
        <f t="shared" si="303"/>
        <v>0</v>
      </c>
      <c r="Y503" s="210">
        <f t="shared" si="303"/>
        <v>0</v>
      </c>
      <c r="Z503" s="210">
        <f t="shared" si="303"/>
        <v>0</v>
      </c>
      <c r="AA503" s="210">
        <f t="shared" si="303"/>
        <v>0</v>
      </c>
      <c r="AB503" s="210">
        <f t="shared" si="303"/>
        <v>0</v>
      </c>
      <c r="AC503" s="210">
        <f t="shared" si="303"/>
        <v>0</v>
      </c>
      <c r="AD503" s="210">
        <f t="shared" si="303"/>
        <v>0</v>
      </c>
      <c r="AE503" s="210">
        <f t="shared" si="303"/>
        <v>0</v>
      </c>
      <c r="AF503" s="210">
        <f t="shared" si="303"/>
        <v>0</v>
      </c>
      <c r="AG503" s="210">
        <f t="shared" si="303"/>
        <v>0</v>
      </c>
      <c r="AH503" s="210">
        <f t="shared" si="303"/>
        <v>0</v>
      </c>
      <c r="AI503" s="210">
        <f t="shared" si="303"/>
        <v>0</v>
      </c>
      <c r="AJ503" s="210">
        <f t="shared" si="303"/>
        <v>0</v>
      </c>
      <c r="AK503" s="210">
        <f t="shared" si="303"/>
        <v>0</v>
      </c>
      <c r="AL503" s="210">
        <f t="shared" si="303"/>
        <v>0</v>
      </c>
      <c r="AM503" s="210">
        <f t="shared" si="303"/>
        <v>0</v>
      </c>
      <c r="AN503" s="210">
        <f t="shared" si="303"/>
        <v>0</v>
      </c>
      <c r="AO503" s="210">
        <f t="shared" si="303"/>
        <v>0</v>
      </c>
      <c r="AP503" s="210">
        <f t="shared" si="303"/>
        <v>0</v>
      </c>
    </row>
    <row r="504" spans="1:42" x14ac:dyDescent="0.2">
      <c r="A504" s="4">
        <f t="shared" si="299"/>
        <v>7</v>
      </c>
      <c r="B504" s="229">
        <f t="shared" si="296"/>
        <v>0</v>
      </c>
      <c r="C504" s="231">
        <f t="shared" ref="C504:AP504" si="304">LOOKUP(C492,$B$429:$AP$429,$B$430:$AP$430)*$B661/100</f>
        <v>0</v>
      </c>
      <c r="D504" s="210">
        <f t="shared" si="304"/>
        <v>0</v>
      </c>
      <c r="E504" s="210">
        <f t="shared" si="304"/>
        <v>0</v>
      </c>
      <c r="F504" s="210">
        <f t="shared" si="304"/>
        <v>0</v>
      </c>
      <c r="G504" s="210">
        <f t="shared" si="304"/>
        <v>0</v>
      </c>
      <c r="H504" s="210">
        <f t="shared" si="304"/>
        <v>0</v>
      </c>
      <c r="I504" s="210">
        <f t="shared" si="304"/>
        <v>0</v>
      </c>
      <c r="J504" s="210">
        <f t="shared" si="304"/>
        <v>0</v>
      </c>
      <c r="K504" s="210">
        <f t="shared" si="304"/>
        <v>0</v>
      </c>
      <c r="L504" s="210">
        <f t="shared" si="304"/>
        <v>0</v>
      </c>
      <c r="M504" s="210">
        <f t="shared" si="304"/>
        <v>0</v>
      </c>
      <c r="N504" s="210">
        <f t="shared" si="304"/>
        <v>0</v>
      </c>
      <c r="O504" s="210">
        <f t="shared" si="304"/>
        <v>0</v>
      </c>
      <c r="P504" s="210">
        <f t="shared" si="304"/>
        <v>0</v>
      </c>
      <c r="Q504" s="210">
        <f t="shared" si="304"/>
        <v>0</v>
      </c>
      <c r="R504" s="210">
        <f t="shared" si="304"/>
        <v>0</v>
      </c>
      <c r="S504" s="210">
        <f t="shared" si="304"/>
        <v>0</v>
      </c>
      <c r="T504" s="210">
        <f t="shared" si="304"/>
        <v>0</v>
      </c>
      <c r="U504" s="210">
        <f t="shared" si="304"/>
        <v>0</v>
      </c>
      <c r="V504" s="210">
        <f t="shared" si="304"/>
        <v>0</v>
      </c>
      <c r="W504" s="210">
        <f t="shared" si="304"/>
        <v>0</v>
      </c>
      <c r="X504" s="210">
        <f t="shared" si="304"/>
        <v>0</v>
      </c>
      <c r="Y504" s="210">
        <f t="shared" si="304"/>
        <v>0</v>
      </c>
      <c r="Z504" s="210">
        <f t="shared" si="304"/>
        <v>0</v>
      </c>
      <c r="AA504" s="210">
        <f t="shared" si="304"/>
        <v>0</v>
      </c>
      <c r="AB504" s="210">
        <f t="shared" si="304"/>
        <v>0</v>
      </c>
      <c r="AC504" s="210">
        <f t="shared" si="304"/>
        <v>0</v>
      </c>
      <c r="AD504" s="210">
        <f t="shared" si="304"/>
        <v>0</v>
      </c>
      <c r="AE504" s="210">
        <f t="shared" si="304"/>
        <v>0</v>
      </c>
      <c r="AF504" s="210">
        <f t="shared" si="304"/>
        <v>0</v>
      </c>
      <c r="AG504" s="210">
        <f t="shared" si="304"/>
        <v>0</v>
      </c>
      <c r="AH504" s="210">
        <f t="shared" si="304"/>
        <v>0</v>
      </c>
      <c r="AI504" s="210">
        <f t="shared" si="304"/>
        <v>0</v>
      </c>
      <c r="AJ504" s="210">
        <f t="shared" si="304"/>
        <v>0</v>
      </c>
      <c r="AK504" s="210">
        <f t="shared" si="304"/>
        <v>0</v>
      </c>
      <c r="AL504" s="210">
        <f t="shared" si="304"/>
        <v>0</v>
      </c>
      <c r="AM504" s="210">
        <f t="shared" si="304"/>
        <v>0</v>
      </c>
      <c r="AN504" s="210">
        <f t="shared" si="304"/>
        <v>0</v>
      </c>
      <c r="AO504" s="210">
        <f t="shared" si="304"/>
        <v>0</v>
      </c>
      <c r="AP504" s="210">
        <f t="shared" si="304"/>
        <v>0</v>
      </c>
    </row>
    <row r="505" spans="1:42" x14ac:dyDescent="0.2">
      <c r="A505" s="4">
        <f t="shared" si="299"/>
        <v>8</v>
      </c>
      <c r="B505" s="229">
        <f t="shared" si="296"/>
        <v>0</v>
      </c>
      <c r="C505" s="231">
        <f t="shared" ref="C505:AP505" si="305">LOOKUP(C493,$B$429:$AP$429,$B$430:$AP$430)*$B662/100</f>
        <v>0</v>
      </c>
      <c r="D505" s="210">
        <f t="shared" si="305"/>
        <v>0</v>
      </c>
      <c r="E505" s="210">
        <f t="shared" si="305"/>
        <v>0</v>
      </c>
      <c r="F505" s="210">
        <f t="shared" si="305"/>
        <v>0</v>
      </c>
      <c r="G505" s="210">
        <f t="shared" si="305"/>
        <v>0</v>
      </c>
      <c r="H505" s="210">
        <f t="shared" si="305"/>
        <v>0</v>
      </c>
      <c r="I505" s="210">
        <f t="shared" si="305"/>
        <v>0</v>
      </c>
      <c r="J505" s="210">
        <f t="shared" si="305"/>
        <v>0</v>
      </c>
      <c r="K505" s="210">
        <f t="shared" si="305"/>
        <v>0</v>
      </c>
      <c r="L505" s="210">
        <f t="shared" si="305"/>
        <v>0</v>
      </c>
      <c r="M505" s="210">
        <f t="shared" si="305"/>
        <v>0</v>
      </c>
      <c r="N505" s="210">
        <f t="shared" si="305"/>
        <v>0</v>
      </c>
      <c r="O505" s="210">
        <f t="shared" si="305"/>
        <v>0</v>
      </c>
      <c r="P505" s="210">
        <f t="shared" si="305"/>
        <v>0</v>
      </c>
      <c r="Q505" s="210">
        <f t="shared" si="305"/>
        <v>0</v>
      </c>
      <c r="R505" s="210">
        <f t="shared" si="305"/>
        <v>0</v>
      </c>
      <c r="S505" s="210">
        <f t="shared" si="305"/>
        <v>0</v>
      </c>
      <c r="T505" s="210">
        <f t="shared" si="305"/>
        <v>0</v>
      </c>
      <c r="U505" s="210">
        <f t="shared" si="305"/>
        <v>0</v>
      </c>
      <c r="V505" s="210">
        <f t="shared" si="305"/>
        <v>0</v>
      </c>
      <c r="W505" s="210">
        <f t="shared" si="305"/>
        <v>0</v>
      </c>
      <c r="X505" s="210">
        <f t="shared" si="305"/>
        <v>0</v>
      </c>
      <c r="Y505" s="210">
        <f t="shared" si="305"/>
        <v>0</v>
      </c>
      <c r="Z505" s="210">
        <f t="shared" si="305"/>
        <v>0</v>
      </c>
      <c r="AA505" s="210">
        <f t="shared" si="305"/>
        <v>0</v>
      </c>
      <c r="AB505" s="210">
        <f t="shared" si="305"/>
        <v>0</v>
      </c>
      <c r="AC505" s="210">
        <f t="shared" si="305"/>
        <v>0</v>
      </c>
      <c r="AD505" s="210">
        <f t="shared" si="305"/>
        <v>0</v>
      </c>
      <c r="AE505" s="210">
        <f t="shared" si="305"/>
        <v>0</v>
      </c>
      <c r="AF505" s="210">
        <f t="shared" si="305"/>
        <v>0</v>
      </c>
      <c r="AG505" s="210">
        <f t="shared" si="305"/>
        <v>0</v>
      </c>
      <c r="AH505" s="210">
        <f t="shared" si="305"/>
        <v>0</v>
      </c>
      <c r="AI505" s="210">
        <f t="shared" si="305"/>
        <v>0</v>
      </c>
      <c r="AJ505" s="210">
        <f t="shared" si="305"/>
        <v>0</v>
      </c>
      <c r="AK505" s="210">
        <f t="shared" si="305"/>
        <v>0</v>
      </c>
      <c r="AL505" s="210">
        <f t="shared" si="305"/>
        <v>0</v>
      </c>
      <c r="AM505" s="210">
        <f t="shared" si="305"/>
        <v>0</v>
      </c>
      <c r="AN505" s="210">
        <f t="shared" si="305"/>
        <v>0</v>
      </c>
      <c r="AO505" s="210">
        <f t="shared" si="305"/>
        <v>0</v>
      </c>
      <c r="AP505" s="210">
        <f t="shared" si="305"/>
        <v>0</v>
      </c>
    </row>
    <row r="506" spans="1:42" x14ac:dyDescent="0.2">
      <c r="A506" s="4">
        <f>A505+1</f>
        <v>9</v>
      </c>
      <c r="B506" s="229">
        <f t="shared" si="296"/>
        <v>0</v>
      </c>
      <c r="C506" s="231">
        <f t="shared" ref="C506:AP506" si="306">LOOKUP(C494,$B$429:$AP$429,$B$430:$AP$430)*$B663/100</f>
        <v>0</v>
      </c>
      <c r="D506" s="210">
        <f t="shared" si="306"/>
        <v>0</v>
      </c>
      <c r="E506" s="210">
        <f t="shared" si="306"/>
        <v>0</v>
      </c>
      <c r="F506" s="210">
        <f t="shared" si="306"/>
        <v>0</v>
      </c>
      <c r="G506" s="210">
        <f t="shared" si="306"/>
        <v>0</v>
      </c>
      <c r="H506" s="210">
        <f t="shared" si="306"/>
        <v>0</v>
      </c>
      <c r="I506" s="210">
        <f t="shared" si="306"/>
        <v>0</v>
      </c>
      <c r="J506" s="210">
        <f t="shared" si="306"/>
        <v>0</v>
      </c>
      <c r="K506" s="210">
        <f t="shared" si="306"/>
        <v>0</v>
      </c>
      <c r="L506" s="210">
        <f t="shared" si="306"/>
        <v>0</v>
      </c>
      <c r="M506" s="210">
        <f t="shared" si="306"/>
        <v>0</v>
      </c>
      <c r="N506" s="210">
        <f t="shared" si="306"/>
        <v>0</v>
      </c>
      <c r="O506" s="210">
        <f t="shared" si="306"/>
        <v>0</v>
      </c>
      <c r="P506" s="210">
        <f t="shared" si="306"/>
        <v>0</v>
      </c>
      <c r="Q506" s="210">
        <f t="shared" si="306"/>
        <v>0</v>
      </c>
      <c r="R506" s="210">
        <f t="shared" si="306"/>
        <v>0</v>
      </c>
      <c r="S506" s="210">
        <f t="shared" si="306"/>
        <v>0</v>
      </c>
      <c r="T506" s="210">
        <f t="shared" si="306"/>
        <v>0</v>
      </c>
      <c r="U506" s="210">
        <f t="shared" si="306"/>
        <v>0</v>
      </c>
      <c r="V506" s="210">
        <f t="shared" si="306"/>
        <v>0</v>
      </c>
      <c r="W506" s="210">
        <f t="shared" si="306"/>
        <v>0</v>
      </c>
      <c r="X506" s="210">
        <f t="shared" si="306"/>
        <v>0</v>
      </c>
      <c r="Y506" s="210">
        <f t="shared" si="306"/>
        <v>0</v>
      </c>
      <c r="Z506" s="210">
        <f t="shared" si="306"/>
        <v>0</v>
      </c>
      <c r="AA506" s="210">
        <f t="shared" si="306"/>
        <v>0</v>
      </c>
      <c r="AB506" s="210">
        <f t="shared" si="306"/>
        <v>0</v>
      </c>
      <c r="AC506" s="210">
        <f t="shared" si="306"/>
        <v>0</v>
      </c>
      <c r="AD506" s="210">
        <f t="shared" si="306"/>
        <v>0</v>
      </c>
      <c r="AE506" s="210">
        <f t="shared" si="306"/>
        <v>0</v>
      </c>
      <c r="AF506" s="210">
        <f t="shared" si="306"/>
        <v>0</v>
      </c>
      <c r="AG506" s="210">
        <f t="shared" si="306"/>
        <v>0</v>
      </c>
      <c r="AH506" s="210">
        <f t="shared" si="306"/>
        <v>0</v>
      </c>
      <c r="AI506" s="210">
        <f t="shared" si="306"/>
        <v>0</v>
      </c>
      <c r="AJ506" s="210">
        <f t="shared" si="306"/>
        <v>0</v>
      </c>
      <c r="AK506" s="210">
        <f t="shared" si="306"/>
        <v>0</v>
      </c>
      <c r="AL506" s="210">
        <f t="shared" si="306"/>
        <v>0</v>
      </c>
      <c r="AM506" s="210">
        <f t="shared" si="306"/>
        <v>0</v>
      </c>
      <c r="AN506" s="210">
        <f t="shared" si="306"/>
        <v>0</v>
      </c>
      <c r="AO506" s="210">
        <f t="shared" si="306"/>
        <v>0</v>
      </c>
      <c r="AP506" s="210">
        <f t="shared" si="306"/>
        <v>0</v>
      </c>
    </row>
    <row r="507" spans="1:42" x14ac:dyDescent="0.2">
      <c r="A507" s="4">
        <f t="shared" ref="A507" si="307">A506+1</f>
        <v>10</v>
      </c>
      <c r="B507" s="229">
        <f t="shared" si="296"/>
        <v>0</v>
      </c>
      <c r="C507" s="230">
        <f t="shared" ref="C507:AP507" si="308">LOOKUP(C495,$B$429:$AP$429,$B$430:$AP$430)*$B664/100</f>
        <v>0</v>
      </c>
      <c r="D507" s="214">
        <f t="shared" si="308"/>
        <v>0</v>
      </c>
      <c r="E507" s="214">
        <f t="shared" si="308"/>
        <v>0</v>
      </c>
      <c r="F507" s="214">
        <f t="shared" si="308"/>
        <v>0</v>
      </c>
      <c r="G507" s="214">
        <f t="shared" si="308"/>
        <v>0</v>
      </c>
      <c r="H507" s="214">
        <f t="shared" si="308"/>
        <v>0</v>
      </c>
      <c r="I507" s="214">
        <f t="shared" si="308"/>
        <v>0</v>
      </c>
      <c r="J507" s="214">
        <f t="shared" si="308"/>
        <v>0</v>
      </c>
      <c r="K507" s="214">
        <f t="shared" si="308"/>
        <v>0</v>
      </c>
      <c r="L507" s="214">
        <f t="shared" si="308"/>
        <v>0</v>
      </c>
      <c r="M507" s="214">
        <f t="shared" si="308"/>
        <v>0</v>
      </c>
      <c r="N507" s="214">
        <f t="shared" si="308"/>
        <v>0</v>
      </c>
      <c r="O507" s="214">
        <f t="shared" si="308"/>
        <v>0</v>
      </c>
      <c r="P507" s="214">
        <f t="shared" si="308"/>
        <v>0</v>
      </c>
      <c r="Q507" s="214">
        <f t="shared" si="308"/>
        <v>0</v>
      </c>
      <c r="R507" s="214">
        <f t="shared" si="308"/>
        <v>0</v>
      </c>
      <c r="S507" s="214">
        <f t="shared" si="308"/>
        <v>0</v>
      </c>
      <c r="T507" s="214">
        <f t="shared" si="308"/>
        <v>0</v>
      </c>
      <c r="U507" s="214">
        <f t="shared" si="308"/>
        <v>0</v>
      </c>
      <c r="V507" s="214">
        <f t="shared" si="308"/>
        <v>0</v>
      </c>
      <c r="W507" s="214">
        <f t="shared" si="308"/>
        <v>0</v>
      </c>
      <c r="X507" s="214">
        <f t="shared" si="308"/>
        <v>0</v>
      </c>
      <c r="Y507" s="214">
        <f t="shared" si="308"/>
        <v>0</v>
      </c>
      <c r="Z507" s="214">
        <f t="shared" si="308"/>
        <v>0</v>
      </c>
      <c r="AA507" s="214">
        <f t="shared" si="308"/>
        <v>0</v>
      </c>
      <c r="AB507" s="214">
        <f t="shared" si="308"/>
        <v>0</v>
      </c>
      <c r="AC507" s="214">
        <f t="shared" si="308"/>
        <v>0</v>
      </c>
      <c r="AD507" s="214">
        <f t="shared" si="308"/>
        <v>0</v>
      </c>
      <c r="AE507" s="214">
        <f t="shared" si="308"/>
        <v>0</v>
      </c>
      <c r="AF507" s="214">
        <f t="shared" si="308"/>
        <v>0</v>
      </c>
      <c r="AG507" s="214">
        <f t="shared" si="308"/>
        <v>0</v>
      </c>
      <c r="AH507" s="214">
        <f t="shared" si="308"/>
        <v>0</v>
      </c>
      <c r="AI507" s="214">
        <f t="shared" si="308"/>
        <v>0</v>
      </c>
      <c r="AJ507" s="214">
        <f t="shared" si="308"/>
        <v>0</v>
      </c>
      <c r="AK507" s="214">
        <f t="shared" si="308"/>
        <v>0</v>
      </c>
      <c r="AL507" s="214">
        <f t="shared" si="308"/>
        <v>0</v>
      </c>
      <c r="AM507" s="214">
        <f t="shared" si="308"/>
        <v>0</v>
      </c>
      <c r="AN507" s="214">
        <f t="shared" si="308"/>
        <v>0</v>
      </c>
      <c r="AO507" s="214">
        <f t="shared" si="308"/>
        <v>0</v>
      </c>
      <c r="AP507" s="214">
        <f t="shared" si="308"/>
        <v>0</v>
      </c>
    </row>
    <row r="508" spans="1:42" s="16" customFormat="1" x14ac:dyDescent="0.2">
      <c r="A508" s="39" t="s">
        <v>13</v>
      </c>
      <c r="B508" s="19"/>
      <c r="C508" s="211">
        <f>SUM(C498:C507)</f>
        <v>0</v>
      </c>
      <c r="D508" s="211">
        <f t="shared" ref="D508:AP508" si="309">SUM(D498:D507)</f>
        <v>0</v>
      </c>
      <c r="E508" s="211">
        <f t="shared" si="309"/>
        <v>0</v>
      </c>
      <c r="F508" s="211">
        <f t="shared" si="309"/>
        <v>0</v>
      </c>
      <c r="G508" s="211">
        <f t="shared" si="309"/>
        <v>0</v>
      </c>
      <c r="H508" s="211">
        <f t="shared" si="309"/>
        <v>0</v>
      </c>
      <c r="I508" s="211">
        <f t="shared" si="309"/>
        <v>0</v>
      </c>
      <c r="J508" s="211">
        <f t="shared" si="309"/>
        <v>0</v>
      </c>
      <c r="K508" s="211">
        <f t="shared" si="309"/>
        <v>0</v>
      </c>
      <c r="L508" s="211">
        <f t="shared" si="309"/>
        <v>0</v>
      </c>
      <c r="M508" s="211">
        <f t="shared" si="309"/>
        <v>0</v>
      </c>
      <c r="N508" s="211">
        <f t="shared" si="309"/>
        <v>0</v>
      </c>
      <c r="O508" s="211">
        <f t="shared" si="309"/>
        <v>0</v>
      </c>
      <c r="P508" s="211">
        <f t="shared" si="309"/>
        <v>0</v>
      </c>
      <c r="Q508" s="211">
        <f t="shared" si="309"/>
        <v>0</v>
      </c>
      <c r="R508" s="211">
        <f t="shared" si="309"/>
        <v>0</v>
      </c>
      <c r="S508" s="211">
        <f t="shared" si="309"/>
        <v>0</v>
      </c>
      <c r="T508" s="211">
        <f t="shared" si="309"/>
        <v>0</v>
      </c>
      <c r="U508" s="211">
        <f t="shared" si="309"/>
        <v>0</v>
      </c>
      <c r="V508" s="211">
        <f t="shared" si="309"/>
        <v>0</v>
      </c>
      <c r="W508" s="211">
        <f t="shared" si="309"/>
        <v>0</v>
      </c>
      <c r="X508" s="211">
        <f t="shared" si="309"/>
        <v>0</v>
      </c>
      <c r="Y508" s="211">
        <f t="shared" si="309"/>
        <v>0</v>
      </c>
      <c r="Z508" s="211">
        <f t="shared" si="309"/>
        <v>0</v>
      </c>
      <c r="AA508" s="211">
        <f t="shared" si="309"/>
        <v>0</v>
      </c>
      <c r="AB508" s="211">
        <f t="shared" si="309"/>
        <v>0</v>
      </c>
      <c r="AC508" s="211">
        <f t="shared" si="309"/>
        <v>0</v>
      </c>
      <c r="AD508" s="211">
        <f t="shared" si="309"/>
        <v>0</v>
      </c>
      <c r="AE508" s="211">
        <f t="shared" si="309"/>
        <v>0</v>
      </c>
      <c r="AF508" s="211">
        <f t="shared" si="309"/>
        <v>0</v>
      </c>
      <c r="AG508" s="211">
        <f t="shared" si="309"/>
        <v>0</v>
      </c>
      <c r="AH508" s="211">
        <f t="shared" si="309"/>
        <v>0</v>
      </c>
      <c r="AI508" s="211">
        <f t="shared" si="309"/>
        <v>0</v>
      </c>
      <c r="AJ508" s="211">
        <f t="shared" si="309"/>
        <v>0</v>
      </c>
      <c r="AK508" s="211">
        <f t="shared" si="309"/>
        <v>0</v>
      </c>
      <c r="AL508" s="211">
        <f t="shared" si="309"/>
        <v>0</v>
      </c>
      <c r="AM508" s="211">
        <f t="shared" si="309"/>
        <v>0</v>
      </c>
      <c r="AN508" s="211">
        <f t="shared" si="309"/>
        <v>0</v>
      </c>
      <c r="AO508" s="211">
        <f t="shared" si="309"/>
        <v>0</v>
      </c>
      <c r="AP508" s="211">
        <f t="shared" si="309"/>
        <v>0</v>
      </c>
    </row>
    <row r="509" spans="1:42" s="16" customFormat="1" x14ac:dyDescent="0.2">
      <c r="A509" s="39"/>
      <c r="B509" s="19"/>
      <c r="C509" s="211"/>
      <c r="D509" s="211"/>
      <c r="E509" s="211"/>
      <c r="F509" s="211"/>
      <c r="G509" s="211"/>
      <c r="H509" s="211"/>
      <c r="I509" s="211"/>
      <c r="J509" s="211"/>
      <c r="K509" s="211"/>
      <c r="L509" s="211"/>
      <c r="M509" s="211"/>
      <c r="N509" s="211"/>
      <c r="O509" s="211"/>
      <c r="P509" s="211"/>
      <c r="Q509" s="211"/>
      <c r="R509" s="211"/>
      <c r="S509" s="211"/>
      <c r="T509" s="211"/>
      <c r="U509" s="211"/>
      <c r="V509" s="211"/>
      <c r="W509" s="211"/>
      <c r="X509" s="211"/>
      <c r="Y509" s="211"/>
      <c r="Z509" s="211"/>
      <c r="AA509" s="211"/>
      <c r="AB509" s="211"/>
      <c r="AC509" s="211"/>
      <c r="AD509" s="211"/>
      <c r="AE509" s="211"/>
      <c r="AF509" s="211"/>
      <c r="AG509" s="211"/>
      <c r="AH509" s="211"/>
      <c r="AI509" s="211"/>
      <c r="AJ509" s="211"/>
      <c r="AK509" s="211"/>
      <c r="AL509" s="211"/>
      <c r="AM509" s="211"/>
      <c r="AN509" s="211"/>
      <c r="AO509" s="211"/>
      <c r="AP509" s="211"/>
    </row>
    <row r="510" spans="1:42" s="16" customFormat="1" x14ac:dyDescent="0.2">
      <c r="A510" s="283" t="s">
        <v>184</v>
      </c>
      <c r="B510" s="284"/>
      <c r="C510" s="284"/>
      <c r="D510" s="284"/>
      <c r="E510" s="284"/>
      <c r="F510" s="284"/>
      <c r="G510" s="284"/>
      <c r="H510" s="284"/>
      <c r="I510" s="284"/>
      <c r="J510" s="284"/>
      <c r="K510" s="284"/>
      <c r="L510" s="284"/>
      <c r="M510" s="284"/>
      <c r="N510" s="284"/>
      <c r="O510" s="284"/>
      <c r="P510" s="284"/>
      <c r="Q510" s="284"/>
      <c r="R510" s="284"/>
      <c r="S510" s="284"/>
      <c r="T510" s="284"/>
      <c r="U510" s="284"/>
      <c r="V510" s="284"/>
      <c r="W510" s="284"/>
      <c r="X510" s="284"/>
      <c r="Y510" s="284"/>
      <c r="Z510" s="284"/>
      <c r="AA510" s="284"/>
      <c r="AB510" s="284"/>
      <c r="AC510" s="284"/>
      <c r="AD510" s="284"/>
      <c r="AE510" s="284"/>
      <c r="AF510" s="284"/>
      <c r="AG510" s="284"/>
      <c r="AH510" s="284"/>
      <c r="AI510" s="284"/>
      <c r="AJ510" s="284"/>
      <c r="AK510" s="284"/>
      <c r="AL510" s="284"/>
      <c r="AM510" s="284"/>
      <c r="AN510" s="284"/>
      <c r="AO510" s="284"/>
      <c r="AP510" s="284"/>
    </row>
    <row r="511" spans="1:42" s="16" customFormat="1" x14ac:dyDescent="0.2">
      <c r="A511" s="285" t="s">
        <v>57</v>
      </c>
      <c r="B511" s="254"/>
      <c r="C511" s="286"/>
      <c r="D511" s="286"/>
      <c r="E511" s="286"/>
      <c r="F511" s="286"/>
      <c r="G511" s="286"/>
      <c r="H511" s="286"/>
      <c r="I511" s="286"/>
      <c r="J511" s="286"/>
      <c r="K511" s="286"/>
      <c r="L511" s="286"/>
      <c r="M511" s="286"/>
      <c r="N511" s="286"/>
      <c r="O511" s="286"/>
      <c r="P511" s="286"/>
      <c r="Q511" s="286"/>
      <c r="R511" s="286"/>
      <c r="S511" s="286"/>
      <c r="T511" s="286"/>
      <c r="U511" s="286"/>
      <c r="V511" s="286"/>
      <c r="W511" s="286"/>
      <c r="X511" s="286"/>
      <c r="Y511" s="286"/>
      <c r="Z511" s="286"/>
      <c r="AA511" s="286"/>
      <c r="AB511" s="286"/>
      <c r="AC511" s="286"/>
      <c r="AD511" s="286"/>
      <c r="AE511" s="286"/>
      <c r="AF511" s="286"/>
      <c r="AG511" s="286"/>
      <c r="AH511" s="286"/>
      <c r="AI511" s="286"/>
      <c r="AJ511" s="286"/>
      <c r="AK511" s="286"/>
      <c r="AL511" s="286"/>
      <c r="AM511" s="286"/>
      <c r="AN511" s="286"/>
      <c r="AO511" s="286"/>
      <c r="AP511" s="286"/>
    </row>
    <row r="512" spans="1:42" s="16" customFormat="1" x14ac:dyDescent="0.2">
      <c r="A512" s="30" t="s">
        <v>5</v>
      </c>
      <c r="C512" s="159"/>
      <c r="D512" s="159"/>
      <c r="E512" s="159"/>
      <c r="F512" s="159"/>
      <c r="G512" s="159"/>
      <c r="H512" s="159"/>
      <c r="I512" s="159"/>
      <c r="J512" s="159"/>
      <c r="K512" s="159"/>
      <c r="L512" s="159"/>
      <c r="M512" s="159"/>
      <c r="N512" s="159"/>
      <c r="O512" s="159"/>
      <c r="P512" s="159"/>
      <c r="Q512" s="159"/>
      <c r="R512" s="159"/>
      <c r="S512" s="159"/>
      <c r="T512" s="159"/>
      <c r="U512" s="159"/>
      <c r="V512" s="159"/>
      <c r="W512" s="159"/>
      <c r="X512" s="159"/>
      <c r="Y512" s="159"/>
      <c r="Z512" s="159"/>
      <c r="AA512" s="159"/>
      <c r="AB512" s="159"/>
      <c r="AC512" s="159"/>
      <c r="AD512" s="159"/>
      <c r="AE512" s="159"/>
      <c r="AF512" s="159"/>
      <c r="AG512" s="159"/>
      <c r="AH512" s="159"/>
      <c r="AI512" s="159"/>
      <c r="AJ512" s="159"/>
      <c r="AK512" s="159"/>
      <c r="AL512" s="159"/>
      <c r="AM512" s="159"/>
      <c r="AN512" s="159"/>
      <c r="AO512" s="159"/>
      <c r="AP512" s="159"/>
    </row>
    <row r="513" spans="1:42" s="16" customFormat="1" x14ac:dyDescent="0.2">
      <c r="A513" s="32" t="s">
        <v>242</v>
      </c>
      <c r="C513" s="149">
        <f>IF(ptc_sta_amount="n/a",Inputs!D160,IF(C$2&lt;=ptc_sta_term,ptc_sta_amount*(1+ptc_sta_escal/100)^B$2,0))</f>
        <v>0</v>
      </c>
      <c r="D513" s="149">
        <f>IF(ptc_sta_amount="n/a",Inputs!E160,IF(D$2&lt;=ptc_sta_term,ptc_sta_amount*(1+ptc_sta_escal/100)^C$2,0))</f>
        <v>0</v>
      </c>
      <c r="E513" s="149">
        <f>IF(ptc_sta_amount="n/a",Inputs!F160,IF(E$2&lt;=ptc_sta_term,ptc_sta_amount*(1+ptc_sta_escal/100)^D$2,0))</f>
        <v>0</v>
      </c>
      <c r="F513" s="149">
        <f>IF(ptc_sta_amount="n/a",Inputs!G160,IF(F$2&lt;=ptc_sta_term,ptc_sta_amount*(1+ptc_sta_escal/100)^E$2,0))</f>
        <v>0</v>
      </c>
      <c r="G513" s="149">
        <f>IF(ptc_sta_amount="n/a",Inputs!H160,IF(G$2&lt;=ptc_sta_term,ptc_sta_amount*(1+ptc_sta_escal/100)^F$2,0))</f>
        <v>0</v>
      </c>
      <c r="H513" s="149">
        <f>IF(ptc_sta_amount="n/a",Inputs!I160,IF(H$2&lt;=ptc_sta_term,ptc_sta_amount*(1+ptc_sta_escal/100)^G$2,0))</f>
        <v>0</v>
      </c>
      <c r="I513" s="149">
        <f>IF(ptc_sta_amount="n/a",Inputs!J160,IF(I$2&lt;=ptc_sta_term,ptc_sta_amount*(1+ptc_sta_escal/100)^H$2,0))</f>
        <v>0</v>
      </c>
      <c r="J513" s="149">
        <f>IF(ptc_sta_amount="n/a",Inputs!K160,IF(J$2&lt;=ptc_sta_term,ptc_sta_amount*(1+ptc_sta_escal/100)^I$2,0))</f>
        <v>0</v>
      </c>
      <c r="K513" s="149">
        <f>IF(ptc_sta_amount="n/a",Inputs!L160,IF(K$2&lt;=ptc_sta_term,ptc_sta_amount*(1+ptc_sta_escal/100)^J$2,0))</f>
        <v>0</v>
      </c>
      <c r="L513" s="149">
        <f>IF(ptc_sta_amount="n/a",Inputs!M160,IF(L$2&lt;=ptc_sta_term,ptc_sta_amount*(1+ptc_sta_escal/100)^K$2,0))</f>
        <v>0</v>
      </c>
      <c r="M513" s="149">
        <f>IF(ptc_sta_amount="n/a",Inputs!N160,IF(M$2&lt;=ptc_sta_term,ptc_sta_amount*(1+ptc_sta_escal/100)^L$2,0))</f>
        <v>0</v>
      </c>
      <c r="N513" s="149">
        <f>IF(ptc_sta_amount="n/a",Inputs!O160,IF(N$2&lt;=ptc_sta_term,ptc_sta_amount*(1+ptc_sta_escal/100)^M$2,0))</f>
        <v>0</v>
      </c>
      <c r="O513" s="149">
        <f>IF(ptc_sta_amount="n/a",Inputs!P160,IF(O$2&lt;=ptc_sta_term,ptc_sta_amount*(1+ptc_sta_escal/100)^N$2,0))</f>
        <v>0</v>
      </c>
      <c r="P513" s="149">
        <f>IF(ptc_sta_amount="n/a",Inputs!Q160,IF(P$2&lt;=ptc_sta_term,ptc_sta_amount*(1+ptc_sta_escal/100)^O$2,0))</f>
        <v>0</v>
      </c>
      <c r="Q513" s="149">
        <f>IF(ptc_sta_amount="n/a",Inputs!R160,IF(Q$2&lt;=ptc_sta_term,ptc_sta_amount*(1+ptc_sta_escal/100)^P$2,0))</f>
        <v>0</v>
      </c>
      <c r="R513" s="149">
        <f>IF(ptc_sta_amount="n/a",Inputs!S160,IF(R$2&lt;=ptc_sta_term,ptc_sta_amount*(1+ptc_sta_escal/100)^Q$2,0))</f>
        <v>0</v>
      </c>
      <c r="S513" s="149">
        <f>IF(ptc_sta_amount="n/a",Inputs!T160,IF(S$2&lt;=ptc_sta_term,ptc_sta_amount*(1+ptc_sta_escal/100)^R$2,0))</f>
        <v>0</v>
      </c>
      <c r="T513" s="149">
        <f>IF(ptc_sta_amount="n/a",Inputs!U160,IF(T$2&lt;=ptc_sta_term,ptc_sta_amount*(1+ptc_sta_escal/100)^S$2,0))</f>
        <v>0</v>
      </c>
      <c r="U513" s="149">
        <f>IF(ptc_sta_amount="n/a",Inputs!V160,IF(U$2&lt;=ptc_sta_term,ptc_sta_amount*(1+ptc_sta_escal/100)^T$2,0))</f>
        <v>0</v>
      </c>
      <c r="V513" s="149">
        <f>IF(ptc_sta_amount="n/a",Inputs!W160,IF(V$2&lt;=ptc_sta_term,ptc_sta_amount*(1+ptc_sta_escal/100)^U$2,0))</f>
        <v>0</v>
      </c>
      <c r="W513" s="149">
        <f>IF(ptc_sta_amount="n/a",Inputs!X160,IF(W$2&lt;=ptc_sta_term,ptc_sta_amount*(1+ptc_sta_escal/100)^V$2,0))</f>
        <v>0</v>
      </c>
      <c r="X513" s="149">
        <f>IF(ptc_sta_amount="n/a",Inputs!Y160,IF(X$2&lt;=ptc_sta_term,ptc_sta_amount*(1+ptc_sta_escal/100)^W$2,0))</f>
        <v>0</v>
      </c>
      <c r="Y513" s="149">
        <f>IF(ptc_sta_amount="n/a",Inputs!Z160,IF(Y$2&lt;=ptc_sta_term,ptc_sta_amount*(1+ptc_sta_escal/100)^X$2,0))</f>
        <v>0</v>
      </c>
      <c r="Z513" s="149">
        <f>IF(ptc_sta_amount="n/a",Inputs!AA160,IF(Z$2&lt;=ptc_sta_term,ptc_sta_amount*(1+ptc_sta_escal/100)^Y$2,0))</f>
        <v>0</v>
      </c>
      <c r="AA513" s="149">
        <f>IF(ptc_sta_amount="n/a",Inputs!AB160,IF(AA$2&lt;=ptc_sta_term,ptc_sta_amount*(1+ptc_sta_escal/100)^Z$2,0))</f>
        <v>0</v>
      </c>
      <c r="AB513" s="149">
        <f>IF(ptc_sta_amount="n/a",Inputs!AC160,IF(AB$2&lt;=ptc_sta_term,ptc_sta_amount*(1+ptc_sta_escal/100)^AA$2,0))</f>
        <v>0</v>
      </c>
      <c r="AC513" s="149">
        <f>IF(ptc_sta_amount="n/a",Inputs!AD160,IF(AC$2&lt;=ptc_sta_term,ptc_sta_amount*(1+ptc_sta_escal/100)^AB$2,0))</f>
        <v>0</v>
      </c>
      <c r="AD513" s="149">
        <f>IF(ptc_sta_amount="n/a",Inputs!AE160,IF(AD$2&lt;=ptc_sta_term,ptc_sta_amount*(1+ptc_sta_escal/100)^AC$2,0))</f>
        <v>0</v>
      </c>
      <c r="AE513" s="149">
        <f>IF(ptc_sta_amount="n/a",Inputs!AF160,IF(AE$2&lt;=ptc_sta_term,ptc_sta_amount*(1+ptc_sta_escal/100)^AD$2,0))</f>
        <v>0</v>
      </c>
      <c r="AF513" s="149">
        <f>IF(ptc_sta_amount="n/a",Inputs!AG160,IF(AF$2&lt;=ptc_sta_term,ptc_sta_amount*(1+ptc_sta_escal/100)^AE$2,0))</f>
        <v>0</v>
      </c>
      <c r="AG513" s="149">
        <f>IF(ptc_sta_amount="n/a",Inputs!AH160,IF(AG$2&lt;=ptc_sta_term,ptc_sta_amount*(1+ptc_sta_escal/100)^AF$2,0))</f>
        <v>0</v>
      </c>
      <c r="AH513" s="149">
        <f>IF(ptc_sta_amount="n/a",Inputs!AI160,IF(AH$2&lt;=ptc_sta_term,ptc_sta_amount*(1+ptc_sta_escal/100)^AG$2,0))</f>
        <v>0</v>
      </c>
      <c r="AI513" s="149">
        <f>IF(ptc_sta_amount="n/a",Inputs!AJ160,IF(AI$2&lt;=ptc_sta_term,ptc_sta_amount*(1+ptc_sta_escal/100)^AH$2,0))</f>
        <v>0</v>
      </c>
      <c r="AJ513" s="149">
        <f>IF(ptc_sta_amount="n/a",Inputs!AK160,IF(AJ$2&lt;=ptc_sta_term,ptc_sta_amount*(1+ptc_sta_escal/100)^AI$2,0))</f>
        <v>0</v>
      </c>
      <c r="AK513" s="149">
        <f>IF(ptc_sta_amount="n/a",Inputs!AL160,IF(AK$2&lt;=ptc_sta_term,ptc_sta_amount*(1+ptc_sta_escal/100)^AJ$2,0))</f>
        <v>0</v>
      </c>
      <c r="AL513" s="149">
        <f>IF(ptc_sta_amount="n/a",Inputs!AM160,IF(AL$2&lt;=ptc_sta_term,ptc_sta_amount*(1+ptc_sta_escal/100)^AK$2,0))</f>
        <v>0</v>
      </c>
      <c r="AM513" s="149">
        <f>IF(ptc_sta_amount="n/a",Inputs!AN160,IF(AM$2&lt;=ptc_sta_term,ptc_sta_amount*(1+ptc_sta_escal/100)^AL$2,0))</f>
        <v>0</v>
      </c>
      <c r="AN513" s="149">
        <f>IF(ptc_sta_amount="n/a",Inputs!AO160,IF(AN$2&lt;=ptc_sta_term,ptc_sta_amount*(1+ptc_sta_escal/100)^AM$2,0))</f>
        <v>0</v>
      </c>
      <c r="AO513" s="149">
        <f>IF(ptc_sta_amount="n/a",Inputs!AP160,IF(AO$2&lt;=ptc_sta_term,ptc_sta_amount*(1+ptc_sta_escal/100)^AN$2,0))</f>
        <v>0</v>
      </c>
      <c r="AP513" s="149">
        <f>IF(ptc_sta_amount="n/a",Inputs!AQ160,IF(AP$2&lt;=ptc_sta_term,ptc_sta_amount*(1+ptc_sta_escal/100)^AO$2,0))</f>
        <v>0</v>
      </c>
    </row>
    <row r="514" spans="1:42" s="16" customFormat="1" x14ac:dyDescent="0.2">
      <c r="A514" s="32" t="s">
        <v>243</v>
      </c>
      <c r="C514" s="149">
        <f>ROUND(C513*1000,0)</f>
        <v>0</v>
      </c>
      <c r="D514" s="149">
        <f>ROUND(D513*1000,0)</f>
        <v>0</v>
      </c>
      <c r="E514" s="149">
        <f t="shared" ref="E514:AP514" si="310">ROUND(E513*1000,0)</f>
        <v>0</v>
      </c>
      <c r="F514" s="149">
        <f t="shared" si="310"/>
        <v>0</v>
      </c>
      <c r="G514" s="149">
        <f t="shared" si="310"/>
        <v>0</v>
      </c>
      <c r="H514" s="149">
        <f t="shared" si="310"/>
        <v>0</v>
      </c>
      <c r="I514" s="149">
        <f t="shared" si="310"/>
        <v>0</v>
      </c>
      <c r="J514" s="149">
        <f t="shared" si="310"/>
        <v>0</v>
      </c>
      <c r="K514" s="149">
        <f t="shared" si="310"/>
        <v>0</v>
      </c>
      <c r="L514" s="149">
        <f t="shared" si="310"/>
        <v>0</v>
      </c>
      <c r="M514" s="149">
        <f t="shared" si="310"/>
        <v>0</v>
      </c>
      <c r="N514" s="149">
        <f t="shared" si="310"/>
        <v>0</v>
      </c>
      <c r="O514" s="149">
        <f t="shared" si="310"/>
        <v>0</v>
      </c>
      <c r="P514" s="149">
        <f t="shared" si="310"/>
        <v>0</v>
      </c>
      <c r="Q514" s="149">
        <f t="shared" si="310"/>
        <v>0</v>
      </c>
      <c r="R514" s="149">
        <f t="shared" si="310"/>
        <v>0</v>
      </c>
      <c r="S514" s="149">
        <f t="shared" si="310"/>
        <v>0</v>
      </c>
      <c r="T514" s="149">
        <f t="shared" si="310"/>
        <v>0</v>
      </c>
      <c r="U514" s="149">
        <f t="shared" si="310"/>
        <v>0</v>
      </c>
      <c r="V514" s="149">
        <f t="shared" si="310"/>
        <v>0</v>
      </c>
      <c r="W514" s="149">
        <f t="shared" si="310"/>
        <v>0</v>
      </c>
      <c r="X514" s="149">
        <f t="shared" si="310"/>
        <v>0</v>
      </c>
      <c r="Y514" s="149">
        <f t="shared" si="310"/>
        <v>0</v>
      </c>
      <c r="Z514" s="149">
        <f t="shared" si="310"/>
        <v>0</v>
      </c>
      <c r="AA514" s="149">
        <f t="shared" si="310"/>
        <v>0</v>
      </c>
      <c r="AB514" s="149">
        <f t="shared" si="310"/>
        <v>0</v>
      </c>
      <c r="AC514" s="149">
        <f t="shared" si="310"/>
        <v>0</v>
      </c>
      <c r="AD514" s="149">
        <f t="shared" si="310"/>
        <v>0</v>
      </c>
      <c r="AE514" s="149">
        <f t="shared" si="310"/>
        <v>0</v>
      </c>
      <c r="AF514" s="149">
        <f t="shared" si="310"/>
        <v>0</v>
      </c>
      <c r="AG514" s="149">
        <f t="shared" si="310"/>
        <v>0</v>
      </c>
      <c r="AH514" s="149">
        <f t="shared" si="310"/>
        <v>0</v>
      </c>
      <c r="AI514" s="149">
        <f t="shared" si="310"/>
        <v>0</v>
      </c>
      <c r="AJ514" s="149">
        <f t="shared" si="310"/>
        <v>0</v>
      </c>
      <c r="AK514" s="149">
        <f t="shared" si="310"/>
        <v>0</v>
      </c>
      <c r="AL514" s="149">
        <f t="shared" si="310"/>
        <v>0</v>
      </c>
      <c r="AM514" s="149">
        <f t="shared" si="310"/>
        <v>0</v>
      </c>
      <c r="AN514" s="149">
        <f t="shared" si="310"/>
        <v>0</v>
      </c>
      <c r="AO514" s="149">
        <f t="shared" si="310"/>
        <v>0</v>
      </c>
      <c r="AP514" s="149">
        <f t="shared" si="310"/>
        <v>0</v>
      </c>
    </row>
    <row r="515" spans="1:42" s="16" customFormat="1" x14ac:dyDescent="0.2">
      <c r="A515" s="32" t="s">
        <v>58</v>
      </c>
      <c r="C515" s="160">
        <f>C$5/1000</f>
        <v>0</v>
      </c>
      <c r="D515" s="160">
        <f>D$5/1000</f>
        <v>0</v>
      </c>
      <c r="E515" s="160">
        <f t="shared" ref="E515:AP515" si="311">E$5/1000</f>
        <v>0</v>
      </c>
      <c r="F515" s="160">
        <f t="shared" si="311"/>
        <v>0</v>
      </c>
      <c r="G515" s="160">
        <f t="shared" si="311"/>
        <v>0</v>
      </c>
      <c r="H515" s="160">
        <f t="shared" si="311"/>
        <v>0</v>
      </c>
      <c r="I515" s="160">
        <f t="shared" si="311"/>
        <v>0</v>
      </c>
      <c r="J515" s="160">
        <f t="shared" si="311"/>
        <v>0</v>
      </c>
      <c r="K515" s="160">
        <f t="shared" si="311"/>
        <v>0</v>
      </c>
      <c r="L515" s="160">
        <f t="shared" si="311"/>
        <v>0</v>
      </c>
      <c r="M515" s="160">
        <f t="shared" si="311"/>
        <v>0</v>
      </c>
      <c r="N515" s="160">
        <f t="shared" si="311"/>
        <v>0</v>
      </c>
      <c r="O515" s="160">
        <f t="shared" si="311"/>
        <v>0</v>
      </c>
      <c r="P515" s="160">
        <f t="shared" si="311"/>
        <v>0</v>
      </c>
      <c r="Q515" s="160">
        <f t="shared" si="311"/>
        <v>0</v>
      </c>
      <c r="R515" s="160">
        <f t="shared" si="311"/>
        <v>0</v>
      </c>
      <c r="S515" s="160">
        <f t="shared" si="311"/>
        <v>0</v>
      </c>
      <c r="T515" s="160">
        <f t="shared" si="311"/>
        <v>0</v>
      </c>
      <c r="U515" s="160">
        <f t="shared" si="311"/>
        <v>0</v>
      </c>
      <c r="V515" s="160">
        <f t="shared" si="311"/>
        <v>0</v>
      </c>
      <c r="W515" s="160">
        <f t="shared" si="311"/>
        <v>0</v>
      </c>
      <c r="X515" s="160">
        <f t="shared" si="311"/>
        <v>0</v>
      </c>
      <c r="Y515" s="160">
        <f t="shared" si="311"/>
        <v>0</v>
      </c>
      <c r="Z515" s="160">
        <f t="shared" si="311"/>
        <v>0</v>
      </c>
      <c r="AA515" s="160">
        <f t="shared" si="311"/>
        <v>0</v>
      </c>
      <c r="AB515" s="160">
        <f t="shared" si="311"/>
        <v>0</v>
      </c>
      <c r="AC515" s="160">
        <f t="shared" si="311"/>
        <v>0</v>
      </c>
      <c r="AD515" s="160">
        <f t="shared" si="311"/>
        <v>0</v>
      </c>
      <c r="AE515" s="160">
        <f t="shared" si="311"/>
        <v>0</v>
      </c>
      <c r="AF515" s="160">
        <f t="shared" si="311"/>
        <v>0</v>
      </c>
      <c r="AG515" s="160">
        <f t="shared" si="311"/>
        <v>0</v>
      </c>
      <c r="AH515" s="160">
        <f t="shared" si="311"/>
        <v>0</v>
      </c>
      <c r="AI515" s="160">
        <f t="shared" si="311"/>
        <v>0</v>
      </c>
      <c r="AJ515" s="160">
        <f t="shared" si="311"/>
        <v>0</v>
      </c>
      <c r="AK515" s="160">
        <f t="shared" si="311"/>
        <v>0</v>
      </c>
      <c r="AL515" s="160">
        <f t="shared" si="311"/>
        <v>0</v>
      </c>
      <c r="AM515" s="160">
        <f t="shared" si="311"/>
        <v>0</v>
      </c>
      <c r="AN515" s="160">
        <f t="shared" si="311"/>
        <v>0</v>
      </c>
      <c r="AO515" s="160">
        <f t="shared" si="311"/>
        <v>0</v>
      </c>
      <c r="AP515" s="160">
        <f t="shared" si="311"/>
        <v>0</v>
      </c>
    </row>
    <row r="516" spans="1:42" s="16" customFormat="1" x14ac:dyDescent="0.2">
      <c r="A516" s="32" t="s">
        <v>13</v>
      </c>
      <c r="C516" s="159">
        <f>C514*C515</f>
        <v>0</v>
      </c>
      <c r="D516" s="159">
        <f>D514*D515</f>
        <v>0</v>
      </c>
      <c r="E516" s="159">
        <f t="shared" ref="E516:AP516" si="312">E514*E515</f>
        <v>0</v>
      </c>
      <c r="F516" s="159">
        <f t="shared" si="312"/>
        <v>0</v>
      </c>
      <c r="G516" s="159">
        <f t="shared" si="312"/>
        <v>0</v>
      </c>
      <c r="H516" s="159">
        <f t="shared" si="312"/>
        <v>0</v>
      </c>
      <c r="I516" s="159">
        <f t="shared" si="312"/>
        <v>0</v>
      </c>
      <c r="J516" s="159">
        <f t="shared" si="312"/>
        <v>0</v>
      </c>
      <c r="K516" s="159">
        <f t="shared" si="312"/>
        <v>0</v>
      </c>
      <c r="L516" s="159">
        <f t="shared" si="312"/>
        <v>0</v>
      </c>
      <c r="M516" s="159">
        <f t="shared" si="312"/>
        <v>0</v>
      </c>
      <c r="N516" s="159">
        <f t="shared" si="312"/>
        <v>0</v>
      </c>
      <c r="O516" s="159">
        <f t="shared" si="312"/>
        <v>0</v>
      </c>
      <c r="P516" s="159">
        <f t="shared" si="312"/>
        <v>0</v>
      </c>
      <c r="Q516" s="159">
        <f t="shared" si="312"/>
        <v>0</v>
      </c>
      <c r="R516" s="159">
        <f t="shared" si="312"/>
        <v>0</v>
      </c>
      <c r="S516" s="159">
        <f t="shared" si="312"/>
        <v>0</v>
      </c>
      <c r="T516" s="159">
        <f t="shared" si="312"/>
        <v>0</v>
      </c>
      <c r="U516" s="159">
        <f t="shared" si="312"/>
        <v>0</v>
      </c>
      <c r="V516" s="159">
        <f t="shared" si="312"/>
        <v>0</v>
      </c>
      <c r="W516" s="159">
        <f t="shared" si="312"/>
        <v>0</v>
      </c>
      <c r="X516" s="159">
        <f t="shared" si="312"/>
        <v>0</v>
      </c>
      <c r="Y516" s="159">
        <f t="shared" si="312"/>
        <v>0</v>
      </c>
      <c r="Z516" s="159">
        <f t="shared" si="312"/>
        <v>0</v>
      </c>
      <c r="AA516" s="159">
        <f t="shared" si="312"/>
        <v>0</v>
      </c>
      <c r="AB516" s="159">
        <f t="shared" si="312"/>
        <v>0</v>
      </c>
      <c r="AC516" s="159">
        <f t="shared" si="312"/>
        <v>0</v>
      </c>
      <c r="AD516" s="159">
        <f t="shared" si="312"/>
        <v>0</v>
      </c>
      <c r="AE516" s="159">
        <f t="shared" si="312"/>
        <v>0</v>
      </c>
      <c r="AF516" s="159">
        <f t="shared" si="312"/>
        <v>0</v>
      </c>
      <c r="AG516" s="159">
        <f t="shared" si="312"/>
        <v>0</v>
      </c>
      <c r="AH516" s="159">
        <f t="shared" si="312"/>
        <v>0</v>
      </c>
      <c r="AI516" s="159">
        <f t="shared" si="312"/>
        <v>0</v>
      </c>
      <c r="AJ516" s="159">
        <f t="shared" si="312"/>
        <v>0</v>
      </c>
      <c r="AK516" s="159">
        <f t="shared" si="312"/>
        <v>0</v>
      </c>
      <c r="AL516" s="159">
        <f t="shared" si="312"/>
        <v>0</v>
      </c>
      <c r="AM516" s="159">
        <f t="shared" si="312"/>
        <v>0</v>
      </c>
      <c r="AN516" s="159">
        <f t="shared" si="312"/>
        <v>0</v>
      </c>
      <c r="AO516" s="159">
        <f t="shared" si="312"/>
        <v>0</v>
      </c>
      <c r="AP516" s="159">
        <f t="shared" si="312"/>
        <v>0</v>
      </c>
    </row>
    <row r="517" spans="1:42" s="16" customFormat="1" x14ac:dyDescent="0.2">
      <c r="A517" s="30" t="s">
        <v>4</v>
      </c>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row>
    <row r="518" spans="1:42" s="16" customFormat="1" x14ac:dyDescent="0.2">
      <c r="A518" s="32" t="s">
        <v>242</v>
      </c>
      <c r="C518" s="149">
        <f>IF(ptc_fed_amount="n/a",Inputs!D159,IF(C$2&lt;=ptc_fed_term,ptc_fed_amount*(1+ptc_fed_escal/100)^B$2,0))</f>
        <v>0</v>
      </c>
      <c r="D518" s="149">
        <f>IF(ptc_fed_amount="n/a",Inputs!E159,IF(D$2&lt;=ptc_fed_term,ptc_fed_amount*(1+ptc_fed_escal/100)^C$2,0))</f>
        <v>0</v>
      </c>
      <c r="E518" s="149">
        <f>IF(ptc_fed_amount="n/a",Inputs!F159,IF(E$2&lt;=ptc_fed_term,ptc_fed_amount*(1+ptc_fed_escal/100)^D$2,0))</f>
        <v>0</v>
      </c>
      <c r="F518" s="149">
        <f>IF(ptc_fed_amount="n/a",Inputs!G159,IF(F$2&lt;=ptc_fed_term,ptc_fed_amount*(1+ptc_fed_escal/100)^E$2,0))</f>
        <v>0</v>
      </c>
      <c r="G518" s="149">
        <f>IF(ptc_fed_amount="n/a",Inputs!H159,IF(G$2&lt;=ptc_fed_term,ptc_fed_amount*(1+ptc_fed_escal/100)^F$2,0))</f>
        <v>0</v>
      </c>
      <c r="H518" s="149">
        <f>IF(ptc_fed_amount="n/a",Inputs!I159,IF(H$2&lt;=ptc_fed_term,ptc_fed_amount*(1+ptc_fed_escal/100)^G$2,0))</f>
        <v>0</v>
      </c>
      <c r="I518" s="149">
        <f>IF(ptc_fed_amount="n/a",Inputs!J159,IF(I$2&lt;=ptc_fed_term,ptc_fed_amount*(1+ptc_fed_escal/100)^H$2,0))</f>
        <v>0</v>
      </c>
      <c r="J518" s="149">
        <f>IF(ptc_fed_amount="n/a",Inputs!K159,IF(J$2&lt;=ptc_fed_term,ptc_fed_amount*(1+ptc_fed_escal/100)^I$2,0))</f>
        <v>0</v>
      </c>
      <c r="K518" s="149">
        <f>IF(ptc_fed_amount="n/a",Inputs!L159,IF(K$2&lt;=ptc_fed_term,ptc_fed_amount*(1+ptc_fed_escal/100)^J$2,0))</f>
        <v>0</v>
      </c>
      <c r="L518" s="149">
        <f>IF(ptc_fed_amount="n/a",Inputs!M159,IF(L$2&lt;=ptc_fed_term,ptc_fed_amount*(1+ptc_fed_escal/100)^K$2,0))</f>
        <v>0</v>
      </c>
      <c r="M518" s="149">
        <f>IF(ptc_fed_amount="n/a",Inputs!N159,IF(M$2&lt;=ptc_fed_term,ptc_fed_amount*(1+ptc_fed_escal/100)^L$2,0))</f>
        <v>0</v>
      </c>
      <c r="N518" s="149">
        <f>IF(ptc_fed_amount="n/a",Inputs!O159,IF(N$2&lt;=ptc_fed_term,ptc_fed_amount*(1+ptc_fed_escal/100)^M$2,0))</f>
        <v>0</v>
      </c>
      <c r="O518" s="149">
        <f>IF(ptc_fed_amount="n/a",Inputs!P159,IF(O$2&lt;=ptc_fed_term,ptc_fed_amount*(1+ptc_fed_escal/100)^N$2,0))</f>
        <v>0</v>
      </c>
      <c r="P518" s="149">
        <f>IF(ptc_fed_amount="n/a",Inputs!Q159,IF(P$2&lt;=ptc_fed_term,ptc_fed_amount*(1+ptc_fed_escal/100)^O$2,0))</f>
        <v>0</v>
      </c>
      <c r="Q518" s="149">
        <f>IF(ptc_fed_amount="n/a",Inputs!R159,IF(Q$2&lt;=ptc_fed_term,ptc_fed_amount*(1+ptc_fed_escal/100)^P$2,0))</f>
        <v>0</v>
      </c>
      <c r="R518" s="149">
        <f>IF(ptc_fed_amount="n/a",Inputs!S159,IF(R$2&lt;=ptc_fed_term,ptc_fed_amount*(1+ptc_fed_escal/100)^Q$2,0))</f>
        <v>0</v>
      </c>
      <c r="S518" s="149">
        <f>IF(ptc_fed_amount="n/a",Inputs!T159,IF(S$2&lt;=ptc_fed_term,ptc_fed_amount*(1+ptc_fed_escal/100)^R$2,0))</f>
        <v>0</v>
      </c>
      <c r="T518" s="149">
        <f>IF(ptc_fed_amount="n/a",Inputs!U159,IF(T$2&lt;=ptc_fed_term,ptc_fed_amount*(1+ptc_fed_escal/100)^S$2,0))</f>
        <v>0</v>
      </c>
      <c r="U518" s="149">
        <f>IF(ptc_fed_amount="n/a",Inputs!V159,IF(U$2&lt;=ptc_fed_term,ptc_fed_amount*(1+ptc_fed_escal/100)^T$2,0))</f>
        <v>0</v>
      </c>
      <c r="V518" s="149">
        <f>IF(ptc_fed_amount="n/a",Inputs!W159,IF(V$2&lt;=ptc_fed_term,ptc_fed_amount*(1+ptc_fed_escal/100)^U$2,0))</f>
        <v>0</v>
      </c>
      <c r="W518" s="149">
        <f>IF(ptc_fed_amount="n/a",Inputs!X159,IF(W$2&lt;=ptc_fed_term,ptc_fed_amount*(1+ptc_fed_escal/100)^V$2,0))</f>
        <v>0</v>
      </c>
      <c r="X518" s="149">
        <f>IF(ptc_fed_amount="n/a",Inputs!Y159,IF(X$2&lt;=ptc_fed_term,ptc_fed_amount*(1+ptc_fed_escal/100)^W$2,0))</f>
        <v>0</v>
      </c>
      <c r="Y518" s="149">
        <f>IF(ptc_fed_amount="n/a",Inputs!Z159,IF(Y$2&lt;=ptc_fed_term,ptc_fed_amount*(1+ptc_fed_escal/100)^X$2,0))</f>
        <v>0</v>
      </c>
      <c r="Z518" s="149">
        <f>IF(ptc_fed_amount="n/a",Inputs!AA159,IF(Z$2&lt;=ptc_fed_term,ptc_fed_amount*(1+ptc_fed_escal/100)^Y$2,0))</f>
        <v>0</v>
      </c>
      <c r="AA518" s="149">
        <f>IF(ptc_fed_amount="n/a",Inputs!AB159,IF(AA$2&lt;=ptc_fed_term,ptc_fed_amount*(1+ptc_fed_escal/100)^Z$2,0))</f>
        <v>0</v>
      </c>
      <c r="AB518" s="149">
        <f>IF(ptc_fed_amount="n/a",Inputs!AC159,IF(AB$2&lt;=ptc_fed_term,ptc_fed_amount*(1+ptc_fed_escal/100)^AA$2,0))</f>
        <v>0</v>
      </c>
      <c r="AC518" s="149">
        <f>IF(ptc_fed_amount="n/a",Inputs!AD159,IF(AC$2&lt;=ptc_fed_term,ptc_fed_amount*(1+ptc_fed_escal/100)^AB$2,0))</f>
        <v>0</v>
      </c>
      <c r="AD518" s="149">
        <f>IF(ptc_fed_amount="n/a",Inputs!AE159,IF(AD$2&lt;=ptc_fed_term,ptc_fed_amount*(1+ptc_fed_escal/100)^AC$2,0))</f>
        <v>0</v>
      </c>
      <c r="AE518" s="149">
        <f>IF(ptc_fed_amount="n/a",Inputs!AF159,IF(AE$2&lt;=ptc_fed_term,ptc_fed_amount*(1+ptc_fed_escal/100)^AD$2,0))</f>
        <v>0</v>
      </c>
      <c r="AF518" s="149">
        <f>IF(ptc_fed_amount="n/a",Inputs!AG159,IF(AF$2&lt;=ptc_fed_term,ptc_fed_amount*(1+ptc_fed_escal/100)^AE$2,0))</f>
        <v>0</v>
      </c>
      <c r="AG518" s="149">
        <f>IF(ptc_fed_amount="n/a",Inputs!AH159,IF(AG$2&lt;=ptc_fed_term,ptc_fed_amount*(1+ptc_fed_escal/100)^AF$2,0))</f>
        <v>0</v>
      </c>
      <c r="AH518" s="149">
        <f>IF(ptc_fed_amount="n/a",Inputs!AI159,IF(AH$2&lt;=ptc_fed_term,ptc_fed_amount*(1+ptc_fed_escal/100)^AG$2,0))</f>
        <v>0</v>
      </c>
      <c r="AI518" s="149">
        <f>IF(ptc_fed_amount="n/a",Inputs!AJ159,IF(AI$2&lt;=ptc_fed_term,ptc_fed_amount*(1+ptc_fed_escal/100)^AH$2,0))</f>
        <v>0</v>
      </c>
      <c r="AJ518" s="149">
        <f>IF(ptc_fed_amount="n/a",Inputs!AK159,IF(AJ$2&lt;=ptc_fed_term,ptc_fed_amount*(1+ptc_fed_escal/100)^AI$2,0))</f>
        <v>0</v>
      </c>
      <c r="AK518" s="149">
        <f>IF(ptc_fed_amount="n/a",Inputs!AL159,IF(AK$2&lt;=ptc_fed_term,ptc_fed_amount*(1+ptc_fed_escal/100)^AJ$2,0))</f>
        <v>0</v>
      </c>
      <c r="AL518" s="149">
        <f>IF(ptc_fed_amount="n/a",Inputs!AM159,IF(AL$2&lt;=ptc_fed_term,ptc_fed_amount*(1+ptc_fed_escal/100)^AK$2,0))</f>
        <v>0</v>
      </c>
      <c r="AM518" s="149">
        <f>IF(ptc_fed_amount="n/a",Inputs!AN159,IF(AM$2&lt;=ptc_fed_term,ptc_fed_amount*(1+ptc_fed_escal/100)^AL$2,0))</f>
        <v>0</v>
      </c>
      <c r="AN518" s="149">
        <f>IF(ptc_fed_amount="n/a",Inputs!AO159,IF(AN$2&lt;=ptc_fed_term,ptc_fed_amount*(1+ptc_fed_escal/100)^AM$2,0))</f>
        <v>0</v>
      </c>
      <c r="AO518" s="149">
        <f>IF(ptc_fed_amount="n/a",Inputs!AP159,IF(AO$2&lt;=ptc_fed_term,ptc_fed_amount*(1+ptc_fed_escal/100)^AN$2,0))</f>
        <v>0</v>
      </c>
      <c r="AP518" s="149">
        <f>IF(ptc_fed_amount="n/a",Inputs!AQ159,IF(AP$2&lt;=ptc_fed_term,ptc_fed_amount*(1+ptc_fed_escal/100)^AO$2,0))</f>
        <v>0</v>
      </c>
    </row>
    <row r="519" spans="1:42" s="16" customFormat="1" x14ac:dyDescent="0.2">
      <c r="A519" s="32" t="s">
        <v>243</v>
      </c>
      <c r="C519" s="149">
        <f>ROUND(C518*1000,0)</f>
        <v>0</v>
      </c>
      <c r="D519" s="149">
        <f>ROUND(D518*1000,0)</f>
        <v>0</v>
      </c>
      <c r="E519" s="149">
        <f t="shared" ref="E519:AP519" si="313">ROUND(E518*1000,0)</f>
        <v>0</v>
      </c>
      <c r="F519" s="149">
        <f t="shared" si="313"/>
        <v>0</v>
      </c>
      <c r="G519" s="149">
        <f t="shared" si="313"/>
        <v>0</v>
      </c>
      <c r="H519" s="149">
        <f t="shared" si="313"/>
        <v>0</v>
      </c>
      <c r="I519" s="149">
        <f t="shared" si="313"/>
        <v>0</v>
      </c>
      <c r="J519" s="149">
        <f t="shared" si="313"/>
        <v>0</v>
      </c>
      <c r="K519" s="149">
        <f t="shared" si="313"/>
        <v>0</v>
      </c>
      <c r="L519" s="149">
        <f t="shared" si="313"/>
        <v>0</v>
      </c>
      <c r="M519" s="149">
        <f t="shared" si="313"/>
        <v>0</v>
      </c>
      <c r="N519" s="149">
        <f t="shared" si="313"/>
        <v>0</v>
      </c>
      <c r="O519" s="149">
        <f t="shared" si="313"/>
        <v>0</v>
      </c>
      <c r="P519" s="149">
        <f t="shared" si="313"/>
        <v>0</v>
      </c>
      <c r="Q519" s="149">
        <f t="shared" si="313"/>
        <v>0</v>
      </c>
      <c r="R519" s="149">
        <f t="shared" si="313"/>
        <v>0</v>
      </c>
      <c r="S519" s="149">
        <f t="shared" si="313"/>
        <v>0</v>
      </c>
      <c r="T519" s="149">
        <f t="shared" si="313"/>
        <v>0</v>
      </c>
      <c r="U519" s="149">
        <f t="shared" si="313"/>
        <v>0</v>
      </c>
      <c r="V519" s="149">
        <f t="shared" si="313"/>
        <v>0</v>
      </c>
      <c r="W519" s="149">
        <f t="shared" si="313"/>
        <v>0</v>
      </c>
      <c r="X519" s="149">
        <f t="shared" si="313"/>
        <v>0</v>
      </c>
      <c r="Y519" s="149">
        <f t="shared" si="313"/>
        <v>0</v>
      </c>
      <c r="Z519" s="149">
        <f t="shared" si="313"/>
        <v>0</v>
      </c>
      <c r="AA519" s="149">
        <f t="shared" si="313"/>
        <v>0</v>
      </c>
      <c r="AB519" s="149">
        <f t="shared" si="313"/>
        <v>0</v>
      </c>
      <c r="AC519" s="149">
        <f t="shared" si="313"/>
        <v>0</v>
      </c>
      <c r="AD519" s="149">
        <f t="shared" si="313"/>
        <v>0</v>
      </c>
      <c r="AE519" s="149">
        <f t="shared" si="313"/>
        <v>0</v>
      </c>
      <c r="AF519" s="149">
        <f t="shared" si="313"/>
        <v>0</v>
      </c>
      <c r="AG519" s="149">
        <f t="shared" si="313"/>
        <v>0</v>
      </c>
      <c r="AH519" s="149">
        <f t="shared" si="313"/>
        <v>0</v>
      </c>
      <c r="AI519" s="149">
        <f t="shared" si="313"/>
        <v>0</v>
      </c>
      <c r="AJ519" s="149">
        <f t="shared" si="313"/>
        <v>0</v>
      </c>
      <c r="AK519" s="149">
        <f t="shared" si="313"/>
        <v>0</v>
      </c>
      <c r="AL519" s="149">
        <f t="shared" si="313"/>
        <v>0</v>
      </c>
      <c r="AM519" s="149">
        <f t="shared" si="313"/>
        <v>0</v>
      </c>
      <c r="AN519" s="149">
        <f t="shared" si="313"/>
        <v>0</v>
      </c>
      <c r="AO519" s="149">
        <f t="shared" si="313"/>
        <v>0</v>
      </c>
      <c r="AP519" s="149">
        <f t="shared" si="313"/>
        <v>0</v>
      </c>
    </row>
    <row r="520" spans="1:42" s="16" customFormat="1" x14ac:dyDescent="0.2">
      <c r="A520" s="32" t="s">
        <v>58</v>
      </c>
      <c r="C520" s="160">
        <f>C$5/1000</f>
        <v>0</v>
      </c>
      <c r="D520" s="160">
        <f>D$5/1000</f>
        <v>0</v>
      </c>
      <c r="E520" s="160">
        <f t="shared" ref="E520:AP520" si="314">E$5/1000</f>
        <v>0</v>
      </c>
      <c r="F520" s="160">
        <f t="shared" si="314"/>
        <v>0</v>
      </c>
      <c r="G520" s="160">
        <f t="shared" si="314"/>
        <v>0</v>
      </c>
      <c r="H520" s="160">
        <f t="shared" si="314"/>
        <v>0</v>
      </c>
      <c r="I520" s="160">
        <f t="shared" si="314"/>
        <v>0</v>
      </c>
      <c r="J520" s="160">
        <f t="shared" si="314"/>
        <v>0</v>
      </c>
      <c r="K520" s="160">
        <f t="shared" si="314"/>
        <v>0</v>
      </c>
      <c r="L520" s="160">
        <f t="shared" si="314"/>
        <v>0</v>
      </c>
      <c r="M520" s="160">
        <f t="shared" si="314"/>
        <v>0</v>
      </c>
      <c r="N520" s="160">
        <f t="shared" si="314"/>
        <v>0</v>
      </c>
      <c r="O520" s="160">
        <f t="shared" si="314"/>
        <v>0</v>
      </c>
      <c r="P520" s="160">
        <f t="shared" si="314"/>
        <v>0</v>
      </c>
      <c r="Q520" s="160">
        <f t="shared" si="314"/>
        <v>0</v>
      </c>
      <c r="R520" s="160">
        <f t="shared" si="314"/>
        <v>0</v>
      </c>
      <c r="S520" s="160">
        <f t="shared" si="314"/>
        <v>0</v>
      </c>
      <c r="T520" s="160">
        <f t="shared" si="314"/>
        <v>0</v>
      </c>
      <c r="U520" s="160">
        <f t="shared" si="314"/>
        <v>0</v>
      </c>
      <c r="V520" s="160">
        <f t="shared" si="314"/>
        <v>0</v>
      </c>
      <c r="W520" s="160">
        <f t="shared" si="314"/>
        <v>0</v>
      </c>
      <c r="X520" s="160">
        <f t="shared" si="314"/>
        <v>0</v>
      </c>
      <c r="Y520" s="160">
        <f t="shared" si="314"/>
        <v>0</v>
      </c>
      <c r="Z520" s="160">
        <f t="shared" si="314"/>
        <v>0</v>
      </c>
      <c r="AA520" s="160">
        <f t="shared" si="314"/>
        <v>0</v>
      </c>
      <c r="AB520" s="160">
        <f t="shared" si="314"/>
        <v>0</v>
      </c>
      <c r="AC520" s="160">
        <f t="shared" si="314"/>
        <v>0</v>
      </c>
      <c r="AD520" s="160">
        <f t="shared" si="314"/>
        <v>0</v>
      </c>
      <c r="AE520" s="160">
        <f t="shared" si="314"/>
        <v>0</v>
      </c>
      <c r="AF520" s="160">
        <f t="shared" si="314"/>
        <v>0</v>
      </c>
      <c r="AG520" s="160">
        <f t="shared" si="314"/>
        <v>0</v>
      </c>
      <c r="AH520" s="160">
        <f t="shared" si="314"/>
        <v>0</v>
      </c>
      <c r="AI520" s="160">
        <f t="shared" si="314"/>
        <v>0</v>
      </c>
      <c r="AJ520" s="160">
        <f t="shared" si="314"/>
        <v>0</v>
      </c>
      <c r="AK520" s="160">
        <f t="shared" si="314"/>
        <v>0</v>
      </c>
      <c r="AL520" s="160">
        <f t="shared" si="314"/>
        <v>0</v>
      </c>
      <c r="AM520" s="160">
        <f t="shared" si="314"/>
        <v>0</v>
      </c>
      <c r="AN520" s="160">
        <f t="shared" si="314"/>
        <v>0</v>
      </c>
      <c r="AO520" s="160">
        <f t="shared" si="314"/>
        <v>0</v>
      </c>
      <c r="AP520" s="160">
        <f t="shared" si="314"/>
        <v>0</v>
      </c>
    </row>
    <row r="521" spans="1:42" s="16" customFormat="1" x14ac:dyDescent="0.2">
      <c r="A521" s="32" t="s">
        <v>13</v>
      </c>
      <c r="C521" s="159">
        <f>C519*C520</f>
        <v>0</v>
      </c>
      <c r="D521" s="159">
        <f>D519*D520</f>
        <v>0</v>
      </c>
      <c r="E521" s="159">
        <f t="shared" ref="E521:AP521" si="315">E519*E520</f>
        <v>0</v>
      </c>
      <c r="F521" s="159">
        <f t="shared" si="315"/>
        <v>0</v>
      </c>
      <c r="G521" s="159">
        <f t="shared" si="315"/>
        <v>0</v>
      </c>
      <c r="H521" s="159">
        <f t="shared" si="315"/>
        <v>0</v>
      </c>
      <c r="I521" s="159">
        <f t="shared" si="315"/>
        <v>0</v>
      </c>
      <c r="J521" s="159">
        <f t="shared" si="315"/>
        <v>0</v>
      </c>
      <c r="K521" s="159">
        <f t="shared" si="315"/>
        <v>0</v>
      </c>
      <c r="L521" s="159">
        <f t="shared" si="315"/>
        <v>0</v>
      </c>
      <c r="M521" s="159">
        <f t="shared" si="315"/>
        <v>0</v>
      </c>
      <c r="N521" s="159">
        <f t="shared" si="315"/>
        <v>0</v>
      </c>
      <c r="O521" s="159">
        <f t="shared" si="315"/>
        <v>0</v>
      </c>
      <c r="P521" s="159">
        <f t="shared" si="315"/>
        <v>0</v>
      </c>
      <c r="Q521" s="159">
        <f t="shared" si="315"/>
        <v>0</v>
      </c>
      <c r="R521" s="159">
        <f t="shared" si="315"/>
        <v>0</v>
      </c>
      <c r="S521" s="159">
        <f t="shared" si="315"/>
        <v>0</v>
      </c>
      <c r="T521" s="159">
        <f t="shared" si="315"/>
        <v>0</v>
      </c>
      <c r="U521" s="159">
        <f t="shared" si="315"/>
        <v>0</v>
      </c>
      <c r="V521" s="159">
        <f t="shared" si="315"/>
        <v>0</v>
      </c>
      <c r="W521" s="159">
        <f t="shared" si="315"/>
        <v>0</v>
      </c>
      <c r="X521" s="159">
        <f t="shared" si="315"/>
        <v>0</v>
      </c>
      <c r="Y521" s="159">
        <f t="shared" si="315"/>
        <v>0</v>
      </c>
      <c r="Z521" s="159">
        <f t="shared" si="315"/>
        <v>0</v>
      </c>
      <c r="AA521" s="159">
        <f t="shared" si="315"/>
        <v>0</v>
      </c>
      <c r="AB521" s="159">
        <f t="shared" si="315"/>
        <v>0</v>
      </c>
      <c r="AC521" s="159">
        <f t="shared" si="315"/>
        <v>0</v>
      </c>
      <c r="AD521" s="159">
        <f t="shared" si="315"/>
        <v>0</v>
      </c>
      <c r="AE521" s="159">
        <f t="shared" si="315"/>
        <v>0</v>
      </c>
      <c r="AF521" s="159">
        <f t="shared" si="315"/>
        <v>0</v>
      </c>
      <c r="AG521" s="159">
        <f t="shared" si="315"/>
        <v>0</v>
      </c>
      <c r="AH521" s="159">
        <f t="shared" si="315"/>
        <v>0</v>
      </c>
      <c r="AI521" s="159">
        <f t="shared" si="315"/>
        <v>0</v>
      </c>
      <c r="AJ521" s="159">
        <f t="shared" si="315"/>
        <v>0</v>
      </c>
      <c r="AK521" s="159">
        <f t="shared" si="315"/>
        <v>0</v>
      </c>
      <c r="AL521" s="159">
        <f t="shared" si="315"/>
        <v>0</v>
      </c>
      <c r="AM521" s="159">
        <f t="shared" si="315"/>
        <v>0</v>
      </c>
      <c r="AN521" s="159">
        <f t="shared" si="315"/>
        <v>0</v>
      </c>
      <c r="AO521" s="159">
        <f t="shared" si="315"/>
        <v>0</v>
      </c>
      <c r="AP521" s="159">
        <f t="shared" si="315"/>
        <v>0</v>
      </c>
    </row>
    <row r="522" spans="1:42" s="16" customFormat="1" x14ac:dyDescent="0.2">
      <c r="A522" s="32"/>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row>
    <row r="523" spans="1:42" x14ac:dyDescent="0.2">
      <c r="A523" s="29" t="s">
        <v>16</v>
      </c>
      <c r="B523" s="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row>
    <row r="524" spans="1:42" x14ac:dyDescent="0.2">
      <c r="A524" s="30" t="str">
        <f>Inputs!B109</f>
        <v>As fixed amount</v>
      </c>
      <c r="B524" s="16"/>
      <c r="C524" s="16"/>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c r="AJ524" s="28"/>
      <c r="AK524" s="28"/>
      <c r="AL524" s="28"/>
      <c r="AM524" s="28"/>
      <c r="AN524" s="28"/>
      <c r="AO524" s="28"/>
      <c r="AP524" s="28"/>
    </row>
    <row r="525" spans="1:42" x14ac:dyDescent="0.2">
      <c r="A525" s="32" t="str">
        <f>Inputs!B110</f>
        <v>Federal ($)</v>
      </c>
      <c r="B525" s="16"/>
      <c r="C525" s="185">
        <f>ibi_fed_amount</f>
        <v>0</v>
      </c>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row>
    <row r="526" spans="1:42" x14ac:dyDescent="0.2">
      <c r="A526" s="32" t="str">
        <f>Inputs!B111</f>
        <v>State ($)</v>
      </c>
      <c r="B526" s="16"/>
      <c r="C526" s="185">
        <f>ibi_sta_amount</f>
        <v>0</v>
      </c>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c r="AJ526" s="28"/>
      <c r="AK526" s="28"/>
      <c r="AL526" s="28"/>
      <c r="AM526" s="28"/>
      <c r="AN526" s="28"/>
      <c r="AO526" s="28"/>
      <c r="AP526" s="28"/>
    </row>
    <row r="527" spans="1:42" x14ac:dyDescent="0.2">
      <c r="A527" s="32" t="str">
        <f>Inputs!B112</f>
        <v>Utility ($)</v>
      </c>
      <c r="B527" s="16"/>
      <c r="C527" s="185">
        <f>ibi_uti_amount</f>
        <v>0</v>
      </c>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row>
    <row r="528" spans="1:42" x14ac:dyDescent="0.2">
      <c r="A528" s="32" t="str">
        <f>Inputs!B113</f>
        <v>Other ($)</v>
      </c>
      <c r="C528" s="160">
        <f>ibi_oth_amount</f>
        <v>0</v>
      </c>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c r="AJ528" s="28"/>
      <c r="AK528" s="28"/>
      <c r="AL528" s="28"/>
      <c r="AM528" s="28"/>
      <c r="AN528" s="28"/>
      <c r="AO528" s="28"/>
      <c r="AP528" s="28"/>
    </row>
    <row r="529" spans="1:42" x14ac:dyDescent="0.2">
      <c r="A529" s="27" t="s">
        <v>13</v>
      </c>
      <c r="C529" s="186">
        <f>SUM(C525:C528)</f>
        <v>0</v>
      </c>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c r="AK529" s="28"/>
      <c r="AL529" s="28"/>
      <c r="AM529" s="28"/>
      <c r="AN529" s="28"/>
      <c r="AO529" s="28"/>
      <c r="AP529" s="28"/>
    </row>
    <row r="530" spans="1:42" x14ac:dyDescent="0.2">
      <c r="A530" s="30" t="str">
        <f>Inputs!B114</f>
        <v>As percentage</v>
      </c>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c r="AJ530" s="28"/>
      <c r="AK530" s="28"/>
      <c r="AL530" s="28"/>
      <c r="AM530" s="28"/>
      <c r="AN530" s="28"/>
      <c r="AO530" s="28"/>
      <c r="AP530" s="28"/>
    </row>
    <row r="531" spans="1:42" x14ac:dyDescent="0.2">
      <c r="A531" s="32" t="str">
        <f>Inputs!B115</f>
        <v>Federal (% of total installed cost)</v>
      </c>
      <c r="C531" s="206">
        <f>MIN(ibi_fed_percent/100*total_installed_cost,Inputs!D115)</f>
        <v>0</v>
      </c>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row>
    <row r="532" spans="1:42" x14ac:dyDescent="0.2">
      <c r="A532" s="32" t="str">
        <f>Inputs!B116</f>
        <v>State (% of total installed cost)</v>
      </c>
      <c r="C532" s="206">
        <f>MIN(ibi_sta_percent/100*total_installed_cost,Inputs!D116)</f>
        <v>0</v>
      </c>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32" t="str">
        <f>Inputs!B117</f>
        <v>Utility (% of total installed cost)</v>
      </c>
      <c r="C533" s="206">
        <f>MIN(ibi_uti_percent/100*total_installed_cost,Inputs!D117)</f>
        <v>0</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tr">
        <f>Inputs!B118</f>
        <v>Other (% of total installed cost)</v>
      </c>
      <c r="C534" s="206">
        <f>MIN(ibi_oth_percent/100*total_installed_cost,Inputs!D118)</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32" t="s">
        <v>13</v>
      </c>
      <c r="C535" s="165">
        <f>SUM(C531:C534)</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423" t="s">
        <v>391</v>
      </c>
      <c r="B536" s="424"/>
      <c r="C536" s="425">
        <f>C529+C535</f>
        <v>0</v>
      </c>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32"/>
      <c r="C537" s="159"/>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A538" s="29" t="s">
        <v>30</v>
      </c>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
      <c r="A539" s="30" t="str">
        <f>Inputs!B120</f>
        <v>Federal ($/W)</v>
      </c>
      <c r="B539" s="16"/>
      <c r="C539" s="206">
        <f>MIN(cbi_fed_amount*system_capacity*1000,cbi_fed_maxvalue)</f>
        <v>0</v>
      </c>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row>
    <row r="540" spans="1:42" x14ac:dyDescent="0.2">
      <c r="A540" s="30" t="str">
        <f>Inputs!B121</f>
        <v>State ($/W)</v>
      </c>
      <c r="B540" s="16"/>
      <c r="C540" s="206">
        <f>MIN(cbi_sta_amount*system_capacity*1000,cbi_sta_maxvalue)</f>
        <v>0</v>
      </c>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30" t="str">
        <f>Inputs!B122</f>
        <v>Utility ($/W)</v>
      </c>
      <c r="B541" s="16"/>
      <c r="C541" s="206">
        <f>MIN(cbi_uti_amount*system_capacity*1000,cbi_uti_maxvalue)</f>
        <v>0</v>
      </c>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spans="1:42" x14ac:dyDescent="0.2">
      <c r="A542" s="30" t="str">
        <f>Inputs!B123</f>
        <v>Other ($/W)</v>
      </c>
      <c r="C542" s="206">
        <f>MIN(cbi_oth_amount*system_capacity*1000,cbi_oth_maxvalue)</f>
        <v>0</v>
      </c>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426" t="s">
        <v>383</v>
      </c>
      <c r="B543" s="424"/>
      <c r="C543" s="425">
        <f>SUM(C539:C542)</f>
        <v>0</v>
      </c>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29" t="s">
        <v>27</v>
      </c>
    </row>
    <row r="546" spans="1:42" x14ac:dyDescent="0.2">
      <c r="A546" s="23" t="str">
        <f>Inputs!B125</f>
        <v>Federal ($/kWh)</v>
      </c>
    </row>
    <row r="547" spans="1:42" x14ac:dyDescent="0.2">
      <c r="A547" s="27" t="s">
        <v>28</v>
      </c>
      <c r="C547" s="149">
        <f>IF(pbi_fed_amount="n/a",Inputs!D154,IF(AND(C$2&lt;=pbi_fed_term,C$2&lt;=analysis_period),pbi_fed_amount*(1+pbi_fed_escal/100)^B$2,0))</f>
        <v>0</v>
      </c>
      <c r="D547" s="149">
        <f>IF(pbi_fed_amount="n/a",Inputs!E154,IF(AND(D$2&lt;=pbi_fed_term,D$2&lt;=analysis_period),pbi_fed_amount*(1+pbi_fed_escal/100)^C$2,0))</f>
        <v>0</v>
      </c>
      <c r="E547" s="149">
        <f>IF(pbi_fed_amount="n/a",Inputs!F154,IF(AND(E$2&lt;=pbi_fed_term,E$2&lt;=analysis_period),pbi_fed_amount*(1+pbi_fed_escal/100)^D$2,0))</f>
        <v>0</v>
      </c>
      <c r="F547" s="149">
        <f>IF(pbi_fed_amount="n/a",Inputs!G154,IF(AND(F$2&lt;=pbi_fed_term,F$2&lt;=analysis_period),pbi_fed_amount*(1+pbi_fed_escal/100)^E$2,0))</f>
        <v>0</v>
      </c>
      <c r="G547" s="149">
        <f>IF(pbi_fed_amount="n/a",Inputs!H154,IF(AND(G$2&lt;=pbi_fed_term,G$2&lt;=analysis_period),pbi_fed_amount*(1+pbi_fed_escal/100)^F$2,0))</f>
        <v>0</v>
      </c>
      <c r="H547" s="149">
        <f>IF(pbi_fed_amount="n/a",Inputs!I154,IF(AND(H$2&lt;=pbi_fed_term,H$2&lt;=analysis_period),pbi_fed_amount*(1+pbi_fed_escal/100)^G$2,0))</f>
        <v>0</v>
      </c>
      <c r="I547" s="149">
        <f>IF(pbi_fed_amount="n/a",Inputs!J154,IF(AND(I$2&lt;=pbi_fed_term,I$2&lt;=analysis_period),pbi_fed_amount*(1+pbi_fed_escal/100)^H$2,0))</f>
        <v>0</v>
      </c>
      <c r="J547" s="149">
        <f>IF(pbi_fed_amount="n/a",Inputs!K154,IF(AND(J$2&lt;=pbi_fed_term,J$2&lt;=analysis_period),pbi_fed_amount*(1+pbi_fed_escal/100)^I$2,0))</f>
        <v>0</v>
      </c>
      <c r="K547" s="149">
        <f>IF(pbi_fed_amount="n/a",Inputs!L154,IF(AND(K$2&lt;=pbi_fed_term,K$2&lt;=analysis_period),pbi_fed_amount*(1+pbi_fed_escal/100)^J$2,0))</f>
        <v>0</v>
      </c>
      <c r="L547" s="149">
        <f>IF(pbi_fed_amount="n/a",Inputs!M154,IF(AND(L$2&lt;=pbi_fed_term,L$2&lt;=analysis_period),pbi_fed_amount*(1+pbi_fed_escal/100)^K$2,0))</f>
        <v>0</v>
      </c>
      <c r="M547" s="149">
        <f>IF(pbi_fed_amount="n/a",Inputs!N154,IF(AND(M$2&lt;=pbi_fed_term,M$2&lt;=analysis_period),pbi_fed_amount*(1+pbi_fed_escal/100)^L$2,0))</f>
        <v>0</v>
      </c>
      <c r="N547" s="149">
        <f>IF(pbi_fed_amount="n/a",Inputs!O154,IF(AND(N$2&lt;=pbi_fed_term,N$2&lt;=analysis_period),pbi_fed_amount*(1+pbi_fed_escal/100)^M$2,0))</f>
        <v>0</v>
      </c>
      <c r="O547" s="149">
        <f>IF(pbi_fed_amount="n/a",Inputs!P154,IF(AND(O$2&lt;=pbi_fed_term,O$2&lt;=analysis_period),pbi_fed_amount*(1+pbi_fed_escal/100)^N$2,0))</f>
        <v>0</v>
      </c>
      <c r="P547" s="149">
        <f>IF(pbi_fed_amount="n/a",Inputs!Q154,IF(AND(P$2&lt;=pbi_fed_term,P$2&lt;=analysis_period),pbi_fed_amount*(1+pbi_fed_escal/100)^O$2,0))</f>
        <v>0</v>
      </c>
      <c r="Q547" s="149">
        <f>IF(pbi_fed_amount="n/a",Inputs!R154,IF(AND(Q$2&lt;=pbi_fed_term,Q$2&lt;=analysis_period),pbi_fed_amount*(1+pbi_fed_escal/100)^P$2,0))</f>
        <v>0</v>
      </c>
      <c r="R547" s="149">
        <f>IF(pbi_fed_amount="n/a",Inputs!S154,IF(AND(R$2&lt;=pbi_fed_term,R$2&lt;=analysis_period),pbi_fed_amount*(1+pbi_fed_escal/100)^Q$2,0))</f>
        <v>0</v>
      </c>
      <c r="S547" s="149">
        <f>IF(pbi_fed_amount="n/a",Inputs!T154,IF(AND(S$2&lt;=pbi_fed_term,S$2&lt;=analysis_period),pbi_fed_amount*(1+pbi_fed_escal/100)^R$2,0))</f>
        <v>0</v>
      </c>
      <c r="T547" s="149">
        <f>IF(pbi_fed_amount="n/a",Inputs!U154,IF(AND(T$2&lt;=pbi_fed_term,T$2&lt;=analysis_period),pbi_fed_amount*(1+pbi_fed_escal/100)^S$2,0))</f>
        <v>0</v>
      </c>
      <c r="U547" s="149">
        <f>IF(pbi_fed_amount="n/a",Inputs!V154,IF(AND(U$2&lt;=pbi_fed_term,U$2&lt;=analysis_period),pbi_fed_amount*(1+pbi_fed_escal/100)^T$2,0))</f>
        <v>0</v>
      </c>
      <c r="V547" s="149">
        <f>IF(pbi_fed_amount="n/a",Inputs!W154,IF(AND(V$2&lt;=pbi_fed_term,V$2&lt;=analysis_period),pbi_fed_amount*(1+pbi_fed_escal/100)^U$2,0))</f>
        <v>0</v>
      </c>
      <c r="W547" s="149">
        <f>IF(pbi_fed_amount="n/a",Inputs!X154,IF(AND(W$2&lt;=pbi_fed_term,W$2&lt;=analysis_period),pbi_fed_amount*(1+pbi_fed_escal/100)^V$2,0))</f>
        <v>0</v>
      </c>
      <c r="X547" s="149">
        <f>IF(pbi_fed_amount="n/a",Inputs!Y154,IF(AND(X$2&lt;=pbi_fed_term,X$2&lt;=analysis_period),pbi_fed_amount*(1+pbi_fed_escal/100)^W$2,0))</f>
        <v>0</v>
      </c>
      <c r="Y547" s="149">
        <f>IF(pbi_fed_amount="n/a",Inputs!Z154,IF(AND(Y$2&lt;=pbi_fed_term,Y$2&lt;=analysis_period),pbi_fed_amount*(1+pbi_fed_escal/100)^X$2,0))</f>
        <v>0</v>
      </c>
      <c r="Z547" s="149">
        <f>IF(pbi_fed_amount="n/a",Inputs!AA154,IF(AND(Z$2&lt;=pbi_fed_term,Z$2&lt;=analysis_period),pbi_fed_amount*(1+pbi_fed_escal/100)^Y$2,0))</f>
        <v>0</v>
      </c>
      <c r="AA547" s="149">
        <f>IF(pbi_fed_amount="n/a",Inputs!AB154,IF(AND(AA$2&lt;=pbi_fed_term,AA$2&lt;=analysis_period),pbi_fed_amount*(1+pbi_fed_escal/100)^Z$2,0))</f>
        <v>0</v>
      </c>
      <c r="AB547" s="149">
        <f>IF(pbi_fed_amount="n/a",Inputs!AC154,IF(AND(AB$2&lt;=pbi_fed_term,AB$2&lt;=analysis_period),pbi_fed_amount*(1+pbi_fed_escal/100)^AA$2,0))</f>
        <v>0</v>
      </c>
      <c r="AC547" s="149">
        <f>IF(pbi_fed_amount="n/a",Inputs!AD154,IF(AND(AC$2&lt;=pbi_fed_term,AC$2&lt;=analysis_period),pbi_fed_amount*(1+pbi_fed_escal/100)^AB$2,0))</f>
        <v>0</v>
      </c>
      <c r="AD547" s="149">
        <f>IF(pbi_fed_amount="n/a",Inputs!AE154,IF(AND(AD$2&lt;=pbi_fed_term,AD$2&lt;=analysis_period),pbi_fed_amount*(1+pbi_fed_escal/100)^AC$2,0))</f>
        <v>0</v>
      </c>
      <c r="AE547" s="149">
        <f>IF(pbi_fed_amount="n/a",Inputs!AF154,IF(AND(AE$2&lt;=pbi_fed_term,AE$2&lt;=analysis_period),pbi_fed_amount*(1+pbi_fed_escal/100)^AD$2,0))</f>
        <v>0</v>
      </c>
      <c r="AF547" s="149">
        <f>IF(pbi_fed_amount="n/a",Inputs!AG154,IF(AND(AF$2&lt;=pbi_fed_term,AF$2&lt;=analysis_period),pbi_fed_amount*(1+pbi_fed_escal/100)^AE$2,0))</f>
        <v>0</v>
      </c>
      <c r="AG547" s="149">
        <f>IF(pbi_fed_amount="n/a",Inputs!AH154,IF(AND(AG$2&lt;=pbi_fed_term,AG$2&lt;=analysis_period),pbi_fed_amount*(1+pbi_fed_escal/100)^AF$2,0))</f>
        <v>0</v>
      </c>
      <c r="AH547" s="149">
        <f>IF(pbi_fed_amount="n/a",Inputs!AI154,IF(AND(AH$2&lt;=pbi_fed_term,AH$2&lt;=analysis_period),pbi_fed_amount*(1+pbi_fed_escal/100)^AG$2,0))</f>
        <v>0</v>
      </c>
      <c r="AI547" s="149">
        <f>IF(pbi_fed_amount="n/a",Inputs!AJ154,IF(AND(AI$2&lt;=pbi_fed_term,AI$2&lt;=analysis_period),pbi_fed_amount*(1+pbi_fed_escal/100)^AH$2,0))</f>
        <v>0</v>
      </c>
      <c r="AJ547" s="149">
        <f>IF(pbi_fed_amount="n/a",Inputs!AK154,IF(AND(AJ$2&lt;=pbi_fed_term,AJ$2&lt;=analysis_period),pbi_fed_amount*(1+pbi_fed_escal/100)^AI$2,0))</f>
        <v>0</v>
      </c>
      <c r="AK547" s="149">
        <f>IF(pbi_fed_amount="n/a",Inputs!AL154,IF(AND(AK$2&lt;=pbi_fed_term,AK$2&lt;=analysis_period),pbi_fed_amount*(1+pbi_fed_escal/100)^AJ$2,0))</f>
        <v>0</v>
      </c>
      <c r="AL547" s="149">
        <f>IF(pbi_fed_amount="n/a",Inputs!AM154,IF(AND(AL$2&lt;=pbi_fed_term,AL$2&lt;=analysis_period),pbi_fed_amount*(1+pbi_fed_escal/100)^AK$2,0))</f>
        <v>0</v>
      </c>
      <c r="AM547" s="149">
        <f>IF(pbi_fed_amount="n/a",Inputs!AN154,IF(AND(AM$2&lt;=pbi_fed_term,AM$2&lt;=analysis_period),pbi_fed_amount*(1+pbi_fed_escal/100)^AL$2,0))</f>
        <v>0</v>
      </c>
      <c r="AN547" s="149">
        <f>IF(pbi_fed_amount="n/a",Inputs!AO154,IF(AND(AN$2&lt;=pbi_fed_term,AN$2&lt;=analysis_period),pbi_fed_amount*(1+pbi_fed_escal/100)^AM$2,0))</f>
        <v>0</v>
      </c>
      <c r="AO547" s="149">
        <f>IF(pbi_fed_amount="n/a",Inputs!AP154,IF(AND(AO$2&lt;=pbi_fed_term,AO$2&lt;=analysis_period),pbi_fed_amount*(1+pbi_fed_escal/100)^AN$2,0))</f>
        <v>0</v>
      </c>
      <c r="AP547" s="149">
        <f>IF(pbi_fed_amount="n/a",Inputs!AQ154,IF(AND(AP$2&lt;=pbi_fed_term,AP$2&lt;=analysis_period),pbi_fed_amount*(1+pbi_fed_escal/100)^AO$2,0))</f>
        <v>0</v>
      </c>
    </row>
    <row r="548" spans="1:42" x14ac:dyDescent="0.2">
      <c r="A548" s="27" t="s">
        <v>29</v>
      </c>
      <c r="C548" s="160">
        <f>C$5</f>
        <v>0</v>
      </c>
      <c r="D548" s="160">
        <f t="shared" ref="D548:AP548" si="316">D$5</f>
        <v>0</v>
      </c>
      <c r="E548" s="160">
        <f t="shared" si="316"/>
        <v>0</v>
      </c>
      <c r="F548" s="160">
        <f t="shared" si="316"/>
        <v>0</v>
      </c>
      <c r="G548" s="160">
        <f t="shared" si="316"/>
        <v>0</v>
      </c>
      <c r="H548" s="160">
        <f t="shared" si="316"/>
        <v>0</v>
      </c>
      <c r="I548" s="160">
        <f t="shared" si="316"/>
        <v>0</v>
      </c>
      <c r="J548" s="160">
        <f t="shared" si="316"/>
        <v>0</v>
      </c>
      <c r="K548" s="160">
        <f t="shared" si="316"/>
        <v>0</v>
      </c>
      <c r="L548" s="160">
        <f t="shared" si="316"/>
        <v>0</v>
      </c>
      <c r="M548" s="160">
        <f t="shared" si="316"/>
        <v>0</v>
      </c>
      <c r="N548" s="160">
        <f t="shared" si="316"/>
        <v>0</v>
      </c>
      <c r="O548" s="160">
        <f t="shared" si="316"/>
        <v>0</v>
      </c>
      <c r="P548" s="160">
        <f t="shared" si="316"/>
        <v>0</v>
      </c>
      <c r="Q548" s="160">
        <f t="shared" si="316"/>
        <v>0</v>
      </c>
      <c r="R548" s="160">
        <f t="shared" si="316"/>
        <v>0</v>
      </c>
      <c r="S548" s="160">
        <f t="shared" si="316"/>
        <v>0</v>
      </c>
      <c r="T548" s="160">
        <f t="shared" si="316"/>
        <v>0</v>
      </c>
      <c r="U548" s="160">
        <f t="shared" si="316"/>
        <v>0</v>
      </c>
      <c r="V548" s="160">
        <f t="shared" si="316"/>
        <v>0</v>
      </c>
      <c r="W548" s="160">
        <f t="shared" si="316"/>
        <v>0</v>
      </c>
      <c r="X548" s="160">
        <f t="shared" si="316"/>
        <v>0</v>
      </c>
      <c r="Y548" s="160">
        <f t="shared" si="316"/>
        <v>0</v>
      </c>
      <c r="Z548" s="160">
        <f t="shared" si="316"/>
        <v>0</v>
      </c>
      <c r="AA548" s="160">
        <f t="shared" si="316"/>
        <v>0</v>
      </c>
      <c r="AB548" s="160">
        <f t="shared" si="316"/>
        <v>0</v>
      </c>
      <c r="AC548" s="160">
        <f t="shared" si="316"/>
        <v>0</v>
      </c>
      <c r="AD548" s="160">
        <f t="shared" si="316"/>
        <v>0</v>
      </c>
      <c r="AE548" s="160">
        <f t="shared" si="316"/>
        <v>0</v>
      </c>
      <c r="AF548" s="160">
        <f t="shared" si="316"/>
        <v>0</v>
      </c>
      <c r="AG548" s="160">
        <f t="shared" si="316"/>
        <v>0</v>
      </c>
      <c r="AH548" s="160">
        <f t="shared" si="316"/>
        <v>0</v>
      </c>
      <c r="AI548" s="160">
        <f t="shared" si="316"/>
        <v>0</v>
      </c>
      <c r="AJ548" s="160">
        <f t="shared" si="316"/>
        <v>0</v>
      </c>
      <c r="AK548" s="160">
        <f t="shared" si="316"/>
        <v>0</v>
      </c>
      <c r="AL548" s="160">
        <f t="shared" si="316"/>
        <v>0</v>
      </c>
      <c r="AM548" s="160">
        <f t="shared" si="316"/>
        <v>0</v>
      </c>
      <c r="AN548" s="160">
        <f t="shared" si="316"/>
        <v>0</v>
      </c>
      <c r="AO548" s="160">
        <f t="shared" si="316"/>
        <v>0</v>
      </c>
      <c r="AP548" s="160">
        <f t="shared" si="316"/>
        <v>0</v>
      </c>
    </row>
    <row r="549" spans="1:42" x14ac:dyDescent="0.2">
      <c r="A549" s="27" t="s">
        <v>13</v>
      </c>
      <c r="C549" s="185">
        <f>C547*C548</f>
        <v>0</v>
      </c>
      <c r="D549" s="185">
        <f t="shared" ref="D549:AP549" si="317">D547*D548</f>
        <v>0</v>
      </c>
      <c r="E549" s="185">
        <f t="shared" si="317"/>
        <v>0</v>
      </c>
      <c r="F549" s="185">
        <f t="shared" si="317"/>
        <v>0</v>
      </c>
      <c r="G549" s="185">
        <f t="shared" si="317"/>
        <v>0</v>
      </c>
      <c r="H549" s="185">
        <f t="shared" si="317"/>
        <v>0</v>
      </c>
      <c r="I549" s="185">
        <f t="shared" si="317"/>
        <v>0</v>
      </c>
      <c r="J549" s="185">
        <f t="shared" si="317"/>
        <v>0</v>
      </c>
      <c r="K549" s="185">
        <f t="shared" si="317"/>
        <v>0</v>
      </c>
      <c r="L549" s="185">
        <f t="shared" si="317"/>
        <v>0</v>
      </c>
      <c r="M549" s="185">
        <f t="shared" si="317"/>
        <v>0</v>
      </c>
      <c r="N549" s="185">
        <f t="shared" si="317"/>
        <v>0</v>
      </c>
      <c r="O549" s="185">
        <f t="shared" si="317"/>
        <v>0</v>
      </c>
      <c r="P549" s="185">
        <f t="shared" si="317"/>
        <v>0</v>
      </c>
      <c r="Q549" s="185">
        <f t="shared" si="317"/>
        <v>0</v>
      </c>
      <c r="R549" s="185">
        <f t="shared" si="317"/>
        <v>0</v>
      </c>
      <c r="S549" s="185">
        <f t="shared" si="317"/>
        <v>0</v>
      </c>
      <c r="T549" s="185">
        <f t="shared" si="317"/>
        <v>0</v>
      </c>
      <c r="U549" s="185">
        <f t="shared" si="317"/>
        <v>0</v>
      </c>
      <c r="V549" s="185">
        <f t="shared" si="317"/>
        <v>0</v>
      </c>
      <c r="W549" s="185">
        <f t="shared" si="317"/>
        <v>0</v>
      </c>
      <c r="X549" s="185">
        <f t="shared" si="317"/>
        <v>0</v>
      </c>
      <c r="Y549" s="185">
        <f t="shared" si="317"/>
        <v>0</v>
      </c>
      <c r="Z549" s="185">
        <f t="shared" si="317"/>
        <v>0</v>
      </c>
      <c r="AA549" s="185">
        <f t="shared" si="317"/>
        <v>0</v>
      </c>
      <c r="AB549" s="185">
        <f t="shared" si="317"/>
        <v>0</v>
      </c>
      <c r="AC549" s="185">
        <f t="shared" si="317"/>
        <v>0</v>
      </c>
      <c r="AD549" s="185">
        <f t="shared" si="317"/>
        <v>0</v>
      </c>
      <c r="AE549" s="185">
        <f t="shared" si="317"/>
        <v>0</v>
      </c>
      <c r="AF549" s="185">
        <f t="shared" si="317"/>
        <v>0</v>
      </c>
      <c r="AG549" s="185">
        <f t="shared" si="317"/>
        <v>0</v>
      </c>
      <c r="AH549" s="185">
        <f t="shared" si="317"/>
        <v>0</v>
      </c>
      <c r="AI549" s="185">
        <f t="shared" si="317"/>
        <v>0</v>
      </c>
      <c r="AJ549" s="185">
        <f t="shared" si="317"/>
        <v>0</v>
      </c>
      <c r="AK549" s="185">
        <f t="shared" si="317"/>
        <v>0</v>
      </c>
      <c r="AL549" s="185">
        <f t="shared" si="317"/>
        <v>0</v>
      </c>
      <c r="AM549" s="185">
        <f t="shared" si="317"/>
        <v>0</v>
      </c>
      <c r="AN549" s="185">
        <f t="shared" si="317"/>
        <v>0</v>
      </c>
      <c r="AO549" s="185">
        <f t="shared" si="317"/>
        <v>0</v>
      </c>
      <c r="AP549" s="185">
        <f t="shared" si="317"/>
        <v>0</v>
      </c>
    </row>
    <row r="550" spans="1:42" x14ac:dyDescent="0.2">
      <c r="A550" s="23" t="str">
        <f>Inputs!B126</f>
        <v>State ($/kWh)</v>
      </c>
    </row>
    <row r="551" spans="1:42" x14ac:dyDescent="0.2">
      <c r="A551" s="27" t="s">
        <v>28</v>
      </c>
      <c r="C551" s="133">
        <f>IF(pbi_sta_amount="n/a",Inputs!D155,IF(AND(C$2&lt;=pbi_sta_term,C$2&lt;=analysis_period),pbi_sta_amount*(1+pbi_sta_escal/100)^B$2,0))</f>
        <v>0</v>
      </c>
      <c r="D551" s="133">
        <f>IF(pbi_sta_amount="n/a",Inputs!E155,IF(AND(D$2&lt;=pbi_sta_term,D$2&lt;=analysis_period),pbi_sta_amount*(1+pbi_sta_escal/100)^C$2,0))</f>
        <v>0</v>
      </c>
      <c r="E551" s="133">
        <f>IF(pbi_sta_amount="n/a",Inputs!F155,IF(AND(E$2&lt;=pbi_sta_term,E$2&lt;=analysis_period),pbi_sta_amount*(1+pbi_sta_escal/100)^D$2,0))</f>
        <v>0</v>
      </c>
      <c r="F551" s="133">
        <f>IF(pbi_sta_amount="n/a",Inputs!G155,IF(AND(F$2&lt;=pbi_sta_term,F$2&lt;=analysis_period),pbi_sta_amount*(1+pbi_sta_escal/100)^E$2,0))</f>
        <v>0</v>
      </c>
      <c r="G551" s="133">
        <f>IF(pbi_sta_amount="n/a",Inputs!H155,IF(AND(G$2&lt;=pbi_sta_term,G$2&lt;=analysis_period),pbi_sta_amount*(1+pbi_sta_escal/100)^F$2,0))</f>
        <v>0</v>
      </c>
      <c r="H551" s="133">
        <f>IF(pbi_sta_amount="n/a",Inputs!I155,IF(AND(H$2&lt;=pbi_sta_term,H$2&lt;=analysis_period),pbi_sta_amount*(1+pbi_sta_escal/100)^G$2,0))</f>
        <v>0</v>
      </c>
      <c r="I551" s="133">
        <f>IF(pbi_sta_amount="n/a",Inputs!J155,IF(AND(I$2&lt;=pbi_sta_term,I$2&lt;=analysis_period),pbi_sta_amount*(1+pbi_sta_escal/100)^H$2,0))</f>
        <v>0</v>
      </c>
      <c r="J551" s="133">
        <f>IF(pbi_sta_amount="n/a",Inputs!K155,IF(AND(J$2&lt;=pbi_sta_term,J$2&lt;=analysis_period),pbi_sta_amount*(1+pbi_sta_escal/100)^I$2,0))</f>
        <v>0</v>
      </c>
      <c r="K551" s="133">
        <f>IF(pbi_sta_amount="n/a",Inputs!L155,IF(AND(K$2&lt;=pbi_sta_term,K$2&lt;=analysis_period),pbi_sta_amount*(1+pbi_sta_escal/100)^J$2,0))</f>
        <v>0</v>
      </c>
      <c r="L551" s="133">
        <f>IF(pbi_sta_amount="n/a",Inputs!M155,IF(AND(L$2&lt;=pbi_sta_term,L$2&lt;=analysis_period),pbi_sta_amount*(1+pbi_sta_escal/100)^K$2,0))</f>
        <v>0</v>
      </c>
      <c r="M551" s="133">
        <f>IF(pbi_sta_amount="n/a",Inputs!N155,IF(AND(M$2&lt;=pbi_sta_term,M$2&lt;=analysis_period),pbi_sta_amount*(1+pbi_sta_escal/100)^L$2,0))</f>
        <v>0</v>
      </c>
      <c r="N551" s="133">
        <f>IF(pbi_sta_amount="n/a",Inputs!O155,IF(AND(N$2&lt;=pbi_sta_term,N$2&lt;=analysis_period),pbi_sta_amount*(1+pbi_sta_escal/100)^M$2,0))</f>
        <v>0</v>
      </c>
      <c r="O551" s="133">
        <f>IF(pbi_sta_amount="n/a",Inputs!P155,IF(AND(O$2&lt;=pbi_sta_term,O$2&lt;=analysis_period),pbi_sta_amount*(1+pbi_sta_escal/100)^N$2,0))</f>
        <v>0</v>
      </c>
      <c r="P551" s="133">
        <f>IF(pbi_sta_amount="n/a",Inputs!Q155,IF(AND(P$2&lt;=pbi_sta_term,P$2&lt;=analysis_period),pbi_sta_amount*(1+pbi_sta_escal/100)^O$2,0))</f>
        <v>0</v>
      </c>
      <c r="Q551" s="133">
        <f>IF(pbi_sta_amount="n/a",Inputs!R155,IF(AND(Q$2&lt;=pbi_sta_term,Q$2&lt;=analysis_period),pbi_sta_amount*(1+pbi_sta_escal/100)^P$2,0))</f>
        <v>0</v>
      </c>
      <c r="R551" s="133">
        <f>IF(pbi_sta_amount="n/a",Inputs!S155,IF(AND(R$2&lt;=pbi_sta_term,R$2&lt;=analysis_period),pbi_sta_amount*(1+pbi_sta_escal/100)^Q$2,0))</f>
        <v>0</v>
      </c>
      <c r="S551" s="133">
        <f>IF(pbi_sta_amount="n/a",Inputs!T155,IF(AND(S$2&lt;=pbi_sta_term,S$2&lt;=analysis_period),pbi_sta_amount*(1+pbi_sta_escal/100)^R$2,0))</f>
        <v>0</v>
      </c>
      <c r="T551" s="133">
        <f>IF(pbi_sta_amount="n/a",Inputs!U155,IF(AND(T$2&lt;=pbi_sta_term,T$2&lt;=analysis_period),pbi_sta_amount*(1+pbi_sta_escal/100)^S$2,0))</f>
        <v>0</v>
      </c>
      <c r="U551" s="133">
        <f>IF(pbi_sta_amount="n/a",Inputs!V155,IF(AND(U$2&lt;=pbi_sta_term,U$2&lt;=analysis_period),pbi_sta_amount*(1+pbi_sta_escal/100)^T$2,0))</f>
        <v>0</v>
      </c>
      <c r="V551" s="133">
        <f>IF(pbi_sta_amount="n/a",Inputs!W155,IF(AND(V$2&lt;=pbi_sta_term,V$2&lt;=analysis_period),pbi_sta_amount*(1+pbi_sta_escal/100)^U$2,0))</f>
        <v>0</v>
      </c>
      <c r="W551" s="133">
        <f>IF(pbi_sta_amount="n/a",Inputs!X155,IF(AND(W$2&lt;=pbi_sta_term,W$2&lt;=analysis_period),pbi_sta_amount*(1+pbi_sta_escal/100)^V$2,0))</f>
        <v>0</v>
      </c>
      <c r="X551" s="133">
        <f>IF(pbi_sta_amount="n/a",Inputs!Y155,IF(AND(X$2&lt;=pbi_sta_term,X$2&lt;=analysis_period),pbi_sta_amount*(1+pbi_sta_escal/100)^W$2,0))</f>
        <v>0</v>
      </c>
      <c r="Y551" s="133">
        <f>IF(pbi_sta_amount="n/a",Inputs!Z155,IF(AND(Y$2&lt;=pbi_sta_term,Y$2&lt;=analysis_period),pbi_sta_amount*(1+pbi_sta_escal/100)^X$2,0))</f>
        <v>0</v>
      </c>
      <c r="Z551" s="133">
        <f>IF(pbi_sta_amount="n/a",Inputs!AA155,IF(AND(Z$2&lt;=pbi_sta_term,Z$2&lt;=analysis_period),pbi_sta_amount*(1+pbi_sta_escal/100)^Y$2,0))</f>
        <v>0</v>
      </c>
      <c r="AA551" s="133">
        <f>IF(pbi_sta_amount="n/a",Inputs!AB155,IF(AND(AA$2&lt;=pbi_sta_term,AA$2&lt;=analysis_period),pbi_sta_amount*(1+pbi_sta_escal/100)^Z$2,0))</f>
        <v>0</v>
      </c>
      <c r="AB551" s="133">
        <f>IF(pbi_sta_amount="n/a",Inputs!AC155,IF(AND(AB$2&lt;=pbi_sta_term,AB$2&lt;=analysis_period),pbi_sta_amount*(1+pbi_sta_escal/100)^AA$2,0))</f>
        <v>0</v>
      </c>
      <c r="AC551" s="133">
        <f>IF(pbi_sta_amount="n/a",Inputs!AD155,IF(AND(AC$2&lt;=pbi_sta_term,AC$2&lt;=analysis_period),pbi_sta_amount*(1+pbi_sta_escal/100)^AB$2,0))</f>
        <v>0</v>
      </c>
      <c r="AD551" s="133">
        <f>IF(pbi_sta_amount="n/a",Inputs!AE155,IF(AND(AD$2&lt;=pbi_sta_term,AD$2&lt;=analysis_period),pbi_sta_amount*(1+pbi_sta_escal/100)^AC$2,0))</f>
        <v>0</v>
      </c>
      <c r="AE551" s="133">
        <f>IF(pbi_sta_amount="n/a",Inputs!AF155,IF(AND(AE$2&lt;=pbi_sta_term,AE$2&lt;=analysis_period),pbi_sta_amount*(1+pbi_sta_escal/100)^AD$2,0))</f>
        <v>0</v>
      </c>
      <c r="AF551" s="133">
        <f>IF(pbi_sta_amount="n/a",Inputs!AG155,IF(AND(AF$2&lt;=pbi_sta_term,AF$2&lt;=analysis_period),pbi_sta_amount*(1+pbi_sta_escal/100)^AE$2,0))</f>
        <v>0</v>
      </c>
      <c r="AG551" s="133">
        <f>IF(pbi_sta_amount="n/a",Inputs!AH155,IF(AND(AG$2&lt;=pbi_sta_term,AG$2&lt;=analysis_period),pbi_sta_amount*(1+pbi_sta_escal/100)^AF$2,0))</f>
        <v>0</v>
      </c>
      <c r="AH551" s="133">
        <f>IF(pbi_sta_amount="n/a",Inputs!AI155,IF(AND(AH$2&lt;=pbi_sta_term,AH$2&lt;=analysis_period),pbi_sta_amount*(1+pbi_sta_escal/100)^AG$2,0))</f>
        <v>0</v>
      </c>
      <c r="AI551" s="133">
        <f>IF(pbi_sta_amount="n/a",Inputs!AJ155,IF(AND(AI$2&lt;=pbi_sta_term,AI$2&lt;=analysis_period),pbi_sta_amount*(1+pbi_sta_escal/100)^AH$2,0))</f>
        <v>0</v>
      </c>
      <c r="AJ551" s="133">
        <f>IF(pbi_sta_amount="n/a",Inputs!AK155,IF(AND(AJ$2&lt;=pbi_sta_term,AJ$2&lt;=analysis_period),pbi_sta_amount*(1+pbi_sta_escal/100)^AI$2,0))</f>
        <v>0</v>
      </c>
      <c r="AK551" s="133">
        <f>IF(pbi_sta_amount="n/a",Inputs!AL155,IF(AND(AK$2&lt;=pbi_sta_term,AK$2&lt;=analysis_period),pbi_sta_amount*(1+pbi_sta_escal/100)^AJ$2,0))</f>
        <v>0</v>
      </c>
      <c r="AL551" s="133">
        <f>IF(pbi_sta_amount="n/a",Inputs!AM155,IF(AND(AL$2&lt;=pbi_sta_term,AL$2&lt;=analysis_period),pbi_sta_amount*(1+pbi_sta_escal/100)^AK$2,0))</f>
        <v>0</v>
      </c>
      <c r="AM551" s="133">
        <f>IF(pbi_sta_amount="n/a",Inputs!AN155,IF(AND(AM$2&lt;=pbi_sta_term,AM$2&lt;=analysis_period),pbi_sta_amount*(1+pbi_sta_escal/100)^AL$2,0))</f>
        <v>0</v>
      </c>
      <c r="AN551" s="133">
        <f>IF(pbi_sta_amount="n/a",Inputs!AO155,IF(AND(AN$2&lt;=pbi_sta_term,AN$2&lt;=analysis_period),pbi_sta_amount*(1+pbi_sta_escal/100)^AM$2,0))</f>
        <v>0</v>
      </c>
      <c r="AO551" s="133">
        <f>IF(pbi_sta_amount="n/a",Inputs!AP155,IF(AND(AO$2&lt;=pbi_sta_term,AO$2&lt;=analysis_period),pbi_sta_amount*(1+pbi_sta_escal/100)^AN$2,0))</f>
        <v>0</v>
      </c>
      <c r="AP551" s="133">
        <f>IF(pbi_sta_amount="n/a",Inputs!AQ155,IF(AND(AP$2&lt;=pbi_sta_term,AP$2&lt;=analysis_period),pbi_sta_amount*(1+pbi_sta_escal/100)^AO$2,0))</f>
        <v>0</v>
      </c>
    </row>
    <row r="552" spans="1:42" x14ac:dyDescent="0.2">
      <c r="A552" s="27" t="s">
        <v>29</v>
      </c>
      <c r="C552" s="160">
        <f>C$5</f>
        <v>0</v>
      </c>
      <c r="D552" s="160">
        <f t="shared" ref="D552:AP552" si="318">D$5</f>
        <v>0</v>
      </c>
      <c r="E552" s="160">
        <f t="shared" si="318"/>
        <v>0</v>
      </c>
      <c r="F552" s="160">
        <f t="shared" si="318"/>
        <v>0</v>
      </c>
      <c r="G552" s="160">
        <f t="shared" si="318"/>
        <v>0</v>
      </c>
      <c r="H552" s="160">
        <f t="shared" si="318"/>
        <v>0</v>
      </c>
      <c r="I552" s="160">
        <f t="shared" si="318"/>
        <v>0</v>
      </c>
      <c r="J552" s="160">
        <f t="shared" si="318"/>
        <v>0</v>
      </c>
      <c r="K552" s="160">
        <f t="shared" si="318"/>
        <v>0</v>
      </c>
      <c r="L552" s="160">
        <f t="shared" si="318"/>
        <v>0</v>
      </c>
      <c r="M552" s="160">
        <f t="shared" si="318"/>
        <v>0</v>
      </c>
      <c r="N552" s="160">
        <f t="shared" si="318"/>
        <v>0</v>
      </c>
      <c r="O552" s="160">
        <f t="shared" si="318"/>
        <v>0</v>
      </c>
      <c r="P552" s="160">
        <f t="shared" si="318"/>
        <v>0</v>
      </c>
      <c r="Q552" s="160">
        <f t="shared" si="318"/>
        <v>0</v>
      </c>
      <c r="R552" s="160">
        <f t="shared" si="318"/>
        <v>0</v>
      </c>
      <c r="S552" s="160">
        <f t="shared" si="318"/>
        <v>0</v>
      </c>
      <c r="T552" s="160">
        <f t="shared" si="318"/>
        <v>0</v>
      </c>
      <c r="U552" s="160">
        <f t="shared" si="318"/>
        <v>0</v>
      </c>
      <c r="V552" s="160">
        <f t="shared" si="318"/>
        <v>0</v>
      </c>
      <c r="W552" s="160">
        <f t="shared" si="318"/>
        <v>0</v>
      </c>
      <c r="X552" s="160">
        <f t="shared" si="318"/>
        <v>0</v>
      </c>
      <c r="Y552" s="160">
        <f t="shared" si="318"/>
        <v>0</v>
      </c>
      <c r="Z552" s="160">
        <f t="shared" si="318"/>
        <v>0</v>
      </c>
      <c r="AA552" s="160">
        <f t="shared" si="318"/>
        <v>0</v>
      </c>
      <c r="AB552" s="160">
        <f t="shared" si="318"/>
        <v>0</v>
      </c>
      <c r="AC552" s="160">
        <f t="shared" si="318"/>
        <v>0</v>
      </c>
      <c r="AD552" s="160">
        <f t="shared" si="318"/>
        <v>0</v>
      </c>
      <c r="AE552" s="160">
        <f t="shared" si="318"/>
        <v>0</v>
      </c>
      <c r="AF552" s="160">
        <f t="shared" si="318"/>
        <v>0</v>
      </c>
      <c r="AG552" s="160">
        <f t="shared" si="318"/>
        <v>0</v>
      </c>
      <c r="AH552" s="160">
        <f t="shared" si="318"/>
        <v>0</v>
      </c>
      <c r="AI552" s="160">
        <f t="shared" si="318"/>
        <v>0</v>
      </c>
      <c r="AJ552" s="160">
        <f t="shared" si="318"/>
        <v>0</v>
      </c>
      <c r="AK552" s="160">
        <f t="shared" si="318"/>
        <v>0</v>
      </c>
      <c r="AL552" s="160">
        <f t="shared" si="318"/>
        <v>0</v>
      </c>
      <c r="AM552" s="160">
        <f t="shared" si="318"/>
        <v>0</v>
      </c>
      <c r="AN552" s="160">
        <f t="shared" si="318"/>
        <v>0</v>
      </c>
      <c r="AO552" s="160">
        <f t="shared" si="318"/>
        <v>0</v>
      </c>
      <c r="AP552" s="160">
        <f t="shared" si="318"/>
        <v>0</v>
      </c>
    </row>
    <row r="553" spans="1:42" x14ac:dyDescent="0.2">
      <c r="A553" s="27" t="s">
        <v>13</v>
      </c>
      <c r="C553" s="185">
        <f>C551*C552</f>
        <v>0</v>
      </c>
      <c r="D553" s="185">
        <f t="shared" ref="D553:AP553" si="319">D551*D552</f>
        <v>0</v>
      </c>
      <c r="E553" s="185">
        <f t="shared" si="319"/>
        <v>0</v>
      </c>
      <c r="F553" s="185">
        <f t="shared" si="319"/>
        <v>0</v>
      </c>
      <c r="G553" s="185">
        <f t="shared" si="319"/>
        <v>0</v>
      </c>
      <c r="H553" s="185">
        <f t="shared" si="319"/>
        <v>0</v>
      </c>
      <c r="I553" s="185">
        <f t="shared" si="319"/>
        <v>0</v>
      </c>
      <c r="J553" s="185">
        <f t="shared" si="319"/>
        <v>0</v>
      </c>
      <c r="K553" s="185">
        <f t="shared" si="319"/>
        <v>0</v>
      </c>
      <c r="L553" s="185">
        <f t="shared" si="319"/>
        <v>0</v>
      </c>
      <c r="M553" s="185">
        <f t="shared" si="319"/>
        <v>0</v>
      </c>
      <c r="N553" s="185">
        <f t="shared" si="319"/>
        <v>0</v>
      </c>
      <c r="O553" s="185">
        <f t="shared" si="319"/>
        <v>0</v>
      </c>
      <c r="P553" s="185">
        <f t="shared" si="319"/>
        <v>0</v>
      </c>
      <c r="Q553" s="185">
        <f t="shared" si="319"/>
        <v>0</v>
      </c>
      <c r="R553" s="185">
        <f t="shared" si="319"/>
        <v>0</v>
      </c>
      <c r="S553" s="185">
        <f t="shared" si="319"/>
        <v>0</v>
      </c>
      <c r="T553" s="185">
        <f t="shared" si="319"/>
        <v>0</v>
      </c>
      <c r="U553" s="185">
        <f t="shared" si="319"/>
        <v>0</v>
      </c>
      <c r="V553" s="185">
        <f t="shared" si="319"/>
        <v>0</v>
      </c>
      <c r="W553" s="185">
        <f t="shared" si="319"/>
        <v>0</v>
      </c>
      <c r="X553" s="185">
        <f t="shared" si="319"/>
        <v>0</v>
      </c>
      <c r="Y553" s="185">
        <f t="shared" si="319"/>
        <v>0</v>
      </c>
      <c r="Z553" s="185">
        <f t="shared" si="319"/>
        <v>0</v>
      </c>
      <c r="AA553" s="185">
        <f t="shared" si="319"/>
        <v>0</v>
      </c>
      <c r="AB553" s="185">
        <f t="shared" si="319"/>
        <v>0</v>
      </c>
      <c r="AC553" s="185">
        <f t="shared" si="319"/>
        <v>0</v>
      </c>
      <c r="AD553" s="185">
        <f t="shared" si="319"/>
        <v>0</v>
      </c>
      <c r="AE553" s="185">
        <f t="shared" si="319"/>
        <v>0</v>
      </c>
      <c r="AF553" s="185">
        <f t="shared" si="319"/>
        <v>0</v>
      </c>
      <c r="AG553" s="185">
        <f t="shared" si="319"/>
        <v>0</v>
      </c>
      <c r="AH553" s="185">
        <f t="shared" si="319"/>
        <v>0</v>
      </c>
      <c r="AI553" s="185">
        <f t="shared" si="319"/>
        <v>0</v>
      </c>
      <c r="AJ553" s="185">
        <f t="shared" si="319"/>
        <v>0</v>
      </c>
      <c r="AK553" s="185">
        <f t="shared" si="319"/>
        <v>0</v>
      </c>
      <c r="AL553" s="185">
        <f t="shared" si="319"/>
        <v>0</v>
      </c>
      <c r="AM553" s="185">
        <f t="shared" si="319"/>
        <v>0</v>
      </c>
      <c r="AN553" s="185">
        <f t="shared" si="319"/>
        <v>0</v>
      </c>
      <c r="AO553" s="185">
        <f t="shared" si="319"/>
        <v>0</v>
      </c>
      <c r="AP553" s="185">
        <f t="shared" si="319"/>
        <v>0</v>
      </c>
    </row>
    <row r="554" spans="1:42" x14ac:dyDescent="0.2">
      <c r="A554" s="23" t="str">
        <f>Inputs!B127</f>
        <v>Utility ($/kWh)</v>
      </c>
    </row>
    <row r="555" spans="1:42" x14ac:dyDescent="0.2">
      <c r="A555" s="27" t="s">
        <v>28</v>
      </c>
      <c r="C555" s="133">
        <f>IF(pbi_uti_amount="n/a",Inputs!D156,IF(AND(C$2&lt;=pbi_uti_term,C$2&lt;=analysis_period),pbi_uti_amount*(1+pbi_uti_escal/100)^B$2,0))</f>
        <v>0</v>
      </c>
      <c r="D555" s="133">
        <f>IF(pbi_uti_amount="n/a",Inputs!E156,IF(AND(D$2&lt;=pbi_uti_term,D$2&lt;=analysis_period),pbi_uti_amount*(1+pbi_uti_escal/100)^C$2,0))</f>
        <v>0</v>
      </c>
      <c r="E555" s="133">
        <f>IF(pbi_uti_amount="n/a",Inputs!F156,IF(AND(E$2&lt;=pbi_uti_term,E$2&lt;=analysis_period),pbi_uti_amount*(1+pbi_uti_escal/100)^D$2,0))</f>
        <v>0</v>
      </c>
      <c r="F555" s="133">
        <f>IF(pbi_uti_amount="n/a",Inputs!G156,IF(AND(F$2&lt;=pbi_uti_term,F$2&lt;=analysis_period),pbi_uti_amount*(1+pbi_uti_escal/100)^E$2,0))</f>
        <v>0</v>
      </c>
      <c r="G555" s="133">
        <f>IF(pbi_uti_amount="n/a",Inputs!H156,IF(AND(G$2&lt;=pbi_uti_term,G$2&lt;=analysis_period),pbi_uti_amount*(1+pbi_uti_escal/100)^F$2,0))</f>
        <v>0</v>
      </c>
      <c r="H555" s="133">
        <f>IF(pbi_uti_amount="n/a",Inputs!I156,IF(AND(H$2&lt;=pbi_uti_term,H$2&lt;=analysis_period),pbi_uti_amount*(1+pbi_uti_escal/100)^G$2,0))</f>
        <v>0</v>
      </c>
      <c r="I555" s="133">
        <f>IF(pbi_uti_amount="n/a",Inputs!J156,IF(AND(I$2&lt;=pbi_uti_term,I$2&lt;=analysis_period),pbi_uti_amount*(1+pbi_uti_escal/100)^H$2,0))</f>
        <v>0</v>
      </c>
      <c r="J555" s="133">
        <f>IF(pbi_uti_amount="n/a",Inputs!K156,IF(AND(J$2&lt;=pbi_uti_term,J$2&lt;=analysis_period),pbi_uti_amount*(1+pbi_uti_escal/100)^I$2,0))</f>
        <v>0</v>
      </c>
      <c r="K555" s="133">
        <f>IF(pbi_uti_amount="n/a",Inputs!L156,IF(AND(K$2&lt;=pbi_uti_term,K$2&lt;=analysis_period),pbi_uti_amount*(1+pbi_uti_escal/100)^J$2,0))</f>
        <v>0</v>
      </c>
      <c r="L555" s="133">
        <f>IF(pbi_uti_amount="n/a",Inputs!M156,IF(AND(L$2&lt;=pbi_uti_term,L$2&lt;=analysis_period),pbi_uti_amount*(1+pbi_uti_escal/100)^K$2,0))</f>
        <v>0</v>
      </c>
      <c r="M555" s="133">
        <f>IF(pbi_uti_amount="n/a",Inputs!N156,IF(AND(M$2&lt;=pbi_uti_term,M$2&lt;=analysis_period),pbi_uti_amount*(1+pbi_uti_escal/100)^L$2,0))</f>
        <v>0</v>
      </c>
      <c r="N555" s="133">
        <f>IF(pbi_uti_amount="n/a",Inputs!O156,IF(AND(N$2&lt;=pbi_uti_term,N$2&lt;=analysis_period),pbi_uti_amount*(1+pbi_uti_escal/100)^M$2,0))</f>
        <v>0</v>
      </c>
      <c r="O555" s="133">
        <f>IF(pbi_uti_amount="n/a",Inputs!P156,IF(AND(O$2&lt;=pbi_uti_term,O$2&lt;=analysis_period),pbi_uti_amount*(1+pbi_uti_escal/100)^N$2,0))</f>
        <v>0</v>
      </c>
      <c r="P555" s="133">
        <f>IF(pbi_uti_amount="n/a",Inputs!Q156,IF(AND(P$2&lt;=pbi_uti_term,P$2&lt;=analysis_period),pbi_uti_amount*(1+pbi_uti_escal/100)^O$2,0))</f>
        <v>0</v>
      </c>
      <c r="Q555" s="133">
        <f>IF(pbi_uti_amount="n/a",Inputs!R156,IF(AND(Q$2&lt;=pbi_uti_term,Q$2&lt;=analysis_period),pbi_uti_amount*(1+pbi_uti_escal/100)^P$2,0))</f>
        <v>0</v>
      </c>
      <c r="R555" s="133">
        <f>IF(pbi_uti_amount="n/a",Inputs!S156,IF(AND(R$2&lt;=pbi_uti_term,R$2&lt;=analysis_period),pbi_uti_amount*(1+pbi_uti_escal/100)^Q$2,0))</f>
        <v>0</v>
      </c>
      <c r="S555" s="133">
        <f>IF(pbi_uti_amount="n/a",Inputs!T156,IF(AND(S$2&lt;=pbi_uti_term,S$2&lt;=analysis_period),pbi_uti_amount*(1+pbi_uti_escal/100)^R$2,0))</f>
        <v>0</v>
      </c>
      <c r="T555" s="133">
        <f>IF(pbi_uti_amount="n/a",Inputs!U156,IF(AND(T$2&lt;=pbi_uti_term,T$2&lt;=analysis_period),pbi_uti_amount*(1+pbi_uti_escal/100)^S$2,0))</f>
        <v>0</v>
      </c>
      <c r="U555" s="133">
        <f>IF(pbi_uti_amount="n/a",Inputs!V156,IF(AND(U$2&lt;=pbi_uti_term,U$2&lt;=analysis_period),pbi_uti_amount*(1+pbi_uti_escal/100)^T$2,0))</f>
        <v>0</v>
      </c>
      <c r="V555" s="133">
        <f>IF(pbi_uti_amount="n/a",Inputs!W156,IF(AND(V$2&lt;=pbi_uti_term,V$2&lt;=analysis_period),pbi_uti_amount*(1+pbi_uti_escal/100)^U$2,0))</f>
        <v>0</v>
      </c>
      <c r="W555" s="133">
        <f>IF(pbi_uti_amount="n/a",Inputs!X156,IF(AND(W$2&lt;=pbi_uti_term,W$2&lt;=analysis_period),pbi_uti_amount*(1+pbi_uti_escal/100)^V$2,0))</f>
        <v>0</v>
      </c>
      <c r="X555" s="133">
        <f>IF(pbi_uti_amount="n/a",Inputs!Y156,IF(AND(X$2&lt;=pbi_uti_term,X$2&lt;=analysis_period),pbi_uti_amount*(1+pbi_uti_escal/100)^W$2,0))</f>
        <v>0</v>
      </c>
      <c r="Y555" s="133">
        <f>IF(pbi_uti_amount="n/a",Inputs!Z156,IF(AND(Y$2&lt;=pbi_uti_term,Y$2&lt;=analysis_period),pbi_uti_amount*(1+pbi_uti_escal/100)^X$2,0))</f>
        <v>0</v>
      </c>
      <c r="Z555" s="133">
        <f>IF(pbi_uti_amount="n/a",Inputs!AA156,IF(AND(Z$2&lt;=pbi_uti_term,Z$2&lt;=analysis_period),pbi_uti_amount*(1+pbi_uti_escal/100)^Y$2,0))</f>
        <v>0</v>
      </c>
      <c r="AA555" s="133">
        <f>IF(pbi_uti_amount="n/a",Inputs!AB156,IF(AND(AA$2&lt;=pbi_uti_term,AA$2&lt;=analysis_period),pbi_uti_amount*(1+pbi_uti_escal/100)^Z$2,0))</f>
        <v>0</v>
      </c>
      <c r="AB555" s="133">
        <f>IF(pbi_uti_amount="n/a",Inputs!AC156,IF(AND(AB$2&lt;=pbi_uti_term,AB$2&lt;=analysis_period),pbi_uti_amount*(1+pbi_uti_escal/100)^AA$2,0))</f>
        <v>0</v>
      </c>
      <c r="AC555" s="133">
        <f>IF(pbi_uti_amount="n/a",Inputs!AD156,IF(AND(AC$2&lt;=pbi_uti_term,AC$2&lt;=analysis_period),pbi_uti_amount*(1+pbi_uti_escal/100)^AB$2,0))</f>
        <v>0</v>
      </c>
      <c r="AD555" s="133">
        <f>IF(pbi_uti_amount="n/a",Inputs!AE156,IF(AND(AD$2&lt;=pbi_uti_term,AD$2&lt;=analysis_period),pbi_uti_amount*(1+pbi_uti_escal/100)^AC$2,0))</f>
        <v>0</v>
      </c>
      <c r="AE555" s="133">
        <f>IF(pbi_uti_amount="n/a",Inputs!AF156,IF(AND(AE$2&lt;=pbi_uti_term,AE$2&lt;=analysis_period),pbi_uti_amount*(1+pbi_uti_escal/100)^AD$2,0))</f>
        <v>0</v>
      </c>
      <c r="AF555" s="133">
        <f>IF(pbi_uti_amount="n/a",Inputs!AG156,IF(AND(AF$2&lt;=pbi_uti_term,AF$2&lt;=analysis_period),pbi_uti_amount*(1+pbi_uti_escal/100)^AE$2,0))</f>
        <v>0</v>
      </c>
      <c r="AG555" s="133">
        <f>IF(pbi_uti_amount="n/a",Inputs!AH156,IF(AND(AG$2&lt;=pbi_uti_term,AG$2&lt;=analysis_period),pbi_uti_amount*(1+pbi_uti_escal/100)^AF$2,0))</f>
        <v>0</v>
      </c>
      <c r="AH555" s="133">
        <f>IF(pbi_uti_amount="n/a",Inputs!AI156,IF(AND(AH$2&lt;=pbi_uti_term,AH$2&lt;=analysis_period),pbi_uti_amount*(1+pbi_uti_escal/100)^AG$2,0))</f>
        <v>0</v>
      </c>
      <c r="AI555" s="133">
        <f>IF(pbi_uti_amount="n/a",Inputs!AJ156,IF(AND(AI$2&lt;=pbi_uti_term,AI$2&lt;=analysis_period),pbi_uti_amount*(1+pbi_uti_escal/100)^AH$2,0))</f>
        <v>0</v>
      </c>
      <c r="AJ555" s="133">
        <f>IF(pbi_uti_amount="n/a",Inputs!AK156,IF(AND(AJ$2&lt;=pbi_uti_term,AJ$2&lt;=analysis_period),pbi_uti_amount*(1+pbi_uti_escal/100)^AI$2,0))</f>
        <v>0</v>
      </c>
      <c r="AK555" s="133">
        <f>IF(pbi_uti_amount="n/a",Inputs!AL156,IF(AND(AK$2&lt;=pbi_uti_term,AK$2&lt;=analysis_period),pbi_uti_amount*(1+pbi_uti_escal/100)^AJ$2,0))</f>
        <v>0</v>
      </c>
      <c r="AL555" s="133">
        <f>IF(pbi_uti_amount="n/a",Inputs!AM156,IF(AND(AL$2&lt;=pbi_uti_term,AL$2&lt;=analysis_period),pbi_uti_amount*(1+pbi_uti_escal/100)^AK$2,0))</f>
        <v>0</v>
      </c>
      <c r="AM555" s="133">
        <f>IF(pbi_uti_amount="n/a",Inputs!AN156,IF(AND(AM$2&lt;=pbi_uti_term,AM$2&lt;=analysis_period),pbi_uti_amount*(1+pbi_uti_escal/100)^AL$2,0))</f>
        <v>0</v>
      </c>
      <c r="AN555" s="133">
        <f>IF(pbi_uti_amount="n/a",Inputs!AO156,IF(AND(AN$2&lt;=pbi_uti_term,AN$2&lt;=analysis_period),pbi_uti_amount*(1+pbi_uti_escal/100)^AM$2,0))</f>
        <v>0</v>
      </c>
      <c r="AO555" s="133">
        <f>IF(pbi_uti_amount="n/a",Inputs!AP156,IF(AND(AO$2&lt;=pbi_uti_term,AO$2&lt;=analysis_period),pbi_uti_amount*(1+pbi_uti_escal/100)^AN$2,0))</f>
        <v>0</v>
      </c>
      <c r="AP555" s="133">
        <f>IF(pbi_uti_amount="n/a",Inputs!AQ156,IF(AND(AP$2&lt;=pbi_uti_term,AP$2&lt;=analysis_period),pbi_uti_amount*(1+pbi_uti_escal/100)^AO$2,0))</f>
        <v>0</v>
      </c>
    </row>
    <row r="556" spans="1:42" x14ac:dyDescent="0.2">
      <c r="A556" s="27" t="s">
        <v>29</v>
      </c>
      <c r="C556" s="160">
        <f>C$5</f>
        <v>0</v>
      </c>
      <c r="D556" s="160">
        <f t="shared" ref="D556:AP556" si="320">D$5</f>
        <v>0</v>
      </c>
      <c r="E556" s="160">
        <f t="shared" si="320"/>
        <v>0</v>
      </c>
      <c r="F556" s="160">
        <f t="shared" si="320"/>
        <v>0</v>
      </c>
      <c r="G556" s="160">
        <f t="shared" si="320"/>
        <v>0</v>
      </c>
      <c r="H556" s="160">
        <f t="shared" si="320"/>
        <v>0</v>
      </c>
      <c r="I556" s="160">
        <f t="shared" si="320"/>
        <v>0</v>
      </c>
      <c r="J556" s="160">
        <f t="shared" si="320"/>
        <v>0</v>
      </c>
      <c r="K556" s="160">
        <f t="shared" si="320"/>
        <v>0</v>
      </c>
      <c r="L556" s="160">
        <f t="shared" si="320"/>
        <v>0</v>
      </c>
      <c r="M556" s="160">
        <f t="shared" si="320"/>
        <v>0</v>
      </c>
      <c r="N556" s="160">
        <f t="shared" si="320"/>
        <v>0</v>
      </c>
      <c r="O556" s="160">
        <f t="shared" si="320"/>
        <v>0</v>
      </c>
      <c r="P556" s="160">
        <f t="shared" si="320"/>
        <v>0</v>
      </c>
      <c r="Q556" s="160">
        <f t="shared" si="320"/>
        <v>0</v>
      </c>
      <c r="R556" s="160">
        <f t="shared" si="320"/>
        <v>0</v>
      </c>
      <c r="S556" s="160">
        <f t="shared" si="320"/>
        <v>0</v>
      </c>
      <c r="T556" s="160">
        <f t="shared" si="320"/>
        <v>0</v>
      </c>
      <c r="U556" s="160">
        <f t="shared" si="320"/>
        <v>0</v>
      </c>
      <c r="V556" s="160">
        <f t="shared" si="320"/>
        <v>0</v>
      </c>
      <c r="W556" s="160">
        <f t="shared" si="320"/>
        <v>0</v>
      </c>
      <c r="X556" s="160">
        <f t="shared" si="320"/>
        <v>0</v>
      </c>
      <c r="Y556" s="160">
        <f t="shared" si="320"/>
        <v>0</v>
      </c>
      <c r="Z556" s="160">
        <f t="shared" si="320"/>
        <v>0</v>
      </c>
      <c r="AA556" s="160">
        <f t="shared" si="320"/>
        <v>0</v>
      </c>
      <c r="AB556" s="160">
        <f t="shared" si="320"/>
        <v>0</v>
      </c>
      <c r="AC556" s="160">
        <f t="shared" si="320"/>
        <v>0</v>
      </c>
      <c r="AD556" s="160">
        <f t="shared" si="320"/>
        <v>0</v>
      </c>
      <c r="AE556" s="160">
        <f t="shared" si="320"/>
        <v>0</v>
      </c>
      <c r="AF556" s="160">
        <f t="shared" si="320"/>
        <v>0</v>
      </c>
      <c r="AG556" s="160">
        <f t="shared" si="320"/>
        <v>0</v>
      </c>
      <c r="AH556" s="160">
        <f t="shared" si="320"/>
        <v>0</v>
      </c>
      <c r="AI556" s="160">
        <f t="shared" si="320"/>
        <v>0</v>
      </c>
      <c r="AJ556" s="160">
        <f t="shared" si="320"/>
        <v>0</v>
      </c>
      <c r="AK556" s="160">
        <f t="shared" si="320"/>
        <v>0</v>
      </c>
      <c r="AL556" s="160">
        <f t="shared" si="320"/>
        <v>0</v>
      </c>
      <c r="AM556" s="160">
        <f t="shared" si="320"/>
        <v>0</v>
      </c>
      <c r="AN556" s="160">
        <f t="shared" si="320"/>
        <v>0</v>
      </c>
      <c r="AO556" s="160">
        <f t="shared" si="320"/>
        <v>0</v>
      </c>
      <c r="AP556" s="160">
        <f t="shared" si="320"/>
        <v>0</v>
      </c>
    </row>
    <row r="557" spans="1:42" x14ac:dyDescent="0.2">
      <c r="A557" s="27" t="s">
        <v>13</v>
      </c>
      <c r="C557" s="185">
        <f>C555*C556</f>
        <v>0</v>
      </c>
      <c r="D557" s="185">
        <f t="shared" ref="D557:AP557" si="321">D555*D556</f>
        <v>0</v>
      </c>
      <c r="E557" s="185">
        <f t="shared" si="321"/>
        <v>0</v>
      </c>
      <c r="F557" s="185">
        <f t="shared" si="321"/>
        <v>0</v>
      </c>
      <c r="G557" s="185">
        <f t="shared" si="321"/>
        <v>0</v>
      </c>
      <c r="H557" s="185">
        <f t="shared" si="321"/>
        <v>0</v>
      </c>
      <c r="I557" s="185">
        <f t="shared" si="321"/>
        <v>0</v>
      </c>
      <c r="J557" s="185">
        <f t="shared" si="321"/>
        <v>0</v>
      </c>
      <c r="K557" s="185">
        <f t="shared" si="321"/>
        <v>0</v>
      </c>
      <c r="L557" s="185">
        <f t="shared" si="321"/>
        <v>0</v>
      </c>
      <c r="M557" s="185">
        <f t="shared" si="321"/>
        <v>0</v>
      </c>
      <c r="N557" s="185">
        <f t="shared" si="321"/>
        <v>0</v>
      </c>
      <c r="O557" s="185">
        <f t="shared" si="321"/>
        <v>0</v>
      </c>
      <c r="P557" s="185">
        <f t="shared" si="321"/>
        <v>0</v>
      </c>
      <c r="Q557" s="185">
        <f t="shared" si="321"/>
        <v>0</v>
      </c>
      <c r="R557" s="185">
        <f t="shared" si="321"/>
        <v>0</v>
      </c>
      <c r="S557" s="185">
        <f t="shared" si="321"/>
        <v>0</v>
      </c>
      <c r="T557" s="185">
        <f t="shared" si="321"/>
        <v>0</v>
      </c>
      <c r="U557" s="185">
        <f t="shared" si="321"/>
        <v>0</v>
      </c>
      <c r="V557" s="185">
        <f t="shared" si="321"/>
        <v>0</v>
      </c>
      <c r="W557" s="185">
        <f t="shared" si="321"/>
        <v>0</v>
      </c>
      <c r="X557" s="185">
        <f t="shared" si="321"/>
        <v>0</v>
      </c>
      <c r="Y557" s="185">
        <f t="shared" si="321"/>
        <v>0</v>
      </c>
      <c r="Z557" s="185">
        <f t="shared" si="321"/>
        <v>0</v>
      </c>
      <c r="AA557" s="185">
        <f t="shared" si="321"/>
        <v>0</v>
      </c>
      <c r="AB557" s="185">
        <f t="shared" si="321"/>
        <v>0</v>
      </c>
      <c r="AC557" s="185">
        <f t="shared" si="321"/>
        <v>0</v>
      </c>
      <c r="AD557" s="185">
        <f t="shared" si="321"/>
        <v>0</v>
      </c>
      <c r="AE557" s="185">
        <f t="shared" si="321"/>
        <v>0</v>
      </c>
      <c r="AF557" s="185">
        <f t="shared" si="321"/>
        <v>0</v>
      </c>
      <c r="AG557" s="185">
        <f t="shared" si="321"/>
        <v>0</v>
      </c>
      <c r="AH557" s="185">
        <f t="shared" si="321"/>
        <v>0</v>
      </c>
      <c r="AI557" s="185">
        <f t="shared" si="321"/>
        <v>0</v>
      </c>
      <c r="AJ557" s="185">
        <f t="shared" si="321"/>
        <v>0</v>
      </c>
      <c r="AK557" s="185">
        <f t="shared" si="321"/>
        <v>0</v>
      </c>
      <c r="AL557" s="185">
        <f t="shared" si="321"/>
        <v>0</v>
      </c>
      <c r="AM557" s="185">
        <f t="shared" si="321"/>
        <v>0</v>
      </c>
      <c r="AN557" s="185">
        <f t="shared" si="321"/>
        <v>0</v>
      </c>
      <c r="AO557" s="185">
        <f t="shared" si="321"/>
        <v>0</v>
      </c>
      <c r="AP557" s="185">
        <f t="shared" si="321"/>
        <v>0</v>
      </c>
    </row>
    <row r="558" spans="1:42" x14ac:dyDescent="0.2">
      <c r="A558" s="23" t="str">
        <f>Inputs!B128</f>
        <v>Other ($/kWh)</v>
      </c>
    </row>
    <row r="559" spans="1:42" x14ac:dyDescent="0.2">
      <c r="A559" s="27" t="s">
        <v>28</v>
      </c>
      <c r="C559" s="140">
        <f>IF(pbi_oth_amount="n/a",Inputs!D157,IF(AND(C$2&lt;=pbi_oth_term,C$2&lt;=analysis_period),pbi_oth_amount*(1+pbi_oth_escal/100)^B$2,0))</f>
        <v>0</v>
      </c>
      <c r="D559" s="140">
        <f>IF(pbi_oth_amount="n/a",Inputs!E157,IF(AND(D$2&lt;=pbi_oth_term,D$2&lt;=analysis_period),pbi_oth_amount*(1+pbi_oth_escal/100)^C$2,0))</f>
        <v>0</v>
      </c>
      <c r="E559" s="140">
        <f>IF(pbi_oth_amount="n/a",Inputs!F157,IF(AND(E$2&lt;=pbi_oth_term,E$2&lt;=analysis_period),pbi_oth_amount*(1+pbi_oth_escal/100)^D$2,0))</f>
        <v>0</v>
      </c>
      <c r="F559" s="140">
        <f>IF(pbi_oth_amount="n/a",Inputs!G157,IF(AND(F$2&lt;=pbi_oth_term,F$2&lt;=analysis_period),pbi_oth_amount*(1+pbi_oth_escal/100)^E$2,0))</f>
        <v>0</v>
      </c>
      <c r="G559" s="140">
        <f>IF(pbi_oth_amount="n/a",Inputs!H157,IF(AND(G$2&lt;=pbi_oth_term,G$2&lt;=analysis_period),pbi_oth_amount*(1+pbi_oth_escal/100)^F$2,0))</f>
        <v>0</v>
      </c>
      <c r="H559" s="140">
        <f>IF(pbi_oth_amount="n/a",Inputs!I157,IF(AND(H$2&lt;=pbi_oth_term,H$2&lt;=analysis_period),pbi_oth_amount*(1+pbi_oth_escal/100)^G$2,0))</f>
        <v>0</v>
      </c>
      <c r="I559" s="140">
        <f>IF(pbi_oth_amount="n/a",Inputs!J157,IF(AND(I$2&lt;=pbi_oth_term,I$2&lt;=analysis_period),pbi_oth_amount*(1+pbi_oth_escal/100)^H$2,0))</f>
        <v>0</v>
      </c>
      <c r="J559" s="140">
        <f>IF(pbi_oth_amount="n/a",Inputs!K157,IF(AND(J$2&lt;=pbi_oth_term,J$2&lt;=analysis_period),pbi_oth_amount*(1+pbi_oth_escal/100)^I$2,0))</f>
        <v>0</v>
      </c>
      <c r="K559" s="140">
        <f>IF(pbi_oth_amount="n/a",Inputs!L157,IF(AND(K$2&lt;=pbi_oth_term,K$2&lt;=analysis_period),pbi_oth_amount*(1+pbi_oth_escal/100)^J$2,0))</f>
        <v>0</v>
      </c>
      <c r="L559" s="140">
        <f>IF(pbi_oth_amount="n/a",Inputs!M157,IF(AND(L$2&lt;=pbi_oth_term,L$2&lt;=analysis_period),pbi_oth_amount*(1+pbi_oth_escal/100)^K$2,0))</f>
        <v>0</v>
      </c>
      <c r="M559" s="140">
        <f>IF(pbi_oth_amount="n/a",Inputs!N157,IF(AND(M$2&lt;=pbi_oth_term,M$2&lt;=analysis_period),pbi_oth_amount*(1+pbi_oth_escal/100)^L$2,0))</f>
        <v>0</v>
      </c>
      <c r="N559" s="140">
        <f>IF(pbi_oth_amount="n/a",Inputs!O157,IF(AND(N$2&lt;=pbi_oth_term,N$2&lt;=analysis_period),pbi_oth_amount*(1+pbi_oth_escal/100)^M$2,0))</f>
        <v>0</v>
      </c>
      <c r="O559" s="140">
        <f>IF(pbi_oth_amount="n/a",Inputs!P157,IF(AND(O$2&lt;=pbi_oth_term,O$2&lt;=analysis_period),pbi_oth_amount*(1+pbi_oth_escal/100)^N$2,0))</f>
        <v>0</v>
      </c>
      <c r="P559" s="140">
        <f>IF(pbi_oth_amount="n/a",Inputs!Q157,IF(AND(P$2&lt;=pbi_oth_term,P$2&lt;=analysis_period),pbi_oth_amount*(1+pbi_oth_escal/100)^O$2,0))</f>
        <v>0</v>
      </c>
      <c r="Q559" s="140">
        <f>IF(pbi_oth_amount="n/a",Inputs!R157,IF(AND(Q$2&lt;=pbi_oth_term,Q$2&lt;=analysis_period),pbi_oth_amount*(1+pbi_oth_escal/100)^P$2,0))</f>
        <v>0</v>
      </c>
      <c r="R559" s="140">
        <f>IF(pbi_oth_amount="n/a",Inputs!S157,IF(AND(R$2&lt;=pbi_oth_term,R$2&lt;=analysis_period),pbi_oth_amount*(1+pbi_oth_escal/100)^Q$2,0))</f>
        <v>0</v>
      </c>
      <c r="S559" s="140">
        <f>IF(pbi_oth_amount="n/a",Inputs!T157,IF(AND(S$2&lt;=pbi_oth_term,S$2&lt;=analysis_period),pbi_oth_amount*(1+pbi_oth_escal/100)^R$2,0))</f>
        <v>0</v>
      </c>
      <c r="T559" s="140">
        <f>IF(pbi_oth_amount="n/a",Inputs!U157,IF(AND(T$2&lt;=pbi_oth_term,T$2&lt;=analysis_period),pbi_oth_amount*(1+pbi_oth_escal/100)^S$2,0))</f>
        <v>0</v>
      </c>
      <c r="U559" s="140">
        <f>IF(pbi_oth_amount="n/a",Inputs!V157,IF(AND(U$2&lt;=pbi_oth_term,U$2&lt;=analysis_period),pbi_oth_amount*(1+pbi_oth_escal/100)^T$2,0))</f>
        <v>0</v>
      </c>
      <c r="V559" s="140">
        <f>IF(pbi_oth_amount="n/a",Inputs!W157,IF(AND(V$2&lt;=pbi_oth_term,V$2&lt;=analysis_period),pbi_oth_amount*(1+pbi_oth_escal/100)^U$2,0))</f>
        <v>0</v>
      </c>
      <c r="W559" s="140">
        <f>IF(pbi_oth_amount="n/a",Inputs!X157,IF(AND(W$2&lt;=pbi_oth_term,W$2&lt;=analysis_period),pbi_oth_amount*(1+pbi_oth_escal/100)^V$2,0))</f>
        <v>0</v>
      </c>
      <c r="X559" s="140">
        <f>IF(pbi_oth_amount="n/a",Inputs!Y157,IF(AND(X$2&lt;=pbi_oth_term,X$2&lt;=analysis_period),pbi_oth_amount*(1+pbi_oth_escal/100)^W$2,0))</f>
        <v>0</v>
      </c>
      <c r="Y559" s="140">
        <f>IF(pbi_oth_amount="n/a",Inputs!Z157,IF(AND(Y$2&lt;=pbi_oth_term,Y$2&lt;=analysis_period),pbi_oth_amount*(1+pbi_oth_escal/100)^X$2,0))</f>
        <v>0</v>
      </c>
      <c r="Z559" s="140">
        <f>IF(pbi_oth_amount="n/a",Inputs!AA157,IF(AND(Z$2&lt;=pbi_oth_term,Z$2&lt;=analysis_period),pbi_oth_amount*(1+pbi_oth_escal/100)^Y$2,0))</f>
        <v>0</v>
      </c>
      <c r="AA559" s="140">
        <f>IF(pbi_oth_amount="n/a",Inputs!AB157,IF(AND(AA$2&lt;=pbi_oth_term,AA$2&lt;=analysis_period),pbi_oth_amount*(1+pbi_oth_escal/100)^Z$2,0))</f>
        <v>0</v>
      </c>
      <c r="AB559" s="140">
        <f>IF(pbi_oth_amount="n/a",Inputs!AC157,IF(AND(AB$2&lt;=pbi_oth_term,AB$2&lt;=analysis_period),pbi_oth_amount*(1+pbi_oth_escal/100)^AA$2,0))</f>
        <v>0</v>
      </c>
      <c r="AC559" s="140">
        <f>IF(pbi_oth_amount="n/a",Inputs!AD157,IF(AND(AC$2&lt;=pbi_oth_term,AC$2&lt;=analysis_period),pbi_oth_amount*(1+pbi_oth_escal/100)^AB$2,0))</f>
        <v>0</v>
      </c>
      <c r="AD559" s="140">
        <f>IF(pbi_oth_amount="n/a",Inputs!AE157,IF(AND(AD$2&lt;=pbi_oth_term,AD$2&lt;=analysis_period),pbi_oth_amount*(1+pbi_oth_escal/100)^AC$2,0))</f>
        <v>0</v>
      </c>
      <c r="AE559" s="140">
        <f>IF(pbi_oth_amount="n/a",Inputs!AF157,IF(AND(AE$2&lt;=pbi_oth_term,AE$2&lt;=analysis_period),pbi_oth_amount*(1+pbi_oth_escal/100)^AD$2,0))</f>
        <v>0</v>
      </c>
      <c r="AF559" s="140">
        <f>IF(pbi_oth_amount="n/a",Inputs!AG157,IF(AND(AF$2&lt;=pbi_oth_term,AF$2&lt;=analysis_period),pbi_oth_amount*(1+pbi_oth_escal/100)^AE$2,0))</f>
        <v>0</v>
      </c>
      <c r="AG559" s="140">
        <f>IF(pbi_oth_amount="n/a",Inputs!AH157,IF(AND(AG$2&lt;=pbi_oth_term,AG$2&lt;=analysis_period),pbi_oth_amount*(1+pbi_oth_escal/100)^AF$2,0))</f>
        <v>0</v>
      </c>
      <c r="AH559" s="140">
        <f>IF(pbi_oth_amount="n/a",Inputs!AI157,IF(AND(AH$2&lt;=pbi_oth_term,AH$2&lt;=analysis_period),pbi_oth_amount*(1+pbi_oth_escal/100)^AG$2,0))</f>
        <v>0</v>
      </c>
      <c r="AI559" s="140">
        <f>IF(pbi_oth_amount="n/a",Inputs!AJ157,IF(AND(AI$2&lt;=pbi_oth_term,AI$2&lt;=analysis_period),pbi_oth_amount*(1+pbi_oth_escal/100)^AH$2,0))</f>
        <v>0</v>
      </c>
      <c r="AJ559" s="140">
        <f>IF(pbi_oth_amount="n/a",Inputs!AK157,IF(AND(AJ$2&lt;=pbi_oth_term,AJ$2&lt;=analysis_period),pbi_oth_amount*(1+pbi_oth_escal/100)^AI$2,0))</f>
        <v>0</v>
      </c>
      <c r="AK559" s="140">
        <f>IF(pbi_oth_amount="n/a",Inputs!AL157,IF(AND(AK$2&lt;=pbi_oth_term,AK$2&lt;=analysis_period),pbi_oth_amount*(1+pbi_oth_escal/100)^AJ$2,0))</f>
        <v>0</v>
      </c>
      <c r="AL559" s="140">
        <f>IF(pbi_oth_amount="n/a",Inputs!AM157,IF(AND(AL$2&lt;=pbi_oth_term,AL$2&lt;=analysis_period),pbi_oth_amount*(1+pbi_oth_escal/100)^AK$2,0))</f>
        <v>0</v>
      </c>
      <c r="AM559" s="140">
        <f>IF(pbi_oth_amount="n/a",Inputs!AN157,IF(AND(AM$2&lt;=pbi_oth_term,AM$2&lt;=analysis_period),pbi_oth_amount*(1+pbi_oth_escal/100)^AL$2,0))</f>
        <v>0</v>
      </c>
      <c r="AN559" s="140">
        <f>IF(pbi_oth_amount="n/a",Inputs!AO157,IF(AND(AN$2&lt;=pbi_oth_term,AN$2&lt;=analysis_period),pbi_oth_amount*(1+pbi_oth_escal/100)^AM$2,0))</f>
        <v>0</v>
      </c>
      <c r="AO559" s="140">
        <f>IF(pbi_oth_amount="n/a",Inputs!AP157,IF(AND(AO$2&lt;=pbi_oth_term,AO$2&lt;=analysis_period),pbi_oth_amount*(1+pbi_oth_escal/100)^AN$2,0))</f>
        <v>0</v>
      </c>
      <c r="AP559" s="140">
        <f>IF(pbi_oth_amount="n/a",Inputs!AQ157,IF(AND(AP$2&lt;=pbi_oth_term,AP$2&lt;=analysis_period),pbi_oth_amount*(1+pbi_oth_escal/100)^AO$2,0))</f>
        <v>0</v>
      </c>
    </row>
    <row r="560" spans="1:42" x14ac:dyDescent="0.2">
      <c r="A560" s="27" t="s">
        <v>29</v>
      </c>
      <c r="C560" s="160">
        <f>C$5</f>
        <v>0</v>
      </c>
      <c r="D560" s="160">
        <f t="shared" ref="D560:AP560" si="322">D$5</f>
        <v>0</v>
      </c>
      <c r="E560" s="160">
        <f t="shared" si="322"/>
        <v>0</v>
      </c>
      <c r="F560" s="160">
        <f t="shared" si="322"/>
        <v>0</v>
      </c>
      <c r="G560" s="160">
        <f t="shared" si="322"/>
        <v>0</v>
      </c>
      <c r="H560" s="160">
        <f t="shared" si="322"/>
        <v>0</v>
      </c>
      <c r="I560" s="160">
        <f t="shared" si="322"/>
        <v>0</v>
      </c>
      <c r="J560" s="160">
        <f t="shared" si="322"/>
        <v>0</v>
      </c>
      <c r="K560" s="160">
        <f t="shared" si="322"/>
        <v>0</v>
      </c>
      <c r="L560" s="160">
        <f t="shared" si="322"/>
        <v>0</v>
      </c>
      <c r="M560" s="160">
        <f t="shared" si="322"/>
        <v>0</v>
      </c>
      <c r="N560" s="160">
        <f t="shared" si="322"/>
        <v>0</v>
      </c>
      <c r="O560" s="160">
        <f t="shared" si="322"/>
        <v>0</v>
      </c>
      <c r="P560" s="160">
        <f t="shared" si="322"/>
        <v>0</v>
      </c>
      <c r="Q560" s="160">
        <f t="shared" si="322"/>
        <v>0</v>
      </c>
      <c r="R560" s="160">
        <f t="shared" si="322"/>
        <v>0</v>
      </c>
      <c r="S560" s="160">
        <f t="shared" si="322"/>
        <v>0</v>
      </c>
      <c r="T560" s="160">
        <f t="shared" si="322"/>
        <v>0</v>
      </c>
      <c r="U560" s="160">
        <f t="shared" si="322"/>
        <v>0</v>
      </c>
      <c r="V560" s="160">
        <f t="shared" si="322"/>
        <v>0</v>
      </c>
      <c r="W560" s="160">
        <f t="shared" si="322"/>
        <v>0</v>
      </c>
      <c r="X560" s="160">
        <f t="shared" si="322"/>
        <v>0</v>
      </c>
      <c r="Y560" s="160">
        <f t="shared" si="322"/>
        <v>0</v>
      </c>
      <c r="Z560" s="160">
        <f t="shared" si="322"/>
        <v>0</v>
      </c>
      <c r="AA560" s="160">
        <f t="shared" si="322"/>
        <v>0</v>
      </c>
      <c r="AB560" s="160">
        <f t="shared" si="322"/>
        <v>0</v>
      </c>
      <c r="AC560" s="160">
        <f t="shared" si="322"/>
        <v>0</v>
      </c>
      <c r="AD560" s="160">
        <f t="shared" si="322"/>
        <v>0</v>
      </c>
      <c r="AE560" s="160">
        <f t="shared" si="322"/>
        <v>0</v>
      </c>
      <c r="AF560" s="160">
        <f t="shared" si="322"/>
        <v>0</v>
      </c>
      <c r="AG560" s="160">
        <f t="shared" si="322"/>
        <v>0</v>
      </c>
      <c r="AH560" s="160">
        <f t="shared" si="322"/>
        <v>0</v>
      </c>
      <c r="AI560" s="160">
        <f t="shared" si="322"/>
        <v>0</v>
      </c>
      <c r="AJ560" s="160">
        <f t="shared" si="322"/>
        <v>0</v>
      </c>
      <c r="AK560" s="160">
        <f t="shared" si="322"/>
        <v>0</v>
      </c>
      <c r="AL560" s="160">
        <f t="shared" si="322"/>
        <v>0</v>
      </c>
      <c r="AM560" s="160">
        <f t="shared" si="322"/>
        <v>0</v>
      </c>
      <c r="AN560" s="160">
        <f t="shared" si="322"/>
        <v>0</v>
      </c>
      <c r="AO560" s="160">
        <f t="shared" si="322"/>
        <v>0</v>
      </c>
      <c r="AP560" s="160">
        <f t="shared" si="322"/>
        <v>0</v>
      </c>
    </row>
    <row r="561" spans="1:42" x14ac:dyDescent="0.2">
      <c r="A561" s="27" t="s">
        <v>13</v>
      </c>
      <c r="C561" s="185">
        <f>C559*C560</f>
        <v>0</v>
      </c>
      <c r="D561" s="185">
        <f t="shared" ref="D561:AP561" si="323">D559*D560</f>
        <v>0</v>
      </c>
      <c r="E561" s="185">
        <f t="shared" si="323"/>
        <v>0</v>
      </c>
      <c r="F561" s="185">
        <f t="shared" si="323"/>
        <v>0</v>
      </c>
      <c r="G561" s="185">
        <f t="shared" si="323"/>
        <v>0</v>
      </c>
      <c r="H561" s="185">
        <f t="shared" si="323"/>
        <v>0</v>
      </c>
      <c r="I561" s="185">
        <f t="shared" si="323"/>
        <v>0</v>
      </c>
      <c r="J561" s="185">
        <f t="shared" si="323"/>
        <v>0</v>
      </c>
      <c r="K561" s="185">
        <f t="shared" si="323"/>
        <v>0</v>
      </c>
      <c r="L561" s="185">
        <f t="shared" si="323"/>
        <v>0</v>
      </c>
      <c r="M561" s="185">
        <f t="shared" si="323"/>
        <v>0</v>
      </c>
      <c r="N561" s="185">
        <f t="shared" si="323"/>
        <v>0</v>
      </c>
      <c r="O561" s="185">
        <f t="shared" si="323"/>
        <v>0</v>
      </c>
      <c r="P561" s="185">
        <f t="shared" si="323"/>
        <v>0</v>
      </c>
      <c r="Q561" s="185">
        <f t="shared" si="323"/>
        <v>0</v>
      </c>
      <c r="R561" s="185">
        <f t="shared" si="323"/>
        <v>0</v>
      </c>
      <c r="S561" s="185">
        <f t="shared" si="323"/>
        <v>0</v>
      </c>
      <c r="T561" s="185">
        <f t="shared" si="323"/>
        <v>0</v>
      </c>
      <c r="U561" s="185">
        <f t="shared" si="323"/>
        <v>0</v>
      </c>
      <c r="V561" s="185">
        <f t="shared" si="323"/>
        <v>0</v>
      </c>
      <c r="W561" s="185">
        <f t="shared" si="323"/>
        <v>0</v>
      </c>
      <c r="X561" s="185">
        <f t="shared" si="323"/>
        <v>0</v>
      </c>
      <c r="Y561" s="185">
        <f t="shared" si="323"/>
        <v>0</v>
      </c>
      <c r="Z561" s="185">
        <f t="shared" si="323"/>
        <v>0</v>
      </c>
      <c r="AA561" s="185">
        <f t="shared" si="323"/>
        <v>0</v>
      </c>
      <c r="AB561" s="185">
        <f t="shared" si="323"/>
        <v>0</v>
      </c>
      <c r="AC561" s="185">
        <f t="shared" si="323"/>
        <v>0</v>
      </c>
      <c r="AD561" s="185">
        <f t="shared" si="323"/>
        <v>0</v>
      </c>
      <c r="AE561" s="185">
        <f t="shared" si="323"/>
        <v>0</v>
      </c>
      <c r="AF561" s="185">
        <f t="shared" si="323"/>
        <v>0</v>
      </c>
      <c r="AG561" s="185">
        <f t="shared" si="323"/>
        <v>0</v>
      </c>
      <c r="AH561" s="185">
        <f t="shared" si="323"/>
        <v>0</v>
      </c>
      <c r="AI561" s="185">
        <f t="shared" si="323"/>
        <v>0</v>
      </c>
      <c r="AJ561" s="185">
        <f t="shared" si="323"/>
        <v>0</v>
      </c>
      <c r="AK561" s="185">
        <f t="shared" si="323"/>
        <v>0</v>
      </c>
      <c r="AL561" s="185">
        <f t="shared" si="323"/>
        <v>0</v>
      </c>
      <c r="AM561" s="185">
        <f t="shared" si="323"/>
        <v>0</v>
      </c>
      <c r="AN561" s="185">
        <f t="shared" si="323"/>
        <v>0</v>
      </c>
      <c r="AO561" s="185">
        <f t="shared" si="323"/>
        <v>0</v>
      </c>
      <c r="AP561" s="185">
        <f t="shared" si="323"/>
        <v>0</v>
      </c>
    </row>
    <row r="562" spans="1:42" x14ac:dyDescent="0.2">
      <c r="A562" s="424" t="s">
        <v>22</v>
      </c>
      <c r="B562" s="424"/>
      <c r="C562" s="190">
        <f t="shared" ref="C562:AP562" si="324">C549+C553+C557+C561</f>
        <v>0</v>
      </c>
      <c r="D562" s="190">
        <f t="shared" si="324"/>
        <v>0</v>
      </c>
      <c r="E562" s="190">
        <f t="shared" si="324"/>
        <v>0</v>
      </c>
      <c r="F562" s="190">
        <f t="shared" si="324"/>
        <v>0</v>
      </c>
      <c r="G562" s="190">
        <f t="shared" si="324"/>
        <v>0</v>
      </c>
      <c r="H562" s="190">
        <f t="shared" si="324"/>
        <v>0</v>
      </c>
      <c r="I562" s="190">
        <f t="shared" si="324"/>
        <v>0</v>
      </c>
      <c r="J562" s="190">
        <f t="shared" si="324"/>
        <v>0</v>
      </c>
      <c r="K562" s="190">
        <f t="shared" si="324"/>
        <v>0</v>
      </c>
      <c r="L562" s="190">
        <f t="shared" si="324"/>
        <v>0</v>
      </c>
      <c r="M562" s="190">
        <f t="shared" si="324"/>
        <v>0</v>
      </c>
      <c r="N562" s="190">
        <f t="shared" si="324"/>
        <v>0</v>
      </c>
      <c r="O562" s="190">
        <f t="shared" si="324"/>
        <v>0</v>
      </c>
      <c r="P562" s="190">
        <f t="shared" si="324"/>
        <v>0</v>
      </c>
      <c r="Q562" s="190">
        <f t="shared" si="324"/>
        <v>0</v>
      </c>
      <c r="R562" s="190">
        <f t="shared" si="324"/>
        <v>0</v>
      </c>
      <c r="S562" s="190">
        <f t="shared" si="324"/>
        <v>0</v>
      </c>
      <c r="T562" s="190">
        <f t="shared" si="324"/>
        <v>0</v>
      </c>
      <c r="U562" s="190">
        <f t="shared" si="324"/>
        <v>0</v>
      </c>
      <c r="V562" s="190">
        <f t="shared" si="324"/>
        <v>0</v>
      </c>
      <c r="W562" s="190">
        <f t="shared" si="324"/>
        <v>0</v>
      </c>
      <c r="X562" s="190">
        <f t="shared" si="324"/>
        <v>0</v>
      </c>
      <c r="Y562" s="190">
        <f t="shared" si="324"/>
        <v>0</v>
      </c>
      <c r="Z562" s="190">
        <f t="shared" si="324"/>
        <v>0</v>
      </c>
      <c r="AA562" s="190">
        <f t="shared" si="324"/>
        <v>0</v>
      </c>
      <c r="AB562" s="190">
        <f t="shared" si="324"/>
        <v>0</v>
      </c>
      <c r="AC562" s="190">
        <f t="shared" si="324"/>
        <v>0</v>
      </c>
      <c r="AD562" s="190">
        <f t="shared" si="324"/>
        <v>0</v>
      </c>
      <c r="AE562" s="190">
        <f t="shared" si="324"/>
        <v>0</v>
      </c>
      <c r="AF562" s="190">
        <f t="shared" si="324"/>
        <v>0</v>
      </c>
      <c r="AG562" s="190">
        <f t="shared" si="324"/>
        <v>0</v>
      </c>
      <c r="AH562" s="190">
        <f t="shared" si="324"/>
        <v>0</v>
      </c>
      <c r="AI562" s="190">
        <f t="shared" si="324"/>
        <v>0</v>
      </c>
      <c r="AJ562" s="190">
        <f t="shared" si="324"/>
        <v>0</v>
      </c>
      <c r="AK562" s="190">
        <f t="shared" si="324"/>
        <v>0</v>
      </c>
      <c r="AL562" s="190">
        <f t="shared" si="324"/>
        <v>0</v>
      </c>
      <c r="AM562" s="190">
        <f t="shared" si="324"/>
        <v>0</v>
      </c>
      <c r="AN562" s="190">
        <f t="shared" si="324"/>
        <v>0</v>
      </c>
      <c r="AO562" s="190">
        <f t="shared" si="324"/>
        <v>0</v>
      </c>
      <c r="AP562" s="190">
        <f t="shared" si="324"/>
        <v>0</v>
      </c>
    </row>
    <row r="563" spans="1:42" x14ac:dyDescent="0.2">
      <c r="A563" s="31"/>
      <c r="B563" s="238"/>
    </row>
    <row r="564" spans="1:42" x14ac:dyDescent="0.2">
      <c r="A564" s="108" t="s">
        <v>61</v>
      </c>
      <c r="B564" s="281"/>
      <c r="C564" s="281"/>
      <c r="D564" s="281"/>
      <c r="E564" s="281"/>
      <c r="F564" s="281"/>
      <c r="G564" s="281"/>
      <c r="H564" s="281"/>
      <c r="I564" s="281"/>
      <c r="J564" s="281"/>
      <c r="K564" s="281"/>
      <c r="L564" s="281"/>
      <c r="M564" s="281"/>
      <c r="N564" s="281"/>
      <c r="O564" s="281"/>
      <c r="P564" s="281"/>
      <c r="Q564" s="281"/>
      <c r="R564" s="281"/>
      <c r="S564" s="281"/>
      <c r="T564" s="281"/>
      <c r="U564" s="281"/>
      <c r="V564" s="281"/>
      <c r="W564" s="281"/>
      <c r="X564" s="281"/>
      <c r="Y564" s="281"/>
      <c r="Z564" s="281"/>
      <c r="AA564" s="281"/>
      <c r="AB564" s="281"/>
      <c r="AC564" s="281"/>
      <c r="AD564" s="281"/>
      <c r="AE564" s="281"/>
      <c r="AF564" s="281"/>
      <c r="AG564" s="281"/>
      <c r="AH564" s="281"/>
      <c r="AI564" s="281"/>
      <c r="AJ564" s="281"/>
      <c r="AK564" s="281"/>
      <c r="AL564" s="281"/>
      <c r="AM564" s="281"/>
      <c r="AN564" s="281"/>
      <c r="AO564" s="281"/>
      <c r="AP564" s="281"/>
    </row>
    <row r="565" spans="1:42" x14ac:dyDescent="0.2">
      <c r="A565" s="25" t="s">
        <v>245</v>
      </c>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c r="AK565" s="20"/>
      <c r="AL565" s="20"/>
      <c r="AM565" s="20"/>
      <c r="AN565" s="20"/>
      <c r="AO565" s="20"/>
      <c r="AP565" s="20"/>
    </row>
    <row r="566" spans="1:42" x14ac:dyDescent="0.2">
      <c r="A566" s="4" t="s">
        <v>247</v>
      </c>
      <c r="B566" s="213">
        <v>0</v>
      </c>
      <c r="C566" s="213">
        <f>B569</f>
        <v>0</v>
      </c>
      <c r="D566" s="213">
        <f t="shared" ref="D566:AP566" si="325">C569</f>
        <v>0</v>
      </c>
      <c r="E566" s="213">
        <f t="shared" si="325"/>
        <v>0</v>
      </c>
      <c r="F566" s="213">
        <f t="shared" si="325"/>
        <v>0</v>
      </c>
      <c r="G566" s="213">
        <f t="shared" si="325"/>
        <v>0</v>
      </c>
      <c r="H566" s="213">
        <f t="shared" si="325"/>
        <v>0</v>
      </c>
      <c r="I566" s="213">
        <f t="shared" si="325"/>
        <v>0</v>
      </c>
      <c r="J566" s="213">
        <f t="shared" si="325"/>
        <v>0</v>
      </c>
      <c r="K566" s="213">
        <f t="shared" si="325"/>
        <v>0</v>
      </c>
      <c r="L566" s="213">
        <f t="shared" si="325"/>
        <v>0</v>
      </c>
      <c r="M566" s="213">
        <f t="shared" si="325"/>
        <v>0</v>
      </c>
      <c r="N566" s="213">
        <f t="shared" si="325"/>
        <v>0</v>
      </c>
      <c r="O566" s="213">
        <f t="shared" si="325"/>
        <v>0</v>
      </c>
      <c r="P566" s="213">
        <f t="shared" si="325"/>
        <v>0</v>
      </c>
      <c r="Q566" s="213">
        <f t="shared" si="325"/>
        <v>0</v>
      </c>
      <c r="R566" s="213">
        <f t="shared" si="325"/>
        <v>0</v>
      </c>
      <c r="S566" s="213">
        <f t="shared" si="325"/>
        <v>0</v>
      </c>
      <c r="T566" s="213">
        <f t="shared" si="325"/>
        <v>0</v>
      </c>
      <c r="U566" s="213">
        <f t="shared" si="325"/>
        <v>0</v>
      </c>
      <c r="V566" s="213">
        <f t="shared" si="325"/>
        <v>0</v>
      </c>
      <c r="W566" s="213">
        <f t="shared" si="325"/>
        <v>0</v>
      </c>
      <c r="X566" s="213">
        <f t="shared" si="325"/>
        <v>0</v>
      </c>
      <c r="Y566" s="213">
        <f t="shared" si="325"/>
        <v>0</v>
      </c>
      <c r="Z566" s="213">
        <f t="shared" si="325"/>
        <v>0</v>
      </c>
      <c r="AA566" s="213">
        <f t="shared" si="325"/>
        <v>0</v>
      </c>
      <c r="AB566" s="213">
        <f t="shared" si="325"/>
        <v>0</v>
      </c>
      <c r="AC566" s="213">
        <f t="shared" si="325"/>
        <v>0</v>
      </c>
      <c r="AD566" s="213">
        <f t="shared" si="325"/>
        <v>0</v>
      </c>
      <c r="AE566" s="213">
        <f t="shared" si="325"/>
        <v>0</v>
      </c>
      <c r="AF566" s="213">
        <f t="shared" si="325"/>
        <v>0</v>
      </c>
      <c r="AG566" s="213">
        <f t="shared" si="325"/>
        <v>0</v>
      </c>
      <c r="AH566" s="213">
        <f t="shared" si="325"/>
        <v>0</v>
      </c>
      <c r="AI566" s="213">
        <f t="shared" si="325"/>
        <v>0</v>
      </c>
      <c r="AJ566" s="213">
        <f t="shared" si="325"/>
        <v>0</v>
      </c>
      <c r="AK566" s="213">
        <f t="shared" si="325"/>
        <v>0</v>
      </c>
      <c r="AL566" s="213">
        <f t="shared" si="325"/>
        <v>0</v>
      </c>
      <c r="AM566" s="213">
        <f t="shared" si="325"/>
        <v>0</v>
      </c>
      <c r="AN566" s="213">
        <f t="shared" si="325"/>
        <v>0</v>
      </c>
      <c r="AO566" s="213">
        <f t="shared" si="325"/>
        <v>0</v>
      </c>
      <c r="AP566" s="213">
        <f t="shared" si="325"/>
        <v>0</v>
      </c>
    </row>
    <row r="567" spans="1:42" x14ac:dyDescent="0.2">
      <c r="A567" s="4" t="s">
        <v>24</v>
      </c>
      <c r="B567" s="213">
        <f t="shared" ref="B567:AP567" si="326">IF(B$2&lt;=analysis_period,B569-B566,0)</f>
        <v>0</v>
      </c>
      <c r="C567" s="213">
        <f t="shared" si="326"/>
        <v>0</v>
      </c>
      <c r="D567" s="213">
        <f t="shared" si="326"/>
        <v>0</v>
      </c>
      <c r="E567" s="213">
        <f t="shared" si="326"/>
        <v>0</v>
      </c>
      <c r="F567" s="213">
        <f t="shared" si="326"/>
        <v>0</v>
      </c>
      <c r="G567" s="213">
        <f t="shared" si="326"/>
        <v>0</v>
      </c>
      <c r="H567" s="213">
        <f t="shared" si="326"/>
        <v>0</v>
      </c>
      <c r="I567" s="213">
        <f t="shared" si="326"/>
        <v>0</v>
      </c>
      <c r="J567" s="213">
        <f t="shared" si="326"/>
        <v>0</v>
      </c>
      <c r="K567" s="213">
        <f t="shared" si="326"/>
        <v>0</v>
      </c>
      <c r="L567" s="213">
        <f t="shared" si="326"/>
        <v>0</v>
      </c>
      <c r="M567" s="213">
        <f t="shared" si="326"/>
        <v>0</v>
      </c>
      <c r="N567" s="213">
        <f t="shared" si="326"/>
        <v>0</v>
      </c>
      <c r="O567" s="213">
        <f t="shared" si="326"/>
        <v>0</v>
      </c>
      <c r="P567" s="213">
        <f t="shared" si="326"/>
        <v>0</v>
      </c>
      <c r="Q567" s="213">
        <f t="shared" si="326"/>
        <v>0</v>
      </c>
      <c r="R567" s="213">
        <f t="shared" si="326"/>
        <v>0</v>
      </c>
      <c r="S567" s="213">
        <f t="shared" si="326"/>
        <v>0</v>
      </c>
      <c r="T567" s="213">
        <f t="shared" si="326"/>
        <v>0</v>
      </c>
      <c r="U567" s="213">
        <f t="shared" si="326"/>
        <v>0</v>
      </c>
      <c r="V567" s="213">
        <f t="shared" si="326"/>
        <v>0</v>
      </c>
      <c r="W567" s="213">
        <f t="shared" si="326"/>
        <v>0</v>
      </c>
      <c r="X567" s="213">
        <f t="shared" si="326"/>
        <v>0</v>
      </c>
      <c r="Y567" s="213">
        <f t="shared" si="326"/>
        <v>0</v>
      </c>
      <c r="Z567" s="213">
        <f t="shared" si="326"/>
        <v>0</v>
      </c>
      <c r="AA567" s="213">
        <f t="shared" si="326"/>
        <v>0</v>
      </c>
      <c r="AB567" s="213">
        <f t="shared" si="326"/>
        <v>0</v>
      </c>
      <c r="AC567" s="213">
        <f t="shared" si="326"/>
        <v>0</v>
      </c>
      <c r="AD567" s="213">
        <f t="shared" si="326"/>
        <v>0</v>
      </c>
      <c r="AE567" s="213">
        <f t="shared" si="326"/>
        <v>0</v>
      </c>
      <c r="AF567" s="213">
        <f t="shared" si="326"/>
        <v>0</v>
      </c>
      <c r="AG567" s="213">
        <f t="shared" si="326"/>
        <v>0</v>
      </c>
      <c r="AH567" s="213">
        <f t="shared" si="326"/>
        <v>0</v>
      </c>
      <c r="AI567" s="213">
        <f t="shared" si="326"/>
        <v>0</v>
      </c>
      <c r="AJ567" s="213">
        <f t="shared" si="326"/>
        <v>0</v>
      </c>
      <c r="AK567" s="213">
        <f t="shared" si="326"/>
        <v>0</v>
      </c>
      <c r="AL567" s="213">
        <f t="shared" si="326"/>
        <v>0</v>
      </c>
      <c r="AM567" s="213">
        <f t="shared" si="326"/>
        <v>0</v>
      </c>
      <c r="AN567" s="213">
        <f t="shared" si="326"/>
        <v>0</v>
      </c>
      <c r="AO567" s="213">
        <f t="shared" si="326"/>
        <v>0</v>
      </c>
      <c r="AP567" s="213">
        <f t="shared" si="326"/>
        <v>0</v>
      </c>
    </row>
    <row r="568" spans="1:42" x14ac:dyDescent="0.2">
      <c r="A568" s="4" t="s">
        <v>248</v>
      </c>
      <c r="B568" s="214">
        <v>0</v>
      </c>
      <c r="C568" s="214">
        <f>IF(C$2=analysis_period,-C566,0)</f>
        <v>0</v>
      </c>
      <c r="D568" s="214">
        <f t="shared" ref="D568:AP568" si="327">IF(D$2=analysis_period,-D566,0)</f>
        <v>0</v>
      </c>
      <c r="E568" s="214">
        <f t="shared" si="327"/>
        <v>0</v>
      </c>
      <c r="F568" s="214">
        <f t="shared" si="327"/>
        <v>0</v>
      </c>
      <c r="G568" s="214">
        <f t="shared" si="327"/>
        <v>0</v>
      </c>
      <c r="H568" s="214">
        <f t="shared" si="327"/>
        <v>0</v>
      </c>
      <c r="I568" s="214">
        <f t="shared" si="327"/>
        <v>0</v>
      </c>
      <c r="J568" s="214">
        <f t="shared" si="327"/>
        <v>0</v>
      </c>
      <c r="K568" s="214">
        <f t="shared" si="327"/>
        <v>0</v>
      </c>
      <c r="L568" s="214">
        <f t="shared" si="327"/>
        <v>0</v>
      </c>
      <c r="M568" s="214">
        <f t="shared" si="327"/>
        <v>0</v>
      </c>
      <c r="N568" s="214">
        <f t="shared" si="327"/>
        <v>0</v>
      </c>
      <c r="O568" s="214">
        <f t="shared" si="327"/>
        <v>0</v>
      </c>
      <c r="P568" s="214">
        <f t="shared" si="327"/>
        <v>0</v>
      </c>
      <c r="Q568" s="214">
        <f t="shared" si="327"/>
        <v>0</v>
      </c>
      <c r="R568" s="214">
        <f t="shared" si="327"/>
        <v>0</v>
      </c>
      <c r="S568" s="214">
        <f t="shared" si="327"/>
        <v>0</v>
      </c>
      <c r="T568" s="214">
        <f t="shared" si="327"/>
        <v>0</v>
      </c>
      <c r="U568" s="214">
        <f t="shared" si="327"/>
        <v>0</v>
      </c>
      <c r="V568" s="214">
        <f t="shared" si="327"/>
        <v>0</v>
      </c>
      <c r="W568" s="214">
        <f t="shared" si="327"/>
        <v>0</v>
      </c>
      <c r="X568" s="214">
        <f t="shared" si="327"/>
        <v>0</v>
      </c>
      <c r="Y568" s="214">
        <f t="shared" si="327"/>
        <v>0</v>
      </c>
      <c r="Z568" s="214">
        <f t="shared" si="327"/>
        <v>0</v>
      </c>
      <c r="AA568" s="214">
        <f t="shared" si="327"/>
        <v>0</v>
      </c>
      <c r="AB568" s="214">
        <f t="shared" si="327"/>
        <v>0</v>
      </c>
      <c r="AC568" s="214">
        <f t="shared" si="327"/>
        <v>0</v>
      </c>
      <c r="AD568" s="214">
        <f t="shared" si="327"/>
        <v>0</v>
      </c>
      <c r="AE568" s="214">
        <f t="shared" si="327"/>
        <v>0</v>
      </c>
      <c r="AF568" s="214">
        <f t="shared" si="327"/>
        <v>0</v>
      </c>
      <c r="AG568" s="214">
        <f t="shared" si="327"/>
        <v>0</v>
      </c>
      <c r="AH568" s="214">
        <f t="shared" si="327"/>
        <v>0</v>
      </c>
      <c r="AI568" s="214">
        <f t="shared" si="327"/>
        <v>0</v>
      </c>
      <c r="AJ568" s="214">
        <f t="shared" si="327"/>
        <v>0</v>
      </c>
      <c r="AK568" s="214">
        <f t="shared" si="327"/>
        <v>0</v>
      </c>
      <c r="AL568" s="214">
        <f t="shared" si="327"/>
        <v>0</v>
      </c>
      <c r="AM568" s="214">
        <f t="shared" si="327"/>
        <v>0</v>
      </c>
      <c r="AN568" s="214">
        <f t="shared" si="327"/>
        <v>0</v>
      </c>
      <c r="AO568" s="214">
        <f t="shared" si="327"/>
        <v>0</v>
      </c>
      <c r="AP568" s="214">
        <f t="shared" si="327"/>
        <v>0</v>
      </c>
    </row>
    <row r="569" spans="1:42" s="16" customFormat="1" x14ac:dyDescent="0.2">
      <c r="A569" s="16" t="s">
        <v>234</v>
      </c>
      <c r="B569" s="208">
        <f t="shared" ref="B569:AP569" si="328">(C$38-C$36)*(months_working_reserve/12)</f>
        <v>0</v>
      </c>
      <c r="C569" s="208">
        <f t="shared" si="328"/>
        <v>0</v>
      </c>
      <c r="D569" s="208">
        <f t="shared" si="328"/>
        <v>0</v>
      </c>
      <c r="E569" s="208">
        <f t="shared" si="328"/>
        <v>0</v>
      </c>
      <c r="F569" s="208">
        <f t="shared" si="328"/>
        <v>0</v>
      </c>
      <c r="G569" s="208">
        <f t="shared" si="328"/>
        <v>0</v>
      </c>
      <c r="H569" s="208">
        <f t="shared" si="328"/>
        <v>0</v>
      </c>
      <c r="I569" s="208">
        <f t="shared" si="328"/>
        <v>0</v>
      </c>
      <c r="J569" s="208">
        <f t="shared" si="328"/>
        <v>0</v>
      </c>
      <c r="K569" s="208">
        <f t="shared" si="328"/>
        <v>0</v>
      </c>
      <c r="L569" s="208">
        <f t="shared" si="328"/>
        <v>0</v>
      </c>
      <c r="M569" s="208">
        <f t="shared" si="328"/>
        <v>0</v>
      </c>
      <c r="N569" s="208">
        <f t="shared" si="328"/>
        <v>0</v>
      </c>
      <c r="O569" s="208">
        <f t="shared" si="328"/>
        <v>0</v>
      </c>
      <c r="P569" s="208">
        <f t="shared" si="328"/>
        <v>0</v>
      </c>
      <c r="Q569" s="208">
        <f t="shared" si="328"/>
        <v>0</v>
      </c>
      <c r="R569" s="208">
        <f t="shared" si="328"/>
        <v>0</v>
      </c>
      <c r="S569" s="208">
        <f t="shared" si="328"/>
        <v>0</v>
      </c>
      <c r="T569" s="208">
        <f t="shared" si="328"/>
        <v>0</v>
      </c>
      <c r="U569" s="208">
        <f t="shared" si="328"/>
        <v>0</v>
      </c>
      <c r="V569" s="208">
        <f t="shared" si="328"/>
        <v>0</v>
      </c>
      <c r="W569" s="208">
        <f t="shared" si="328"/>
        <v>0</v>
      </c>
      <c r="X569" s="208">
        <f t="shared" si="328"/>
        <v>0</v>
      </c>
      <c r="Y569" s="208">
        <f t="shared" si="328"/>
        <v>0</v>
      </c>
      <c r="Z569" s="208">
        <f t="shared" si="328"/>
        <v>0</v>
      </c>
      <c r="AA569" s="208">
        <f t="shared" si="328"/>
        <v>0</v>
      </c>
      <c r="AB569" s="208">
        <f t="shared" si="328"/>
        <v>0</v>
      </c>
      <c r="AC569" s="208">
        <f t="shared" si="328"/>
        <v>0</v>
      </c>
      <c r="AD569" s="208">
        <f t="shared" si="328"/>
        <v>0</v>
      </c>
      <c r="AE569" s="208">
        <f t="shared" si="328"/>
        <v>0</v>
      </c>
      <c r="AF569" s="208">
        <f t="shared" si="328"/>
        <v>0</v>
      </c>
      <c r="AG569" s="208">
        <f t="shared" si="328"/>
        <v>0</v>
      </c>
      <c r="AH569" s="208">
        <f t="shared" si="328"/>
        <v>0</v>
      </c>
      <c r="AI569" s="208">
        <f t="shared" si="328"/>
        <v>0</v>
      </c>
      <c r="AJ569" s="208">
        <f t="shared" si="328"/>
        <v>0</v>
      </c>
      <c r="AK569" s="208">
        <f t="shared" si="328"/>
        <v>0</v>
      </c>
      <c r="AL569" s="208">
        <f t="shared" si="328"/>
        <v>0</v>
      </c>
      <c r="AM569" s="208">
        <f t="shared" si="328"/>
        <v>0</v>
      </c>
      <c r="AN569" s="208">
        <f t="shared" si="328"/>
        <v>0</v>
      </c>
      <c r="AO569" s="208">
        <f t="shared" si="328"/>
        <v>0</v>
      </c>
      <c r="AP569" s="208">
        <f t="shared" si="328"/>
        <v>0</v>
      </c>
    </row>
    <row r="570" spans="1:42" s="16" customFormat="1" x14ac:dyDescent="0.2">
      <c r="B570" s="208"/>
      <c r="C570" s="208"/>
      <c r="D570" s="208"/>
      <c r="E570" s="208"/>
      <c r="F570" s="208"/>
      <c r="G570" s="208"/>
      <c r="H570" s="208"/>
      <c r="I570" s="208"/>
      <c r="J570" s="208"/>
      <c r="K570" s="208"/>
      <c r="L570" s="208"/>
      <c r="M570" s="208"/>
      <c r="N570" s="208"/>
      <c r="O570" s="208"/>
      <c r="P570" s="208"/>
      <c r="Q570" s="208"/>
      <c r="R570" s="208"/>
      <c r="S570" s="208"/>
      <c r="T570" s="208"/>
      <c r="U570" s="208"/>
      <c r="V570" s="208"/>
      <c r="W570" s="208"/>
      <c r="X570" s="208"/>
      <c r="Y570" s="208"/>
      <c r="Z570" s="208"/>
      <c r="AA570" s="208"/>
      <c r="AB570" s="208"/>
      <c r="AC570" s="208"/>
      <c r="AD570" s="208"/>
      <c r="AE570" s="208"/>
      <c r="AF570" s="208"/>
      <c r="AG570" s="208"/>
      <c r="AH570" s="208"/>
      <c r="AI570" s="208"/>
      <c r="AJ570" s="208"/>
      <c r="AK570" s="208"/>
      <c r="AL570" s="208"/>
      <c r="AM570" s="208"/>
      <c r="AN570" s="208"/>
      <c r="AO570" s="208"/>
      <c r="AP570" s="208"/>
    </row>
    <row r="571" spans="1:42" s="16" customFormat="1" x14ac:dyDescent="0.2">
      <c r="A571" s="25" t="s">
        <v>308</v>
      </c>
      <c r="B571" s="208"/>
      <c r="C571" s="208"/>
      <c r="D571" s="208"/>
      <c r="E571" s="208"/>
      <c r="F571" s="208"/>
      <c r="G571" s="208"/>
      <c r="H571" s="208"/>
      <c r="I571" s="208"/>
      <c r="J571" s="208"/>
      <c r="K571" s="208"/>
      <c r="L571" s="208"/>
      <c r="M571" s="208"/>
      <c r="N571" s="208"/>
      <c r="O571" s="208"/>
      <c r="P571" s="208"/>
      <c r="Q571" s="208"/>
      <c r="R571" s="208"/>
      <c r="S571" s="208"/>
      <c r="T571" s="208"/>
      <c r="U571" s="208"/>
      <c r="V571" s="208"/>
      <c r="W571" s="208"/>
      <c r="X571" s="208"/>
      <c r="Y571" s="208"/>
      <c r="Z571" s="208"/>
      <c r="AA571" s="208"/>
      <c r="AB571" s="208"/>
      <c r="AC571" s="208"/>
      <c r="AD571" s="208"/>
      <c r="AE571" s="208"/>
      <c r="AF571" s="208"/>
      <c r="AG571" s="208"/>
      <c r="AH571" s="208"/>
      <c r="AI571" s="208"/>
      <c r="AJ571" s="208"/>
      <c r="AK571" s="208"/>
      <c r="AL571" s="208"/>
      <c r="AM571" s="208"/>
      <c r="AN571" s="208"/>
      <c r="AO571" s="208"/>
      <c r="AP571" s="208"/>
    </row>
    <row r="572" spans="1:42" s="16" customFormat="1" x14ac:dyDescent="0.2">
      <c r="A572" s="4" t="s">
        <v>247</v>
      </c>
      <c r="B572" s="208">
        <v>0</v>
      </c>
      <c r="C572" s="208">
        <f>B575</f>
        <v>0</v>
      </c>
      <c r="D572" s="208">
        <f t="shared" ref="D572:AP572" si="329">C575</f>
        <v>0</v>
      </c>
      <c r="E572" s="208">
        <f t="shared" si="329"/>
        <v>0</v>
      </c>
      <c r="F572" s="208">
        <f t="shared" si="329"/>
        <v>0</v>
      </c>
      <c r="G572" s="208">
        <f t="shared" si="329"/>
        <v>0</v>
      </c>
      <c r="H572" s="208">
        <f t="shared" si="329"/>
        <v>0</v>
      </c>
      <c r="I572" s="208">
        <f t="shared" si="329"/>
        <v>0</v>
      </c>
      <c r="J572" s="208">
        <f t="shared" si="329"/>
        <v>0</v>
      </c>
      <c r="K572" s="208">
        <f t="shared" si="329"/>
        <v>0</v>
      </c>
      <c r="L572" s="208">
        <f t="shared" si="329"/>
        <v>0</v>
      </c>
      <c r="M572" s="208">
        <f t="shared" si="329"/>
        <v>0</v>
      </c>
      <c r="N572" s="208">
        <f t="shared" si="329"/>
        <v>0</v>
      </c>
      <c r="O572" s="208">
        <f t="shared" si="329"/>
        <v>0</v>
      </c>
      <c r="P572" s="208">
        <f t="shared" si="329"/>
        <v>0</v>
      </c>
      <c r="Q572" s="208">
        <f t="shared" si="329"/>
        <v>0</v>
      </c>
      <c r="R572" s="208">
        <f t="shared" si="329"/>
        <v>0</v>
      </c>
      <c r="S572" s="208">
        <f t="shared" si="329"/>
        <v>0</v>
      </c>
      <c r="T572" s="208">
        <f t="shared" si="329"/>
        <v>0</v>
      </c>
      <c r="U572" s="208">
        <f t="shared" si="329"/>
        <v>0</v>
      </c>
      <c r="V572" s="208">
        <f t="shared" si="329"/>
        <v>0</v>
      </c>
      <c r="W572" s="208">
        <f t="shared" si="329"/>
        <v>0</v>
      </c>
      <c r="X572" s="208">
        <f t="shared" si="329"/>
        <v>0</v>
      </c>
      <c r="Y572" s="208">
        <f t="shared" si="329"/>
        <v>0</v>
      </c>
      <c r="Z572" s="208">
        <f t="shared" si="329"/>
        <v>0</v>
      </c>
      <c r="AA572" s="208">
        <f t="shared" si="329"/>
        <v>0</v>
      </c>
      <c r="AB572" s="208">
        <f t="shared" si="329"/>
        <v>0</v>
      </c>
      <c r="AC572" s="208">
        <f t="shared" si="329"/>
        <v>0</v>
      </c>
      <c r="AD572" s="208">
        <f t="shared" si="329"/>
        <v>0</v>
      </c>
      <c r="AE572" s="208">
        <f t="shared" si="329"/>
        <v>0</v>
      </c>
      <c r="AF572" s="208">
        <f t="shared" si="329"/>
        <v>0</v>
      </c>
      <c r="AG572" s="208">
        <f t="shared" si="329"/>
        <v>0</v>
      </c>
      <c r="AH572" s="208">
        <f t="shared" si="329"/>
        <v>0</v>
      </c>
      <c r="AI572" s="208">
        <f t="shared" si="329"/>
        <v>0</v>
      </c>
      <c r="AJ572" s="208">
        <f t="shared" si="329"/>
        <v>0</v>
      </c>
      <c r="AK572" s="208">
        <f t="shared" si="329"/>
        <v>0</v>
      </c>
      <c r="AL572" s="208">
        <f t="shared" si="329"/>
        <v>0</v>
      </c>
      <c r="AM572" s="208">
        <f t="shared" si="329"/>
        <v>0</v>
      </c>
      <c r="AN572" s="208">
        <f t="shared" si="329"/>
        <v>0</v>
      </c>
      <c r="AO572" s="208">
        <f t="shared" si="329"/>
        <v>0</v>
      </c>
      <c r="AP572" s="208">
        <f t="shared" si="329"/>
        <v>0</v>
      </c>
    </row>
    <row r="573" spans="1:42" s="16" customFormat="1" x14ac:dyDescent="0.2">
      <c r="A573" s="4" t="s">
        <v>24</v>
      </c>
      <c r="B573" s="208">
        <f>C$91*tax_investor_required_lease_reserve/12</f>
        <v>0</v>
      </c>
      <c r="C573" s="208">
        <v>0</v>
      </c>
      <c r="D573" s="208">
        <v>0</v>
      </c>
      <c r="E573" s="208">
        <v>0</v>
      </c>
      <c r="F573" s="208">
        <v>0</v>
      </c>
      <c r="G573" s="208">
        <v>0</v>
      </c>
      <c r="H573" s="208">
        <v>0</v>
      </c>
      <c r="I573" s="208">
        <v>0</v>
      </c>
      <c r="J573" s="208">
        <v>0</v>
      </c>
      <c r="K573" s="208">
        <v>0</v>
      </c>
      <c r="L573" s="208">
        <v>0</v>
      </c>
      <c r="M573" s="208">
        <v>0</v>
      </c>
      <c r="N573" s="208">
        <v>0</v>
      </c>
      <c r="O573" s="208">
        <v>0</v>
      </c>
      <c r="P573" s="208">
        <v>0</v>
      </c>
      <c r="Q573" s="208">
        <v>0</v>
      </c>
      <c r="R573" s="208">
        <v>0</v>
      </c>
      <c r="S573" s="208">
        <v>0</v>
      </c>
      <c r="T573" s="208">
        <v>0</v>
      </c>
      <c r="U573" s="208">
        <v>0</v>
      </c>
      <c r="V573" s="208">
        <v>0</v>
      </c>
      <c r="W573" s="208">
        <v>0</v>
      </c>
      <c r="X573" s="208">
        <v>0</v>
      </c>
      <c r="Y573" s="208">
        <v>0</v>
      </c>
      <c r="Z573" s="208">
        <v>0</v>
      </c>
      <c r="AA573" s="208">
        <v>0</v>
      </c>
      <c r="AB573" s="208">
        <v>0</v>
      </c>
      <c r="AC573" s="208">
        <v>0</v>
      </c>
      <c r="AD573" s="208">
        <v>0</v>
      </c>
      <c r="AE573" s="208">
        <v>0</v>
      </c>
      <c r="AF573" s="208">
        <v>0</v>
      </c>
      <c r="AG573" s="208">
        <v>0</v>
      </c>
      <c r="AH573" s="208">
        <v>0</v>
      </c>
      <c r="AI573" s="208">
        <v>0</v>
      </c>
      <c r="AJ573" s="208">
        <v>0</v>
      </c>
      <c r="AK573" s="208">
        <v>0</v>
      </c>
      <c r="AL573" s="208">
        <v>0</v>
      </c>
      <c r="AM573" s="208">
        <v>0</v>
      </c>
      <c r="AN573" s="208">
        <v>0</v>
      </c>
      <c r="AO573" s="208">
        <v>0</v>
      </c>
      <c r="AP573" s="208">
        <v>0</v>
      </c>
    </row>
    <row r="574" spans="1:42" s="16" customFormat="1" x14ac:dyDescent="0.2">
      <c r="A574" s="4" t="s">
        <v>248</v>
      </c>
      <c r="B574" s="209">
        <v>0</v>
      </c>
      <c r="C574" s="209">
        <f>IF(C$2=analysis_period,-C572,0)</f>
        <v>0</v>
      </c>
      <c r="D574" s="209">
        <f t="shared" ref="D574:AP574" si="330">IF(D$2=analysis_period,-$B$575,0)</f>
        <v>0</v>
      </c>
      <c r="E574" s="209">
        <f t="shared" si="330"/>
        <v>0</v>
      </c>
      <c r="F574" s="209">
        <f t="shared" si="330"/>
        <v>0</v>
      </c>
      <c r="G574" s="209">
        <f t="shared" si="330"/>
        <v>0</v>
      </c>
      <c r="H574" s="209">
        <f t="shared" si="330"/>
        <v>0</v>
      </c>
      <c r="I574" s="209">
        <f t="shared" si="330"/>
        <v>0</v>
      </c>
      <c r="J574" s="209">
        <f t="shared" si="330"/>
        <v>0</v>
      </c>
      <c r="K574" s="209">
        <f t="shared" si="330"/>
        <v>0</v>
      </c>
      <c r="L574" s="209">
        <f t="shared" si="330"/>
        <v>0</v>
      </c>
      <c r="M574" s="209">
        <f t="shared" si="330"/>
        <v>0</v>
      </c>
      <c r="N574" s="209">
        <f t="shared" si="330"/>
        <v>0</v>
      </c>
      <c r="O574" s="209">
        <f t="shared" si="330"/>
        <v>0</v>
      </c>
      <c r="P574" s="209">
        <f t="shared" si="330"/>
        <v>0</v>
      </c>
      <c r="Q574" s="209">
        <f t="shared" si="330"/>
        <v>0</v>
      </c>
      <c r="R574" s="209">
        <f t="shared" si="330"/>
        <v>0</v>
      </c>
      <c r="S574" s="209">
        <f t="shared" si="330"/>
        <v>0</v>
      </c>
      <c r="T574" s="209">
        <f t="shared" si="330"/>
        <v>0</v>
      </c>
      <c r="U574" s="209">
        <f t="shared" si="330"/>
        <v>0</v>
      </c>
      <c r="V574" s="209">
        <f t="shared" si="330"/>
        <v>0</v>
      </c>
      <c r="W574" s="209">
        <f t="shared" si="330"/>
        <v>0</v>
      </c>
      <c r="X574" s="209">
        <f t="shared" si="330"/>
        <v>0</v>
      </c>
      <c r="Y574" s="209">
        <f t="shared" si="330"/>
        <v>0</v>
      </c>
      <c r="Z574" s="209">
        <f t="shared" si="330"/>
        <v>0</v>
      </c>
      <c r="AA574" s="209">
        <f t="shared" si="330"/>
        <v>0</v>
      </c>
      <c r="AB574" s="209">
        <f t="shared" si="330"/>
        <v>0</v>
      </c>
      <c r="AC574" s="209">
        <f t="shared" si="330"/>
        <v>0</v>
      </c>
      <c r="AD574" s="209">
        <f t="shared" si="330"/>
        <v>0</v>
      </c>
      <c r="AE574" s="209">
        <f t="shared" si="330"/>
        <v>0</v>
      </c>
      <c r="AF574" s="209">
        <f t="shared" si="330"/>
        <v>0</v>
      </c>
      <c r="AG574" s="209">
        <f t="shared" si="330"/>
        <v>0</v>
      </c>
      <c r="AH574" s="209">
        <f t="shared" si="330"/>
        <v>0</v>
      </c>
      <c r="AI574" s="209">
        <f t="shared" si="330"/>
        <v>0</v>
      </c>
      <c r="AJ574" s="209">
        <f t="shared" si="330"/>
        <v>0</v>
      </c>
      <c r="AK574" s="209">
        <f t="shared" si="330"/>
        <v>0</v>
      </c>
      <c r="AL574" s="209">
        <f t="shared" si="330"/>
        <v>0</v>
      </c>
      <c r="AM574" s="209">
        <f t="shared" si="330"/>
        <v>0</v>
      </c>
      <c r="AN574" s="209">
        <f t="shared" si="330"/>
        <v>0</v>
      </c>
      <c r="AO574" s="209">
        <f t="shared" si="330"/>
        <v>0</v>
      </c>
      <c r="AP574" s="209">
        <f t="shared" si="330"/>
        <v>0</v>
      </c>
    </row>
    <row r="575" spans="1:42" s="16" customFormat="1" x14ac:dyDescent="0.2">
      <c r="A575" s="16" t="s">
        <v>234</v>
      </c>
      <c r="B575" s="208">
        <f>SUM(B572:B574)</f>
        <v>0</v>
      </c>
      <c r="C575" s="208">
        <f>SUM(C572:C574)</f>
        <v>0</v>
      </c>
      <c r="D575" s="208">
        <f t="shared" ref="D575:AP575" si="331">SUM(D572:D574)</f>
        <v>0</v>
      </c>
      <c r="E575" s="208">
        <f t="shared" si="331"/>
        <v>0</v>
      </c>
      <c r="F575" s="208">
        <f t="shared" si="331"/>
        <v>0</v>
      </c>
      <c r="G575" s="208">
        <f t="shared" si="331"/>
        <v>0</v>
      </c>
      <c r="H575" s="208">
        <f t="shared" si="331"/>
        <v>0</v>
      </c>
      <c r="I575" s="208">
        <f t="shared" si="331"/>
        <v>0</v>
      </c>
      <c r="J575" s="208">
        <f t="shared" si="331"/>
        <v>0</v>
      </c>
      <c r="K575" s="208">
        <f t="shared" si="331"/>
        <v>0</v>
      </c>
      <c r="L575" s="208">
        <f t="shared" si="331"/>
        <v>0</v>
      </c>
      <c r="M575" s="208">
        <f t="shared" si="331"/>
        <v>0</v>
      </c>
      <c r="N575" s="208">
        <f t="shared" si="331"/>
        <v>0</v>
      </c>
      <c r="O575" s="208">
        <f t="shared" si="331"/>
        <v>0</v>
      </c>
      <c r="P575" s="208">
        <f t="shared" si="331"/>
        <v>0</v>
      </c>
      <c r="Q575" s="208">
        <f t="shared" si="331"/>
        <v>0</v>
      </c>
      <c r="R575" s="208">
        <f t="shared" si="331"/>
        <v>0</v>
      </c>
      <c r="S575" s="208">
        <f t="shared" si="331"/>
        <v>0</v>
      </c>
      <c r="T575" s="208">
        <f t="shared" si="331"/>
        <v>0</v>
      </c>
      <c r="U575" s="208">
        <f t="shared" si="331"/>
        <v>0</v>
      </c>
      <c r="V575" s="208">
        <f t="shared" si="331"/>
        <v>0</v>
      </c>
      <c r="W575" s="208">
        <f t="shared" si="331"/>
        <v>0</v>
      </c>
      <c r="X575" s="208">
        <f t="shared" si="331"/>
        <v>0</v>
      </c>
      <c r="Y575" s="208">
        <f t="shared" si="331"/>
        <v>0</v>
      </c>
      <c r="Z575" s="208">
        <f t="shared" si="331"/>
        <v>0</v>
      </c>
      <c r="AA575" s="208">
        <f t="shared" si="331"/>
        <v>0</v>
      </c>
      <c r="AB575" s="208">
        <f t="shared" si="331"/>
        <v>0</v>
      </c>
      <c r="AC575" s="208">
        <f t="shared" si="331"/>
        <v>0</v>
      </c>
      <c r="AD575" s="208">
        <f t="shared" si="331"/>
        <v>0</v>
      </c>
      <c r="AE575" s="208">
        <f t="shared" si="331"/>
        <v>0</v>
      </c>
      <c r="AF575" s="208">
        <f t="shared" si="331"/>
        <v>0</v>
      </c>
      <c r="AG575" s="208">
        <f t="shared" si="331"/>
        <v>0</v>
      </c>
      <c r="AH575" s="208">
        <f t="shared" si="331"/>
        <v>0</v>
      </c>
      <c r="AI575" s="208">
        <f t="shared" si="331"/>
        <v>0</v>
      </c>
      <c r="AJ575" s="208">
        <f t="shared" si="331"/>
        <v>0</v>
      </c>
      <c r="AK575" s="208">
        <f t="shared" si="331"/>
        <v>0</v>
      </c>
      <c r="AL575" s="208">
        <f t="shared" si="331"/>
        <v>0</v>
      </c>
      <c r="AM575" s="208">
        <f t="shared" si="331"/>
        <v>0</v>
      </c>
      <c r="AN575" s="208">
        <f t="shared" si="331"/>
        <v>0</v>
      </c>
      <c r="AO575" s="208">
        <f t="shared" si="331"/>
        <v>0</v>
      </c>
      <c r="AP575" s="208">
        <f t="shared" si="331"/>
        <v>0</v>
      </c>
    </row>
    <row r="576" spans="1:42" s="16" customFormat="1" x14ac:dyDescent="0.2">
      <c r="B576" s="208"/>
      <c r="C576" s="208"/>
      <c r="D576" s="208"/>
      <c r="E576" s="208"/>
      <c r="F576" s="208"/>
      <c r="G576" s="208"/>
      <c r="H576" s="208"/>
      <c r="I576" s="208"/>
      <c r="J576" s="208"/>
      <c r="K576" s="208"/>
      <c r="L576" s="208"/>
      <c r="M576" s="208"/>
      <c r="N576" s="208"/>
      <c r="O576" s="208"/>
      <c r="P576" s="208"/>
      <c r="Q576" s="208"/>
      <c r="R576" s="208"/>
      <c r="S576" s="208"/>
      <c r="T576" s="208"/>
      <c r="U576" s="208"/>
      <c r="V576" s="208"/>
      <c r="W576" s="208"/>
      <c r="X576" s="208"/>
      <c r="Y576" s="208"/>
      <c r="Z576" s="208"/>
      <c r="AA576" s="208"/>
      <c r="AB576" s="208"/>
      <c r="AC576" s="208"/>
      <c r="AD576" s="208"/>
      <c r="AE576" s="208"/>
      <c r="AF576" s="208"/>
      <c r="AG576" s="208"/>
      <c r="AH576" s="208"/>
      <c r="AI576" s="208"/>
      <c r="AJ576" s="208"/>
      <c r="AK576" s="208"/>
      <c r="AL576" s="208"/>
      <c r="AM576" s="208"/>
      <c r="AN576" s="208"/>
      <c r="AO576" s="208"/>
      <c r="AP576" s="208"/>
    </row>
    <row r="577" spans="1:42" s="16" customFormat="1" x14ac:dyDescent="0.2">
      <c r="A577" s="25" t="s">
        <v>255</v>
      </c>
      <c r="B577" s="208"/>
      <c r="C577" s="208"/>
      <c r="D577" s="208"/>
      <c r="E577" s="208"/>
      <c r="F577" s="208"/>
      <c r="G577" s="208"/>
      <c r="H577" s="208"/>
      <c r="I577" s="208"/>
      <c r="J577" s="208"/>
      <c r="K577" s="208"/>
      <c r="L577" s="208"/>
      <c r="M577" s="208"/>
      <c r="N577" s="208"/>
      <c r="O577" s="208"/>
      <c r="P577" s="208"/>
      <c r="Q577" s="208"/>
      <c r="R577" s="208"/>
      <c r="S577" s="208"/>
      <c r="T577" s="208"/>
      <c r="U577" s="208"/>
      <c r="V577" s="208"/>
      <c r="W577" s="208"/>
      <c r="X577" s="208"/>
      <c r="Y577" s="208"/>
      <c r="Z577" s="208"/>
      <c r="AA577" s="208"/>
      <c r="AB577" s="208"/>
      <c r="AC577" s="208"/>
      <c r="AD577" s="208"/>
      <c r="AE577" s="208"/>
      <c r="AF577" s="208"/>
      <c r="AG577" s="208"/>
      <c r="AH577" s="208"/>
      <c r="AI577" s="208"/>
      <c r="AJ577" s="208"/>
      <c r="AK577" s="208"/>
      <c r="AL577" s="208"/>
      <c r="AM577" s="208"/>
      <c r="AN577" s="208"/>
      <c r="AO577" s="208"/>
      <c r="AP577" s="208"/>
    </row>
    <row r="578" spans="1:42" s="16" customFormat="1" x14ac:dyDescent="0.2">
      <c r="A578" s="4" t="s">
        <v>247</v>
      </c>
      <c r="B578" s="213">
        <v>0</v>
      </c>
      <c r="C578" s="213">
        <f>B581</f>
        <v>0</v>
      </c>
      <c r="D578" s="213">
        <f t="shared" ref="D578" si="332">C581</f>
        <v>0</v>
      </c>
      <c r="E578" s="213">
        <f t="shared" ref="E578" si="333">D581</f>
        <v>0</v>
      </c>
      <c r="F578" s="213">
        <f t="shared" ref="F578" si="334">E581</f>
        <v>0</v>
      </c>
      <c r="G578" s="213">
        <f t="shared" ref="G578" si="335">F581</f>
        <v>0</v>
      </c>
      <c r="H578" s="213">
        <f t="shared" ref="H578" si="336">G581</f>
        <v>0</v>
      </c>
      <c r="I578" s="213">
        <f t="shared" ref="I578" si="337">H581</f>
        <v>0</v>
      </c>
      <c r="J578" s="213">
        <f t="shared" ref="J578" si="338">I581</f>
        <v>0</v>
      </c>
      <c r="K578" s="213">
        <f t="shared" ref="K578" si="339">J581</f>
        <v>0</v>
      </c>
      <c r="L578" s="213">
        <f t="shared" ref="L578" si="340">K581</f>
        <v>0</v>
      </c>
      <c r="M578" s="213">
        <f t="shared" ref="M578" si="341">L581</f>
        <v>0</v>
      </c>
      <c r="N578" s="213">
        <f t="shared" ref="N578" si="342">M581</f>
        <v>0</v>
      </c>
      <c r="O578" s="213">
        <f t="shared" ref="O578" si="343">N581</f>
        <v>0</v>
      </c>
      <c r="P578" s="213">
        <f t="shared" ref="P578" si="344">O581</f>
        <v>0</v>
      </c>
      <c r="Q578" s="213">
        <f t="shared" ref="Q578" si="345">P581</f>
        <v>0</v>
      </c>
      <c r="R578" s="213">
        <f t="shared" ref="R578" si="346">Q581</f>
        <v>0</v>
      </c>
      <c r="S578" s="213">
        <f t="shared" ref="S578" si="347">R581</f>
        <v>0</v>
      </c>
      <c r="T578" s="213">
        <f t="shared" ref="T578" si="348">S581</f>
        <v>0</v>
      </c>
      <c r="U578" s="213">
        <f t="shared" ref="U578" si="349">T581</f>
        <v>0</v>
      </c>
      <c r="V578" s="213">
        <f t="shared" ref="V578" si="350">U581</f>
        <v>0</v>
      </c>
      <c r="W578" s="213">
        <f t="shared" ref="W578" si="351">V581</f>
        <v>0</v>
      </c>
      <c r="X578" s="213">
        <f t="shared" ref="X578" si="352">W581</f>
        <v>0</v>
      </c>
      <c r="Y578" s="213">
        <f t="shared" ref="Y578" si="353">X581</f>
        <v>0</v>
      </c>
      <c r="Z578" s="213">
        <f t="shared" ref="Z578" si="354">Y581</f>
        <v>0</v>
      </c>
      <c r="AA578" s="213">
        <f t="shared" ref="AA578" si="355">Z581</f>
        <v>0</v>
      </c>
      <c r="AB578" s="213">
        <f t="shared" ref="AB578" si="356">AA581</f>
        <v>0</v>
      </c>
      <c r="AC578" s="213">
        <f t="shared" ref="AC578" si="357">AB581</f>
        <v>0</v>
      </c>
      <c r="AD578" s="213">
        <f t="shared" ref="AD578" si="358">AC581</f>
        <v>0</v>
      </c>
      <c r="AE578" s="213">
        <f t="shared" ref="AE578" si="359">AD581</f>
        <v>0</v>
      </c>
      <c r="AF578" s="213">
        <f t="shared" ref="AF578" si="360">AE581</f>
        <v>0</v>
      </c>
      <c r="AG578" s="213">
        <f t="shared" ref="AG578" si="361">AF581</f>
        <v>0</v>
      </c>
      <c r="AH578" s="213">
        <f t="shared" ref="AH578" si="362">AG581</f>
        <v>0</v>
      </c>
      <c r="AI578" s="213">
        <f t="shared" ref="AI578" si="363">AH581</f>
        <v>0</v>
      </c>
      <c r="AJ578" s="213">
        <f t="shared" ref="AJ578" si="364">AI581</f>
        <v>0</v>
      </c>
      <c r="AK578" s="213">
        <f t="shared" ref="AK578" si="365">AJ581</f>
        <v>0</v>
      </c>
      <c r="AL578" s="213">
        <f t="shared" ref="AL578" si="366">AK581</f>
        <v>0</v>
      </c>
      <c r="AM578" s="213">
        <f t="shared" ref="AM578" si="367">AL581</f>
        <v>0</v>
      </c>
      <c r="AN578" s="213">
        <f t="shared" ref="AN578" si="368">AM581</f>
        <v>0</v>
      </c>
      <c r="AO578" s="213">
        <f t="shared" ref="AO578" si="369">AN581</f>
        <v>0</v>
      </c>
      <c r="AP578" s="213">
        <f t="shared" ref="AP578" si="370">AO581</f>
        <v>0</v>
      </c>
    </row>
    <row r="579" spans="1:42" s="16" customFormat="1" x14ac:dyDescent="0.2">
      <c r="A579" s="4" t="s">
        <v>24</v>
      </c>
      <c r="B579" s="213">
        <f t="shared" ref="B579:AP579" si="371">IF(B$2&lt;=analysis_period,B581-B578,0)</f>
        <v>0</v>
      </c>
      <c r="C579" s="213">
        <f t="shared" si="371"/>
        <v>0</v>
      </c>
      <c r="D579" s="213">
        <f t="shared" si="371"/>
        <v>0</v>
      </c>
      <c r="E579" s="213">
        <f t="shared" si="371"/>
        <v>0</v>
      </c>
      <c r="F579" s="213">
        <f t="shared" si="371"/>
        <v>0</v>
      </c>
      <c r="G579" s="213">
        <f t="shared" si="371"/>
        <v>0</v>
      </c>
      <c r="H579" s="213">
        <f t="shared" si="371"/>
        <v>0</v>
      </c>
      <c r="I579" s="213">
        <f t="shared" si="371"/>
        <v>0</v>
      </c>
      <c r="J579" s="213">
        <f t="shared" si="371"/>
        <v>0</v>
      </c>
      <c r="K579" s="213">
        <f t="shared" si="371"/>
        <v>0</v>
      </c>
      <c r="L579" s="213">
        <f t="shared" si="371"/>
        <v>0</v>
      </c>
      <c r="M579" s="213">
        <f t="shared" si="371"/>
        <v>0</v>
      </c>
      <c r="N579" s="213">
        <f t="shared" si="371"/>
        <v>0</v>
      </c>
      <c r="O579" s="213">
        <f t="shared" si="371"/>
        <v>0</v>
      </c>
      <c r="P579" s="213">
        <f t="shared" si="371"/>
        <v>0</v>
      </c>
      <c r="Q579" s="213">
        <f t="shared" si="371"/>
        <v>0</v>
      </c>
      <c r="R579" s="213">
        <f t="shared" si="371"/>
        <v>0</v>
      </c>
      <c r="S579" s="213">
        <f t="shared" si="371"/>
        <v>0</v>
      </c>
      <c r="T579" s="213">
        <f t="shared" si="371"/>
        <v>0</v>
      </c>
      <c r="U579" s="213">
        <f t="shared" si="371"/>
        <v>0</v>
      </c>
      <c r="V579" s="213">
        <f t="shared" si="371"/>
        <v>0</v>
      </c>
      <c r="W579" s="213">
        <f t="shared" si="371"/>
        <v>0</v>
      </c>
      <c r="X579" s="213">
        <f t="shared" si="371"/>
        <v>0</v>
      </c>
      <c r="Y579" s="213">
        <f t="shared" si="371"/>
        <v>0</v>
      </c>
      <c r="Z579" s="213">
        <f t="shared" si="371"/>
        <v>0</v>
      </c>
      <c r="AA579" s="213">
        <f t="shared" si="371"/>
        <v>0</v>
      </c>
      <c r="AB579" s="213">
        <f t="shared" si="371"/>
        <v>0</v>
      </c>
      <c r="AC579" s="213">
        <f t="shared" si="371"/>
        <v>0</v>
      </c>
      <c r="AD579" s="213">
        <f t="shared" si="371"/>
        <v>0</v>
      </c>
      <c r="AE579" s="213">
        <f t="shared" si="371"/>
        <v>0</v>
      </c>
      <c r="AF579" s="213">
        <f t="shared" si="371"/>
        <v>0</v>
      </c>
      <c r="AG579" s="213">
        <f t="shared" si="371"/>
        <v>0</v>
      </c>
      <c r="AH579" s="213">
        <f t="shared" si="371"/>
        <v>0</v>
      </c>
      <c r="AI579" s="213">
        <f t="shared" si="371"/>
        <v>0</v>
      </c>
      <c r="AJ579" s="213">
        <f t="shared" si="371"/>
        <v>0</v>
      </c>
      <c r="AK579" s="213">
        <f t="shared" si="371"/>
        <v>0</v>
      </c>
      <c r="AL579" s="213">
        <f t="shared" si="371"/>
        <v>0</v>
      </c>
      <c r="AM579" s="213">
        <f t="shared" si="371"/>
        <v>0</v>
      </c>
      <c r="AN579" s="213">
        <f t="shared" si="371"/>
        <v>0</v>
      </c>
      <c r="AO579" s="213">
        <f t="shared" si="371"/>
        <v>0</v>
      </c>
      <c r="AP579" s="213">
        <f t="shared" si="371"/>
        <v>0</v>
      </c>
    </row>
    <row r="580" spans="1:42" s="16" customFormat="1" x14ac:dyDescent="0.2">
      <c r="A580" s="4" t="s">
        <v>248</v>
      </c>
      <c r="B580" s="214">
        <v>0</v>
      </c>
      <c r="C580" s="214">
        <f t="shared" ref="C580:AP580" si="372">IF(C$2=analysis_period,-C578,0)</f>
        <v>0</v>
      </c>
      <c r="D580" s="214">
        <f t="shared" si="372"/>
        <v>0</v>
      </c>
      <c r="E580" s="214">
        <f t="shared" si="372"/>
        <v>0</v>
      </c>
      <c r="F580" s="214">
        <f t="shared" si="372"/>
        <v>0</v>
      </c>
      <c r="G580" s="214">
        <f t="shared" si="372"/>
        <v>0</v>
      </c>
      <c r="H580" s="214">
        <f t="shared" si="372"/>
        <v>0</v>
      </c>
      <c r="I580" s="214">
        <f t="shared" si="372"/>
        <v>0</v>
      </c>
      <c r="J580" s="214">
        <f t="shared" si="372"/>
        <v>0</v>
      </c>
      <c r="K580" s="214">
        <f t="shared" si="372"/>
        <v>0</v>
      </c>
      <c r="L580" s="214">
        <f t="shared" si="372"/>
        <v>0</v>
      </c>
      <c r="M580" s="214">
        <f t="shared" si="372"/>
        <v>0</v>
      </c>
      <c r="N580" s="214">
        <f t="shared" si="372"/>
        <v>0</v>
      </c>
      <c r="O580" s="214">
        <f t="shared" si="372"/>
        <v>0</v>
      </c>
      <c r="P580" s="214">
        <f t="shared" si="372"/>
        <v>0</v>
      </c>
      <c r="Q580" s="214">
        <f t="shared" si="372"/>
        <v>0</v>
      </c>
      <c r="R580" s="214">
        <f t="shared" si="372"/>
        <v>0</v>
      </c>
      <c r="S580" s="214">
        <f t="shared" si="372"/>
        <v>0</v>
      </c>
      <c r="T580" s="214">
        <f t="shared" si="372"/>
        <v>0</v>
      </c>
      <c r="U580" s="214">
        <f t="shared" si="372"/>
        <v>0</v>
      </c>
      <c r="V580" s="214">
        <f t="shared" si="372"/>
        <v>0</v>
      </c>
      <c r="W580" s="214">
        <f t="shared" si="372"/>
        <v>0</v>
      </c>
      <c r="X580" s="214">
        <f t="shared" si="372"/>
        <v>0</v>
      </c>
      <c r="Y580" s="214">
        <f t="shared" si="372"/>
        <v>0</v>
      </c>
      <c r="Z580" s="214">
        <f t="shared" si="372"/>
        <v>0</v>
      </c>
      <c r="AA580" s="214">
        <f t="shared" si="372"/>
        <v>0</v>
      </c>
      <c r="AB580" s="214">
        <f t="shared" si="372"/>
        <v>0</v>
      </c>
      <c r="AC580" s="214">
        <f t="shared" si="372"/>
        <v>0</v>
      </c>
      <c r="AD580" s="214">
        <f t="shared" si="372"/>
        <v>0</v>
      </c>
      <c r="AE580" s="214">
        <f t="shared" si="372"/>
        <v>0</v>
      </c>
      <c r="AF580" s="214">
        <f t="shared" si="372"/>
        <v>0</v>
      </c>
      <c r="AG580" s="214">
        <f t="shared" si="372"/>
        <v>0</v>
      </c>
      <c r="AH580" s="214">
        <f t="shared" si="372"/>
        <v>0</v>
      </c>
      <c r="AI580" s="214">
        <f t="shared" si="372"/>
        <v>0</v>
      </c>
      <c r="AJ580" s="214">
        <f t="shared" si="372"/>
        <v>0</v>
      </c>
      <c r="AK580" s="214">
        <f t="shared" si="372"/>
        <v>0</v>
      </c>
      <c r="AL580" s="214">
        <f t="shared" si="372"/>
        <v>0</v>
      </c>
      <c r="AM580" s="214">
        <f t="shared" si="372"/>
        <v>0</v>
      </c>
      <c r="AN580" s="214">
        <f t="shared" si="372"/>
        <v>0</v>
      </c>
      <c r="AO580" s="214">
        <f t="shared" si="372"/>
        <v>0</v>
      </c>
      <c r="AP580" s="214">
        <f t="shared" si="372"/>
        <v>0</v>
      </c>
    </row>
    <row r="581" spans="1:42" x14ac:dyDescent="0.2">
      <c r="A581" s="16" t="s">
        <v>234</v>
      </c>
      <c r="B581" s="208">
        <f t="shared" ref="B581:AP581" si="373">C$12*(months_receivables_reserve/12)</f>
        <v>0</v>
      </c>
      <c r="C581" s="208">
        <f t="shared" si="373"/>
        <v>0</v>
      </c>
      <c r="D581" s="208">
        <f t="shared" si="373"/>
        <v>0</v>
      </c>
      <c r="E581" s="208">
        <f t="shared" si="373"/>
        <v>0</v>
      </c>
      <c r="F581" s="208">
        <f t="shared" si="373"/>
        <v>0</v>
      </c>
      <c r="G581" s="208">
        <f t="shared" si="373"/>
        <v>0</v>
      </c>
      <c r="H581" s="208">
        <f t="shared" si="373"/>
        <v>0</v>
      </c>
      <c r="I581" s="208">
        <f t="shared" si="373"/>
        <v>0</v>
      </c>
      <c r="J581" s="208">
        <f t="shared" si="373"/>
        <v>0</v>
      </c>
      <c r="K581" s="208">
        <f t="shared" si="373"/>
        <v>0</v>
      </c>
      <c r="L581" s="208">
        <f t="shared" si="373"/>
        <v>0</v>
      </c>
      <c r="M581" s="208">
        <f t="shared" si="373"/>
        <v>0</v>
      </c>
      <c r="N581" s="208">
        <f t="shared" si="373"/>
        <v>0</v>
      </c>
      <c r="O581" s="208">
        <f t="shared" si="373"/>
        <v>0</v>
      </c>
      <c r="P581" s="208">
        <f t="shared" si="373"/>
        <v>0</v>
      </c>
      <c r="Q581" s="208">
        <f t="shared" si="373"/>
        <v>0</v>
      </c>
      <c r="R581" s="208">
        <f t="shared" si="373"/>
        <v>0</v>
      </c>
      <c r="S581" s="208">
        <f t="shared" si="373"/>
        <v>0</v>
      </c>
      <c r="T581" s="208">
        <f t="shared" si="373"/>
        <v>0</v>
      </c>
      <c r="U581" s="208">
        <f t="shared" si="373"/>
        <v>0</v>
      </c>
      <c r="V581" s="208">
        <f t="shared" si="373"/>
        <v>0</v>
      </c>
      <c r="W581" s="208">
        <f t="shared" si="373"/>
        <v>0</v>
      </c>
      <c r="X581" s="208">
        <f t="shared" si="373"/>
        <v>0</v>
      </c>
      <c r="Y581" s="208">
        <f t="shared" si="373"/>
        <v>0</v>
      </c>
      <c r="Z581" s="208">
        <f t="shared" si="373"/>
        <v>0</v>
      </c>
      <c r="AA581" s="208">
        <f t="shared" si="373"/>
        <v>0</v>
      </c>
      <c r="AB581" s="208">
        <f t="shared" si="373"/>
        <v>0</v>
      </c>
      <c r="AC581" s="208">
        <f t="shared" si="373"/>
        <v>0</v>
      </c>
      <c r="AD581" s="208">
        <f t="shared" si="373"/>
        <v>0</v>
      </c>
      <c r="AE581" s="208">
        <f t="shared" si="373"/>
        <v>0</v>
      </c>
      <c r="AF581" s="208">
        <f t="shared" si="373"/>
        <v>0</v>
      </c>
      <c r="AG581" s="208">
        <f t="shared" si="373"/>
        <v>0</v>
      </c>
      <c r="AH581" s="208">
        <f t="shared" si="373"/>
        <v>0</v>
      </c>
      <c r="AI581" s="208">
        <f t="shared" si="373"/>
        <v>0</v>
      </c>
      <c r="AJ581" s="208">
        <f t="shared" si="373"/>
        <v>0</v>
      </c>
      <c r="AK581" s="208">
        <f t="shared" si="373"/>
        <v>0</v>
      </c>
      <c r="AL581" s="208">
        <f t="shared" si="373"/>
        <v>0</v>
      </c>
      <c r="AM581" s="208">
        <f t="shared" si="373"/>
        <v>0</v>
      </c>
      <c r="AN581" s="208">
        <f t="shared" si="373"/>
        <v>0</v>
      </c>
      <c r="AO581" s="208">
        <f t="shared" si="373"/>
        <v>0</v>
      </c>
      <c r="AP581" s="208">
        <f t="shared" si="373"/>
        <v>0</v>
      </c>
    </row>
    <row r="582" spans="1:42" x14ac:dyDescent="0.2">
      <c r="A582" s="16"/>
      <c r="B582" s="20"/>
      <c r="C582" s="20"/>
      <c r="D582" s="20"/>
      <c r="E582" s="20"/>
      <c r="F582" s="20"/>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c r="AJ582" s="28"/>
      <c r="AK582" s="28"/>
      <c r="AL582" s="28"/>
      <c r="AM582" s="28"/>
      <c r="AN582" s="28"/>
      <c r="AO582" s="28"/>
      <c r="AP582" s="28"/>
    </row>
    <row r="583" spans="1:42" x14ac:dyDescent="0.2">
      <c r="A583" s="25" t="s">
        <v>249</v>
      </c>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c r="AP583" s="20"/>
    </row>
    <row r="584" spans="1:42" x14ac:dyDescent="0.2">
      <c r="A584" s="4" t="s">
        <v>247</v>
      </c>
      <c r="B584" s="213">
        <v>0</v>
      </c>
      <c r="C584" s="213">
        <f>B587</f>
        <v>0</v>
      </c>
      <c r="D584" s="213">
        <f t="shared" ref="D584:AP584" si="374">C587</f>
        <v>0</v>
      </c>
      <c r="E584" s="213">
        <f t="shared" si="374"/>
        <v>0</v>
      </c>
      <c r="F584" s="213">
        <f t="shared" si="374"/>
        <v>0</v>
      </c>
      <c r="G584" s="213">
        <f t="shared" si="374"/>
        <v>0</v>
      </c>
      <c r="H584" s="213">
        <f t="shared" si="374"/>
        <v>0</v>
      </c>
      <c r="I584" s="213">
        <f t="shared" si="374"/>
        <v>0</v>
      </c>
      <c r="J584" s="213">
        <f t="shared" si="374"/>
        <v>0</v>
      </c>
      <c r="K584" s="213">
        <f t="shared" si="374"/>
        <v>0</v>
      </c>
      <c r="L584" s="213">
        <f t="shared" si="374"/>
        <v>0</v>
      </c>
      <c r="M584" s="213">
        <f t="shared" si="374"/>
        <v>0</v>
      </c>
      <c r="N584" s="213">
        <f t="shared" si="374"/>
        <v>0</v>
      </c>
      <c r="O584" s="213">
        <f t="shared" si="374"/>
        <v>0</v>
      </c>
      <c r="P584" s="213">
        <f t="shared" si="374"/>
        <v>0</v>
      </c>
      <c r="Q584" s="213">
        <f t="shared" si="374"/>
        <v>0</v>
      </c>
      <c r="R584" s="213">
        <f t="shared" si="374"/>
        <v>0</v>
      </c>
      <c r="S584" s="213">
        <f t="shared" si="374"/>
        <v>0</v>
      </c>
      <c r="T584" s="213">
        <f t="shared" si="374"/>
        <v>0</v>
      </c>
      <c r="U584" s="213">
        <f t="shared" si="374"/>
        <v>0</v>
      </c>
      <c r="V584" s="213">
        <f t="shared" si="374"/>
        <v>0</v>
      </c>
      <c r="W584" s="213">
        <f t="shared" si="374"/>
        <v>0</v>
      </c>
      <c r="X584" s="213">
        <f t="shared" si="374"/>
        <v>0</v>
      </c>
      <c r="Y584" s="213">
        <f t="shared" si="374"/>
        <v>0</v>
      </c>
      <c r="Z584" s="213">
        <f t="shared" si="374"/>
        <v>0</v>
      </c>
      <c r="AA584" s="213">
        <f t="shared" si="374"/>
        <v>0</v>
      </c>
      <c r="AB584" s="213">
        <f t="shared" si="374"/>
        <v>0</v>
      </c>
      <c r="AC584" s="213">
        <f t="shared" si="374"/>
        <v>0</v>
      </c>
      <c r="AD584" s="213">
        <f t="shared" si="374"/>
        <v>0</v>
      </c>
      <c r="AE584" s="213">
        <f t="shared" si="374"/>
        <v>0</v>
      </c>
      <c r="AF584" s="213">
        <f t="shared" si="374"/>
        <v>0</v>
      </c>
      <c r="AG584" s="213">
        <f t="shared" si="374"/>
        <v>0</v>
      </c>
      <c r="AH584" s="213">
        <f t="shared" si="374"/>
        <v>0</v>
      </c>
      <c r="AI584" s="213">
        <f t="shared" si="374"/>
        <v>0</v>
      </c>
      <c r="AJ584" s="213">
        <f t="shared" si="374"/>
        <v>0</v>
      </c>
      <c r="AK584" s="213">
        <f t="shared" si="374"/>
        <v>0</v>
      </c>
      <c r="AL584" s="213">
        <f t="shared" si="374"/>
        <v>0</v>
      </c>
      <c r="AM584" s="213">
        <f t="shared" si="374"/>
        <v>0</v>
      </c>
      <c r="AN584" s="213">
        <f t="shared" si="374"/>
        <v>0</v>
      </c>
      <c r="AO584" s="213">
        <f t="shared" si="374"/>
        <v>0</v>
      </c>
      <c r="AP584" s="213">
        <f t="shared" si="374"/>
        <v>0</v>
      </c>
    </row>
    <row r="585" spans="1:42" x14ac:dyDescent="0.2">
      <c r="A585" s="4" t="s">
        <v>62</v>
      </c>
      <c r="B585" s="213">
        <v>0</v>
      </c>
      <c r="C585" s="213">
        <f>C613</f>
        <v>0</v>
      </c>
      <c r="D585" s="213">
        <f t="shared" ref="D585:AP585" si="375">D613</f>
        <v>0</v>
      </c>
      <c r="E585" s="213">
        <f t="shared" si="375"/>
        <v>0</v>
      </c>
      <c r="F585" s="213">
        <f t="shared" si="375"/>
        <v>0</v>
      </c>
      <c r="G585" s="213">
        <f t="shared" si="375"/>
        <v>0</v>
      </c>
      <c r="H585" s="213">
        <f t="shared" si="375"/>
        <v>0</v>
      </c>
      <c r="I585" s="213">
        <f t="shared" si="375"/>
        <v>0</v>
      </c>
      <c r="J585" s="213">
        <f t="shared" si="375"/>
        <v>0</v>
      </c>
      <c r="K585" s="213">
        <f t="shared" si="375"/>
        <v>0</v>
      </c>
      <c r="L585" s="213">
        <f t="shared" si="375"/>
        <v>0</v>
      </c>
      <c r="M585" s="213">
        <f t="shared" si="375"/>
        <v>0</v>
      </c>
      <c r="N585" s="213">
        <f t="shared" si="375"/>
        <v>0</v>
      </c>
      <c r="O585" s="213">
        <f t="shared" si="375"/>
        <v>0</v>
      </c>
      <c r="P585" s="213">
        <f t="shared" si="375"/>
        <v>0</v>
      </c>
      <c r="Q585" s="213">
        <f t="shared" si="375"/>
        <v>0</v>
      </c>
      <c r="R585" s="213">
        <f t="shared" si="375"/>
        <v>0</v>
      </c>
      <c r="S585" s="213">
        <f t="shared" si="375"/>
        <v>0</v>
      </c>
      <c r="T585" s="213">
        <f t="shared" si="375"/>
        <v>0</v>
      </c>
      <c r="U585" s="213">
        <f t="shared" si="375"/>
        <v>0</v>
      </c>
      <c r="V585" s="213">
        <f t="shared" si="375"/>
        <v>0</v>
      </c>
      <c r="W585" s="213">
        <f t="shared" si="375"/>
        <v>0</v>
      </c>
      <c r="X585" s="213">
        <f t="shared" si="375"/>
        <v>0</v>
      </c>
      <c r="Y585" s="213">
        <f t="shared" si="375"/>
        <v>0</v>
      </c>
      <c r="Z585" s="213">
        <f t="shared" si="375"/>
        <v>0</v>
      </c>
      <c r="AA585" s="213">
        <f t="shared" si="375"/>
        <v>0</v>
      </c>
      <c r="AB585" s="213">
        <f t="shared" si="375"/>
        <v>0</v>
      </c>
      <c r="AC585" s="213">
        <f t="shared" si="375"/>
        <v>0</v>
      </c>
      <c r="AD585" s="213">
        <f t="shared" si="375"/>
        <v>0</v>
      </c>
      <c r="AE585" s="213">
        <f t="shared" si="375"/>
        <v>0</v>
      </c>
      <c r="AF585" s="213">
        <f t="shared" si="375"/>
        <v>0</v>
      </c>
      <c r="AG585" s="213">
        <f t="shared" si="375"/>
        <v>0</v>
      </c>
      <c r="AH585" s="213">
        <f t="shared" si="375"/>
        <v>0</v>
      </c>
      <c r="AI585" s="213">
        <f t="shared" si="375"/>
        <v>0</v>
      </c>
      <c r="AJ585" s="213">
        <f t="shared" si="375"/>
        <v>0</v>
      </c>
      <c r="AK585" s="213">
        <f t="shared" si="375"/>
        <v>0</v>
      </c>
      <c r="AL585" s="213">
        <f t="shared" si="375"/>
        <v>0</v>
      </c>
      <c r="AM585" s="213">
        <f t="shared" si="375"/>
        <v>0</v>
      </c>
      <c r="AN585" s="213">
        <f t="shared" si="375"/>
        <v>0</v>
      </c>
      <c r="AO585" s="213">
        <f t="shared" si="375"/>
        <v>0</v>
      </c>
      <c r="AP585" s="213">
        <f t="shared" si="375"/>
        <v>0</v>
      </c>
    </row>
    <row r="586" spans="1:42" x14ac:dyDescent="0.2">
      <c r="A586" s="4" t="s">
        <v>248</v>
      </c>
      <c r="B586" s="214">
        <v>0</v>
      </c>
      <c r="C586" s="214">
        <f>-C601</f>
        <v>0</v>
      </c>
      <c r="D586" s="214">
        <f t="shared" ref="D586:AP586" si="376">-D601</f>
        <v>0</v>
      </c>
      <c r="E586" s="214">
        <f t="shared" si="376"/>
        <v>0</v>
      </c>
      <c r="F586" s="214">
        <f t="shared" si="376"/>
        <v>0</v>
      </c>
      <c r="G586" s="214">
        <f t="shared" si="376"/>
        <v>0</v>
      </c>
      <c r="H586" s="214">
        <f t="shared" si="376"/>
        <v>0</v>
      </c>
      <c r="I586" s="214">
        <f t="shared" si="376"/>
        <v>0</v>
      </c>
      <c r="J586" s="214">
        <f t="shared" si="376"/>
        <v>0</v>
      </c>
      <c r="K586" s="214">
        <f t="shared" si="376"/>
        <v>0</v>
      </c>
      <c r="L586" s="214">
        <f t="shared" si="376"/>
        <v>0</v>
      </c>
      <c r="M586" s="214">
        <f t="shared" si="376"/>
        <v>0</v>
      </c>
      <c r="N586" s="214">
        <f t="shared" si="376"/>
        <v>0</v>
      </c>
      <c r="O586" s="214">
        <f t="shared" si="376"/>
        <v>0</v>
      </c>
      <c r="P586" s="214">
        <f t="shared" si="376"/>
        <v>0</v>
      </c>
      <c r="Q586" s="214">
        <f t="shared" si="376"/>
        <v>0</v>
      </c>
      <c r="R586" s="214">
        <f t="shared" si="376"/>
        <v>0</v>
      </c>
      <c r="S586" s="214">
        <f t="shared" si="376"/>
        <v>0</v>
      </c>
      <c r="T586" s="214">
        <f t="shared" si="376"/>
        <v>0</v>
      </c>
      <c r="U586" s="214">
        <f t="shared" si="376"/>
        <v>0</v>
      </c>
      <c r="V586" s="214">
        <f t="shared" si="376"/>
        <v>0</v>
      </c>
      <c r="W586" s="214">
        <f t="shared" si="376"/>
        <v>0</v>
      </c>
      <c r="X586" s="214">
        <f t="shared" si="376"/>
        <v>0</v>
      </c>
      <c r="Y586" s="214">
        <f t="shared" si="376"/>
        <v>0</v>
      </c>
      <c r="Z586" s="214">
        <f t="shared" si="376"/>
        <v>0</v>
      </c>
      <c r="AA586" s="214">
        <f t="shared" si="376"/>
        <v>0</v>
      </c>
      <c r="AB586" s="214">
        <f t="shared" si="376"/>
        <v>0</v>
      </c>
      <c r="AC586" s="214">
        <f t="shared" si="376"/>
        <v>0</v>
      </c>
      <c r="AD586" s="214">
        <f t="shared" si="376"/>
        <v>0</v>
      </c>
      <c r="AE586" s="214">
        <f t="shared" si="376"/>
        <v>0</v>
      </c>
      <c r="AF586" s="214">
        <f t="shared" si="376"/>
        <v>0</v>
      </c>
      <c r="AG586" s="214">
        <f t="shared" si="376"/>
        <v>0</v>
      </c>
      <c r="AH586" s="214">
        <f t="shared" si="376"/>
        <v>0</v>
      </c>
      <c r="AI586" s="214">
        <f t="shared" si="376"/>
        <v>0</v>
      </c>
      <c r="AJ586" s="214">
        <f t="shared" si="376"/>
        <v>0</v>
      </c>
      <c r="AK586" s="214">
        <f t="shared" si="376"/>
        <v>0</v>
      </c>
      <c r="AL586" s="214">
        <f t="shared" si="376"/>
        <v>0</v>
      </c>
      <c r="AM586" s="214">
        <f t="shared" si="376"/>
        <v>0</v>
      </c>
      <c r="AN586" s="214">
        <f t="shared" si="376"/>
        <v>0</v>
      </c>
      <c r="AO586" s="214">
        <f t="shared" si="376"/>
        <v>0</v>
      </c>
      <c r="AP586" s="214">
        <f t="shared" si="376"/>
        <v>0</v>
      </c>
    </row>
    <row r="587" spans="1:42" x14ac:dyDescent="0.2">
      <c r="A587" s="4" t="s">
        <v>234</v>
      </c>
      <c r="B587" s="213">
        <f>SUM(B584:B586)</f>
        <v>0</v>
      </c>
      <c r="C587" s="213">
        <f>SUM(C584:C586)</f>
        <v>0</v>
      </c>
      <c r="D587" s="213">
        <f t="shared" ref="D587:AP587" si="377">SUM(D584:D586)</f>
        <v>0</v>
      </c>
      <c r="E587" s="213">
        <f t="shared" si="377"/>
        <v>0</v>
      </c>
      <c r="F587" s="213">
        <f t="shared" si="377"/>
        <v>0</v>
      </c>
      <c r="G587" s="213">
        <f t="shared" si="377"/>
        <v>0</v>
      </c>
      <c r="H587" s="213">
        <f t="shared" si="377"/>
        <v>0</v>
      </c>
      <c r="I587" s="213">
        <f t="shared" si="377"/>
        <v>0</v>
      </c>
      <c r="J587" s="213">
        <f t="shared" si="377"/>
        <v>0</v>
      </c>
      <c r="K587" s="213">
        <f t="shared" si="377"/>
        <v>0</v>
      </c>
      <c r="L587" s="213">
        <f t="shared" si="377"/>
        <v>0</v>
      </c>
      <c r="M587" s="213">
        <f t="shared" si="377"/>
        <v>0</v>
      </c>
      <c r="N587" s="213">
        <f t="shared" si="377"/>
        <v>0</v>
      </c>
      <c r="O587" s="213">
        <f t="shared" si="377"/>
        <v>0</v>
      </c>
      <c r="P587" s="213">
        <f t="shared" si="377"/>
        <v>0</v>
      </c>
      <c r="Q587" s="213">
        <f t="shared" si="377"/>
        <v>0</v>
      </c>
      <c r="R587" s="213">
        <f t="shared" si="377"/>
        <v>0</v>
      </c>
      <c r="S587" s="213">
        <f t="shared" si="377"/>
        <v>0</v>
      </c>
      <c r="T587" s="213">
        <f t="shared" si="377"/>
        <v>0</v>
      </c>
      <c r="U587" s="213">
        <f t="shared" si="377"/>
        <v>0</v>
      </c>
      <c r="V587" s="213">
        <f t="shared" si="377"/>
        <v>0</v>
      </c>
      <c r="W587" s="213">
        <f t="shared" si="377"/>
        <v>0</v>
      </c>
      <c r="X587" s="213">
        <f t="shared" si="377"/>
        <v>0</v>
      </c>
      <c r="Y587" s="213">
        <f t="shared" si="377"/>
        <v>0</v>
      </c>
      <c r="Z587" s="213">
        <f t="shared" si="377"/>
        <v>0</v>
      </c>
      <c r="AA587" s="213">
        <f t="shared" si="377"/>
        <v>0</v>
      </c>
      <c r="AB587" s="213">
        <f t="shared" si="377"/>
        <v>0</v>
      </c>
      <c r="AC587" s="213">
        <f t="shared" si="377"/>
        <v>0</v>
      </c>
      <c r="AD587" s="213">
        <f t="shared" si="377"/>
        <v>0</v>
      </c>
      <c r="AE587" s="213">
        <f t="shared" si="377"/>
        <v>0</v>
      </c>
      <c r="AF587" s="213">
        <f t="shared" si="377"/>
        <v>0</v>
      </c>
      <c r="AG587" s="213">
        <f t="shared" si="377"/>
        <v>0</v>
      </c>
      <c r="AH587" s="213">
        <f t="shared" si="377"/>
        <v>0</v>
      </c>
      <c r="AI587" s="213">
        <f t="shared" si="377"/>
        <v>0</v>
      </c>
      <c r="AJ587" s="213">
        <f t="shared" si="377"/>
        <v>0</v>
      </c>
      <c r="AK587" s="213">
        <f t="shared" si="377"/>
        <v>0</v>
      </c>
      <c r="AL587" s="213">
        <f t="shared" si="377"/>
        <v>0</v>
      </c>
      <c r="AM587" s="213">
        <f t="shared" si="377"/>
        <v>0</v>
      </c>
      <c r="AN587" s="213">
        <f t="shared" si="377"/>
        <v>0</v>
      </c>
      <c r="AO587" s="213">
        <f t="shared" si="377"/>
        <v>0</v>
      </c>
      <c r="AP587" s="213">
        <f t="shared" si="377"/>
        <v>0</v>
      </c>
    </row>
    <row r="588" spans="1:42" x14ac:dyDescent="0.2">
      <c r="B588" s="20"/>
      <c r="C588" s="20"/>
      <c r="D588" s="20"/>
      <c r="E588" s="20"/>
      <c r="F588" s="20"/>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c r="AJ588" s="28"/>
      <c r="AK588" s="28"/>
      <c r="AL588" s="28"/>
      <c r="AM588" s="28"/>
      <c r="AN588" s="28"/>
      <c r="AO588" s="28"/>
      <c r="AP588" s="28"/>
    </row>
    <row r="589" spans="1:42" x14ac:dyDescent="0.2">
      <c r="A589" s="4" t="s">
        <v>250</v>
      </c>
      <c r="B589" s="20"/>
      <c r="C589" s="20"/>
      <c r="D589" s="20"/>
      <c r="E589" s="20"/>
      <c r="F589" s="20"/>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c r="AN589" s="28"/>
      <c r="AO589" s="28"/>
      <c r="AP589" s="28"/>
    </row>
    <row r="590" spans="1:42" x14ac:dyDescent="0.2">
      <c r="A590" s="4" t="s">
        <v>251</v>
      </c>
      <c r="B590" s="20"/>
      <c r="C590" s="20"/>
      <c r="D590" s="20"/>
      <c r="E590" s="20"/>
      <c r="F590" s="20"/>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c r="AJ590" s="28"/>
      <c r="AK590" s="28"/>
      <c r="AL590" s="28"/>
      <c r="AM590" s="28"/>
      <c r="AN590" s="28"/>
      <c r="AO590" s="28"/>
      <c r="AP590" s="28"/>
    </row>
    <row r="591" spans="1:42" x14ac:dyDescent="0.2">
      <c r="A591" s="4">
        <v>1</v>
      </c>
      <c r="B591" s="229">
        <f t="shared" ref="B591:B600" si="378">SUM(C591:AP591)</f>
        <v>0</v>
      </c>
      <c r="C591" s="210">
        <f t="shared" ref="C591:AP591" si="379">IF(C$2&gt;analysis_period,0,IF(C$2=equip1_reserve_freq*$A591,equip1_reserve_cost*system_capacity*1000*(1+inflation_rate/100)^B$2,0))</f>
        <v>0</v>
      </c>
      <c r="D591" s="210">
        <f t="shared" si="379"/>
        <v>0</v>
      </c>
      <c r="E591" s="210">
        <f t="shared" si="379"/>
        <v>0</v>
      </c>
      <c r="F591" s="210">
        <f t="shared" si="379"/>
        <v>0</v>
      </c>
      <c r="G591" s="210">
        <f t="shared" si="379"/>
        <v>0</v>
      </c>
      <c r="H591" s="210">
        <f t="shared" si="379"/>
        <v>0</v>
      </c>
      <c r="I591" s="210">
        <f t="shared" si="379"/>
        <v>0</v>
      </c>
      <c r="J591" s="210">
        <f t="shared" si="379"/>
        <v>0</v>
      </c>
      <c r="K591" s="210">
        <f t="shared" si="379"/>
        <v>0</v>
      </c>
      <c r="L591" s="210">
        <f t="shared" si="379"/>
        <v>0</v>
      </c>
      <c r="M591" s="210">
        <f t="shared" si="379"/>
        <v>0</v>
      </c>
      <c r="N591" s="210">
        <f t="shared" si="379"/>
        <v>0</v>
      </c>
      <c r="O591" s="210">
        <f t="shared" si="379"/>
        <v>0</v>
      </c>
      <c r="P591" s="210">
        <f t="shared" si="379"/>
        <v>0</v>
      </c>
      <c r="Q591" s="210">
        <f t="shared" si="379"/>
        <v>0</v>
      </c>
      <c r="R591" s="210">
        <f t="shared" si="379"/>
        <v>0</v>
      </c>
      <c r="S591" s="210">
        <f t="shared" si="379"/>
        <v>0</v>
      </c>
      <c r="T591" s="210">
        <f t="shared" si="379"/>
        <v>0</v>
      </c>
      <c r="U591" s="210">
        <f t="shared" si="379"/>
        <v>0</v>
      </c>
      <c r="V591" s="210">
        <f t="shared" si="379"/>
        <v>0</v>
      </c>
      <c r="W591" s="210">
        <f t="shared" si="379"/>
        <v>0</v>
      </c>
      <c r="X591" s="210">
        <f t="shared" si="379"/>
        <v>0</v>
      </c>
      <c r="Y591" s="210">
        <f t="shared" si="379"/>
        <v>0</v>
      </c>
      <c r="Z591" s="210">
        <f t="shared" si="379"/>
        <v>0</v>
      </c>
      <c r="AA591" s="210">
        <f t="shared" si="379"/>
        <v>0</v>
      </c>
      <c r="AB591" s="210">
        <f t="shared" si="379"/>
        <v>0</v>
      </c>
      <c r="AC591" s="210">
        <f t="shared" si="379"/>
        <v>0</v>
      </c>
      <c r="AD591" s="210">
        <f t="shared" si="379"/>
        <v>0</v>
      </c>
      <c r="AE591" s="210">
        <f t="shared" si="379"/>
        <v>0</v>
      </c>
      <c r="AF591" s="210">
        <f t="shared" si="379"/>
        <v>0</v>
      </c>
      <c r="AG591" s="210">
        <f t="shared" si="379"/>
        <v>0</v>
      </c>
      <c r="AH591" s="210">
        <f t="shared" si="379"/>
        <v>0</v>
      </c>
      <c r="AI591" s="210">
        <f t="shared" si="379"/>
        <v>0</v>
      </c>
      <c r="AJ591" s="210">
        <f t="shared" si="379"/>
        <v>0</v>
      </c>
      <c r="AK591" s="210">
        <f t="shared" si="379"/>
        <v>0</v>
      </c>
      <c r="AL591" s="210">
        <f t="shared" si="379"/>
        <v>0</v>
      </c>
      <c r="AM591" s="210">
        <f t="shared" si="379"/>
        <v>0</v>
      </c>
      <c r="AN591" s="210">
        <f t="shared" si="379"/>
        <v>0</v>
      </c>
      <c r="AO591" s="210">
        <f t="shared" si="379"/>
        <v>0</v>
      </c>
      <c r="AP591" s="210">
        <f t="shared" si="379"/>
        <v>0</v>
      </c>
    </row>
    <row r="592" spans="1:42" x14ac:dyDescent="0.2">
      <c r="A592" s="4">
        <f>A591+1</f>
        <v>2</v>
      </c>
      <c r="B592" s="229">
        <f t="shared" si="378"/>
        <v>0</v>
      </c>
      <c r="C592" s="210">
        <f t="shared" ref="C592:AP592" si="380">IF(C$2&gt;analysis_period,0,IF(C$2=equip1_reserve_freq*$A592,equip1_reserve_cost*system_capacity*1000*(1+inflation_rate/100)^B$2,0))</f>
        <v>0</v>
      </c>
      <c r="D592" s="210">
        <f t="shared" si="380"/>
        <v>0</v>
      </c>
      <c r="E592" s="210">
        <f t="shared" si="380"/>
        <v>0</v>
      </c>
      <c r="F592" s="210">
        <f t="shared" si="380"/>
        <v>0</v>
      </c>
      <c r="G592" s="210">
        <f t="shared" si="380"/>
        <v>0</v>
      </c>
      <c r="H592" s="210">
        <f t="shared" si="380"/>
        <v>0</v>
      </c>
      <c r="I592" s="210">
        <f t="shared" si="380"/>
        <v>0</v>
      </c>
      <c r="J592" s="210">
        <f t="shared" si="380"/>
        <v>0</v>
      </c>
      <c r="K592" s="210">
        <f t="shared" si="380"/>
        <v>0</v>
      </c>
      <c r="L592" s="210">
        <f t="shared" si="380"/>
        <v>0</v>
      </c>
      <c r="M592" s="210">
        <f t="shared" si="380"/>
        <v>0</v>
      </c>
      <c r="N592" s="210">
        <f t="shared" si="380"/>
        <v>0</v>
      </c>
      <c r="O592" s="210">
        <f t="shared" si="380"/>
        <v>0</v>
      </c>
      <c r="P592" s="210">
        <f t="shared" si="380"/>
        <v>0</v>
      </c>
      <c r="Q592" s="210">
        <f t="shared" si="380"/>
        <v>0</v>
      </c>
      <c r="R592" s="210">
        <f t="shared" si="380"/>
        <v>0</v>
      </c>
      <c r="S592" s="210">
        <f t="shared" si="380"/>
        <v>0</v>
      </c>
      <c r="T592" s="210">
        <f t="shared" si="380"/>
        <v>0</v>
      </c>
      <c r="U592" s="210">
        <f t="shared" si="380"/>
        <v>0</v>
      </c>
      <c r="V592" s="210">
        <f t="shared" si="380"/>
        <v>0</v>
      </c>
      <c r="W592" s="210">
        <f t="shared" si="380"/>
        <v>0</v>
      </c>
      <c r="X592" s="210">
        <f t="shared" si="380"/>
        <v>0</v>
      </c>
      <c r="Y592" s="210">
        <f t="shared" si="380"/>
        <v>0</v>
      </c>
      <c r="Z592" s="210">
        <f t="shared" si="380"/>
        <v>0</v>
      </c>
      <c r="AA592" s="210">
        <f t="shared" si="380"/>
        <v>0</v>
      </c>
      <c r="AB592" s="210">
        <f t="shared" si="380"/>
        <v>0</v>
      </c>
      <c r="AC592" s="210">
        <f t="shared" si="380"/>
        <v>0</v>
      </c>
      <c r="AD592" s="210">
        <f t="shared" si="380"/>
        <v>0</v>
      </c>
      <c r="AE592" s="210">
        <f t="shared" si="380"/>
        <v>0</v>
      </c>
      <c r="AF592" s="210">
        <f t="shared" si="380"/>
        <v>0</v>
      </c>
      <c r="AG592" s="210">
        <f t="shared" si="380"/>
        <v>0</v>
      </c>
      <c r="AH592" s="210">
        <f t="shared" si="380"/>
        <v>0</v>
      </c>
      <c r="AI592" s="210">
        <f t="shared" si="380"/>
        <v>0</v>
      </c>
      <c r="AJ592" s="210">
        <f t="shared" si="380"/>
        <v>0</v>
      </c>
      <c r="AK592" s="210">
        <f t="shared" si="380"/>
        <v>0</v>
      </c>
      <c r="AL592" s="210">
        <f t="shared" si="380"/>
        <v>0</v>
      </c>
      <c r="AM592" s="210">
        <f t="shared" si="380"/>
        <v>0</v>
      </c>
      <c r="AN592" s="210">
        <f t="shared" si="380"/>
        <v>0</v>
      </c>
      <c r="AO592" s="210">
        <f t="shared" si="380"/>
        <v>0</v>
      </c>
      <c r="AP592" s="210">
        <f t="shared" si="380"/>
        <v>0</v>
      </c>
    </row>
    <row r="593" spans="1:42" x14ac:dyDescent="0.2">
      <c r="A593" s="4">
        <f t="shared" ref="A593:A600" si="381">A592+1</f>
        <v>3</v>
      </c>
      <c r="B593" s="229">
        <f t="shared" si="378"/>
        <v>0</v>
      </c>
      <c r="C593" s="210">
        <f t="shared" ref="C593:AP593" si="382">IF(C$2&gt;analysis_period,0,IF(C$2=equip1_reserve_freq*$A593,equip1_reserve_cost*system_capacity*1000*(1+inflation_rate/100)^B$2,0))</f>
        <v>0</v>
      </c>
      <c r="D593" s="210">
        <f t="shared" si="382"/>
        <v>0</v>
      </c>
      <c r="E593" s="210">
        <f t="shared" si="382"/>
        <v>0</v>
      </c>
      <c r="F593" s="210">
        <f t="shared" si="382"/>
        <v>0</v>
      </c>
      <c r="G593" s="210">
        <f t="shared" si="382"/>
        <v>0</v>
      </c>
      <c r="H593" s="210">
        <f t="shared" si="382"/>
        <v>0</v>
      </c>
      <c r="I593" s="210">
        <f t="shared" si="382"/>
        <v>0</v>
      </c>
      <c r="J593" s="210">
        <f t="shared" si="382"/>
        <v>0</v>
      </c>
      <c r="K593" s="210">
        <f t="shared" si="382"/>
        <v>0</v>
      </c>
      <c r="L593" s="210">
        <f t="shared" si="382"/>
        <v>0</v>
      </c>
      <c r="M593" s="210">
        <f t="shared" si="382"/>
        <v>0</v>
      </c>
      <c r="N593" s="210">
        <f t="shared" si="382"/>
        <v>0</v>
      </c>
      <c r="O593" s="210">
        <f t="shared" si="382"/>
        <v>0</v>
      </c>
      <c r="P593" s="210">
        <f t="shared" si="382"/>
        <v>0</v>
      </c>
      <c r="Q593" s="210">
        <f t="shared" si="382"/>
        <v>0</v>
      </c>
      <c r="R593" s="210">
        <f t="shared" si="382"/>
        <v>0</v>
      </c>
      <c r="S593" s="210">
        <f t="shared" si="382"/>
        <v>0</v>
      </c>
      <c r="T593" s="210">
        <f t="shared" si="382"/>
        <v>0</v>
      </c>
      <c r="U593" s="210">
        <f t="shared" si="382"/>
        <v>0</v>
      </c>
      <c r="V593" s="210">
        <f t="shared" si="382"/>
        <v>0</v>
      </c>
      <c r="W593" s="210">
        <f t="shared" si="382"/>
        <v>0</v>
      </c>
      <c r="X593" s="210">
        <f t="shared" si="382"/>
        <v>0</v>
      </c>
      <c r="Y593" s="210">
        <f t="shared" si="382"/>
        <v>0</v>
      </c>
      <c r="Z593" s="210">
        <f t="shared" si="382"/>
        <v>0</v>
      </c>
      <c r="AA593" s="210">
        <f t="shared" si="382"/>
        <v>0</v>
      </c>
      <c r="AB593" s="210">
        <f t="shared" si="382"/>
        <v>0</v>
      </c>
      <c r="AC593" s="210">
        <f t="shared" si="382"/>
        <v>0</v>
      </c>
      <c r="AD593" s="210">
        <f t="shared" si="382"/>
        <v>0</v>
      </c>
      <c r="AE593" s="210">
        <f t="shared" si="382"/>
        <v>0</v>
      </c>
      <c r="AF593" s="210">
        <f t="shared" si="382"/>
        <v>0</v>
      </c>
      <c r="AG593" s="210">
        <f t="shared" si="382"/>
        <v>0</v>
      </c>
      <c r="AH593" s="210">
        <f t="shared" si="382"/>
        <v>0</v>
      </c>
      <c r="AI593" s="210">
        <f t="shared" si="382"/>
        <v>0</v>
      </c>
      <c r="AJ593" s="210">
        <f t="shared" si="382"/>
        <v>0</v>
      </c>
      <c r="AK593" s="210">
        <f t="shared" si="382"/>
        <v>0</v>
      </c>
      <c r="AL593" s="210">
        <f t="shared" si="382"/>
        <v>0</v>
      </c>
      <c r="AM593" s="210">
        <f t="shared" si="382"/>
        <v>0</v>
      </c>
      <c r="AN593" s="210">
        <f t="shared" si="382"/>
        <v>0</v>
      </c>
      <c r="AO593" s="210">
        <f t="shared" si="382"/>
        <v>0</v>
      </c>
      <c r="AP593" s="210">
        <f t="shared" si="382"/>
        <v>0</v>
      </c>
    </row>
    <row r="594" spans="1:42" x14ac:dyDescent="0.2">
      <c r="A594" s="4">
        <f t="shared" si="381"/>
        <v>4</v>
      </c>
      <c r="B594" s="229">
        <f t="shared" si="378"/>
        <v>0</v>
      </c>
      <c r="C594" s="210">
        <f t="shared" ref="C594:AP594" si="383">IF(C$2&gt;analysis_period,0,IF(C$2=equip1_reserve_freq*$A594,equip1_reserve_cost*system_capacity*1000*(1+inflation_rate/100)^B$2,0))</f>
        <v>0</v>
      </c>
      <c r="D594" s="210">
        <f t="shared" si="383"/>
        <v>0</v>
      </c>
      <c r="E594" s="210">
        <f t="shared" si="383"/>
        <v>0</v>
      </c>
      <c r="F594" s="210">
        <f t="shared" si="383"/>
        <v>0</v>
      </c>
      <c r="G594" s="210">
        <f t="shared" si="383"/>
        <v>0</v>
      </c>
      <c r="H594" s="210">
        <f t="shared" si="383"/>
        <v>0</v>
      </c>
      <c r="I594" s="210">
        <f t="shared" si="383"/>
        <v>0</v>
      </c>
      <c r="J594" s="210">
        <f t="shared" si="383"/>
        <v>0</v>
      </c>
      <c r="K594" s="210">
        <f t="shared" si="383"/>
        <v>0</v>
      </c>
      <c r="L594" s="210">
        <f t="shared" si="383"/>
        <v>0</v>
      </c>
      <c r="M594" s="210">
        <f t="shared" si="383"/>
        <v>0</v>
      </c>
      <c r="N594" s="210">
        <f t="shared" si="383"/>
        <v>0</v>
      </c>
      <c r="O594" s="210">
        <f t="shared" si="383"/>
        <v>0</v>
      </c>
      <c r="P594" s="210">
        <f t="shared" si="383"/>
        <v>0</v>
      </c>
      <c r="Q594" s="210">
        <f t="shared" si="383"/>
        <v>0</v>
      </c>
      <c r="R594" s="210">
        <f t="shared" si="383"/>
        <v>0</v>
      </c>
      <c r="S594" s="210">
        <f t="shared" si="383"/>
        <v>0</v>
      </c>
      <c r="T594" s="210">
        <f t="shared" si="383"/>
        <v>0</v>
      </c>
      <c r="U594" s="210">
        <f t="shared" si="383"/>
        <v>0</v>
      </c>
      <c r="V594" s="210">
        <f t="shared" si="383"/>
        <v>0</v>
      </c>
      <c r="W594" s="210">
        <f t="shared" si="383"/>
        <v>0</v>
      </c>
      <c r="X594" s="210">
        <f t="shared" si="383"/>
        <v>0</v>
      </c>
      <c r="Y594" s="210">
        <f t="shared" si="383"/>
        <v>0</v>
      </c>
      <c r="Z594" s="210">
        <f t="shared" si="383"/>
        <v>0</v>
      </c>
      <c r="AA594" s="210">
        <f t="shared" si="383"/>
        <v>0</v>
      </c>
      <c r="AB594" s="210">
        <f t="shared" si="383"/>
        <v>0</v>
      </c>
      <c r="AC594" s="210">
        <f t="shared" si="383"/>
        <v>0</v>
      </c>
      <c r="AD594" s="210">
        <f t="shared" si="383"/>
        <v>0</v>
      </c>
      <c r="AE594" s="210">
        <f t="shared" si="383"/>
        <v>0</v>
      </c>
      <c r="AF594" s="210">
        <f t="shared" si="383"/>
        <v>0</v>
      </c>
      <c r="AG594" s="210">
        <f t="shared" si="383"/>
        <v>0</v>
      </c>
      <c r="AH594" s="210">
        <f t="shared" si="383"/>
        <v>0</v>
      </c>
      <c r="AI594" s="210">
        <f t="shared" si="383"/>
        <v>0</v>
      </c>
      <c r="AJ594" s="210">
        <f t="shared" si="383"/>
        <v>0</v>
      </c>
      <c r="AK594" s="210">
        <f t="shared" si="383"/>
        <v>0</v>
      </c>
      <c r="AL594" s="210">
        <f t="shared" si="383"/>
        <v>0</v>
      </c>
      <c r="AM594" s="210">
        <f t="shared" si="383"/>
        <v>0</v>
      </c>
      <c r="AN594" s="210">
        <f t="shared" si="383"/>
        <v>0</v>
      </c>
      <c r="AO594" s="210">
        <f t="shared" si="383"/>
        <v>0</v>
      </c>
      <c r="AP594" s="210">
        <f t="shared" si="383"/>
        <v>0</v>
      </c>
    </row>
    <row r="595" spans="1:42" x14ac:dyDescent="0.2">
      <c r="A595" s="4">
        <f t="shared" si="381"/>
        <v>5</v>
      </c>
      <c r="B595" s="229">
        <f t="shared" si="378"/>
        <v>0</v>
      </c>
      <c r="C595" s="210">
        <f t="shared" ref="C595:AP595" si="384">IF(C$2&gt;analysis_period,0,IF(C$2=equip1_reserve_freq*$A595,equip1_reserve_cost*system_capacity*1000*(1+inflation_rate/100)^B$2,0))</f>
        <v>0</v>
      </c>
      <c r="D595" s="210">
        <f t="shared" si="384"/>
        <v>0</v>
      </c>
      <c r="E595" s="210">
        <f t="shared" si="384"/>
        <v>0</v>
      </c>
      <c r="F595" s="210">
        <f t="shared" si="384"/>
        <v>0</v>
      </c>
      <c r="G595" s="210">
        <f t="shared" si="384"/>
        <v>0</v>
      </c>
      <c r="H595" s="210">
        <f t="shared" si="384"/>
        <v>0</v>
      </c>
      <c r="I595" s="210">
        <f t="shared" si="384"/>
        <v>0</v>
      </c>
      <c r="J595" s="210">
        <f t="shared" si="384"/>
        <v>0</v>
      </c>
      <c r="K595" s="210">
        <f t="shared" si="384"/>
        <v>0</v>
      </c>
      <c r="L595" s="210">
        <f t="shared" si="384"/>
        <v>0</v>
      </c>
      <c r="M595" s="210">
        <f t="shared" si="384"/>
        <v>0</v>
      </c>
      <c r="N595" s="210">
        <f t="shared" si="384"/>
        <v>0</v>
      </c>
      <c r="O595" s="210">
        <f t="shared" si="384"/>
        <v>0</v>
      </c>
      <c r="P595" s="210">
        <f t="shared" si="384"/>
        <v>0</v>
      </c>
      <c r="Q595" s="210">
        <f t="shared" si="384"/>
        <v>0</v>
      </c>
      <c r="R595" s="210">
        <f t="shared" si="384"/>
        <v>0</v>
      </c>
      <c r="S595" s="210">
        <f t="shared" si="384"/>
        <v>0</v>
      </c>
      <c r="T595" s="210">
        <f t="shared" si="384"/>
        <v>0</v>
      </c>
      <c r="U595" s="210">
        <f t="shared" si="384"/>
        <v>0</v>
      </c>
      <c r="V595" s="210">
        <f t="shared" si="384"/>
        <v>0</v>
      </c>
      <c r="W595" s="210">
        <f t="shared" si="384"/>
        <v>0</v>
      </c>
      <c r="X595" s="210">
        <f t="shared" si="384"/>
        <v>0</v>
      </c>
      <c r="Y595" s="210">
        <f t="shared" si="384"/>
        <v>0</v>
      </c>
      <c r="Z595" s="210">
        <f t="shared" si="384"/>
        <v>0</v>
      </c>
      <c r="AA595" s="210">
        <f t="shared" si="384"/>
        <v>0</v>
      </c>
      <c r="AB595" s="210">
        <f t="shared" si="384"/>
        <v>0</v>
      </c>
      <c r="AC595" s="210">
        <f t="shared" si="384"/>
        <v>0</v>
      </c>
      <c r="AD595" s="210">
        <f t="shared" si="384"/>
        <v>0</v>
      </c>
      <c r="AE595" s="210">
        <f t="shared" si="384"/>
        <v>0</v>
      </c>
      <c r="AF595" s="210">
        <f t="shared" si="384"/>
        <v>0</v>
      </c>
      <c r="AG595" s="210">
        <f t="shared" si="384"/>
        <v>0</v>
      </c>
      <c r="AH595" s="210">
        <f t="shared" si="384"/>
        <v>0</v>
      </c>
      <c r="AI595" s="210">
        <f t="shared" si="384"/>
        <v>0</v>
      </c>
      <c r="AJ595" s="210">
        <f t="shared" si="384"/>
        <v>0</v>
      </c>
      <c r="AK595" s="210">
        <f t="shared" si="384"/>
        <v>0</v>
      </c>
      <c r="AL595" s="210">
        <f t="shared" si="384"/>
        <v>0</v>
      </c>
      <c r="AM595" s="210">
        <f t="shared" si="384"/>
        <v>0</v>
      </c>
      <c r="AN595" s="210">
        <f t="shared" si="384"/>
        <v>0</v>
      </c>
      <c r="AO595" s="210">
        <f t="shared" si="384"/>
        <v>0</v>
      </c>
      <c r="AP595" s="210">
        <f t="shared" si="384"/>
        <v>0</v>
      </c>
    </row>
    <row r="596" spans="1:42" x14ac:dyDescent="0.2">
      <c r="A596" s="4">
        <f t="shared" si="381"/>
        <v>6</v>
      </c>
      <c r="B596" s="229">
        <f t="shared" si="378"/>
        <v>0</v>
      </c>
      <c r="C596" s="210">
        <f t="shared" ref="C596:AP596" si="385">IF(C$2&gt;analysis_period,0,IF(C$2=equip1_reserve_freq*$A596,equip1_reserve_cost*system_capacity*1000*(1+inflation_rate/100)^B$2,0))</f>
        <v>0</v>
      </c>
      <c r="D596" s="210">
        <f t="shared" si="385"/>
        <v>0</v>
      </c>
      <c r="E596" s="210">
        <f t="shared" si="385"/>
        <v>0</v>
      </c>
      <c r="F596" s="210">
        <f t="shared" si="385"/>
        <v>0</v>
      </c>
      <c r="G596" s="210">
        <f t="shared" si="385"/>
        <v>0</v>
      </c>
      <c r="H596" s="210">
        <f t="shared" si="385"/>
        <v>0</v>
      </c>
      <c r="I596" s="210">
        <f t="shared" si="385"/>
        <v>0</v>
      </c>
      <c r="J596" s="210">
        <f t="shared" si="385"/>
        <v>0</v>
      </c>
      <c r="K596" s="210">
        <f t="shared" si="385"/>
        <v>0</v>
      </c>
      <c r="L596" s="210">
        <f t="shared" si="385"/>
        <v>0</v>
      </c>
      <c r="M596" s="210">
        <f t="shared" si="385"/>
        <v>0</v>
      </c>
      <c r="N596" s="210">
        <f t="shared" si="385"/>
        <v>0</v>
      </c>
      <c r="O596" s="210">
        <f t="shared" si="385"/>
        <v>0</v>
      </c>
      <c r="P596" s="210">
        <f t="shared" si="385"/>
        <v>0</v>
      </c>
      <c r="Q596" s="210">
        <f t="shared" si="385"/>
        <v>0</v>
      </c>
      <c r="R596" s="210">
        <f t="shared" si="385"/>
        <v>0</v>
      </c>
      <c r="S596" s="210">
        <f t="shared" si="385"/>
        <v>0</v>
      </c>
      <c r="T596" s="210">
        <f t="shared" si="385"/>
        <v>0</v>
      </c>
      <c r="U596" s="210">
        <f t="shared" si="385"/>
        <v>0</v>
      </c>
      <c r="V596" s="210">
        <f t="shared" si="385"/>
        <v>0</v>
      </c>
      <c r="W596" s="210">
        <f t="shared" si="385"/>
        <v>0</v>
      </c>
      <c r="X596" s="210">
        <f t="shared" si="385"/>
        <v>0</v>
      </c>
      <c r="Y596" s="210">
        <f t="shared" si="385"/>
        <v>0</v>
      </c>
      <c r="Z596" s="210">
        <f t="shared" si="385"/>
        <v>0</v>
      </c>
      <c r="AA596" s="210">
        <f t="shared" si="385"/>
        <v>0</v>
      </c>
      <c r="AB596" s="210">
        <f t="shared" si="385"/>
        <v>0</v>
      </c>
      <c r="AC596" s="210">
        <f t="shared" si="385"/>
        <v>0</v>
      </c>
      <c r="AD596" s="210">
        <f t="shared" si="385"/>
        <v>0</v>
      </c>
      <c r="AE596" s="210">
        <f t="shared" si="385"/>
        <v>0</v>
      </c>
      <c r="AF596" s="210">
        <f t="shared" si="385"/>
        <v>0</v>
      </c>
      <c r="AG596" s="210">
        <f t="shared" si="385"/>
        <v>0</v>
      </c>
      <c r="AH596" s="210">
        <f t="shared" si="385"/>
        <v>0</v>
      </c>
      <c r="AI596" s="210">
        <f t="shared" si="385"/>
        <v>0</v>
      </c>
      <c r="AJ596" s="210">
        <f t="shared" si="385"/>
        <v>0</v>
      </c>
      <c r="AK596" s="210">
        <f t="shared" si="385"/>
        <v>0</v>
      </c>
      <c r="AL596" s="210">
        <f t="shared" si="385"/>
        <v>0</v>
      </c>
      <c r="AM596" s="210">
        <f t="shared" si="385"/>
        <v>0</v>
      </c>
      <c r="AN596" s="210">
        <f t="shared" si="385"/>
        <v>0</v>
      </c>
      <c r="AO596" s="210">
        <f t="shared" si="385"/>
        <v>0</v>
      </c>
      <c r="AP596" s="210">
        <f t="shared" si="385"/>
        <v>0</v>
      </c>
    </row>
    <row r="597" spans="1:42" x14ac:dyDescent="0.2">
      <c r="A597" s="4">
        <f t="shared" si="381"/>
        <v>7</v>
      </c>
      <c r="B597" s="229">
        <f t="shared" si="378"/>
        <v>0</v>
      </c>
      <c r="C597" s="210">
        <f t="shared" ref="C597:AP597" si="386">IF(C$2&gt;analysis_period,0,IF(C$2=equip1_reserve_freq*$A597,equip1_reserve_cost*system_capacity*1000*(1+inflation_rate/100)^B$2,0))</f>
        <v>0</v>
      </c>
      <c r="D597" s="210">
        <f t="shared" si="386"/>
        <v>0</v>
      </c>
      <c r="E597" s="210">
        <f t="shared" si="386"/>
        <v>0</v>
      </c>
      <c r="F597" s="210">
        <f t="shared" si="386"/>
        <v>0</v>
      </c>
      <c r="G597" s="210">
        <f t="shared" si="386"/>
        <v>0</v>
      </c>
      <c r="H597" s="210">
        <f t="shared" si="386"/>
        <v>0</v>
      </c>
      <c r="I597" s="210">
        <f t="shared" si="386"/>
        <v>0</v>
      </c>
      <c r="J597" s="210">
        <f t="shared" si="386"/>
        <v>0</v>
      </c>
      <c r="K597" s="210">
        <f t="shared" si="386"/>
        <v>0</v>
      </c>
      <c r="L597" s="210">
        <f t="shared" si="386"/>
        <v>0</v>
      </c>
      <c r="M597" s="210">
        <f t="shared" si="386"/>
        <v>0</v>
      </c>
      <c r="N597" s="210">
        <f t="shared" si="386"/>
        <v>0</v>
      </c>
      <c r="O597" s="210">
        <f t="shared" si="386"/>
        <v>0</v>
      </c>
      <c r="P597" s="210">
        <f t="shared" si="386"/>
        <v>0</v>
      </c>
      <c r="Q597" s="210">
        <f t="shared" si="386"/>
        <v>0</v>
      </c>
      <c r="R597" s="210">
        <f t="shared" si="386"/>
        <v>0</v>
      </c>
      <c r="S597" s="210">
        <f t="shared" si="386"/>
        <v>0</v>
      </c>
      <c r="T597" s="210">
        <f t="shared" si="386"/>
        <v>0</v>
      </c>
      <c r="U597" s="210">
        <f t="shared" si="386"/>
        <v>0</v>
      </c>
      <c r="V597" s="210">
        <f t="shared" si="386"/>
        <v>0</v>
      </c>
      <c r="W597" s="210">
        <f t="shared" si="386"/>
        <v>0</v>
      </c>
      <c r="X597" s="210">
        <f t="shared" si="386"/>
        <v>0</v>
      </c>
      <c r="Y597" s="210">
        <f t="shared" si="386"/>
        <v>0</v>
      </c>
      <c r="Z597" s="210">
        <f t="shared" si="386"/>
        <v>0</v>
      </c>
      <c r="AA597" s="210">
        <f t="shared" si="386"/>
        <v>0</v>
      </c>
      <c r="AB597" s="210">
        <f t="shared" si="386"/>
        <v>0</v>
      </c>
      <c r="AC597" s="210">
        <f t="shared" si="386"/>
        <v>0</v>
      </c>
      <c r="AD597" s="210">
        <f t="shared" si="386"/>
        <v>0</v>
      </c>
      <c r="AE597" s="210">
        <f t="shared" si="386"/>
        <v>0</v>
      </c>
      <c r="AF597" s="210">
        <f t="shared" si="386"/>
        <v>0</v>
      </c>
      <c r="AG597" s="210">
        <f t="shared" si="386"/>
        <v>0</v>
      </c>
      <c r="AH597" s="210">
        <f t="shared" si="386"/>
        <v>0</v>
      </c>
      <c r="AI597" s="210">
        <f t="shared" si="386"/>
        <v>0</v>
      </c>
      <c r="AJ597" s="210">
        <f t="shared" si="386"/>
        <v>0</v>
      </c>
      <c r="AK597" s="210">
        <f t="shared" si="386"/>
        <v>0</v>
      </c>
      <c r="AL597" s="210">
        <f t="shared" si="386"/>
        <v>0</v>
      </c>
      <c r="AM597" s="210">
        <f t="shared" si="386"/>
        <v>0</v>
      </c>
      <c r="AN597" s="210">
        <f t="shared" si="386"/>
        <v>0</v>
      </c>
      <c r="AO597" s="210">
        <f t="shared" si="386"/>
        <v>0</v>
      </c>
      <c r="AP597" s="210">
        <f t="shared" si="386"/>
        <v>0</v>
      </c>
    </row>
    <row r="598" spans="1:42" x14ac:dyDescent="0.2">
      <c r="A598" s="4">
        <f t="shared" si="381"/>
        <v>8</v>
      </c>
      <c r="B598" s="229">
        <f t="shared" si="378"/>
        <v>0</v>
      </c>
      <c r="C598" s="210">
        <f t="shared" ref="C598:AP598" si="387">IF(C$2&gt;analysis_period,0,IF(C$2=equip1_reserve_freq*$A598,equip1_reserve_cost*system_capacity*1000*(1+inflation_rate/100)^B$2,0))</f>
        <v>0</v>
      </c>
      <c r="D598" s="210">
        <f t="shared" si="387"/>
        <v>0</v>
      </c>
      <c r="E598" s="210">
        <f t="shared" si="387"/>
        <v>0</v>
      </c>
      <c r="F598" s="210">
        <f t="shared" si="387"/>
        <v>0</v>
      </c>
      <c r="G598" s="210">
        <f t="shared" si="387"/>
        <v>0</v>
      </c>
      <c r="H598" s="210">
        <f t="shared" si="387"/>
        <v>0</v>
      </c>
      <c r="I598" s="210">
        <f t="shared" si="387"/>
        <v>0</v>
      </c>
      <c r="J598" s="210">
        <f t="shared" si="387"/>
        <v>0</v>
      </c>
      <c r="K598" s="210">
        <f t="shared" si="387"/>
        <v>0</v>
      </c>
      <c r="L598" s="210">
        <f t="shared" si="387"/>
        <v>0</v>
      </c>
      <c r="M598" s="210">
        <f t="shared" si="387"/>
        <v>0</v>
      </c>
      <c r="N598" s="210">
        <f t="shared" si="387"/>
        <v>0</v>
      </c>
      <c r="O598" s="210">
        <f t="shared" si="387"/>
        <v>0</v>
      </c>
      <c r="P598" s="210">
        <f t="shared" si="387"/>
        <v>0</v>
      </c>
      <c r="Q598" s="210">
        <f t="shared" si="387"/>
        <v>0</v>
      </c>
      <c r="R598" s="210">
        <f t="shared" si="387"/>
        <v>0</v>
      </c>
      <c r="S598" s="210">
        <f t="shared" si="387"/>
        <v>0</v>
      </c>
      <c r="T598" s="210">
        <f t="shared" si="387"/>
        <v>0</v>
      </c>
      <c r="U598" s="210">
        <f t="shared" si="387"/>
        <v>0</v>
      </c>
      <c r="V598" s="210">
        <f t="shared" si="387"/>
        <v>0</v>
      </c>
      <c r="W598" s="210">
        <f t="shared" si="387"/>
        <v>0</v>
      </c>
      <c r="X598" s="210">
        <f t="shared" si="387"/>
        <v>0</v>
      </c>
      <c r="Y598" s="210">
        <f t="shared" si="387"/>
        <v>0</v>
      </c>
      <c r="Z598" s="210">
        <f t="shared" si="387"/>
        <v>0</v>
      </c>
      <c r="AA598" s="210">
        <f t="shared" si="387"/>
        <v>0</v>
      </c>
      <c r="AB598" s="210">
        <f t="shared" si="387"/>
        <v>0</v>
      </c>
      <c r="AC598" s="210">
        <f t="shared" si="387"/>
        <v>0</v>
      </c>
      <c r="AD598" s="210">
        <f t="shared" si="387"/>
        <v>0</v>
      </c>
      <c r="AE598" s="210">
        <f t="shared" si="387"/>
        <v>0</v>
      </c>
      <c r="AF598" s="210">
        <f t="shared" si="387"/>
        <v>0</v>
      </c>
      <c r="AG598" s="210">
        <f t="shared" si="387"/>
        <v>0</v>
      </c>
      <c r="AH598" s="210">
        <f t="shared" si="387"/>
        <v>0</v>
      </c>
      <c r="AI598" s="210">
        <f t="shared" si="387"/>
        <v>0</v>
      </c>
      <c r="AJ598" s="210">
        <f t="shared" si="387"/>
        <v>0</v>
      </c>
      <c r="AK598" s="210">
        <f t="shared" si="387"/>
        <v>0</v>
      </c>
      <c r="AL598" s="210">
        <f t="shared" si="387"/>
        <v>0</v>
      </c>
      <c r="AM598" s="210">
        <f t="shared" si="387"/>
        <v>0</v>
      </c>
      <c r="AN598" s="210">
        <f t="shared" si="387"/>
        <v>0</v>
      </c>
      <c r="AO598" s="210">
        <f t="shared" si="387"/>
        <v>0</v>
      </c>
      <c r="AP598" s="210">
        <f t="shared" si="387"/>
        <v>0</v>
      </c>
    </row>
    <row r="599" spans="1:42" x14ac:dyDescent="0.2">
      <c r="A599" s="4">
        <f>A598+1</f>
        <v>9</v>
      </c>
      <c r="B599" s="229">
        <f t="shared" si="378"/>
        <v>0</v>
      </c>
      <c r="C599" s="210">
        <f t="shared" ref="C599:AP599" si="388">IF(C$2&gt;analysis_period,0,IF(C$2=equip1_reserve_freq*$A599,equip1_reserve_cost*system_capacity*1000*(1+inflation_rate/100)^B$2,0))</f>
        <v>0</v>
      </c>
      <c r="D599" s="210">
        <f t="shared" si="388"/>
        <v>0</v>
      </c>
      <c r="E599" s="210">
        <f t="shared" si="388"/>
        <v>0</v>
      </c>
      <c r="F599" s="210">
        <f t="shared" si="388"/>
        <v>0</v>
      </c>
      <c r="G599" s="210">
        <f t="shared" si="388"/>
        <v>0</v>
      </c>
      <c r="H599" s="210">
        <f t="shared" si="388"/>
        <v>0</v>
      </c>
      <c r="I599" s="210">
        <f t="shared" si="388"/>
        <v>0</v>
      </c>
      <c r="J599" s="210">
        <f t="shared" si="388"/>
        <v>0</v>
      </c>
      <c r="K599" s="210">
        <f t="shared" si="388"/>
        <v>0</v>
      </c>
      <c r="L599" s="210">
        <f t="shared" si="388"/>
        <v>0</v>
      </c>
      <c r="M599" s="210">
        <f t="shared" si="388"/>
        <v>0</v>
      </c>
      <c r="N599" s="210">
        <f t="shared" si="388"/>
        <v>0</v>
      </c>
      <c r="O599" s="210">
        <f t="shared" si="388"/>
        <v>0</v>
      </c>
      <c r="P599" s="210">
        <f t="shared" si="388"/>
        <v>0</v>
      </c>
      <c r="Q599" s="210">
        <f t="shared" si="388"/>
        <v>0</v>
      </c>
      <c r="R599" s="210">
        <f t="shared" si="388"/>
        <v>0</v>
      </c>
      <c r="S599" s="210">
        <f t="shared" si="388"/>
        <v>0</v>
      </c>
      <c r="T599" s="210">
        <f t="shared" si="388"/>
        <v>0</v>
      </c>
      <c r="U599" s="210">
        <f t="shared" si="388"/>
        <v>0</v>
      </c>
      <c r="V599" s="210">
        <f t="shared" si="388"/>
        <v>0</v>
      </c>
      <c r="W599" s="210">
        <f t="shared" si="388"/>
        <v>0</v>
      </c>
      <c r="X599" s="210">
        <f t="shared" si="388"/>
        <v>0</v>
      </c>
      <c r="Y599" s="210">
        <f t="shared" si="388"/>
        <v>0</v>
      </c>
      <c r="Z599" s="210">
        <f t="shared" si="388"/>
        <v>0</v>
      </c>
      <c r="AA599" s="210">
        <f t="shared" si="388"/>
        <v>0</v>
      </c>
      <c r="AB599" s="210">
        <f t="shared" si="388"/>
        <v>0</v>
      </c>
      <c r="AC599" s="210">
        <f t="shared" si="388"/>
        <v>0</v>
      </c>
      <c r="AD599" s="210">
        <f t="shared" si="388"/>
        <v>0</v>
      </c>
      <c r="AE599" s="210">
        <f t="shared" si="388"/>
        <v>0</v>
      </c>
      <c r="AF599" s="210">
        <f t="shared" si="388"/>
        <v>0</v>
      </c>
      <c r="AG599" s="210">
        <f t="shared" si="388"/>
        <v>0</v>
      </c>
      <c r="AH599" s="210">
        <f t="shared" si="388"/>
        <v>0</v>
      </c>
      <c r="AI599" s="210">
        <f t="shared" si="388"/>
        <v>0</v>
      </c>
      <c r="AJ599" s="210">
        <f t="shared" si="388"/>
        <v>0</v>
      </c>
      <c r="AK599" s="210">
        <f t="shared" si="388"/>
        <v>0</v>
      </c>
      <c r="AL599" s="210">
        <f t="shared" si="388"/>
        <v>0</v>
      </c>
      <c r="AM599" s="210">
        <f t="shared" si="388"/>
        <v>0</v>
      </c>
      <c r="AN599" s="210">
        <f t="shared" si="388"/>
        <v>0</v>
      </c>
      <c r="AO599" s="210">
        <f t="shared" si="388"/>
        <v>0</v>
      </c>
      <c r="AP599" s="210">
        <f t="shared" si="388"/>
        <v>0</v>
      </c>
    </row>
    <row r="600" spans="1:42" x14ac:dyDescent="0.2">
      <c r="A600" s="4">
        <f t="shared" si="381"/>
        <v>10</v>
      </c>
      <c r="B600" s="229">
        <f t="shared" si="378"/>
        <v>0</v>
      </c>
      <c r="C600" s="210">
        <f t="shared" ref="C600:AP600" si="389">IF(C$2&gt;analysis_period,0,IF(C$2=equip1_reserve_freq*$A600,equip1_reserve_cost*system_capacity*1000*(1+inflation_rate/100)^B$2,0))</f>
        <v>0</v>
      </c>
      <c r="D600" s="210">
        <f t="shared" si="389"/>
        <v>0</v>
      </c>
      <c r="E600" s="210">
        <f t="shared" si="389"/>
        <v>0</v>
      </c>
      <c r="F600" s="210">
        <f t="shared" si="389"/>
        <v>0</v>
      </c>
      <c r="G600" s="210">
        <f t="shared" si="389"/>
        <v>0</v>
      </c>
      <c r="H600" s="210">
        <f t="shared" si="389"/>
        <v>0</v>
      </c>
      <c r="I600" s="210">
        <f t="shared" si="389"/>
        <v>0</v>
      </c>
      <c r="J600" s="210">
        <f t="shared" si="389"/>
        <v>0</v>
      </c>
      <c r="K600" s="210">
        <f t="shared" si="389"/>
        <v>0</v>
      </c>
      <c r="L600" s="210">
        <f t="shared" si="389"/>
        <v>0</v>
      </c>
      <c r="M600" s="210">
        <f t="shared" si="389"/>
        <v>0</v>
      </c>
      <c r="N600" s="210">
        <f t="shared" si="389"/>
        <v>0</v>
      </c>
      <c r="O600" s="210">
        <f t="shared" si="389"/>
        <v>0</v>
      </c>
      <c r="P600" s="210">
        <f t="shared" si="389"/>
        <v>0</v>
      </c>
      <c r="Q600" s="210">
        <f t="shared" si="389"/>
        <v>0</v>
      </c>
      <c r="R600" s="210">
        <f t="shared" si="389"/>
        <v>0</v>
      </c>
      <c r="S600" s="210">
        <f t="shared" si="389"/>
        <v>0</v>
      </c>
      <c r="T600" s="210">
        <f t="shared" si="389"/>
        <v>0</v>
      </c>
      <c r="U600" s="210">
        <f t="shared" si="389"/>
        <v>0</v>
      </c>
      <c r="V600" s="210">
        <f t="shared" si="389"/>
        <v>0</v>
      </c>
      <c r="W600" s="210">
        <f t="shared" si="389"/>
        <v>0</v>
      </c>
      <c r="X600" s="210">
        <f t="shared" si="389"/>
        <v>0</v>
      </c>
      <c r="Y600" s="210">
        <f t="shared" si="389"/>
        <v>0</v>
      </c>
      <c r="Z600" s="210">
        <f t="shared" si="389"/>
        <v>0</v>
      </c>
      <c r="AA600" s="210">
        <f t="shared" si="389"/>
        <v>0</v>
      </c>
      <c r="AB600" s="210">
        <f t="shared" si="389"/>
        <v>0</v>
      </c>
      <c r="AC600" s="210">
        <f t="shared" si="389"/>
        <v>0</v>
      </c>
      <c r="AD600" s="210">
        <f t="shared" si="389"/>
        <v>0</v>
      </c>
      <c r="AE600" s="210">
        <f t="shared" si="389"/>
        <v>0</v>
      </c>
      <c r="AF600" s="210">
        <f t="shared" si="389"/>
        <v>0</v>
      </c>
      <c r="AG600" s="210">
        <f t="shared" si="389"/>
        <v>0</v>
      </c>
      <c r="AH600" s="210">
        <f t="shared" si="389"/>
        <v>0</v>
      </c>
      <c r="AI600" s="210">
        <f t="shared" si="389"/>
        <v>0</v>
      </c>
      <c r="AJ600" s="210">
        <f t="shared" si="389"/>
        <v>0</v>
      </c>
      <c r="AK600" s="210">
        <f t="shared" si="389"/>
        <v>0</v>
      </c>
      <c r="AL600" s="210">
        <f t="shared" si="389"/>
        <v>0</v>
      </c>
      <c r="AM600" s="210">
        <f t="shared" si="389"/>
        <v>0</v>
      </c>
      <c r="AN600" s="210">
        <f t="shared" si="389"/>
        <v>0</v>
      </c>
      <c r="AO600" s="210">
        <f t="shared" si="389"/>
        <v>0</v>
      </c>
      <c r="AP600" s="210">
        <f t="shared" si="389"/>
        <v>0</v>
      </c>
    </row>
    <row r="601" spans="1:42" x14ac:dyDescent="0.2">
      <c r="A601" s="37" t="s">
        <v>13</v>
      </c>
      <c r="B601" s="28"/>
      <c r="C601" s="213">
        <f>SUM(C591:C600)</f>
        <v>0</v>
      </c>
      <c r="D601" s="213">
        <f t="shared" ref="D601:AD601" si="390">SUM(D591:D600)</f>
        <v>0</v>
      </c>
      <c r="E601" s="213">
        <f t="shared" si="390"/>
        <v>0</v>
      </c>
      <c r="F601" s="213">
        <f t="shared" si="390"/>
        <v>0</v>
      </c>
      <c r="G601" s="213">
        <f t="shared" si="390"/>
        <v>0</v>
      </c>
      <c r="H601" s="213">
        <f t="shared" si="390"/>
        <v>0</v>
      </c>
      <c r="I601" s="213">
        <f t="shared" si="390"/>
        <v>0</v>
      </c>
      <c r="J601" s="213">
        <f t="shared" si="390"/>
        <v>0</v>
      </c>
      <c r="K601" s="213">
        <f t="shared" si="390"/>
        <v>0</v>
      </c>
      <c r="L601" s="213">
        <f t="shared" si="390"/>
        <v>0</v>
      </c>
      <c r="M601" s="213">
        <f t="shared" si="390"/>
        <v>0</v>
      </c>
      <c r="N601" s="213">
        <f t="shared" si="390"/>
        <v>0</v>
      </c>
      <c r="O601" s="213">
        <f t="shared" si="390"/>
        <v>0</v>
      </c>
      <c r="P601" s="213">
        <f t="shared" si="390"/>
        <v>0</v>
      </c>
      <c r="Q601" s="213">
        <f t="shared" si="390"/>
        <v>0</v>
      </c>
      <c r="R601" s="213">
        <f t="shared" si="390"/>
        <v>0</v>
      </c>
      <c r="S601" s="213">
        <f t="shared" si="390"/>
        <v>0</v>
      </c>
      <c r="T601" s="213">
        <f t="shared" si="390"/>
        <v>0</v>
      </c>
      <c r="U601" s="213">
        <f t="shared" si="390"/>
        <v>0</v>
      </c>
      <c r="V601" s="213">
        <f t="shared" si="390"/>
        <v>0</v>
      </c>
      <c r="W601" s="213">
        <f t="shared" si="390"/>
        <v>0</v>
      </c>
      <c r="X601" s="213">
        <f t="shared" si="390"/>
        <v>0</v>
      </c>
      <c r="Y601" s="213">
        <f t="shared" si="390"/>
        <v>0</v>
      </c>
      <c r="Z601" s="213">
        <f t="shared" si="390"/>
        <v>0</v>
      </c>
      <c r="AA601" s="213">
        <f t="shared" si="390"/>
        <v>0</v>
      </c>
      <c r="AB601" s="213">
        <f t="shared" si="390"/>
        <v>0</v>
      </c>
      <c r="AC601" s="213">
        <f t="shared" si="390"/>
        <v>0</v>
      </c>
      <c r="AD601" s="213">
        <f t="shared" si="390"/>
        <v>0</v>
      </c>
      <c r="AE601" s="213">
        <f t="shared" ref="AE601" si="391">SUM(AE591:AE600)</f>
        <v>0</v>
      </c>
      <c r="AF601" s="213">
        <f t="shared" ref="AF601:AP601" si="392">SUM(AF591:AF600)</f>
        <v>0</v>
      </c>
      <c r="AG601" s="213">
        <f t="shared" si="392"/>
        <v>0</v>
      </c>
      <c r="AH601" s="213">
        <f t="shared" si="392"/>
        <v>0</v>
      </c>
      <c r="AI601" s="213">
        <f t="shared" si="392"/>
        <v>0</v>
      </c>
      <c r="AJ601" s="213">
        <f t="shared" si="392"/>
        <v>0</v>
      </c>
      <c r="AK601" s="213">
        <f t="shared" si="392"/>
        <v>0</v>
      </c>
      <c r="AL601" s="213">
        <f t="shared" si="392"/>
        <v>0</v>
      </c>
      <c r="AM601" s="213">
        <f t="shared" si="392"/>
        <v>0</v>
      </c>
      <c r="AN601" s="213">
        <f t="shared" si="392"/>
        <v>0</v>
      </c>
      <c r="AO601" s="213">
        <f t="shared" si="392"/>
        <v>0</v>
      </c>
      <c r="AP601" s="213">
        <f t="shared" si="392"/>
        <v>0</v>
      </c>
    </row>
    <row r="602" spans="1:42" x14ac:dyDescent="0.2">
      <c r="A602" s="4" t="s">
        <v>252</v>
      </c>
      <c r="B602" s="20"/>
      <c r="C602" s="20"/>
      <c r="D602" s="20"/>
      <c r="E602" s="20"/>
      <c r="F602" s="20"/>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c r="AJ602" s="28"/>
      <c r="AK602" s="28"/>
      <c r="AL602" s="28"/>
      <c r="AM602" s="28"/>
      <c r="AN602" s="28"/>
      <c r="AO602" s="28"/>
      <c r="AP602" s="28"/>
    </row>
    <row r="603" spans="1:42" x14ac:dyDescent="0.2">
      <c r="A603" s="4">
        <v>1</v>
      </c>
      <c r="B603" s="229">
        <f t="shared" ref="B603:B612" si="393">SUM(C603:AP603)</f>
        <v>0</v>
      </c>
      <c r="C603" s="213">
        <f t="shared" ref="C603:AP603" si="394">IF(C$2&lt;=equip1_reserve_freq*$A$591,$B$591/(equip1_reserve_freq),0)</f>
        <v>0</v>
      </c>
      <c r="D603" s="213">
        <f t="shared" si="394"/>
        <v>0</v>
      </c>
      <c r="E603" s="213">
        <f t="shared" si="394"/>
        <v>0</v>
      </c>
      <c r="F603" s="213">
        <f t="shared" si="394"/>
        <v>0</v>
      </c>
      <c r="G603" s="213">
        <f t="shared" si="394"/>
        <v>0</v>
      </c>
      <c r="H603" s="213">
        <f t="shared" si="394"/>
        <v>0</v>
      </c>
      <c r="I603" s="213">
        <f t="shared" si="394"/>
        <v>0</v>
      </c>
      <c r="J603" s="213">
        <f t="shared" si="394"/>
        <v>0</v>
      </c>
      <c r="K603" s="213">
        <f t="shared" si="394"/>
        <v>0</v>
      </c>
      <c r="L603" s="213">
        <f t="shared" si="394"/>
        <v>0</v>
      </c>
      <c r="M603" s="213">
        <f t="shared" si="394"/>
        <v>0</v>
      </c>
      <c r="N603" s="213">
        <f t="shared" si="394"/>
        <v>0</v>
      </c>
      <c r="O603" s="213">
        <f t="shared" si="394"/>
        <v>0</v>
      </c>
      <c r="P603" s="213">
        <f t="shared" si="394"/>
        <v>0</v>
      </c>
      <c r="Q603" s="213">
        <f t="shared" si="394"/>
        <v>0</v>
      </c>
      <c r="R603" s="213">
        <f t="shared" si="394"/>
        <v>0</v>
      </c>
      <c r="S603" s="213">
        <f t="shared" si="394"/>
        <v>0</v>
      </c>
      <c r="T603" s="213">
        <f t="shared" si="394"/>
        <v>0</v>
      </c>
      <c r="U603" s="213">
        <f t="shared" si="394"/>
        <v>0</v>
      </c>
      <c r="V603" s="213">
        <f t="shared" si="394"/>
        <v>0</v>
      </c>
      <c r="W603" s="213">
        <f t="shared" si="394"/>
        <v>0</v>
      </c>
      <c r="X603" s="213">
        <f t="shared" si="394"/>
        <v>0</v>
      </c>
      <c r="Y603" s="213">
        <f t="shared" si="394"/>
        <v>0</v>
      </c>
      <c r="Z603" s="213">
        <f t="shared" si="394"/>
        <v>0</v>
      </c>
      <c r="AA603" s="213">
        <f t="shared" si="394"/>
        <v>0</v>
      </c>
      <c r="AB603" s="213">
        <f t="shared" si="394"/>
        <v>0</v>
      </c>
      <c r="AC603" s="213">
        <f t="shared" si="394"/>
        <v>0</v>
      </c>
      <c r="AD603" s="213">
        <f t="shared" si="394"/>
        <v>0</v>
      </c>
      <c r="AE603" s="213">
        <f t="shared" si="394"/>
        <v>0</v>
      </c>
      <c r="AF603" s="213">
        <f t="shared" si="394"/>
        <v>0</v>
      </c>
      <c r="AG603" s="213">
        <f t="shared" si="394"/>
        <v>0</v>
      </c>
      <c r="AH603" s="213">
        <f t="shared" si="394"/>
        <v>0</v>
      </c>
      <c r="AI603" s="213">
        <f t="shared" si="394"/>
        <v>0</v>
      </c>
      <c r="AJ603" s="213">
        <f t="shared" si="394"/>
        <v>0</v>
      </c>
      <c r="AK603" s="213">
        <f t="shared" si="394"/>
        <v>0</v>
      </c>
      <c r="AL603" s="213">
        <f t="shared" si="394"/>
        <v>0</v>
      </c>
      <c r="AM603" s="213">
        <f t="shared" si="394"/>
        <v>0</v>
      </c>
      <c r="AN603" s="213">
        <f t="shared" si="394"/>
        <v>0</v>
      </c>
      <c r="AO603" s="213">
        <f t="shared" si="394"/>
        <v>0</v>
      </c>
      <c r="AP603" s="213">
        <f t="shared" si="394"/>
        <v>0</v>
      </c>
    </row>
    <row r="604" spans="1:42" x14ac:dyDescent="0.2">
      <c r="A604" s="4">
        <f>A603+1</f>
        <v>2</v>
      </c>
      <c r="B604" s="229">
        <f t="shared" si="393"/>
        <v>0</v>
      </c>
      <c r="C604" s="231">
        <f t="shared" ref="C604:AP604" si="395">IF(AND(C$2&gt;equip1_reserve_freq*$A591,C$2&lt;=equip1_reserve_freq*$A592),$B592/(equip1_reserve_freq),0)</f>
        <v>0</v>
      </c>
      <c r="D604" s="210">
        <f t="shared" si="395"/>
        <v>0</v>
      </c>
      <c r="E604" s="210">
        <f t="shared" si="395"/>
        <v>0</v>
      </c>
      <c r="F604" s="210">
        <f t="shared" si="395"/>
        <v>0</v>
      </c>
      <c r="G604" s="210">
        <f t="shared" si="395"/>
        <v>0</v>
      </c>
      <c r="H604" s="210">
        <f t="shared" si="395"/>
        <v>0</v>
      </c>
      <c r="I604" s="210">
        <f t="shared" si="395"/>
        <v>0</v>
      </c>
      <c r="J604" s="210">
        <f t="shared" si="395"/>
        <v>0</v>
      </c>
      <c r="K604" s="210">
        <f t="shared" si="395"/>
        <v>0</v>
      </c>
      <c r="L604" s="210">
        <f t="shared" si="395"/>
        <v>0</v>
      </c>
      <c r="M604" s="210">
        <f t="shared" si="395"/>
        <v>0</v>
      </c>
      <c r="N604" s="210">
        <f t="shared" si="395"/>
        <v>0</v>
      </c>
      <c r="O604" s="210">
        <f t="shared" si="395"/>
        <v>0</v>
      </c>
      <c r="P604" s="210">
        <f t="shared" si="395"/>
        <v>0</v>
      </c>
      <c r="Q604" s="210">
        <f t="shared" si="395"/>
        <v>0</v>
      </c>
      <c r="R604" s="210">
        <f t="shared" si="395"/>
        <v>0</v>
      </c>
      <c r="S604" s="210">
        <f t="shared" si="395"/>
        <v>0</v>
      </c>
      <c r="T604" s="210">
        <f t="shared" si="395"/>
        <v>0</v>
      </c>
      <c r="U604" s="210">
        <f t="shared" si="395"/>
        <v>0</v>
      </c>
      <c r="V604" s="210">
        <f t="shared" si="395"/>
        <v>0</v>
      </c>
      <c r="W604" s="210">
        <f t="shared" si="395"/>
        <v>0</v>
      </c>
      <c r="X604" s="210">
        <f t="shared" si="395"/>
        <v>0</v>
      </c>
      <c r="Y604" s="210">
        <f t="shared" si="395"/>
        <v>0</v>
      </c>
      <c r="Z604" s="210">
        <f t="shared" si="395"/>
        <v>0</v>
      </c>
      <c r="AA604" s="210">
        <f t="shared" si="395"/>
        <v>0</v>
      </c>
      <c r="AB604" s="210">
        <f t="shared" si="395"/>
        <v>0</v>
      </c>
      <c r="AC604" s="210">
        <f t="shared" si="395"/>
        <v>0</v>
      </c>
      <c r="AD604" s="210">
        <f t="shared" si="395"/>
        <v>0</v>
      </c>
      <c r="AE604" s="210">
        <f t="shared" si="395"/>
        <v>0</v>
      </c>
      <c r="AF604" s="210">
        <f t="shared" si="395"/>
        <v>0</v>
      </c>
      <c r="AG604" s="210">
        <f t="shared" si="395"/>
        <v>0</v>
      </c>
      <c r="AH604" s="210">
        <f t="shared" si="395"/>
        <v>0</v>
      </c>
      <c r="AI604" s="210">
        <f t="shared" si="395"/>
        <v>0</v>
      </c>
      <c r="AJ604" s="210">
        <f t="shared" si="395"/>
        <v>0</v>
      </c>
      <c r="AK604" s="210">
        <f t="shared" si="395"/>
        <v>0</v>
      </c>
      <c r="AL604" s="210">
        <f t="shared" si="395"/>
        <v>0</v>
      </c>
      <c r="AM604" s="210">
        <f t="shared" si="395"/>
        <v>0</v>
      </c>
      <c r="AN604" s="210">
        <f t="shared" si="395"/>
        <v>0</v>
      </c>
      <c r="AO604" s="210">
        <f t="shared" si="395"/>
        <v>0</v>
      </c>
      <c r="AP604" s="210">
        <f t="shared" si="395"/>
        <v>0</v>
      </c>
    </row>
    <row r="605" spans="1:42" x14ac:dyDescent="0.2">
      <c r="A605" s="4">
        <f t="shared" ref="A605:A610" si="396">A604+1</f>
        <v>3</v>
      </c>
      <c r="B605" s="229">
        <f t="shared" si="393"/>
        <v>0</v>
      </c>
      <c r="C605" s="231">
        <f t="shared" ref="C605:AP605" si="397">IF(AND(C$2&gt;equip1_reserve_freq*$A592,C$2&lt;=equip1_reserve_freq*$A593),$B593/(equip1_reserve_freq),0)</f>
        <v>0</v>
      </c>
      <c r="D605" s="210">
        <f t="shared" si="397"/>
        <v>0</v>
      </c>
      <c r="E605" s="210">
        <f t="shared" si="397"/>
        <v>0</v>
      </c>
      <c r="F605" s="210">
        <f t="shared" si="397"/>
        <v>0</v>
      </c>
      <c r="G605" s="210">
        <f t="shared" si="397"/>
        <v>0</v>
      </c>
      <c r="H605" s="210">
        <f t="shared" si="397"/>
        <v>0</v>
      </c>
      <c r="I605" s="210">
        <f t="shared" si="397"/>
        <v>0</v>
      </c>
      <c r="J605" s="210">
        <f t="shared" si="397"/>
        <v>0</v>
      </c>
      <c r="K605" s="210">
        <f t="shared" si="397"/>
        <v>0</v>
      </c>
      <c r="L605" s="210">
        <f t="shared" si="397"/>
        <v>0</v>
      </c>
      <c r="M605" s="210">
        <f t="shared" si="397"/>
        <v>0</v>
      </c>
      <c r="N605" s="210">
        <f t="shared" si="397"/>
        <v>0</v>
      </c>
      <c r="O605" s="210">
        <f t="shared" si="397"/>
        <v>0</v>
      </c>
      <c r="P605" s="210">
        <f t="shared" si="397"/>
        <v>0</v>
      </c>
      <c r="Q605" s="210">
        <f t="shared" si="397"/>
        <v>0</v>
      </c>
      <c r="R605" s="210">
        <f t="shared" si="397"/>
        <v>0</v>
      </c>
      <c r="S605" s="210">
        <f t="shared" si="397"/>
        <v>0</v>
      </c>
      <c r="T605" s="210">
        <f t="shared" si="397"/>
        <v>0</v>
      </c>
      <c r="U605" s="210">
        <f t="shared" si="397"/>
        <v>0</v>
      </c>
      <c r="V605" s="210">
        <f t="shared" si="397"/>
        <v>0</v>
      </c>
      <c r="W605" s="210">
        <f t="shared" si="397"/>
        <v>0</v>
      </c>
      <c r="X605" s="210">
        <f t="shared" si="397"/>
        <v>0</v>
      </c>
      <c r="Y605" s="210">
        <f t="shared" si="397"/>
        <v>0</v>
      </c>
      <c r="Z605" s="210">
        <f t="shared" si="397"/>
        <v>0</v>
      </c>
      <c r="AA605" s="210">
        <f t="shared" si="397"/>
        <v>0</v>
      </c>
      <c r="AB605" s="210">
        <f t="shared" si="397"/>
        <v>0</v>
      </c>
      <c r="AC605" s="210">
        <f t="shared" si="397"/>
        <v>0</v>
      </c>
      <c r="AD605" s="210">
        <f t="shared" si="397"/>
        <v>0</v>
      </c>
      <c r="AE605" s="210">
        <f t="shared" si="397"/>
        <v>0</v>
      </c>
      <c r="AF605" s="210">
        <f t="shared" si="397"/>
        <v>0</v>
      </c>
      <c r="AG605" s="210">
        <f t="shared" si="397"/>
        <v>0</v>
      </c>
      <c r="AH605" s="210">
        <f t="shared" si="397"/>
        <v>0</v>
      </c>
      <c r="AI605" s="210">
        <f t="shared" si="397"/>
        <v>0</v>
      </c>
      <c r="AJ605" s="210">
        <f t="shared" si="397"/>
        <v>0</v>
      </c>
      <c r="AK605" s="210">
        <f t="shared" si="397"/>
        <v>0</v>
      </c>
      <c r="AL605" s="210">
        <f t="shared" si="397"/>
        <v>0</v>
      </c>
      <c r="AM605" s="210">
        <f t="shared" si="397"/>
        <v>0</v>
      </c>
      <c r="AN605" s="210">
        <f t="shared" si="397"/>
        <v>0</v>
      </c>
      <c r="AO605" s="210">
        <f t="shared" si="397"/>
        <v>0</v>
      </c>
      <c r="AP605" s="210">
        <f t="shared" si="397"/>
        <v>0</v>
      </c>
    </row>
    <row r="606" spans="1:42" x14ac:dyDescent="0.2">
      <c r="A606" s="4">
        <f t="shared" si="396"/>
        <v>4</v>
      </c>
      <c r="B606" s="229">
        <f t="shared" si="393"/>
        <v>0</v>
      </c>
      <c r="C606" s="231">
        <f t="shared" ref="C606:AP606" si="398">IF(AND(C$2&gt;equip1_reserve_freq*$A593,C$2&lt;=equip1_reserve_freq*$A594),$B594/(equip1_reserve_freq),0)</f>
        <v>0</v>
      </c>
      <c r="D606" s="210">
        <f t="shared" si="398"/>
        <v>0</v>
      </c>
      <c r="E606" s="210">
        <f t="shared" si="398"/>
        <v>0</v>
      </c>
      <c r="F606" s="210">
        <f t="shared" si="398"/>
        <v>0</v>
      </c>
      <c r="G606" s="210">
        <f t="shared" si="398"/>
        <v>0</v>
      </c>
      <c r="H606" s="210">
        <f t="shared" si="398"/>
        <v>0</v>
      </c>
      <c r="I606" s="210">
        <f t="shared" si="398"/>
        <v>0</v>
      </c>
      <c r="J606" s="210">
        <f t="shared" si="398"/>
        <v>0</v>
      </c>
      <c r="K606" s="210">
        <f t="shared" si="398"/>
        <v>0</v>
      </c>
      <c r="L606" s="210">
        <f t="shared" si="398"/>
        <v>0</v>
      </c>
      <c r="M606" s="210">
        <f t="shared" si="398"/>
        <v>0</v>
      </c>
      <c r="N606" s="210">
        <f t="shared" si="398"/>
        <v>0</v>
      </c>
      <c r="O606" s="210">
        <f t="shared" si="398"/>
        <v>0</v>
      </c>
      <c r="P606" s="210">
        <f t="shared" si="398"/>
        <v>0</v>
      </c>
      <c r="Q606" s="210">
        <f t="shared" si="398"/>
        <v>0</v>
      </c>
      <c r="R606" s="210">
        <f t="shared" si="398"/>
        <v>0</v>
      </c>
      <c r="S606" s="210">
        <f t="shared" si="398"/>
        <v>0</v>
      </c>
      <c r="T606" s="210">
        <f t="shared" si="398"/>
        <v>0</v>
      </c>
      <c r="U606" s="210">
        <f t="shared" si="398"/>
        <v>0</v>
      </c>
      <c r="V606" s="210">
        <f t="shared" si="398"/>
        <v>0</v>
      </c>
      <c r="W606" s="210">
        <f t="shared" si="398"/>
        <v>0</v>
      </c>
      <c r="X606" s="210">
        <f t="shared" si="398"/>
        <v>0</v>
      </c>
      <c r="Y606" s="210">
        <f t="shared" si="398"/>
        <v>0</v>
      </c>
      <c r="Z606" s="210">
        <f t="shared" si="398"/>
        <v>0</v>
      </c>
      <c r="AA606" s="210">
        <f t="shared" si="398"/>
        <v>0</v>
      </c>
      <c r="AB606" s="210">
        <f t="shared" si="398"/>
        <v>0</v>
      </c>
      <c r="AC606" s="210">
        <f t="shared" si="398"/>
        <v>0</v>
      </c>
      <c r="AD606" s="210">
        <f t="shared" si="398"/>
        <v>0</v>
      </c>
      <c r="AE606" s="210">
        <f t="shared" si="398"/>
        <v>0</v>
      </c>
      <c r="AF606" s="210">
        <f t="shared" si="398"/>
        <v>0</v>
      </c>
      <c r="AG606" s="210">
        <f t="shared" si="398"/>
        <v>0</v>
      </c>
      <c r="AH606" s="210">
        <f t="shared" si="398"/>
        <v>0</v>
      </c>
      <c r="AI606" s="210">
        <f t="shared" si="398"/>
        <v>0</v>
      </c>
      <c r="AJ606" s="210">
        <f t="shared" si="398"/>
        <v>0</v>
      </c>
      <c r="AK606" s="210">
        <f t="shared" si="398"/>
        <v>0</v>
      </c>
      <c r="AL606" s="210">
        <f t="shared" si="398"/>
        <v>0</v>
      </c>
      <c r="AM606" s="210">
        <f t="shared" si="398"/>
        <v>0</v>
      </c>
      <c r="AN606" s="210">
        <f t="shared" si="398"/>
        <v>0</v>
      </c>
      <c r="AO606" s="210">
        <f t="shared" si="398"/>
        <v>0</v>
      </c>
      <c r="AP606" s="210">
        <f t="shared" si="398"/>
        <v>0</v>
      </c>
    </row>
    <row r="607" spans="1:42" x14ac:dyDescent="0.2">
      <c r="A607" s="4">
        <f t="shared" si="396"/>
        <v>5</v>
      </c>
      <c r="B607" s="229">
        <f t="shared" si="393"/>
        <v>0</v>
      </c>
      <c r="C607" s="231">
        <f t="shared" ref="C607:AP607" si="399">IF(AND(C$2&gt;equip1_reserve_freq*$A594,C$2&lt;=equip1_reserve_freq*$A595),$B595/(equip1_reserve_freq),0)</f>
        <v>0</v>
      </c>
      <c r="D607" s="210">
        <f t="shared" si="399"/>
        <v>0</v>
      </c>
      <c r="E607" s="210">
        <f t="shared" si="399"/>
        <v>0</v>
      </c>
      <c r="F607" s="210">
        <f t="shared" si="399"/>
        <v>0</v>
      </c>
      <c r="G607" s="210">
        <f t="shared" si="399"/>
        <v>0</v>
      </c>
      <c r="H607" s="210">
        <f t="shared" si="399"/>
        <v>0</v>
      </c>
      <c r="I607" s="210">
        <f t="shared" si="399"/>
        <v>0</v>
      </c>
      <c r="J607" s="210">
        <f t="shared" si="399"/>
        <v>0</v>
      </c>
      <c r="K607" s="210">
        <f t="shared" si="399"/>
        <v>0</v>
      </c>
      <c r="L607" s="210">
        <f t="shared" si="399"/>
        <v>0</v>
      </c>
      <c r="M607" s="210">
        <f t="shared" si="399"/>
        <v>0</v>
      </c>
      <c r="N607" s="210">
        <f t="shared" si="399"/>
        <v>0</v>
      </c>
      <c r="O607" s="210">
        <f t="shared" si="399"/>
        <v>0</v>
      </c>
      <c r="P607" s="210">
        <f t="shared" si="399"/>
        <v>0</v>
      </c>
      <c r="Q607" s="210">
        <f t="shared" si="399"/>
        <v>0</v>
      </c>
      <c r="R607" s="210">
        <f t="shared" si="399"/>
        <v>0</v>
      </c>
      <c r="S607" s="210">
        <f t="shared" si="399"/>
        <v>0</v>
      </c>
      <c r="T607" s="210">
        <f t="shared" si="399"/>
        <v>0</v>
      </c>
      <c r="U607" s="210">
        <f t="shared" si="399"/>
        <v>0</v>
      </c>
      <c r="V607" s="210">
        <f t="shared" si="399"/>
        <v>0</v>
      </c>
      <c r="W607" s="210">
        <f t="shared" si="399"/>
        <v>0</v>
      </c>
      <c r="X607" s="210">
        <f t="shared" si="399"/>
        <v>0</v>
      </c>
      <c r="Y607" s="210">
        <f t="shared" si="399"/>
        <v>0</v>
      </c>
      <c r="Z607" s="210">
        <f t="shared" si="399"/>
        <v>0</v>
      </c>
      <c r="AA607" s="210">
        <f t="shared" si="399"/>
        <v>0</v>
      </c>
      <c r="AB607" s="210">
        <f t="shared" si="399"/>
        <v>0</v>
      </c>
      <c r="AC607" s="210">
        <f t="shared" si="399"/>
        <v>0</v>
      </c>
      <c r="AD607" s="210">
        <f t="shared" si="399"/>
        <v>0</v>
      </c>
      <c r="AE607" s="210">
        <f t="shared" si="399"/>
        <v>0</v>
      </c>
      <c r="AF607" s="210">
        <f t="shared" si="399"/>
        <v>0</v>
      </c>
      <c r="AG607" s="210">
        <f t="shared" si="399"/>
        <v>0</v>
      </c>
      <c r="AH607" s="210">
        <f t="shared" si="399"/>
        <v>0</v>
      </c>
      <c r="AI607" s="210">
        <f t="shared" si="399"/>
        <v>0</v>
      </c>
      <c r="AJ607" s="210">
        <f t="shared" si="399"/>
        <v>0</v>
      </c>
      <c r="AK607" s="210">
        <f t="shared" si="399"/>
        <v>0</v>
      </c>
      <c r="AL607" s="210">
        <f t="shared" si="399"/>
        <v>0</v>
      </c>
      <c r="AM607" s="210">
        <f t="shared" si="399"/>
        <v>0</v>
      </c>
      <c r="AN607" s="210">
        <f t="shared" si="399"/>
        <v>0</v>
      </c>
      <c r="AO607" s="210">
        <f t="shared" si="399"/>
        <v>0</v>
      </c>
      <c r="AP607" s="210">
        <f t="shared" si="399"/>
        <v>0</v>
      </c>
    </row>
    <row r="608" spans="1:42" x14ac:dyDescent="0.2">
      <c r="A608" s="4">
        <f t="shared" si="396"/>
        <v>6</v>
      </c>
      <c r="B608" s="229">
        <f t="shared" si="393"/>
        <v>0</v>
      </c>
      <c r="C608" s="231">
        <f t="shared" ref="C608:AP608" si="400">IF(AND(C$2&gt;equip1_reserve_freq*$A595,C$2&lt;=equip1_reserve_freq*$A596),$B596/(equip1_reserve_freq),0)</f>
        <v>0</v>
      </c>
      <c r="D608" s="210">
        <f t="shared" si="400"/>
        <v>0</v>
      </c>
      <c r="E608" s="210">
        <f t="shared" si="400"/>
        <v>0</v>
      </c>
      <c r="F608" s="210">
        <f t="shared" si="400"/>
        <v>0</v>
      </c>
      <c r="G608" s="210">
        <f t="shared" si="400"/>
        <v>0</v>
      </c>
      <c r="H608" s="210">
        <f t="shared" si="400"/>
        <v>0</v>
      </c>
      <c r="I608" s="210">
        <f t="shared" si="400"/>
        <v>0</v>
      </c>
      <c r="J608" s="210">
        <f t="shared" si="400"/>
        <v>0</v>
      </c>
      <c r="K608" s="210">
        <f t="shared" si="400"/>
        <v>0</v>
      </c>
      <c r="L608" s="210">
        <f t="shared" si="400"/>
        <v>0</v>
      </c>
      <c r="M608" s="210">
        <f t="shared" si="400"/>
        <v>0</v>
      </c>
      <c r="N608" s="210">
        <f t="shared" si="400"/>
        <v>0</v>
      </c>
      <c r="O608" s="210">
        <f t="shared" si="400"/>
        <v>0</v>
      </c>
      <c r="P608" s="210">
        <f t="shared" si="400"/>
        <v>0</v>
      </c>
      <c r="Q608" s="210">
        <f t="shared" si="400"/>
        <v>0</v>
      </c>
      <c r="R608" s="210">
        <f t="shared" si="400"/>
        <v>0</v>
      </c>
      <c r="S608" s="210">
        <f t="shared" si="400"/>
        <v>0</v>
      </c>
      <c r="T608" s="210">
        <f t="shared" si="400"/>
        <v>0</v>
      </c>
      <c r="U608" s="210">
        <f t="shared" si="400"/>
        <v>0</v>
      </c>
      <c r="V608" s="210">
        <f t="shared" si="400"/>
        <v>0</v>
      </c>
      <c r="W608" s="210">
        <f t="shared" si="400"/>
        <v>0</v>
      </c>
      <c r="X608" s="210">
        <f t="shared" si="400"/>
        <v>0</v>
      </c>
      <c r="Y608" s="210">
        <f t="shared" si="400"/>
        <v>0</v>
      </c>
      <c r="Z608" s="210">
        <f t="shared" si="400"/>
        <v>0</v>
      </c>
      <c r="AA608" s="210">
        <f t="shared" si="400"/>
        <v>0</v>
      </c>
      <c r="AB608" s="210">
        <f t="shared" si="400"/>
        <v>0</v>
      </c>
      <c r="AC608" s="210">
        <f t="shared" si="400"/>
        <v>0</v>
      </c>
      <c r="AD608" s="210">
        <f t="shared" si="400"/>
        <v>0</v>
      </c>
      <c r="AE608" s="210">
        <f t="shared" si="400"/>
        <v>0</v>
      </c>
      <c r="AF608" s="210">
        <f t="shared" si="400"/>
        <v>0</v>
      </c>
      <c r="AG608" s="210">
        <f t="shared" si="400"/>
        <v>0</v>
      </c>
      <c r="AH608" s="210">
        <f t="shared" si="400"/>
        <v>0</v>
      </c>
      <c r="AI608" s="210">
        <f t="shared" si="400"/>
        <v>0</v>
      </c>
      <c r="AJ608" s="210">
        <f t="shared" si="400"/>
        <v>0</v>
      </c>
      <c r="AK608" s="210">
        <f t="shared" si="400"/>
        <v>0</v>
      </c>
      <c r="AL608" s="210">
        <f t="shared" si="400"/>
        <v>0</v>
      </c>
      <c r="AM608" s="210">
        <f t="shared" si="400"/>
        <v>0</v>
      </c>
      <c r="AN608" s="210">
        <f t="shared" si="400"/>
        <v>0</v>
      </c>
      <c r="AO608" s="210">
        <f t="shared" si="400"/>
        <v>0</v>
      </c>
      <c r="AP608" s="210">
        <f t="shared" si="400"/>
        <v>0</v>
      </c>
    </row>
    <row r="609" spans="1:42" x14ac:dyDescent="0.2">
      <c r="A609" s="4">
        <f t="shared" si="396"/>
        <v>7</v>
      </c>
      <c r="B609" s="229">
        <f t="shared" si="393"/>
        <v>0</v>
      </c>
      <c r="C609" s="231">
        <f t="shared" ref="C609:AP609" si="401">IF(AND(C$2&gt;equip1_reserve_freq*$A596,C$2&lt;=equip1_reserve_freq*$A597),$B597/(equip1_reserve_freq),0)</f>
        <v>0</v>
      </c>
      <c r="D609" s="210">
        <f t="shared" si="401"/>
        <v>0</v>
      </c>
      <c r="E609" s="210">
        <f t="shared" si="401"/>
        <v>0</v>
      </c>
      <c r="F609" s="210">
        <f t="shared" si="401"/>
        <v>0</v>
      </c>
      <c r="G609" s="210">
        <f t="shared" si="401"/>
        <v>0</v>
      </c>
      <c r="H609" s="210">
        <f t="shared" si="401"/>
        <v>0</v>
      </c>
      <c r="I609" s="210">
        <f t="shared" si="401"/>
        <v>0</v>
      </c>
      <c r="J609" s="210">
        <f t="shared" si="401"/>
        <v>0</v>
      </c>
      <c r="K609" s="210">
        <f t="shared" si="401"/>
        <v>0</v>
      </c>
      <c r="L609" s="210">
        <f t="shared" si="401"/>
        <v>0</v>
      </c>
      <c r="M609" s="210">
        <f t="shared" si="401"/>
        <v>0</v>
      </c>
      <c r="N609" s="210">
        <f t="shared" si="401"/>
        <v>0</v>
      </c>
      <c r="O609" s="210">
        <f t="shared" si="401"/>
        <v>0</v>
      </c>
      <c r="P609" s="210">
        <f t="shared" si="401"/>
        <v>0</v>
      </c>
      <c r="Q609" s="210">
        <f t="shared" si="401"/>
        <v>0</v>
      </c>
      <c r="R609" s="210">
        <f t="shared" si="401"/>
        <v>0</v>
      </c>
      <c r="S609" s="210">
        <f t="shared" si="401"/>
        <v>0</v>
      </c>
      <c r="T609" s="210">
        <f t="shared" si="401"/>
        <v>0</v>
      </c>
      <c r="U609" s="210">
        <f t="shared" si="401"/>
        <v>0</v>
      </c>
      <c r="V609" s="210">
        <f t="shared" si="401"/>
        <v>0</v>
      </c>
      <c r="W609" s="210">
        <f t="shared" si="401"/>
        <v>0</v>
      </c>
      <c r="X609" s="210">
        <f t="shared" si="401"/>
        <v>0</v>
      </c>
      <c r="Y609" s="210">
        <f t="shared" si="401"/>
        <v>0</v>
      </c>
      <c r="Z609" s="210">
        <f t="shared" si="401"/>
        <v>0</v>
      </c>
      <c r="AA609" s="210">
        <f t="shared" si="401"/>
        <v>0</v>
      </c>
      <c r="AB609" s="210">
        <f t="shared" si="401"/>
        <v>0</v>
      </c>
      <c r="AC609" s="210">
        <f t="shared" si="401"/>
        <v>0</v>
      </c>
      <c r="AD609" s="210">
        <f t="shared" si="401"/>
        <v>0</v>
      </c>
      <c r="AE609" s="210">
        <f t="shared" si="401"/>
        <v>0</v>
      </c>
      <c r="AF609" s="210">
        <f t="shared" si="401"/>
        <v>0</v>
      </c>
      <c r="AG609" s="210">
        <f t="shared" si="401"/>
        <v>0</v>
      </c>
      <c r="AH609" s="210">
        <f t="shared" si="401"/>
        <v>0</v>
      </c>
      <c r="AI609" s="210">
        <f t="shared" si="401"/>
        <v>0</v>
      </c>
      <c r="AJ609" s="210">
        <f t="shared" si="401"/>
        <v>0</v>
      </c>
      <c r="AK609" s="210">
        <f t="shared" si="401"/>
        <v>0</v>
      </c>
      <c r="AL609" s="210">
        <f t="shared" si="401"/>
        <v>0</v>
      </c>
      <c r="AM609" s="210">
        <f t="shared" si="401"/>
        <v>0</v>
      </c>
      <c r="AN609" s="210">
        <f t="shared" si="401"/>
        <v>0</v>
      </c>
      <c r="AO609" s="210">
        <f t="shared" si="401"/>
        <v>0</v>
      </c>
      <c r="AP609" s="210">
        <f t="shared" si="401"/>
        <v>0</v>
      </c>
    </row>
    <row r="610" spans="1:42" x14ac:dyDescent="0.2">
      <c r="A610" s="4">
        <f t="shared" si="396"/>
        <v>8</v>
      </c>
      <c r="B610" s="229">
        <f t="shared" si="393"/>
        <v>0</v>
      </c>
      <c r="C610" s="231">
        <f t="shared" ref="C610:AP610" si="402">IF(AND(C$2&gt;equip1_reserve_freq*$A597,C$2&lt;=equip1_reserve_freq*$A598),$B598/(equip1_reserve_freq),0)</f>
        <v>0</v>
      </c>
      <c r="D610" s="210">
        <f t="shared" si="402"/>
        <v>0</v>
      </c>
      <c r="E610" s="210">
        <f t="shared" si="402"/>
        <v>0</v>
      </c>
      <c r="F610" s="210">
        <f t="shared" si="402"/>
        <v>0</v>
      </c>
      <c r="G610" s="210">
        <f t="shared" si="402"/>
        <v>0</v>
      </c>
      <c r="H610" s="210">
        <f t="shared" si="402"/>
        <v>0</v>
      </c>
      <c r="I610" s="210">
        <f t="shared" si="402"/>
        <v>0</v>
      </c>
      <c r="J610" s="210">
        <f t="shared" si="402"/>
        <v>0</v>
      </c>
      <c r="K610" s="210">
        <f t="shared" si="402"/>
        <v>0</v>
      </c>
      <c r="L610" s="210">
        <f t="shared" si="402"/>
        <v>0</v>
      </c>
      <c r="M610" s="210">
        <f t="shared" si="402"/>
        <v>0</v>
      </c>
      <c r="N610" s="210">
        <f t="shared" si="402"/>
        <v>0</v>
      </c>
      <c r="O610" s="210">
        <f t="shared" si="402"/>
        <v>0</v>
      </c>
      <c r="P610" s="210">
        <f t="shared" si="402"/>
        <v>0</v>
      </c>
      <c r="Q610" s="210">
        <f t="shared" si="402"/>
        <v>0</v>
      </c>
      <c r="R610" s="210">
        <f t="shared" si="402"/>
        <v>0</v>
      </c>
      <c r="S610" s="210">
        <f t="shared" si="402"/>
        <v>0</v>
      </c>
      <c r="T610" s="210">
        <f t="shared" si="402"/>
        <v>0</v>
      </c>
      <c r="U610" s="210">
        <f t="shared" si="402"/>
        <v>0</v>
      </c>
      <c r="V610" s="210">
        <f t="shared" si="402"/>
        <v>0</v>
      </c>
      <c r="W610" s="210">
        <f t="shared" si="402"/>
        <v>0</v>
      </c>
      <c r="X610" s="210">
        <f t="shared" si="402"/>
        <v>0</v>
      </c>
      <c r="Y610" s="210">
        <f t="shared" si="402"/>
        <v>0</v>
      </c>
      <c r="Z610" s="210">
        <f t="shared" si="402"/>
        <v>0</v>
      </c>
      <c r="AA610" s="210">
        <f t="shared" si="402"/>
        <v>0</v>
      </c>
      <c r="AB610" s="210">
        <f t="shared" si="402"/>
        <v>0</v>
      </c>
      <c r="AC610" s="210">
        <f t="shared" si="402"/>
        <v>0</v>
      </c>
      <c r="AD610" s="210">
        <f t="shared" si="402"/>
        <v>0</v>
      </c>
      <c r="AE610" s="210">
        <f t="shared" si="402"/>
        <v>0</v>
      </c>
      <c r="AF610" s="210">
        <f t="shared" si="402"/>
        <v>0</v>
      </c>
      <c r="AG610" s="210">
        <f t="shared" si="402"/>
        <v>0</v>
      </c>
      <c r="AH610" s="210">
        <f t="shared" si="402"/>
        <v>0</v>
      </c>
      <c r="AI610" s="210">
        <f t="shared" si="402"/>
        <v>0</v>
      </c>
      <c r="AJ610" s="210">
        <f t="shared" si="402"/>
        <v>0</v>
      </c>
      <c r="AK610" s="210">
        <f t="shared" si="402"/>
        <v>0</v>
      </c>
      <c r="AL610" s="210">
        <f t="shared" si="402"/>
        <v>0</v>
      </c>
      <c r="AM610" s="210">
        <f t="shared" si="402"/>
        <v>0</v>
      </c>
      <c r="AN610" s="210">
        <f t="shared" si="402"/>
        <v>0</v>
      </c>
      <c r="AO610" s="210">
        <f t="shared" si="402"/>
        <v>0</v>
      </c>
      <c r="AP610" s="210">
        <f t="shared" si="402"/>
        <v>0</v>
      </c>
    </row>
    <row r="611" spans="1:42" x14ac:dyDescent="0.2">
      <c r="A611" s="4">
        <f>A610+1</f>
        <v>9</v>
      </c>
      <c r="B611" s="229">
        <f t="shared" si="393"/>
        <v>0</v>
      </c>
      <c r="C611" s="231">
        <f t="shared" ref="C611:AP611" si="403">IF(AND(C$2&gt;equip1_reserve_freq*$A598,C$2&lt;=equip1_reserve_freq*$A599),$B599/(equip1_reserve_freq),0)</f>
        <v>0</v>
      </c>
      <c r="D611" s="210">
        <f t="shared" si="403"/>
        <v>0</v>
      </c>
      <c r="E611" s="210">
        <f t="shared" si="403"/>
        <v>0</v>
      </c>
      <c r="F611" s="210">
        <f t="shared" si="403"/>
        <v>0</v>
      </c>
      <c r="G611" s="210">
        <f t="shared" si="403"/>
        <v>0</v>
      </c>
      <c r="H611" s="210">
        <f t="shared" si="403"/>
        <v>0</v>
      </c>
      <c r="I611" s="210">
        <f t="shared" si="403"/>
        <v>0</v>
      </c>
      <c r="J611" s="210">
        <f t="shared" si="403"/>
        <v>0</v>
      </c>
      <c r="K611" s="210">
        <f t="shared" si="403"/>
        <v>0</v>
      </c>
      <c r="L611" s="210">
        <f t="shared" si="403"/>
        <v>0</v>
      </c>
      <c r="M611" s="210">
        <f t="shared" si="403"/>
        <v>0</v>
      </c>
      <c r="N611" s="210">
        <f t="shared" si="403"/>
        <v>0</v>
      </c>
      <c r="O611" s="210">
        <f t="shared" si="403"/>
        <v>0</v>
      </c>
      <c r="P611" s="210">
        <f t="shared" si="403"/>
        <v>0</v>
      </c>
      <c r="Q611" s="210">
        <f t="shared" si="403"/>
        <v>0</v>
      </c>
      <c r="R611" s="210">
        <f t="shared" si="403"/>
        <v>0</v>
      </c>
      <c r="S611" s="210">
        <f t="shared" si="403"/>
        <v>0</v>
      </c>
      <c r="T611" s="210">
        <f t="shared" si="403"/>
        <v>0</v>
      </c>
      <c r="U611" s="210">
        <f t="shared" si="403"/>
        <v>0</v>
      </c>
      <c r="V611" s="210">
        <f t="shared" si="403"/>
        <v>0</v>
      </c>
      <c r="W611" s="210">
        <f t="shared" si="403"/>
        <v>0</v>
      </c>
      <c r="X611" s="210">
        <f t="shared" si="403"/>
        <v>0</v>
      </c>
      <c r="Y611" s="210">
        <f t="shared" si="403"/>
        <v>0</v>
      </c>
      <c r="Z611" s="210">
        <f t="shared" si="403"/>
        <v>0</v>
      </c>
      <c r="AA611" s="210">
        <f t="shared" si="403"/>
        <v>0</v>
      </c>
      <c r="AB611" s="210">
        <f t="shared" si="403"/>
        <v>0</v>
      </c>
      <c r="AC611" s="210">
        <f t="shared" si="403"/>
        <v>0</v>
      </c>
      <c r="AD611" s="210">
        <f t="shared" si="403"/>
        <v>0</v>
      </c>
      <c r="AE611" s="210">
        <f t="shared" si="403"/>
        <v>0</v>
      </c>
      <c r="AF611" s="210">
        <f t="shared" si="403"/>
        <v>0</v>
      </c>
      <c r="AG611" s="210">
        <f t="shared" si="403"/>
        <v>0</v>
      </c>
      <c r="AH611" s="210">
        <f t="shared" si="403"/>
        <v>0</v>
      </c>
      <c r="AI611" s="210">
        <f t="shared" si="403"/>
        <v>0</v>
      </c>
      <c r="AJ611" s="210">
        <f t="shared" si="403"/>
        <v>0</v>
      </c>
      <c r="AK611" s="210">
        <f t="shared" si="403"/>
        <v>0</v>
      </c>
      <c r="AL611" s="210">
        <f t="shared" si="403"/>
        <v>0</v>
      </c>
      <c r="AM611" s="210">
        <f t="shared" si="403"/>
        <v>0</v>
      </c>
      <c r="AN611" s="210">
        <f t="shared" si="403"/>
        <v>0</v>
      </c>
      <c r="AO611" s="210">
        <f t="shared" si="403"/>
        <v>0</v>
      </c>
      <c r="AP611" s="210">
        <f t="shared" si="403"/>
        <v>0</v>
      </c>
    </row>
    <row r="612" spans="1:42" x14ac:dyDescent="0.2">
      <c r="A612" s="4">
        <f t="shared" ref="A612" si="404">A611+1</f>
        <v>10</v>
      </c>
      <c r="B612" s="229">
        <f t="shared" si="393"/>
        <v>0</v>
      </c>
      <c r="C612" s="230">
        <f t="shared" ref="C612:AP612" si="405">IF(AND(C$2&gt;equip1_reserve_freq*$A599,C$2&lt;=equip1_reserve_freq*$A600),$B600/(equip1_reserve_freq),0)</f>
        <v>0</v>
      </c>
      <c r="D612" s="214">
        <f t="shared" si="405"/>
        <v>0</v>
      </c>
      <c r="E612" s="214">
        <f t="shared" si="405"/>
        <v>0</v>
      </c>
      <c r="F612" s="214">
        <f t="shared" si="405"/>
        <v>0</v>
      </c>
      <c r="G612" s="214">
        <f t="shared" si="405"/>
        <v>0</v>
      </c>
      <c r="H612" s="214">
        <f t="shared" si="405"/>
        <v>0</v>
      </c>
      <c r="I612" s="214">
        <f t="shared" si="405"/>
        <v>0</v>
      </c>
      <c r="J612" s="214">
        <f t="shared" si="405"/>
        <v>0</v>
      </c>
      <c r="K612" s="214">
        <f t="shared" si="405"/>
        <v>0</v>
      </c>
      <c r="L612" s="214">
        <f t="shared" si="405"/>
        <v>0</v>
      </c>
      <c r="M612" s="214">
        <f t="shared" si="405"/>
        <v>0</v>
      </c>
      <c r="N612" s="214">
        <f t="shared" si="405"/>
        <v>0</v>
      </c>
      <c r="O612" s="214">
        <f t="shared" si="405"/>
        <v>0</v>
      </c>
      <c r="P612" s="214">
        <f t="shared" si="405"/>
        <v>0</v>
      </c>
      <c r="Q612" s="214">
        <f t="shared" si="405"/>
        <v>0</v>
      </c>
      <c r="R612" s="214">
        <f t="shared" si="405"/>
        <v>0</v>
      </c>
      <c r="S612" s="214">
        <f t="shared" si="405"/>
        <v>0</v>
      </c>
      <c r="T612" s="214">
        <f t="shared" si="405"/>
        <v>0</v>
      </c>
      <c r="U612" s="214">
        <f t="shared" si="405"/>
        <v>0</v>
      </c>
      <c r="V612" s="214">
        <f t="shared" si="405"/>
        <v>0</v>
      </c>
      <c r="W612" s="214">
        <f t="shared" si="405"/>
        <v>0</v>
      </c>
      <c r="X612" s="214">
        <f t="shared" si="405"/>
        <v>0</v>
      </c>
      <c r="Y612" s="214">
        <f t="shared" si="405"/>
        <v>0</v>
      </c>
      <c r="Z612" s="214">
        <f t="shared" si="405"/>
        <v>0</v>
      </c>
      <c r="AA612" s="214">
        <f t="shared" si="405"/>
        <v>0</v>
      </c>
      <c r="AB612" s="214">
        <f t="shared" si="405"/>
        <v>0</v>
      </c>
      <c r="AC612" s="214">
        <f t="shared" si="405"/>
        <v>0</v>
      </c>
      <c r="AD612" s="214">
        <f t="shared" si="405"/>
        <v>0</v>
      </c>
      <c r="AE612" s="214">
        <f t="shared" si="405"/>
        <v>0</v>
      </c>
      <c r="AF612" s="214">
        <f t="shared" si="405"/>
        <v>0</v>
      </c>
      <c r="AG612" s="214">
        <f t="shared" si="405"/>
        <v>0</v>
      </c>
      <c r="AH612" s="214">
        <f t="shared" si="405"/>
        <v>0</v>
      </c>
      <c r="AI612" s="214">
        <f t="shared" si="405"/>
        <v>0</v>
      </c>
      <c r="AJ612" s="214">
        <f t="shared" si="405"/>
        <v>0</v>
      </c>
      <c r="AK612" s="214">
        <f t="shared" si="405"/>
        <v>0</v>
      </c>
      <c r="AL612" s="214">
        <f t="shared" si="405"/>
        <v>0</v>
      </c>
      <c r="AM612" s="214">
        <f t="shared" si="405"/>
        <v>0</v>
      </c>
      <c r="AN612" s="214">
        <f t="shared" si="405"/>
        <v>0</v>
      </c>
      <c r="AO612" s="214">
        <f t="shared" si="405"/>
        <v>0</v>
      </c>
      <c r="AP612" s="214">
        <f t="shared" si="405"/>
        <v>0</v>
      </c>
    </row>
    <row r="613" spans="1:42" x14ac:dyDescent="0.2">
      <c r="A613" s="37" t="s">
        <v>13</v>
      </c>
      <c r="B613" s="28"/>
      <c r="C613" s="20">
        <f>SUM(C603:C612)</f>
        <v>0</v>
      </c>
      <c r="D613" s="20">
        <f t="shared" ref="D613:AP613" si="406">SUM(D603:D612)</f>
        <v>0</v>
      </c>
      <c r="E613" s="20">
        <f t="shared" si="406"/>
        <v>0</v>
      </c>
      <c r="F613" s="20">
        <f t="shared" si="406"/>
        <v>0</v>
      </c>
      <c r="G613" s="20">
        <f t="shared" si="406"/>
        <v>0</v>
      </c>
      <c r="H613" s="20">
        <f t="shared" si="406"/>
        <v>0</v>
      </c>
      <c r="I613" s="20">
        <f t="shared" si="406"/>
        <v>0</v>
      </c>
      <c r="J613" s="20">
        <f t="shared" si="406"/>
        <v>0</v>
      </c>
      <c r="K613" s="20">
        <f t="shared" si="406"/>
        <v>0</v>
      </c>
      <c r="L613" s="20">
        <f t="shared" si="406"/>
        <v>0</v>
      </c>
      <c r="M613" s="20">
        <f t="shared" si="406"/>
        <v>0</v>
      </c>
      <c r="N613" s="20">
        <f t="shared" si="406"/>
        <v>0</v>
      </c>
      <c r="O613" s="20">
        <f t="shared" si="406"/>
        <v>0</v>
      </c>
      <c r="P613" s="20">
        <f t="shared" si="406"/>
        <v>0</v>
      </c>
      <c r="Q613" s="20">
        <f t="shared" si="406"/>
        <v>0</v>
      </c>
      <c r="R613" s="20">
        <f t="shared" si="406"/>
        <v>0</v>
      </c>
      <c r="S613" s="20">
        <f t="shared" si="406"/>
        <v>0</v>
      </c>
      <c r="T613" s="20">
        <f t="shared" si="406"/>
        <v>0</v>
      </c>
      <c r="U613" s="20">
        <f t="shared" si="406"/>
        <v>0</v>
      </c>
      <c r="V613" s="20">
        <f t="shared" si="406"/>
        <v>0</v>
      </c>
      <c r="W613" s="20">
        <f t="shared" si="406"/>
        <v>0</v>
      </c>
      <c r="X613" s="20">
        <f t="shared" si="406"/>
        <v>0</v>
      </c>
      <c r="Y613" s="20">
        <f t="shared" si="406"/>
        <v>0</v>
      </c>
      <c r="Z613" s="20">
        <f t="shared" si="406"/>
        <v>0</v>
      </c>
      <c r="AA613" s="20">
        <f t="shared" si="406"/>
        <v>0</v>
      </c>
      <c r="AB613" s="20">
        <f t="shared" si="406"/>
        <v>0</v>
      </c>
      <c r="AC613" s="20">
        <f t="shared" si="406"/>
        <v>0</v>
      </c>
      <c r="AD613" s="20">
        <f t="shared" si="406"/>
        <v>0</v>
      </c>
      <c r="AE613" s="20">
        <f t="shared" si="406"/>
        <v>0</v>
      </c>
      <c r="AF613" s="20">
        <f t="shared" si="406"/>
        <v>0</v>
      </c>
      <c r="AG613" s="20">
        <f t="shared" si="406"/>
        <v>0</v>
      </c>
      <c r="AH613" s="20">
        <f t="shared" si="406"/>
        <v>0</v>
      </c>
      <c r="AI613" s="20">
        <f t="shared" si="406"/>
        <v>0</v>
      </c>
      <c r="AJ613" s="20">
        <f t="shared" si="406"/>
        <v>0</v>
      </c>
      <c r="AK613" s="20">
        <f t="shared" si="406"/>
        <v>0</v>
      </c>
      <c r="AL613" s="20">
        <f t="shared" si="406"/>
        <v>0</v>
      </c>
      <c r="AM613" s="20">
        <f t="shared" si="406"/>
        <v>0</v>
      </c>
      <c r="AN613" s="20">
        <f t="shared" si="406"/>
        <v>0</v>
      </c>
      <c r="AO613" s="20">
        <f t="shared" si="406"/>
        <v>0</v>
      </c>
      <c r="AP613" s="20">
        <f t="shared" si="406"/>
        <v>0</v>
      </c>
    </row>
    <row r="614" spans="1:42" x14ac:dyDescent="0.2">
      <c r="B614" s="28"/>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c r="AK614" s="20"/>
      <c r="AL614" s="20"/>
      <c r="AM614" s="20"/>
      <c r="AN614" s="20"/>
      <c r="AO614" s="20"/>
      <c r="AP614" s="20"/>
    </row>
    <row r="615" spans="1:42" x14ac:dyDescent="0.2">
      <c r="A615" s="25" t="s">
        <v>253</v>
      </c>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20"/>
      <c r="AO615" s="20"/>
      <c r="AP615" s="20"/>
    </row>
    <row r="616" spans="1:42" x14ac:dyDescent="0.2">
      <c r="A616" s="4" t="s">
        <v>247</v>
      </c>
      <c r="B616" s="213">
        <v>0</v>
      </c>
      <c r="C616" s="213">
        <f>B619</f>
        <v>0</v>
      </c>
      <c r="D616" s="213">
        <f t="shared" ref="D616:AP616" si="407">C619</f>
        <v>0</v>
      </c>
      <c r="E616" s="213">
        <f t="shared" si="407"/>
        <v>0</v>
      </c>
      <c r="F616" s="213">
        <f t="shared" si="407"/>
        <v>0</v>
      </c>
      <c r="G616" s="213">
        <f t="shared" si="407"/>
        <v>0</v>
      </c>
      <c r="H616" s="213">
        <f t="shared" si="407"/>
        <v>0</v>
      </c>
      <c r="I616" s="213">
        <f t="shared" si="407"/>
        <v>0</v>
      </c>
      <c r="J616" s="213">
        <f t="shared" si="407"/>
        <v>0</v>
      </c>
      <c r="K616" s="213">
        <f t="shared" si="407"/>
        <v>0</v>
      </c>
      <c r="L616" s="213">
        <f t="shared" si="407"/>
        <v>0</v>
      </c>
      <c r="M616" s="213">
        <f t="shared" si="407"/>
        <v>0</v>
      </c>
      <c r="N616" s="213">
        <f t="shared" si="407"/>
        <v>0</v>
      </c>
      <c r="O616" s="213">
        <f t="shared" si="407"/>
        <v>0</v>
      </c>
      <c r="P616" s="213">
        <f t="shared" si="407"/>
        <v>0</v>
      </c>
      <c r="Q616" s="213">
        <f t="shared" si="407"/>
        <v>0</v>
      </c>
      <c r="R616" s="213">
        <f t="shared" si="407"/>
        <v>0</v>
      </c>
      <c r="S616" s="213">
        <f t="shared" si="407"/>
        <v>0</v>
      </c>
      <c r="T616" s="213">
        <f t="shared" si="407"/>
        <v>0</v>
      </c>
      <c r="U616" s="213">
        <f t="shared" si="407"/>
        <v>0</v>
      </c>
      <c r="V616" s="213">
        <f t="shared" si="407"/>
        <v>0</v>
      </c>
      <c r="W616" s="213">
        <f t="shared" si="407"/>
        <v>0</v>
      </c>
      <c r="X616" s="213">
        <f t="shared" si="407"/>
        <v>0</v>
      </c>
      <c r="Y616" s="213">
        <f t="shared" si="407"/>
        <v>0</v>
      </c>
      <c r="Z616" s="213">
        <f t="shared" si="407"/>
        <v>0</v>
      </c>
      <c r="AA616" s="213">
        <f t="shared" si="407"/>
        <v>0</v>
      </c>
      <c r="AB616" s="213">
        <f t="shared" si="407"/>
        <v>0</v>
      </c>
      <c r="AC616" s="213">
        <f t="shared" si="407"/>
        <v>0</v>
      </c>
      <c r="AD616" s="213">
        <f t="shared" si="407"/>
        <v>0</v>
      </c>
      <c r="AE616" s="213">
        <f t="shared" si="407"/>
        <v>0</v>
      </c>
      <c r="AF616" s="213">
        <f t="shared" si="407"/>
        <v>0</v>
      </c>
      <c r="AG616" s="213">
        <f t="shared" si="407"/>
        <v>0</v>
      </c>
      <c r="AH616" s="213">
        <f t="shared" si="407"/>
        <v>0</v>
      </c>
      <c r="AI616" s="213">
        <f t="shared" si="407"/>
        <v>0</v>
      </c>
      <c r="AJ616" s="213">
        <f t="shared" si="407"/>
        <v>0</v>
      </c>
      <c r="AK616" s="213">
        <f t="shared" si="407"/>
        <v>0</v>
      </c>
      <c r="AL616" s="213">
        <f t="shared" si="407"/>
        <v>0</v>
      </c>
      <c r="AM616" s="213">
        <f t="shared" si="407"/>
        <v>0</v>
      </c>
      <c r="AN616" s="213">
        <f t="shared" si="407"/>
        <v>0</v>
      </c>
      <c r="AO616" s="213">
        <f t="shared" si="407"/>
        <v>0</v>
      </c>
      <c r="AP616" s="213">
        <f t="shared" si="407"/>
        <v>0</v>
      </c>
    </row>
    <row r="617" spans="1:42" x14ac:dyDescent="0.2">
      <c r="A617" s="4" t="s">
        <v>62</v>
      </c>
      <c r="B617" s="213">
        <v>0</v>
      </c>
      <c r="C617" s="213">
        <f>C645</f>
        <v>0</v>
      </c>
      <c r="D617" s="213">
        <f t="shared" ref="D617:AP617" si="408">D645</f>
        <v>0</v>
      </c>
      <c r="E617" s="213">
        <f t="shared" si="408"/>
        <v>0</v>
      </c>
      <c r="F617" s="213">
        <f t="shared" si="408"/>
        <v>0</v>
      </c>
      <c r="G617" s="213">
        <f t="shared" si="408"/>
        <v>0</v>
      </c>
      <c r="H617" s="213">
        <f t="shared" si="408"/>
        <v>0</v>
      </c>
      <c r="I617" s="213">
        <f t="shared" si="408"/>
        <v>0</v>
      </c>
      <c r="J617" s="213">
        <f t="shared" si="408"/>
        <v>0</v>
      </c>
      <c r="K617" s="213">
        <f t="shared" si="408"/>
        <v>0</v>
      </c>
      <c r="L617" s="213">
        <f t="shared" si="408"/>
        <v>0</v>
      </c>
      <c r="M617" s="213">
        <f t="shared" si="408"/>
        <v>0</v>
      </c>
      <c r="N617" s="213">
        <f t="shared" si="408"/>
        <v>0</v>
      </c>
      <c r="O617" s="213">
        <f t="shared" si="408"/>
        <v>0</v>
      </c>
      <c r="P617" s="213">
        <f t="shared" si="408"/>
        <v>0</v>
      </c>
      <c r="Q617" s="213">
        <f t="shared" si="408"/>
        <v>0</v>
      </c>
      <c r="R617" s="213">
        <f t="shared" si="408"/>
        <v>0</v>
      </c>
      <c r="S617" s="213">
        <f t="shared" si="408"/>
        <v>0</v>
      </c>
      <c r="T617" s="213">
        <f t="shared" si="408"/>
        <v>0</v>
      </c>
      <c r="U617" s="213">
        <f t="shared" si="408"/>
        <v>0</v>
      </c>
      <c r="V617" s="213">
        <f t="shared" si="408"/>
        <v>0</v>
      </c>
      <c r="W617" s="213">
        <f t="shared" si="408"/>
        <v>0</v>
      </c>
      <c r="X617" s="213">
        <f t="shared" si="408"/>
        <v>0</v>
      </c>
      <c r="Y617" s="213">
        <f t="shared" si="408"/>
        <v>0</v>
      </c>
      <c r="Z617" s="213">
        <f t="shared" si="408"/>
        <v>0</v>
      </c>
      <c r="AA617" s="213">
        <f t="shared" si="408"/>
        <v>0</v>
      </c>
      <c r="AB617" s="213">
        <f t="shared" si="408"/>
        <v>0</v>
      </c>
      <c r="AC617" s="213">
        <f t="shared" si="408"/>
        <v>0</v>
      </c>
      <c r="AD617" s="213">
        <f t="shared" si="408"/>
        <v>0</v>
      </c>
      <c r="AE617" s="213">
        <f t="shared" si="408"/>
        <v>0</v>
      </c>
      <c r="AF617" s="213">
        <f t="shared" si="408"/>
        <v>0</v>
      </c>
      <c r="AG617" s="213">
        <f t="shared" si="408"/>
        <v>0</v>
      </c>
      <c r="AH617" s="213">
        <f t="shared" si="408"/>
        <v>0</v>
      </c>
      <c r="AI617" s="213">
        <f t="shared" si="408"/>
        <v>0</v>
      </c>
      <c r="AJ617" s="213">
        <f t="shared" si="408"/>
        <v>0</v>
      </c>
      <c r="AK617" s="213">
        <f t="shared" si="408"/>
        <v>0</v>
      </c>
      <c r="AL617" s="213">
        <f t="shared" si="408"/>
        <v>0</v>
      </c>
      <c r="AM617" s="213">
        <f t="shared" si="408"/>
        <v>0</v>
      </c>
      <c r="AN617" s="213">
        <f t="shared" si="408"/>
        <v>0</v>
      </c>
      <c r="AO617" s="213">
        <f t="shared" si="408"/>
        <v>0</v>
      </c>
      <c r="AP617" s="213">
        <f t="shared" si="408"/>
        <v>0</v>
      </c>
    </row>
    <row r="618" spans="1:42" x14ac:dyDescent="0.2">
      <c r="A618" s="4" t="s">
        <v>248</v>
      </c>
      <c r="B618" s="214">
        <v>0</v>
      </c>
      <c r="C618" s="214">
        <f>-C633</f>
        <v>0</v>
      </c>
      <c r="D618" s="214">
        <f t="shared" ref="D618:AP618" si="409">-D633</f>
        <v>0</v>
      </c>
      <c r="E618" s="214">
        <f t="shared" si="409"/>
        <v>0</v>
      </c>
      <c r="F618" s="214">
        <f t="shared" si="409"/>
        <v>0</v>
      </c>
      <c r="G618" s="214">
        <f t="shared" si="409"/>
        <v>0</v>
      </c>
      <c r="H618" s="214">
        <f t="shared" si="409"/>
        <v>0</v>
      </c>
      <c r="I618" s="214">
        <f t="shared" si="409"/>
        <v>0</v>
      </c>
      <c r="J618" s="214">
        <f t="shared" si="409"/>
        <v>0</v>
      </c>
      <c r="K618" s="214">
        <f t="shared" si="409"/>
        <v>0</v>
      </c>
      <c r="L618" s="214">
        <f t="shared" si="409"/>
        <v>0</v>
      </c>
      <c r="M618" s="214">
        <f t="shared" si="409"/>
        <v>0</v>
      </c>
      <c r="N618" s="214">
        <f t="shared" si="409"/>
        <v>0</v>
      </c>
      <c r="O618" s="214">
        <f t="shared" si="409"/>
        <v>0</v>
      </c>
      <c r="P618" s="214">
        <f t="shared" si="409"/>
        <v>0</v>
      </c>
      <c r="Q618" s="214">
        <f t="shared" si="409"/>
        <v>0</v>
      </c>
      <c r="R618" s="214">
        <f t="shared" si="409"/>
        <v>0</v>
      </c>
      <c r="S618" s="214">
        <f t="shared" si="409"/>
        <v>0</v>
      </c>
      <c r="T618" s="214">
        <f t="shared" si="409"/>
        <v>0</v>
      </c>
      <c r="U618" s="214">
        <f t="shared" si="409"/>
        <v>0</v>
      </c>
      <c r="V618" s="214">
        <f t="shared" si="409"/>
        <v>0</v>
      </c>
      <c r="W618" s="214">
        <f t="shared" si="409"/>
        <v>0</v>
      </c>
      <c r="X618" s="214">
        <f t="shared" si="409"/>
        <v>0</v>
      </c>
      <c r="Y618" s="214">
        <f t="shared" si="409"/>
        <v>0</v>
      </c>
      <c r="Z618" s="214">
        <f t="shared" si="409"/>
        <v>0</v>
      </c>
      <c r="AA618" s="214">
        <f t="shared" si="409"/>
        <v>0</v>
      </c>
      <c r="AB618" s="214">
        <f t="shared" si="409"/>
        <v>0</v>
      </c>
      <c r="AC618" s="214">
        <f t="shared" si="409"/>
        <v>0</v>
      </c>
      <c r="AD618" s="214">
        <f t="shared" si="409"/>
        <v>0</v>
      </c>
      <c r="AE618" s="214">
        <f t="shared" si="409"/>
        <v>0</v>
      </c>
      <c r="AF618" s="214">
        <f t="shared" si="409"/>
        <v>0</v>
      </c>
      <c r="AG618" s="214">
        <f t="shared" si="409"/>
        <v>0</v>
      </c>
      <c r="AH618" s="214">
        <f t="shared" si="409"/>
        <v>0</v>
      </c>
      <c r="AI618" s="214">
        <f t="shared" si="409"/>
        <v>0</v>
      </c>
      <c r="AJ618" s="214">
        <f t="shared" si="409"/>
        <v>0</v>
      </c>
      <c r="AK618" s="214">
        <f t="shared" si="409"/>
        <v>0</v>
      </c>
      <c r="AL618" s="214">
        <f t="shared" si="409"/>
        <v>0</v>
      </c>
      <c r="AM618" s="214">
        <f t="shared" si="409"/>
        <v>0</v>
      </c>
      <c r="AN618" s="214">
        <f t="shared" si="409"/>
        <v>0</v>
      </c>
      <c r="AO618" s="214">
        <f t="shared" si="409"/>
        <v>0</v>
      </c>
      <c r="AP618" s="214">
        <f t="shared" si="409"/>
        <v>0</v>
      </c>
    </row>
    <row r="619" spans="1:42" x14ac:dyDescent="0.2">
      <c r="A619" s="4" t="s">
        <v>234</v>
      </c>
      <c r="B619" s="213">
        <f>SUM(B616:B618)</f>
        <v>0</v>
      </c>
      <c r="C619" s="213">
        <f>SUM(C616:C618)</f>
        <v>0</v>
      </c>
      <c r="D619" s="213">
        <f t="shared" ref="D619:AP619" si="410">SUM(D616:D618)</f>
        <v>0</v>
      </c>
      <c r="E619" s="213">
        <f t="shared" si="410"/>
        <v>0</v>
      </c>
      <c r="F619" s="213">
        <f t="shared" si="410"/>
        <v>0</v>
      </c>
      <c r="G619" s="213">
        <f t="shared" si="410"/>
        <v>0</v>
      </c>
      <c r="H619" s="213">
        <f t="shared" si="410"/>
        <v>0</v>
      </c>
      <c r="I619" s="213">
        <f t="shared" si="410"/>
        <v>0</v>
      </c>
      <c r="J619" s="213">
        <f t="shared" si="410"/>
        <v>0</v>
      </c>
      <c r="K619" s="213">
        <f t="shared" si="410"/>
        <v>0</v>
      </c>
      <c r="L619" s="213">
        <f t="shared" si="410"/>
        <v>0</v>
      </c>
      <c r="M619" s="213">
        <f t="shared" si="410"/>
        <v>0</v>
      </c>
      <c r="N619" s="213">
        <f t="shared" si="410"/>
        <v>0</v>
      </c>
      <c r="O619" s="213">
        <f t="shared" si="410"/>
        <v>0</v>
      </c>
      <c r="P619" s="213">
        <f t="shared" si="410"/>
        <v>0</v>
      </c>
      <c r="Q619" s="213">
        <f t="shared" si="410"/>
        <v>0</v>
      </c>
      <c r="R619" s="213">
        <f t="shared" si="410"/>
        <v>0</v>
      </c>
      <c r="S619" s="213">
        <f t="shared" si="410"/>
        <v>0</v>
      </c>
      <c r="T619" s="213">
        <f t="shared" si="410"/>
        <v>0</v>
      </c>
      <c r="U619" s="213">
        <f t="shared" si="410"/>
        <v>0</v>
      </c>
      <c r="V619" s="213">
        <f t="shared" si="410"/>
        <v>0</v>
      </c>
      <c r="W619" s="213">
        <f t="shared" si="410"/>
        <v>0</v>
      </c>
      <c r="X619" s="213">
        <f t="shared" si="410"/>
        <v>0</v>
      </c>
      <c r="Y619" s="213">
        <f t="shared" si="410"/>
        <v>0</v>
      </c>
      <c r="Z619" s="213">
        <f t="shared" si="410"/>
        <v>0</v>
      </c>
      <c r="AA619" s="213">
        <f t="shared" si="410"/>
        <v>0</v>
      </c>
      <c r="AB619" s="213">
        <f t="shared" si="410"/>
        <v>0</v>
      </c>
      <c r="AC619" s="213">
        <f t="shared" si="410"/>
        <v>0</v>
      </c>
      <c r="AD619" s="213">
        <f t="shared" si="410"/>
        <v>0</v>
      </c>
      <c r="AE619" s="213">
        <f t="shared" si="410"/>
        <v>0</v>
      </c>
      <c r="AF619" s="213">
        <f t="shared" si="410"/>
        <v>0</v>
      </c>
      <c r="AG619" s="213">
        <f t="shared" si="410"/>
        <v>0</v>
      </c>
      <c r="AH619" s="213">
        <f t="shared" si="410"/>
        <v>0</v>
      </c>
      <c r="AI619" s="213">
        <f t="shared" si="410"/>
        <v>0</v>
      </c>
      <c r="AJ619" s="213">
        <f t="shared" si="410"/>
        <v>0</v>
      </c>
      <c r="AK619" s="213">
        <f t="shared" si="410"/>
        <v>0</v>
      </c>
      <c r="AL619" s="213">
        <f t="shared" si="410"/>
        <v>0</v>
      </c>
      <c r="AM619" s="213">
        <f t="shared" si="410"/>
        <v>0</v>
      </c>
      <c r="AN619" s="213">
        <f t="shared" si="410"/>
        <v>0</v>
      </c>
      <c r="AO619" s="213">
        <f t="shared" si="410"/>
        <v>0</v>
      </c>
      <c r="AP619" s="213">
        <f t="shared" si="410"/>
        <v>0</v>
      </c>
    </row>
    <row r="620" spans="1:42" s="119" customFormat="1" x14ac:dyDescent="0.2">
      <c r="A620" s="4"/>
      <c r="G620" s="200"/>
      <c r="H620" s="200"/>
      <c r="I620" s="200"/>
      <c r="J620" s="200"/>
      <c r="K620" s="200"/>
      <c r="L620" s="200"/>
      <c r="M620" s="200"/>
      <c r="N620" s="200"/>
      <c r="O620" s="200"/>
      <c r="P620" s="200"/>
      <c r="Q620" s="200"/>
      <c r="R620" s="200"/>
      <c r="S620" s="200"/>
      <c r="T620" s="200"/>
      <c r="U620" s="200"/>
      <c r="V620" s="200"/>
      <c r="W620" s="200"/>
      <c r="X620" s="200"/>
      <c r="Y620" s="200"/>
      <c r="Z620" s="200"/>
      <c r="AA620" s="200"/>
      <c r="AB620" s="200"/>
      <c r="AC620" s="200"/>
      <c r="AD620" s="200"/>
      <c r="AE620" s="200"/>
      <c r="AF620" s="200"/>
      <c r="AG620" s="200"/>
      <c r="AH620" s="200"/>
      <c r="AI620" s="200"/>
      <c r="AJ620" s="200"/>
      <c r="AK620" s="200"/>
      <c r="AL620" s="200"/>
      <c r="AM620" s="200"/>
      <c r="AN620" s="200"/>
      <c r="AO620" s="200"/>
      <c r="AP620" s="200"/>
    </row>
    <row r="621" spans="1:42" s="119" customFormat="1" x14ac:dyDescent="0.2">
      <c r="A621" s="4" t="s">
        <v>250</v>
      </c>
      <c r="G621" s="200"/>
      <c r="H621" s="200"/>
      <c r="I621" s="200"/>
      <c r="J621" s="200"/>
      <c r="K621" s="200"/>
      <c r="L621" s="200"/>
      <c r="M621" s="200"/>
      <c r="N621" s="200"/>
      <c r="O621" s="200"/>
      <c r="P621" s="200"/>
      <c r="Q621" s="200"/>
      <c r="R621" s="200"/>
      <c r="S621" s="200"/>
      <c r="T621" s="200"/>
      <c r="U621" s="200"/>
      <c r="V621" s="200"/>
      <c r="W621" s="200"/>
      <c r="X621" s="200"/>
      <c r="Y621" s="200"/>
      <c r="Z621" s="200"/>
      <c r="AA621" s="200"/>
      <c r="AB621" s="200"/>
      <c r="AC621" s="200"/>
      <c r="AD621" s="200"/>
      <c r="AE621" s="200"/>
      <c r="AF621" s="200"/>
      <c r="AG621" s="200"/>
      <c r="AH621" s="200"/>
      <c r="AI621" s="200"/>
      <c r="AJ621" s="200"/>
      <c r="AK621" s="200"/>
      <c r="AL621" s="200"/>
      <c r="AM621" s="200"/>
      <c r="AN621" s="200"/>
      <c r="AO621" s="200"/>
      <c r="AP621" s="200"/>
    </row>
    <row r="622" spans="1:42" s="119" customFormat="1" x14ac:dyDescent="0.2">
      <c r="A622" s="4" t="s">
        <v>251</v>
      </c>
      <c r="G622" s="200"/>
      <c r="H622" s="200"/>
      <c r="I622" s="200"/>
      <c r="J622" s="200"/>
      <c r="K622" s="200"/>
      <c r="L622" s="200"/>
      <c r="M622" s="200"/>
      <c r="N622" s="200"/>
      <c r="O622" s="200"/>
      <c r="P622" s="200"/>
      <c r="Q622" s="200"/>
      <c r="R622" s="200"/>
      <c r="S622" s="200"/>
      <c r="T622" s="200"/>
      <c r="U622" s="200"/>
      <c r="V622" s="200"/>
      <c r="W622" s="200"/>
      <c r="X622" s="200"/>
      <c r="Y622" s="200"/>
      <c r="Z622" s="200"/>
      <c r="AA622" s="200"/>
      <c r="AB622" s="200"/>
      <c r="AC622" s="200"/>
      <c r="AD622" s="200"/>
      <c r="AE622" s="200"/>
      <c r="AF622" s="200"/>
      <c r="AG622" s="200"/>
      <c r="AH622" s="200"/>
      <c r="AI622" s="200"/>
      <c r="AJ622" s="200"/>
      <c r="AK622" s="200"/>
      <c r="AL622" s="200"/>
      <c r="AM622" s="200"/>
      <c r="AN622" s="200"/>
      <c r="AO622" s="200"/>
      <c r="AP622" s="200"/>
    </row>
    <row r="623" spans="1:42" x14ac:dyDescent="0.2">
      <c r="A623" s="4">
        <v>1</v>
      </c>
      <c r="B623" s="229">
        <f t="shared" ref="B623:B632" si="411">SUM(C623:AP623)</f>
        <v>0</v>
      </c>
      <c r="C623" s="210">
        <f t="shared" ref="C623:AP623" si="412">IF(C$2&gt;analysis_period,0,IF(C$2=equip2_reserve_freq*$A623,equip2_reserve_cost*system_capacity*1000*(1+inflation_rate/100)^B$2,0))</f>
        <v>0</v>
      </c>
      <c r="D623" s="210">
        <f t="shared" si="412"/>
        <v>0</v>
      </c>
      <c r="E623" s="210">
        <f t="shared" si="412"/>
        <v>0</v>
      </c>
      <c r="F623" s="210">
        <f t="shared" si="412"/>
        <v>0</v>
      </c>
      <c r="G623" s="210">
        <f t="shared" si="412"/>
        <v>0</v>
      </c>
      <c r="H623" s="210">
        <f t="shared" si="412"/>
        <v>0</v>
      </c>
      <c r="I623" s="210">
        <f t="shared" si="412"/>
        <v>0</v>
      </c>
      <c r="J623" s="210">
        <f t="shared" si="412"/>
        <v>0</v>
      </c>
      <c r="K623" s="210">
        <f t="shared" si="412"/>
        <v>0</v>
      </c>
      <c r="L623" s="210">
        <f t="shared" si="412"/>
        <v>0</v>
      </c>
      <c r="M623" s="210">
        <f t="shared" si="412"/>
        <v>0</v>
      </c>
      <c r="N623" s="210">
        <f t="shared" si="412"/>
        <v>0</v>
      </c>
      <c r="O623" s="210">
        <f t="shared" si="412"/>
        <v>0</v>
      </c>
      <c r="P623" s="210">
        <f t="shared" si="412"/>
        <v>0</v>
      </c>
      <c r="Q623" s="210">
        <f t="shared" si="412"/>
        <v>0</v>
      </c>
      <c r="R623" s="210">
        <f t="shared" si="412"/>
        <v>0</v>
      </c>
      <c r="S623" s="210">
        <f t="shared" si="412"/>
        <v>0</v>
      </c>
      <c r="T623" s="210">
        <f t="shared" si="412"/>
        <v>0</v>
      </c>
      <c r="U623" s="210">
        <f t="shared" si="412"/>
        <v>0</v>
      </c>
      <c r="V623" s="210">
        <f t="shared" si="412"/>
        <v>0</v>
      </c>
      <c r="W623" s="210">
        <f t="shared" si="412"/>
        <v>0</v>
      </c>
      <c r="X623" s="210">
        <f t="shared" si="412"/>
        <v>0</v>
      </c>
      <c r="Y623" s="210">
        <f t="shared" si="412"/>
        <v>0</v>
      </c>
      <c r="Z623" s="210">
        <f t="shared" si="412"/>
        <v>0</v>
      </c>
      <c r="AA623" s="210">
        <f t="shared" si="412"/>
        <v>0</v>
      </c>
      <c r="AB623" s="210">
        <f t="shared" si="412"/>
        <v>0</v>
      </c>
      <c r="AC623" s="210">
        <f t="shared" si="412"/>
        <v>0</v>
      </c>
      <c r="AD623" s="210">
        <f t="shared" si="412"/>
        <v>0</v>
      </c>
      <c r="AE623" s="210">
        <f t="shared" si="412"/>
        <v>0</v>
      </c>
      <c r="AF623" s="210">
        <f t="shared" si="412"/>
        <v>0</v>
      </c>
      <c r="AG623" s="210">
        <f t="shared" si="412"/>
        <v>0</v>
      </c>
      <c r="AH623" s="210">
        <f t="shared" si="412"/>
        <v>0</v>
      </c>
      <c r="AI623" s="210">
        <f t="shared" si="412"/>
        <v>0</v>
      </c>
      <c r="AJ623" s="210">
        <f t="shared" si="412"/>
        <v>0</v>
      </c>
      <c r="AK623" s="210">
        <f t="shared" si="412"/>
        <v>0</v>
      </c>
      <c r="AL623" s="210">
        <f t="shared" si="412"/>
        <v>0</v>
      </c>
      <c r="AM623" s="210">
        <f t="shared" si="412"/>
        <v>0</v>
      </c>
      <c r="AN623" s="210">
        <f t="shared" si="412"/>
        <v>0</v>
      </c>
      <c r="AO623" s="210">
        <f t="shared" si="412"/>
        <v>0</v>
      </c>
      <c r="AP623" s="210">
        <f t="shared" si="412"/>
        <v>0</v>
      </c>
    </row>
    <row r="624" spans="1:42" x14ac:dyDescent="0.2">
      <c r="A624" s="4">
        <f>A623+1</f>
        <v>2</v>
      </c>
      <c r="B624" s="229">
        <f t="shared" si="411"/>
        <v>0</v>
      </c>
      <c r="C624" s="210">
        <f t="shared" ref="C624:AP624" si="413">IF(C$2&gt;analysis_period,0,IF(C$2=equip2_reserve_freq*$A624,equip2_reserve_cost*system_capacity*1000*(1+inflation_rate/100)^B$2,0))</f>
        <v>0</v>
      </c>
      <c r="D624" s="210">
        <f t="shared" si="413"/>
        <v>0</v>
      </c>
      <c r="E624" s="210">
        <f t="shared" si="413"/>
        <v>0</v>
      </c>
      <c r="F624" s="210">
        <f t="shared" si="413"/>
        <v>0</v>
      </c>
      <c r="G624" s="210">
        <f t="shared" si="413"/>
        <v>0</v>
      </c>
      <c r="H624" s="210">
        <f t="shared" si="413"/>
        <v>0</v>
      </c>
      <c r="I624" s="210">
        <f t="shared" si="413"/>
        <v>0</v>
      </c>
      <c r="J624" s="210">
        <f t="shared" si="413"/>
        <v>0</v>
      </c>
      <c r="K624" s="210">
        <f t="shared" si="413"/>
        <v>0</v>
      </c>
      <c r="L624" s="210">
        <f t="shared" si="413"/>
        <v>0</v>
      </c>
      <c r="M624" s="210">
        <f t="shared" si="413"/>
        <v>0</v>
      </c>
      <c r="N624" s="210">
        <f t="shared" si="413"/>
        <v>0</v>
      </c>
      <c r="O624" s="210">
        <f t="shared" si="413"/>
        <v>0</v>
      </c>
      <c r="P624" s="210">
        <f t="shared" si="413"/>
        <v>0</v>
      </c>
      <c r="Q624" s="210">
        <f t="shared" si="413"/>
        <v>0</v>
      </c>
      <c r="R624" s="210">
        <f t="shared" si="413"/>
        <v>0</v>
      </c>
      <c r="S624" s="210">
        <f t="shared" si="413"/>
        <v>0</v>
      </c>
      <c r="T624" s="210">
        <f t="shared" si="413"/>
        <v>0</v>
      </c>
      <c r="U624" s="210">
        <f t="shared" si="413"/>
        <v>0</v>
      </c>
      <c r="V624" s="210">
        <f t="shared" si="413"/>
        <v>0</v>
      </c>
      <c r="W624" s="210">
        <f t="shared" si="413"/>
        <v>0</v>
      </c>
      <c r="X624" s="210">
        <f t="shared" si="413"/>
        <v>0</v>
      </c>
      <c r="Y624" s="210">
        <f t="shared" si="413"/>
        <v>0</v>
      </c>
      <c r="Z624" s="210">
        <f t="shared" si="413"/>
        <v>0</v>
      </c>
      <c r="AA624" s="210">
        <f t="shared" si="413"/>
        <v>0</v>
      </c>
      <c r="AB624" s="210">
        <f t="shared" si="413"/>
        <v>0</v>
      </c>
      <c r="AC624" s="210">
        <f t="shared" si="413"/>
        <v>0</v>
      </c>
      <c r="AD624" s="210">
        <f t="shared" si="413"/>
        <v>0</v>
      </c>
      <c r="AE624" s="210">
        <f t="shared" si="413"/>
        <v>0</v>
      </c>
      <c r="AF624" s="210">
        <f t="shared" si="413"/>
        <v>0</v>
      </c>
      <c r="AG624" s="210">
        <f t="shared" si="413"/>
        <v>0</v>
      </c>
      <c r="AH624" s="210">
        <f t="shared" si="413"/>
        <v>0</v>
      </c>
      <c r="AI624" s="210">
        <f t="shared" si="413"/>
        <v>0</v>
      </c>
      <c r="AJ624" s="210">
        <f t="shared" si="413"/>
        <v>0</v>
      </c>
      <c r="AK624" s="210">
        <f t="shared" si="413"/>
        <v>0</v>
      </c>
      <c r="AL624" s="210">
        <f t="shared" si="413"/>
        <v>0</v>
      </c>
      <c r="AM624" s="210">
        <f t="shared" si="413"/>
        <v>0</v>
      </c>
      <c r="AN624" s="210">
        <f t="shared" si="413"/>
        <v>0</v>
      </c>
      <c r="AO624" s="210">
        <f t="shared" si="413"/>
        <v>0</v>
      </c>
      <c r="AP624" s="210">
        <f t="shared" si="413"/>
        <v>0</v>
      </c>
    </row>
    <row r="625" spans="1:42" x14ac:dyDescent="0.2">
      <c r="A625" s="4">
        <f t="shared" ref="A625:A632" si="414">A624+1</f>
        <v>3</v>
      </c>
      <c r="B625" s="229">
        <f t="shared" si="411"/>
        <v>0</v>
      </c>
      <c r="C625" s="210">
        <f t="shared" ref="C625:AP625" si="415">IF(C$2&gt;analysis_period,0,IF(C$2=equip2_reserve_freq*$A625,equip2_reserve_cost*system_capacity*1000*(1+inflation_rate/100)^B$2,0))</f>
        <v>0</v>
      </c>
      <c r="D625" s="210">
        <f t="shared" si="415"/>
        <v>0</v>
      </c>
      <c r="E625" s="210">
        <f t="shared" si="415"/>
        <v>0</v>
      </c>
      <c r="F625" s="210">
        <f t="shared" si="415"/>
        <v>0</v>
      </c>
      <c r="G625" s="210">
        <f t="shared" si="415"/>
        <v>0</v>
      </c>
      <c r="H625" s="210">
        <f t="shared" si="415"/>
        <v>0</v>
      </c>
      <c r="I625" s="210">
        <f t="shared" si="415"/>
        <v>0</v>
      </c>
      <c r="J625" s="210">
        <f t="shared" si="415"/>
        <v>0</v>
      </c>
      <c r="K625" s="210">
        <f t="shared" si="415"/>
        <v>0</v>
      </c>
      <c r="L625" s="210">
        <f t="shared" si="415"/>
        <v>0</v>
      </c>
      <c r="M625" s="210">
        <f t="shared" si="415"/>
        <v>0</v>
      </c>
      <c r="N625" s="210">
        <f t="shared" si="415"/>
        <v>0</v>
      </c>
      <c r="O625" s="210">
        <f t="shared" si="415"/>
        <v>0</v>
      </c>
      <c r="P625" s="210">
        <f t="shared" si="415"/>
        <v>0</v>
      </c>
      <c r="Q625" s="210">
        <f t="shared" si="415"/>
        <v>0</v>
      </c>
      <c r="R625" s="210">
        <f t="shared" si="415"/>
        <v>0</v>
      </c>
      <c r="S625" s="210">
        <f t="shared" si="415"/>
        <v>0</v>
      </c>
      <c r="T625" s="210">
        <f t="shared" si="415"/>
        <v>0</v>
      </c>
      <c r="U625" s="210">
        <f t="shared" si="415"/>
        <v>0</v>
      </c>
      <c r="V625" s="210">
        <f t="shared" si="415"/>
        <v>0</v>
      </c>
      <c r="W625" s="210">
        <f t="shared" si="415"/>
        <v>0</v>
      </c>
      <c r="X625" s="210">
        <f t="shared" si="415"/>
        <v>0</v>
      </c>
      <c r="Y625" s="210">
        <f t="shared" si="415"/>
        <v>0</v>
      </c>
      <c r="Z625" s="210">
        <f t="shared" si="415"/>
        <v>0</v>
      </c>
      <c r="AA625" s="210">
        <f t="shared" si="415"/>
        <v>0</v>
      </c>
      <c r="AB625" s="210">
        <f t="shared" si="415"/>
        <v>0</v>
      </c>
      <c r="AC625" s="210">
        <f t="shared" si="415"/>
        <v>0</v>
      </c>
      <c r="AD625" s="210">
        <f t="shared" si="415"/>
        <v>0</v>
      </c>
      <c r="AE625" s="210">
        <f t="shared" si="415"/>
        <v>0</v>
      </c>
      <c r="AF625" s="210">
        <f t="shared" si="415"/>
        <v>0</v>
      </c>
      <c r="AG625" s="210">
        <f t="shared" si="415"/>
        <v>0</v>
      </c>
      <c r="AH625" s="210">
        <f t="shared" si="415"/>
        <v>0</v>
      </c>
      <c r="AI625" s="210">
        <f t="shared" si="415"/>
        <v>0</v>
      </c>
      <c r="AJ625" s="210">
        <f t="shared" si="415"/>
        <v>0</v>
      </c>
      <c r="AK625" s="210">
        <f t="shared" si="415"/>
        <v>0</v>
      </c>
      <c r="AL625" s="210">
        <f t="shared" si="415"/>
        <v>0</v>
      </c>
      <c r="AM625" s="210">
        <f t="shared" si="415"/>
        <v>0</v>
      </c>
      <c r="AN625" s="210">
        <f t="shared" si="415"/>
        <v>0</v>
      </c>
      <c r="AO625" s="210">
        <f t="shared" si="415"/>
        <v>0</v>
      </c>
      <c r="AP625" s="210">
        <f t="shared" si="415"/>
        <v>0</v>
      </c>
    </row>
    <row r="626" spans="1:42" x14ac:dyDescent="0.2">
      <c r="A626" s="4">
        <f t="shared" si="414"/>
        <v>4</v>
      </c>
      <c r="B626" s="229">
        <f t="shared" si="411"/>
        <v>0</v>
      </c>
      <c r="C626" s="210">
        <f t="shared" ref="C626:AP626" si="416">IF(C$2&gt;analysis_period,0,IF(C$2=equip2_reserve_freq*$A626,equip2_reserve_cost*system_capacity*1000*(1+inflation_rate/100)^B$2,0))</f>
        <v>0</v>
      </c>
      <c r="D626" s="210">
        <f t="shared" si="416"/>
        <v>0</v>
      </c>
      <c r="E626" s="210">
        <f t="shared" si="416"/>
        <v>0</v>
      </c>
      <c r="F626" s="210">
        <f t="shared" si="416"/>
        <v>0</v>
      </c>
      <c r="G626" s="210">
        <f t="shared" si="416"/>
        <v>0</v>
      </c>
      <c r="H626" s="210">
        <f t="shared" si="416"/>
        <v>0</v>
      </c>
      <c r="I626" s="210">
        <f t="shared" si="416"/>
        <v>0</v>
      </c>
      <c r="J626" s="210">
        <f t="shared" si="416"/>
        <v>0</v>
      </c>
      <c r="K626" s="210">
        <f t="shared" si="416"/>
        <v>0</v>
      </c>
      <c r="L626" s="210">
        <f t="shared" si="416"/>
        <v>0</v>
      </c>
      <c r="M626" s="210">
        <f t="shared" si="416"/>
        <v>0</v>
      </c>
      <c r="N626" s="210">
        <f t="shared" si="416"/>
        <v>0</v>
      </c>
      <c r="O626" s="210">
        <f t="shared" si="416"/>
        <v>0</v>
      </c>
      <c r="P626" s="210">
        <f t="shared" si="416"/>
        <v>0</v>
      </c>
      <c r="Q626" s="210">
        <f t="shared" si="416"/>
        <v>0</v>
      </c>
      <c r="R626" s="210">
        <f t="shared" si="416"/>
        <v>0</v>
      </c>
      <c r="S626" s="210">
        <f t="shared" si="416"/>
        <v>0</v>
      </c>
      <c r="T626" s="210">
        <f t="shared" si="416"/>
        <v>0</v>
      </c>
      <c r="U626" s="210">
        <f t="shared" si="416"/>
        <v>0</v>
      </c>
      <c r="V626" s="210">
        <f t="shared" si="416"/>
        <v>0</v>
      </c>
      <c r="W626" s="210">
        <f t="shared" si="416"/>
        <v>0</v>
      </c>
      <c r="X626" s="210">
        <f t="shared" si="416"/>
        <v>0</v>
      </c>
      <c r="Y626" s="210">
        <f t="shared" si="416"/>
        <v>0</v>
      </c>
      <c r="Z626" s="210">
        <f t="shared" si="416"/>
        <v>0</v>
      </c>
      <c r="AA626" s="210">
        <f t="shared" si="416"/>
        <v>0</v>
      </c>
      <c r="AB626" s="210">
        <f t="shared" si="416"/>
        <v>0</v>
      </c>
      <c r="AC626" s="210">
        <f t="shared" si="416"/>
        <v>0</v>
      </c>
      <c r="AD626" s="210">
        <f t="shared" si="416"/>
        <v>0</v>
      </c>
      <c r="AE626" s="210">
        <f t="shared" si="416"/>
        <v>0</v>
      </c>
      <c r="AF626" s="210">
        <f t="shared" si="416"/>
        <v>0</v>
      </c>
      <c r="AG626" s="210">
        <f t="shared" si="416"/>
        <v>0</v>
      </c>
      <c r="AH626" s="210">
        <f t="shared" si="416"/>
        <v>0</v>
      </c>
      <c r="AI626" s="210">
        <f t="shared" si="416"/>
        <v>0</v>
      </c>
      <c r="AJ626" s="210">
        <f t="shared" si="416"/>
        <v>0</v>
      </c>
      <c r="AK626" s="210">
        <f t="shared" si="416"/>
        <v>0</v>
      </c>
      <c r="AL626" s="210">
        <f t="shared" si="416"/>
        <v>0</v>
      </c>
      <c r="AM626" s="210">
        <f t="shared" si="416"/>
        <v>0</v>
      </c>
      <c r="AN626" s="210">
        <f t="shared" si="416"/>
        <v>0</v>
      </c>
      <c r="AO626" s="210">
        <f t="shared" si="416"/>
        <v>0</v>
      </c>
      <c r="AP626" s="210">
        <f t="shared" si="416"/>
        <v>0</v>
      </c>
    </row>
    <row r="627" spans="1:42" x14ac:dyDescent="0.2">
      <c r="A627" s="4">
        <f t="shared" si="414"/>
        <v>5</v>
      </c>
      <c r="B627" s="229">
        <f t="shared" si="411"/>
        <v>0</v>
      </c>
      <c r="C627" s="210">
        <f t="shared" ref="C627:AP627" si="417">IF(C$2&gt;analysis_period,0,IF(C$2=equip2_reserve_freq*$A627,equip2_reserve_cost*system_capacity*1000*(1+inflation_rate/100)^B$2,0))</f>
        <v>0</v>
      </c>
      <c r="D627" s="210">
        <f t="shared" si="417"/>
        <v>0</v>
      </c>
      <c r="E627" s="210">
        <f t="shared" si="417"/>
        <v>0</v>
      </c>
      <c r="F627" s="210">
        <f t="shared" si="417"/>
        <v>0</v>
      </c>
      <c r="G627" s="210">
        <f t="shared" si="417"/>
        <v>0</v>
      </c>
      <c r="H627" s="210">
        <f t="shared" si="417"/>
        <v>0</v>
      </c>
      <c r="I627" s="210">
        <f t="shared" si="417"/>
        <v>0</v>
      </c>
      <c r="J627" s="210">
        <f t="shared" si="417"/>
        <v>0</v>
      </c>
      <c r="K627" s="210">
        <f t="shared" si="417"/>
        <v>0</v>
      </c>
      <c r="L627" s="210">
        <f t="shared" si="417"/>
        <v>0</v>
      </c>
      <c r="M627" s="210">
        <f t="shared" si="417"/>
        <v>0</v>
      </c>
      <c r="N627" s="210">
        <f t="shared" si="417"/>
        <v>0</v>
      </c>
      <c r="O627" s="210">
        <f t="shared" si="417"/>
        <v>0</v>
      </c>
      <c r="P627" s="210">
        <f t="shared" si="417"/>
        <v>0</v>
      </c>
      <c r="Q627" s="210">
        <f t="shared" si="417"/>
        <v>0</v>
      </c>
      <c r="R627" s="210">
        <f t="shared" si="417"/>
        <v>0</v>
      </c>
      <c r="S627" s="210">
        <f t="shared" si="417"/>
        <v>0</v>
      </c>
      <c r="T627" s="210">
        <f t="shared" si="417"/>
        <v>0</v>
      </c>
      <c r="U627" s="210">
        <f t="shared" si="417"/>
        <v>0</v>
      </c>
      <c r="V627" s="210">
        <f t="shared" si="417"/>
        <v>0</v>
      </c>
      <c r="W627" s="210">
        <f t="shared" si="417"/>
        <v>0</v>
      </c>
      <c r="X627" s="210">
        <f t="shared" si="417"/>
        <v>0</v>
      </c>
      <c r="Y627" s="210">
        <f t="shared" si="417"/>
        <v>0</v>
      </c>
      <c r="Z627" s="210">
        <f t="shared" si="417"/>
        <v>0</v>
      </c>
      <c r="AA627" s="210">
        <f t="shared" si="417"/>
        <v>0</v>
      </c>
      <c r="AB627" s="210">
        <f t="shared" si="417"/>
        <v>0</v>
      </c>
      <c r="AC627" s="210">
        <f t="shared" si="417"/>
        <v>0</v>
      </c>
      <c r="AD627" s="210">
        <f t="shared" si="417"/>
        <v>0</v>
      </c>
      <c r="AE627" s="210">
        <f t="shared" si="417"/>
        <v>0</v>
      </c>
      <c r="AF627" s="210">
        <f t="shared" si="417"/>
        <v>0</v>
      </c>
      <c r="AG627" s="210">
        <f t="shared" si="417"/>
        <v>0</v>
      </c>
      <c r="AH627" s="210">
        <f t="shared" si="417"/>
        <v>0</v>
      </c>
      <c r="AI627" s="210">
        <f t="shared" si="417"/>
        <v>0</v>
      </c>
      <c r="AJ627" s="210">
        <f t="shared" si="417"/>
        <v>0</v>
      </c>
      <c r="AK627" s="210">
        <f t="shared" si="417"/>
        <v>0</v>
      </c>
      <c r="AL627" s="210">
        <f t="shared" si="417"/>
        <v>0</v>
      </c>
      <c r="AM627" s="210">
        <f t="shared" si="417"/>
        <v>0</v>
      </c>
      <c r="AN627" s="210">
        <f t="shared" si="417"/>
        <v>0</v>
      </c>
      <c r="AO627" s="210">
        <f t="shared" si="417"/>
        <v>0</v>
      </c>
      <c r="AP627" s="210">
        <f t="shared" si="417"/>
        <v>0</v>
      </c>
    </row>
    <row r="628" spans="1:42" x14ac:dyDescent="0.2">
      <c r="A628" s="4">
        <f t="shared" si="414"/>
        <v>6</v>
      </c>
      <c r="B628" s="229">
        <f t="shared" si="411"/>
        <v>0</v>
      </c>
      <c r="C628" s="210">
        <f t="shared" ref="C628:AP628" si="418">IF(C$2&gt;analysis_period,0,IF(C$2=equip2_reserve_freq*$A628,equip2_reserve_cost*system_capacity*1000*(1+inflation_rate/100)^B$2,0))</f>
        <v>0</v>
      </c>
      <c r="D628" s="210">
        <f t="shared" si="418"/>
        <v>0</v>
      </c>
      <c r="E628" s="210">
        <f t="shared" si="418"/>
        <v>0</v>
      </c>
      <c r="F628" s="210">
        <f t="shared" si="418"/>
        <v>0</v>
      </c>
      <c r="G628" s="210">
        <f t="shared" si="418"/>
        <v>0</v>
      </c>
      <c r="H628" s="210">
        <f t="shared" si="418"/>
        <v>0</v>
      </c>
      <c r="I628" s="210">
        <f t="shared" si="418"/>
        <v>0</v>
      </c>
      <c r="J628" s="210">
        <f t="shared" si="418"/>
        <v>0</v>
      </c>
      <c r="K628" s="210">
        <f t="shared" si="418"/>
        <v>0</v>
      </c>
      <c r="L628" s="210">
        <f t="shared" si="418"/>
        <v>0</v>
      </c>
      <c r="M628" s="210">
        <f t="shared" si="418"/>
        <v>0</v>
      </c>
      <c r="N628" s="210">
        <f t="shared" si="418"/>
        <v>0</v>
      </c>
      <c r="O628" s="210">
        <f t="shared" si="418"/>
        <v>0</v>
      </c>
      <c r="P628" s="210">
        <f t="shared" si="418"/>
        <v>0</v>
      </c>
      <c r="Q628" s="210">
        <f t="shared" si="418"/>
        <v>0</v>
      </c>
      <c r="R628" s="210">
        <f t="shared" si="418"/>
        <v>0</v>
      </c>
      <c r="S628" s="210">
        <f t="shared" si="418"/>
        <v>0</v>
      </c>
      <c r="T628" s="210">
        <f t="shared" si="418"/>
        <v>0</v>
      </c>
      <c r="U628" s="210">
        <f t="shared" si="418"/>
        <v>0</v>
      </c>
      <c r="V628" s="210">
        <f t="shared" si="418"/>
        <v>0</v>
      </c>
      <c r="W628" s="210">
        <f t="shared" si="418"/>
        <v>0</v>
      </c>
      <c r="X628" s="210">
        <f t="shared" si="418"/>
        <v>0</v>
      </c>
      <c r="Y628" s="210">
        <f t="shared" si="418"/>
        <v>0</v>
      </c>
      <c r="Z628" s="210">
        <f t="shared" si="418"/>
        <v>0</v>
      </c>
      <c r="AA628" s="210">
        <f t="shared" si="418"/>
        <v>0</v>
      </c>
      <c r="AB628" s="210">
        <f t="shared" si="418"/>
        <v>0</v>
      </c>
      <c r="AC628" s="210">
        <f t="shared" si="418"/>
        <v>0</v>
      </c>
      <c r="AD628" s="210">
        <f t="shared" si="418"/>
        <v>0</v>
      </c>
      <c r="AE628" s="210">
        <f t="shared" si="418"/>
        <v>0</v>
      </c>
      <c r="AF628" s="210">
        <f t="shared" si="418"/>
        <v>0</v>
      </c>
      <c r="AG628" s="210">
        <f t="shared" si="418"/>
        <v>0</v>
      </c>
      <c r="AH628" s="210">
        <f t="shared" si="418"/>
        <v>0</v>
      </c>
      <c r="AI628" s="210">
        <f t="shared" si="418"/>
        <v>0</v>
      </c>
      <c r="AJ628" s="210">
        <f t="shared" si="418"/>
        <v>0</v>
      </c>
      <c r="AK628" s="210">
        <f t="shared" si="418"/>
        <v>0</v>
      </c>
      <c r="AL628" s="210">
        <f t="shared" si="418"/>
        <v>0</v>
      </c>
      <c r="AM628" s="210">
        <f t="shared" si="418"/>
        <v>0</v>
      </c>
      <c r="AN628" s="210">
        <f t="shared" si="418"/>
        <v>0</v>
      </c>
      <c r="AO628" s="210">
        <f t="shared" si="418"/>
        <v>0</v>
      </c>
      <c r="AP628" s="210">
        <f t="shared" si="418"/>
        <v>0</v>
      </c>
    </row>
    <row r="629" spans="1:42" x14ac:dyDescent="0.2">
      <c r="A629" s="4">
        <f t="shared" si="414"/>
        <v>7</v>
      </c>
      <c r="B629" s="229">
        <f t="shared" si="411"/>
        <v>0</v>
      </c>
      <c r="C629" s="210">
        <f t="shared" ref="C629:AP629" si="419">IF(C$2&gt;analysis_period,0,IF(C$2=equip2_reserve_freq*$A629,equip2_reserve_cost*system_capacity*1000*(1+inflation_rate/100)^B$2,0))</f>
        <v>0</v>
      </c>
      <c r="D629" s="210">
        <f t="shared" si="419"/>
        <v>0</v>
      </c>
      <c r="E629" s="210">
        <f t="shared" si="419"/>
        <v>0</v>
      </c>
      <c r="F629" s="210">
        <f t="shared" si="419"/>
        <v>0</v>
      </c>
      <c r="G629" s="210">
        <f t="shared" si="419"/>
        <v>0</v>
      </c>
      <c r="H629" s="210">
        <f t="shared" si="419"/>
        <v>0</v>
      </c>
      <c r="I629" s="210">
        <f t="shared" si="419"/>
        <v>0</v>
      </c>
      <c r="J629" s="210">
        <f t="shared" si="419"/>
        <v>0</v>
      </c>
      <c r="K629" s="210">
        <f t="shared" si="419"/>
        <v>0</v>
      </c>
      <c r="L629" s="210">
        <f t="shared" si="419"/>
        <v>0</v>
      </c>
      <c r="M629" s="210">
        <f t="shared" si="419"/>
        <v>0</v>
      </c>
      <c r="N629" s="210">
        <f t="shared" si="419"/>
        <v>0</v>
      </c>
      <c r="O629" s="210">
        <f t="shared" si="419"/>
        <v>0</v>
      </c>
      <c r="P629" s="210">
        <f t="shared" si="419"/>
        <v>0</v>
      </c>
      <c r="Q629" s="210">
        <f t="shared" si="419"/>
        <v>0</v>
      </c>
      <c r="R629" s="210">
        <f t="shared" si="419"/>
        <v>0</v>
      </c>
      <c r="S629" s="210">
        <f t="shared" si="419"/>
        <v>0</v>
      </c>
      <c r="T629" s="210">
        <f t="shared" si="419"/>
        <v>0</v>
      </c>
      <c r="U629" s="210">
        <f t="shared" si="419"/>
        <v>0</v>
      </c>
      <c r="V629" s="210">
        <f t="shared" si="419"/>
        <v>0</v>
      </c>
      <c r="W629" s="210">
        <f t="shared" si="419"/>
        <v>0</v>
      </c>
      <c r="X629" s="210">
        <f t="shared" si="419"/>
        <v>0</v>
      </c>
      <c r="Y629" s="210">
        <f t="shared" si="419"/>
        <v>0</v>
      </c>
      <c r="Z629" s="210">
        <f t="shared" si="419"/>
        <v>0</v>
      </c>
      <c r="AA629" s="210">
        <f t="shared" si="419"/>
        <v>0</v>
      </c>
      <c r="AB629" s="210">
        <f t="shared" si="419"/>
        <v>0</v>
      </c>
      <c r="AC629" s="210">
        <f t="shared" si="419"/>
        <v>0</v>
      </c>
      <c r="AD629" s="210">
        <f t="shared" si="419"/>
        <v>0</v>
      </c>
      <c r="AE629" s="210">
        <f t="shared" si="419"/>
        <v>0</v>
      </c>
      <c r="AF629" s="210">
        <f t="shared" si="419"/>
        <v>0</v>
      </c>
      <c r="AG629" s="210">
        <f t="shared" si="419"/>
        <v>0</v>
      </c>
      <c r="AH629" s="210">
        <f t="shared" si="419"/>
        <v>0</v>
      </c>
      <c r="AI629" s="210">
        <f t="shared" si="419"/>
        <v>0</v>
      </c>
      <c r="AJ629" s="210">
        <f t="shared" si="419"/>
        <v>0</v>
      </c>
      <c r="AK629" s="210">
        <f t="shared" si="419"/>
        <v>0</v>
      </c>
      <c r="AL629" s="210">
        <f t="shared" si="419"/>
        <v>0</v>
      </c>
      <c r="AM629" s="210">
        <f t="shared" si="419"/>
        <v>0</v>
      </c>
      <c r="AN629" s="210">
        <f t="shared" si="419"/>
        <v>0</v>
      </c>
      <c r="AO629" s="210">
        <f t="shared" si="419"/>
        <v>0</v>
      </c>
      <c r="AP629" s="210">
        <f t="shared" si="419"/>
        <v>0</v>
      </c>
    </row>
    <row r="630" spans="1:42" x14ac:dyDescent="0.2">
      <c r="A630" s="4">
        <f t="shared" si="414"/>
        <v>8</v>
      </c>
      <c r="B630" s="229">
        <f t="shared" si="411"/>
        <v>0</v>
      </c>
      <c r="C630" s="210">
        <f t="shared" ref="C630:AP630" si="420">IF(C$2&gt;analysis_period,0,IF(C$2=equip2_reserve_freq*$A630,equip2_reserve_cost*system_capacity*1000*(1+inflation_rate/100)^B$2,0))</f>
        <v>0</v>
      </c>
      <c r="D630" s="210">
        <f t="shared" si="420"/>
        <v>0</v>
      </c>
      <c r="E630" s="210">
        <f t="shared" si="420"/>
        <v>0</v>
      </c>
      <c r="F630" s="210">
        <f t="shared" si="420"/>
        <v>0</v>
      </c>
      <c r="G630" s="210">
        <f t="shared" si="420"/>
        <v>0</v>
      </c>
      <c r="H630" s="210">
        <f t="shared" si="420"/>
        <v>0</v>
      </c>
      <c r="I630" s="210">
        <f t="shared" si="420"/>
        <v>0</v>
      </c>
      <c r="J630" s="210">
        <f t="shared" si="420"/>
        <v>0</v>
      </c>
      <c r="K630" s="210">
        <f t="shared" si="420"/>
        <v>0</v>
      </c>
      <c r="L630" s="210">
        <f t="shared" si="420"/>
        <v>0</v>
      </c>
      <c r="M630" s="210">
        <f t="shared" si="420"/>
        <v>0</v>
      </c>
      <c r="N630" s="210">
        <f t="shared" si="420"/>
        <v>0</v>
      </c>
      <c r="O630" s="210">
        <f t="shared" si="420"/>
        <v>0</v>
      </c>
      <c r="P630" s="210">
        <f t="shared" si="420"/>
        <v>0</v>
      </c>
      <c r="Q630" s="210">
        <f t="shared" si="420"/>
        <v>0</v>
      </c>
      <c r="R630" s="210">
        <f t="shared" si="420"/>
        <v>0</v>
      </c>
      <c r="S630" s="210">
        <f t="shared" si="420"/>
        <v>0</v>
      </c>
      <c r="T630" s="210">
        <f t="shared" si="420"/>
        <v>0</v>
      </c>
      <c r="U630" s="210">
        <f t="shared" si="420"/>
        <v>0</v>
      </c>
      <c r="V630" s="210">
        <f t="shared" si="420"/>
        <v>0</v>
      </c>
      <c r="W630" s="210">
        <f t="shared" si="420"/>
        <v>0</v>
      </c>
      <c r="X630" s="210">
        <f t="shared" si="420"/>
        <v>0</v>
      </c>
      <c r="Y630" s="210">
        <f t="shared" si="420"/>
        <v>0</v>
      </c>
      <c r="Z630" s="210">
        <f t="shared" si="420"/>
        <v>0</v>
      </c>
      <c r="AA630" s="210">
        <f t="shared" si="420"/>
        <v>0</v>
      </c>
      <c r="AB630" s="210">
        <f t="shared" si="420"/>
        <v>0</v>
      </c>
      <c r="AC630" s="210">
        <f t="shared" si="420"/>
        <v>0</v>
      </c>
      <c r="AD630" s="210">
        <f t="shared" si="420"/>
        <v>0</v>
      </c>
      <c r="AE630" s="210">
        <f t="shared" si="420"/>
        <v>0</v>
      </c>
      <c r="AF630" s="210">
        <f t="shared" si="420"/>
        <v>0</v>
      </c>
      <c r="AG630" s="210">
        <f t="shared" si="420"/>
        <v>0</v>
      </c>
      <c r="AH630" s="210">
        <f t="shared" si="420"/>
        <v>0</v>
      </c>
      <c r="AI630" s="210">
        <f t="shared" si="420"/>
        <v>0</v>
      </c>
      <c r="AJ630" s="210">
        <f t="shared" si="420"/>
        <v>0</v>
      </c>
      <c r="AK630" s="210">
        <f t="shared" si="420"/>
        <v>0</v>
      </c>
      <c r="AL630" s="210">
        <f t="shared" si="420"/>
        <v>0</v>
      </c>
      <c r="AM630" s="210">
        <f t="shared" si="420"/>
        <v>0</v>
      </c>
      <c r="AN630" s="210">
        <f t="shared" si="420"/>
        <v>0</v>
      </c>
      <c r="AO630" s="210">
        <f t="shared" si="420"/>
        <v>0</v>
      </c>
      <c r="AP630" s="210">
        <f t="shared" si="420"/>
        <v>0</v>
      </c>
    </row>
    <row r="631" spans="1:42" x14ac:dyDescent="0.2">
      <c r="A631" s="4">
        <f>A630+1</f>
        <v>9</v>
      </c>
      <c r="B631" s="229">
        <f t="shared" si="411"/>
        <v>0</v>
      </c>
      <c r="C631" s="210">
        <f t="shared" ref="C631:AP631" si="421">IF(C$2&gt;analysis_period,0,IF(C$2=equip2_reserve_freq*$A631,equip2_reserve_cost*system_capacity*1000*(1+inflation_rate/100)^B$2,0))</f>
        <v>0</v>
      </c>
      <c r="D631" s="210">
        <f t="shared" si="421"/>
        <v>0</v>
      </c>
      <c r="E631" s="210">
        <f t="shared" si="421"/>
        <v>0</v>
      </c>
      <c r="F631" s="210">
        <f t="shared" si="421"/>
        <v>0</v>
      </c>
      <c r="G631" s="210">
        <f t="shared" si="421"/>
        <v>0</v>
      </c>
      <c r="H631" s="210">
        <f t="shared" si="421"/>
        <v>0</v>
      </c>
      <c r="I631" s="210">
        <f t="shared" si="421"/>
        <v>0</v>
      </c>
      <c r="J631" s="210">
        <f t="shared" si="421"/>
        <v>0</v>
      </c>
      <c r="K631" s="210">
        <f t="shared" si="421"/>
        <v>0</v>
      </c>
      <c r="L631" s="210">
        <f t="shared" si="421"/>
        <v>0</v>
      </c>
      <c r="M631" s="210">
        <f t="shared" si="421"/>
        <v>0</v>
      </c>
      <c r="N631" s="210">
        <f t="shared" si="421"/>
        <v>0</v>
      </c>
      <c r="O631" s="210">
        <f t="shared" si="421"/>
        <v>0</v>
      </c>
      <c r="P631" s="210">
        <f t="shared" si="421"/>
        <v>0</v>
      </c>
      <c r="Q631" s="210">
        <f t="shared" si="421"/>
        <v>0</v>
      </c>
      <c r="R631" s="210">
        <f t="shared" si="421"/>
        <v>0</v>
      </c>
      <c r="S631" s="210">
        <f t="shared" si="421"/>
        <v>0</v>
      </c>
      <c r="T631" s="210">
        <f t="shared" si="421"/>
        <v>0</v>
      </c>
      <c r="U631" s="210">
        <f t="shared" si="421"/>
        <v>0</v>
      </c>
      <c r="V631" s="210">
        <f t="shared" si="421"/>
        <v>0</v>
      </c>
      <c r="W631" s="210">
        <f t="shared" si="421"/>
        <v>0</v>
      </c>
      <c r="X631" s="210">
        <f t="shared" si="421"/>
        <v>0</v>
      </c>
      <c r="Y631" s="210">
        <f t="shared" si="421"/>
        <v>0</v>
      </c>
      <c r="Z631" s="210">
        <f t="shared" si="421"/>
        <v>0</v>
      </c>
      <c r="AA631" s="210">
        <f t="shared" si="421"/>
        <v>0</v>
      </c>
      <c r="AB631" s="210">
        <f t="shared" si="421"/>
        <v>0</v>
      </c>
      <c r="AC631" s="210">
        <f t="shared" si="421"/>
        <v>0</v>
      </c>
      <c r="AD631" s="210">
        <f t="shared" si="421"/>
        <v>0</v>
      </c>
      <c r="AE631" s="210">
        <f t="shared" si="421"/>
        <v>0</v>
      </c>
      <c r="AF631" s="210">
        <f t="shared" si="421"/>
        <v>0</v>
      </c>
      <c r="AG631" s="210">
        <f t="shared" si="421"/>
        <v>0</v>
      </c>
      <c r="AH631" s="210">
        <f t="shared" si="421"/>
        <v>0</v>
      </c>
      <c r="AI631" s="210">
        <f t="shared" si="421"/>
        <v>0</v>
      </c>
      <c r="AJ631" s="210">
        <f t="shared" si="421"/>
        <v>0</v>
      </c>
      <c r="AK631" s="210">
        <f t="shared" si="421"/>
        <v>0</v>
      </c>
      <c r="AL631" s="210">
        <f t="shared" si="421"/>
        <v>0</v>
      </c>
      <c r="AM631" s="210">
        <f t="shared" si="421"/>
        <v>0</v>
      </c>
      <c r="AN631" s="210">
        <f t="shared" si="421"/>
        <v>0</v>
      </c>
      <c r="AO631" s="210">
        <f t="shared" si="421"/>
        <v>0</v>
      </c>
      <c r="AP631" s="210">
        <f t="shared" si="421"/>
        <v>0</v>
      </c>
    </row>
    <row r="632" spans="1:42" x14ac:dyDescent="0.2">
      <c r="A632" s="4">
        <f t="shared" si="414"/>
        <v>10</v>
      </c>
      <c r="B632" s="229">
        <f t="shared" si="411"/>
        <v>0</v>
      </c>
      <c r="C632" s="210">
        <f t="shared" ref="C632:AP632" si="422">IF(C$2&gt;analysis_period,0,IF(C$2=equip2_reserve_freq*$A632,equip2_reserve_cost*system_capacity*1000*(1+inflation_rate/100)^B$2,0))</f>
        <v>0</v>
      </c>
      <c r="D632" s="210">
        <f t="shared" si="422"/>
        <v>0</v>
      </c>
      <c r="E632" s="210">
        <f t="shared" si="422"/>
        <v>0</v>
      </c>
      <c r="F632" s="210">
        <f t="shared" si="422"/>
        <v>0</v>
      </c>
      <c r="G632" s="210">
        <f t="shared" si="422"/>
        <v>0</v>
      </c>
      <c r="H632" s="210">
        <f t="shared" si="422"/>
        <v>0</v>
      </c>
      <c r="I632" s="210">
        <f t="shared" si="422"/>
        <v>0</v>
      </c>
      <c r="J632" s="210">
        <f t="shared" si="422"/>
        <v>0</v>
      </c>
      <c r="K632" s="210">
        <f t="shared" si="422"/>
        <v>0</v>
      </c>
      <c r="L632" s="210">
        <f t="shared" si="422"/>
        <v>0</v>
      </c>
      <c r="M632" s="210">
        <f t="shared" si="422"/>
        <v>0</v>
      </c>
      <c r="N632" s="210">
        <f t="shared" si="422"/>
        <v>0</v>
      </c>
      <c r="O632" s="210">
        <f t="shared" si="422"/>
        <v>0</v>
      </c>
      <c r="P632" s="210">
        <f t="shared" si="422"/>
        <v>0</v>
      </c>
      <c r="Q632" s="210">
        <f t="shared" si="422"/>
        <v>0</v>
      </c>
      <c r="R632" s="210">
        <f t="shared" si="422"/>
        <v>0</v>
      </c>
      <c r="S632" s="210">
        <f t="shared" si="422"/>
        <v>0</v>
      </c>
      <c r="T632" s="210">
        <f t="shared" si="422"/>
        <v>0</v>
      </c>
      <c r="U632" s="210">
        <f t="shared" si="422"/>
        <v>0</v>
      </c>
      <c r="V632" s="210">
        <f t="shared" si="422"/>
        <v>0</v>
      </c>
      <c r="W632" s="210">
        <f t="shared" si="422"/>
        <v>0</v>
      </c>
      <c r="X632" s="210">
        <f t="shared" si="422"/>
        <v>0</v>
      </c>
      <c r="Y632" s="210">
        <f t="shared" si="422"/>
        <v>0</v>
      </c>
      <c r="Z632" s="210">
        <f t="shared" si="422"/>
        <v>0</v>
      </c>
      <c r="AA632" s="210">
        <f t="shared" si="422"/>
        <v>0</v>
      </c>
      <c r="AB632" s="210">
        <f t="shared" si="422"/>
        <v>0</v>
      </c>
      <c r="AC632" s="210">
        <f t="shared" si="422"/>
        <v>0</v>
      </c>
      <c r="AD632" s="210">
        <f t="shared" si="422"/>
        <v>0</v>
      </c>
      <c r="AE632" s="210">
        <f t="shared" si="422"/>
        <v>0</v>
      </c>
      <c r="AF632" s="210">
        <f t="shared" si="422"/>
        <v>0</v>
      </c>
      <c r="AG632" s="210">
        <f t="shared" si="422"/>
        <v>0</v>
      </c>
      <c r="AH632" s="210">
        <f t="shared" si="422"/>
        <v>0</v>
      </c>
      <c r="AI632" s="210">
        <f t="shared" si="422"/>
        <v>0</v>
      </c>
      <c r="AJ632" s="210">
        <f t="shared" si="422"/>
        <v>0</v>
      </c>
      <c r="AK632" s="210">
        <f t="shared" si="422"/>
        <v>0</v>
      </c>
      <c r="AL632" s="210">
        <f t="shared" si="422"/>
        <v>0</v>
      </c>
      <c r="AM632" s="210">
        <f t="shared" si="422"/>
        <v>0</v>
      </c>
      <c r="AN632" s="210">
        <f t="shared" si="422"/>
        <v>0</v>
      </c>
      <c r="AO632" s="210">
        <f t="shared" si="422"/>
        <v>0</v>
      </c>
      <c r="AP632" s="210">
        <f t="shared" si="422"/>
        <v>0</v>
      </c>
    </row>
    <row r="633" spans="1:42" x14ac:dyDescent="0.2">
      <c r="A633" s="37" t="s">
        <v>13</v>
      </c>
      <c r="B633" s="28"/>
      <c r="C633" s="213">
        <f>SUM(C623:C632)</f>
        <v>0</v>
      </c>
      <c r="D633" s="213">
        <f t="shared" ref="D633:AP633" si="423">SUM(D623:D632)</f>
        <v>0</v>
      </c>
      <c r="E633" s="213">
        <f t="shared" si="423"/>
        <v>0</v>
      </c>
      <c r="F633" s="213">
        <f t="shared" si="423"/>
        <v>0</v>
      </c>
      <c r="G633" s="213">
        <f t="shared" si="423"/>
        <v>0</v>
      </c>
      <c r="H633" s="213">
        <f t="shared" si="423"/>
        <v>0</v>
      </c>
      <c r="I633" s="213">
        <f t="shared" si="423"/>
        <v>0</v>
      </c>
      <c r="J633" s="213">
        <f t="shared" si="423"/>
        <v>0</v>
      </c>
      <c r="K633" s="213">
        <f t="shared" si="423"/>
        <v>0</v>
      </c>
      <c r="L633" s="213">
        <f t="shared" si="423"/>
        <v>0</v>
      </c>
      <c r="M633" s="213">
        <f t="shared" si="423"/>
        <v>0</v>
      </c>
      <c r="N633" s="213">
        <f t="shared" si="423"/>
        <v>0</v>
      </c>
      <c r="O633" s="213">
        <f t="shared" si="423"/>
        <v>0</v>
      </c>
      <c r="P633" s="213">
        <f t="shared" si="423"/>
        <v>0</v>
      </c>
      <c r="Q633" s="213">
        <f t="shared" si="423"/>
        <v>0</v>
      </c>
      <c r="R633" s="213">
        <f t="shared" si="423"/>
        <v>0</v>
      </c>
      <c r="S633" s="213">
        <f t="shared" si="423"/>
        <v>0</v>
      </c>
      <c r="T633" s="213">
        <f t="shared" si="423"/>
        <v>0</v>
      </c>
      <c r="U633" s="213">
        <f t="shared" si="423"/>
        <v>0</v>
      </c>
      <c r="V633" s="213">
        <f t="shared" si="423"/>
        <v>0</v>
      </c>
      <c r="W633" s="213">
        <f t="shared" si="423"/>
        <v>0</v>
      </c>
      <c r="X633" s="213">
        <f t="shared" si="423"/>
        <v>0</v>
      </c>
      <c r="Y633" s="213">
        <f t="shared" si="423"/>
        <v>0</v>
      </c>
      <c r="Z633" s="213">
        <f t="shared" si="423"/>
        <v>0</v>
      </c>
      <c r="AA633" s="213">
        <f t="shared" si="423"/>
        <v>0</v>
      </c>
      <c r="AB633" s="213">
        <f t="shared" si="423"/>
        <v>0</v>
      </c>
      <c r="AC633" s="213">
        <f t="shared" si="423"/>
        <v>0</v>
      </c>
      <c r="AD633" s="213">
        <f t="shared" si="423"/>
        <v>0</v>
      </c>
      <c r="AE633" s="213">
        <f t="shared" si="423"/>
        <v>0</v>
      </c>
      <c r="AF633" s="213">
        <f t="shared" si="423"/>
        <v>0</v>
      </c>
      <c r="AG633" s="213">
        <f t="shared" si="423"/>
        <v>0</v>
      </c>
      <c r="AH633" s="213">
        <f t="shared" si="423"/>
        <v>0</v>
      </c>
      <c r="AI633" s="213">
        <f t="shared" si="423"/>
        <v>0</v>
      </c>
      <c r="AJ633" s="213">
        <f t="shared" si="423"/>
        <v>0</v>
      </c>
      <c r="AK633" s="213">
        <f t="shared" si="423"/>
        <v>0</v>
      </c>
      <c r="AL633" s="213">
        <f t="shared" si="423"/>
        <v>0</v>
      </c>
      <c r="AM633" s="213">
        <f t="shared" si="423"/>
        <v>0</v>
      </c>
      <c r="AN633" s="213">
        <f t="shared" si="423"/>
        <v>0</v>
      </c>
      <c r="AO633" s="213">
        <f t="shared" si="423"/>
        <v>0</v>
      </c>
      <c r="AP633" s="213">
        <f t="shared" si="423"/>
        <v>0</v>
      </c>
    </row>
    <row r="634" spans="1:42" s="119" customFormat="1" x14ac:dyDescent="0.2">
      <c r="A634" s="4" t="s">
        <v>252</v>
      </c>
      <c r="G634" s="200"/>
      <c r="H634" s="200"/>
      <c r="I634" s="200"/>
      <c r="J634" s="200"/>
      <c r="K634" s="200"/>
      <c r="L634" s="200"/>
      <c r="M634" s="200"/>
      <c r="N634" s="200"/>
      <c r="O634" s="200"/>
      <c r="P634" s="200"/>
      <c r="Q634" s="200"/>
      <c r="R634" s="200"/>
      <c r="S634" s="200"/>
      <c r="T634" s="200"/>
      <c r="U634" s="200"/>
      <c r="V634" s="200"/>
      <c r="W634" s="200"/>
      <c r="X634" s="200"/>
      <c r="Y634" s="200"/>
      <c r="Z634" s="200"/>
      <c r="AA634" s="200"/>
      <c r="AB634" s="200"/>
      <c r="AC634" s="200"/>
      <c r="AD634" s="200"/>
      <c r="AE634" s="200"/>
      <c r="AF634" s="200"/>
      <c r="AG634" s="200"/>
      <c r="AH634" s="200"/>
      <c r="AI634" s="200"/>
      <c r="AJ634" s="200"/>
      <c r="AK634" s="200"/>
      <c r="AL634" s="200"/>
      <c r="AM634" s="200"/>
      <c r="AN634" s="200"/>
      <c r="AO634" s="200"/>
      <c r="AP634" s="200"/>
    </row>
    <row r="635" spans="1:42" x14ac:dyDescent="0.2">
      <c r="A635" s="4">
        <v>1</v>
      </c>
      <c r="B635" s="234">
        <f t="shared" ref="B635:B644" si="424">SUM(C635:AP635)</f>
        <v>0</v>
      </c>
      <c r="C635" s="210">
        <f t="shared" ref="C635:AP635" si="425">IF(C$2&lt;=equip2_reserve_freq*$A$623,$B$623/(equip2_reserve_freq),0)</f>
        <v>0</v>
      </c>
      <c r="D635" s="210">
        <f t="shared" si="425"/>
        <v>0</v>
      </c>
      <c r="E635" s="210">
        <f t="shared" si="425"/>
        <v>0</v>
      </c>
      <c r="F635" s="210">
        <f t="shared" si="425"/>
        <v>0</v>
      </c>
      <c r="G635" s="210">
        <f t="shared" si="425"/>
        <v>0</v>
      </c>
      <c r="H635" s="210">
        <f t="shared" si="425"/>
        <v>0</v>
      </c>
      <c r="I635" s="210">
        <f t="shared" si="425"/>
        <v>0</v>
      </c>
      <c r="J635" s="210">
        <f t="shared" si="425"/>
        <v>0</v>
      </c>
      <c r="K635" s="210">
        <f t="shared" si="425"/>
        <v>0</v>
      </c>
      <c r="L635" s="210">
        <f t="shared" si="425"/>
        <v>0</v>
      </c>
      <c r="M635" s="210">
        <f t="shared" si="425"/>
        <v>0</v>
      </c>
      <c r="N635" s="210">
        <f t="shared" si="425"/>
        <v>0</v>
      </c>
      <c r="O635" s="210">
        <f t="shared" si="425"/>
        <v>0</v>
      </c>
      <c r="P635" s="210">
        <f t="shared" si="425"/>
        <v>0</v>
      </c>
      <c r="Q635" s="210">
        <f t="shared" si="425"/>
        <v>0</v>
      </c>
      <c r="R635" s="210">
        <f t="shared" si="425"/>
        <v>0</v>
      </c>
      <c r="S635" s="210">
        <f t="shared" si="425"/>
        <v>0</v>
      </c>
      <c r="T635" s="210">
        <f t="shared" si="425"/>
        <v>0</v>
      </c>
      <c r="U635" s="210">
        <f t="shared" si="425"/>
        <v>0</v>
      </c>
      <c r="V635" s="210">
        <f t="shared" si="425"/>
        <v>0</v>
      </c>
      <c r="W635" s="210">
        <f t="shared" si="425"/>
        <v>0</v>
      </c>
      <c r="X635" s="210">
        <f t="shared" si="425"/>
        <v>0</v>
      </c>
      <c r="Y635" s="210">
        <f t="shared" si="425"/>
        <v>0</v>
      </c>
      <c r="Z635" s="210">
        <f t="shared" si="425"/>
        <v>0</v>
      </c>
      <c r="AA635" s="210">
        <f t="shared" si="425"/>
        <v>0</v>
      </c>
      <c r="AB635" s="210">
        <f t="shared" si="425"/>
        <v>0</v>
      </c>
      <c r="AC635" s="210">
        <f t="shared" si="425"/>
        <v>0</v>
      </c>
      <c r="AD635" s="210">
        <f t="shared" si="425"/>
        <v>0</v>
      </c>
      <c r="AE635" s="210">
        <f t="shared" si="425"/>
        <v>0</v>
      </c>
      <c r="AF635" s="210">
        <f t="shared" si="425"/>
        <v>0</v>
      </c>
      <c r="AG635" s="210">
        <f t="shared" si="425"/>
        <v>0</v>
      </c>
      <c r="AH635" s="210">
        <f t="shared" si="425"/>
        <v>0</v>
      </c>
      <c r="AI635" s="210">
        <f t="shared" si="425"/>
        <v>0</v>
      </c>
      <c r="AJ635" s="210">
        <f t="shared" si="425"/>
        <v>0</v>
      </c>
      <c r="AK635" s="210">
        <f t="shared" si="425"/>
        <v>0</v>
      </c>
      <c r="AL635" s="210">
        <f t="shared" si="425"/>
        <v>0</v>
      </c>
      <c r="AM635" s="210">
        <f t="shared" si="425"/>
        <v>0</v>
      </c>
      <c r="AN635" s="210">
        <f t="shared" si="425"/>
        <v>0</v>
      </c>
      <c r="AO635" s="210">
        <f t="shared" si="425"/>
        <v>0</v>
      </c>
      <c r="AP635" s="210">
        <f t="shared" si="425"/>
        <v>0</v>
      </c>
    </row>
    <row r="636" spans="1:42" x14ac:dyDescent="0.2">
      <c r="A636" s="4">
        <f>A635+1</f>
        <v>2</v>
      </c>
      <c r="B636" s="234">
        <f t="shared" si="424"/>
        <v>0</v>
      </c>
      <c r="C636" s="210">
        <f t="shared" ref="C636:AP636" si="426">IF(AND(C$2&gt;equip2_reserve_freq*$A623,C$2&lt;=equip2_reserve_freq*$A624),$B624/(equip2_reserve_freq),0)</f>
        <v>0</v>
      </c>
      <c r="D636" s="210">
        <f t="shared" si="426"/>
        <v>0</v>
      </c>
      <c r="E636" s="210">
        <f t="shared" si="426"/>
        <v>0</v>
      </c>
      <c r="F636" s="210">
        <f t="shared" si="426"/>
        <v>0</v>
      </c>
      <c r="G636" s="210">
        <f t="shared" si="426"/>
        <v>0</v>
      </c>
      <c r="H636" s="210">
        <f t="shared" si="426"/>
        <v>0</v>
      </c>
      <c r="I636" s="210">
        <f t="shared" si="426"/>
        <v>0</v>
      </c>
      <c r="J636" s="210">
        <f t="shared" si="426"/>
        <v>0</v>
      </c>
      <c r="K636" s="210">
        <f t="shared" si="426"/>
        <v>0</v>
      </c>
      <c r="L636" s="210">
        <f t="shared" si="426"/>
        <v>0</v>
      </c>
      <c r="M636" s="210">
        <f t="shared" si="426"/>
        <v>0</v>
      </c>
      <c r="N636" s="210">
        <f t="shared" si="426"/>
        <v>0</v>
      </c>
      <c r="O636" s="210">
        <f t="shared" si="426"/>
        <v>0</v>
      </c>
      <c r="P636" s="210">
        <f t="shared" si="426"/>
        <v>0</v>
      </c>
      <c r="Q636" s="210">
        <f t="shared" si="426"/>
        <v>0</v>
      </c>
      <c r="R636" s="210">
        <f t="shared" si="426"/>
        <v>0</v>
      </c>
      <c r="S636" s="210">
        <f t="shared" si="426"/>
        <v>0</v>
      </c>
      <c r="T636" s="210">
        <f t="shared" si="426"/>
        <v>0</v>
      </c>
      <c r="U636" s="210">
        <f t="shared" si="426"/>
        <v>0</v>
      </c>
      <c r="V636" s="210">
        <f t="shared" si="426"/>
        <v>0</v>
      </c>
      <c r="W636" s="210">
        <f t="shared" si="426"/>
        <v>0</v>
      </c>
      <c r="X636" s="210">
        <f t="shared" si="426"/>
        <v>0</v>
      </c>
      <c r="Y636" s="210">
        <f t="shared" si="426"/>
        <v>0</v>
      </c>
      <c r="Z636" s="210">
        <f t="shared" si="426"/>
        <v>0</v>
      </c>
      <c r="AA636" s="210">
        <f t="shared" si="426"/>
        <v>0</v>
      </c>
      <c r="AB636" s="210">
        <f t="shared" si="426"/>
        <v>0</v>
      </c>
      <c r="AC636" s="210">
        <f t="shared" si="426"/>
        <v>0</v>
      </c>
      <c r="AD636" s="210">
        <f t="shared" si="426"/>
        <v>0</v>
      </c>
      <c r="AE636" s="210">
        <f t="shared" si="426"/>
        <v>0</v>
      </c>
      <c r="AF636" s="210">
        <f t="shared" si="426"/>
        <v>0</v>
      </c>
      <c r="AG636" s="210">
        <f t="shared" si="426"/>
        <v>0</v>
      </c>
      <c r="AH636" s="210">
        <f t="shared" si="426"/>
        <v>0</v>
      </c>
      <c r="AI636" s="210">
        <f t="shared" si="426"/>
        <v>0</v>
      </c>
      <c r="AJ636" s="210">
        <f t="shared" si="426"/>
        <v>0</v>
      </c>
      <c r="AK636" s="210">
        <f t="shared" si="426"/>
        <v>0</v>
      </c>
      <c r="AL636" s="210">
        <f t="shared" si="426"/>
        <v>0</v>
      </c>
      <c r="AM636" s="210">
        <f t="shared" si="426"/>
        <v>0</v>
      </c>
      <c r="AN636" s="210">
        <f t="shared" si="426"/>
        <v>0</v>
      </c>
      <c r="AO636" s="210">
        <f t="shared" si="426"/>
        <v>0</v>
      </c>
      <c r="AP636" s="210">
        <f t="shared" si="426"/>
        <v>0</v>
      </c>
    </row>
    <row r="637" spans="1:42" x14ac:dyDescent="0.2">
      <c r="A637" s="4">
        <f t="shared" ref="A637:A642" si="427">A636+1</f>
        <v>3</v>
      </c>
      <c r="B637" s="234">
        <f t="shared" si="424"/>
        <v>0</v>
      </c>
      <c r="C637" s="210">
        <f t="shared" ref="C637:AP637" si="428">IF(AND(C$2&gt;equip2_reserve_freq*$A624,C$2&lt;=equip2_reserve_freq*$A625),$B625/(equip2_reserve_freq),0)</f>
        <v>0</v>
      </c>
      <c r="D637" s="210">
        <f t="shared" si="428"/>
        <v>0</v>
      </c>
      <c r="E637" s="210">
        <f t="shared" si="428"/>
        <v>0</v>
      </c>
      <c r="F637" s="210">
        <f t="shared" si="428"/>
        <v>0</v>
      </c>
      <c r="G637" s="210">
        <f t="shared" si="428"/>
        <v>0</v>
      </c>
      <c r="H637" s="210">
        <f t="shared" si="428"/>
        <v>0</v>
      </c>
      <c r="I637" s="210">
        <f t="shared" si="428"/>
        <v>0</v>
      </c>
      <c r="J637" s="210">
        <f t="shared" si="428"/>
        <v>0</v>
      </c>
      <c r="K637" s="210">
        <f t="shared" si="428"/>
        <v>0</v>
      </c>
      <c r="L637" s="210">
        <f t="shared" si="428"/>
        <v>0</v>
      </c>
      <c r="M637" s="210">
        <f t="shared" si="428"/>
        <v>0</v>
      </c>
      <c r="N637" s="210">
        <f t="shared" si="428"/>
        <v>0</v>
      </c>
      <c r="O637" s="210">
        <f t="shared" si="428"/>
        <v>0</v>
      </c>
      <c r="P637" s="210">
        <f t="shared" si="428"/>
        <v>0</v>
      </c>
      <c r="Q637" s="210">
        <f t="shared" si="428"/>
        <v>0</v>
      </c>
      <c r="R637" s="210">
        <f t="shared" si="428"/>
        <v>0</v>
      </c>
      <c r="S637" s="210">
        <f t="shared" si="428"/>
        <v>0</v>
      </c>
      <c r="T637" s="210">
        <f t="shared" si="428"/>
        <v>0</v>
      </c>
      <c r="U637" s="210">
        <f t="shared" si="428"/>
        <v>0</v>
      </c>
      <c r="V637" s="210">
        <f t="shared" si="428"/>
        <v>0</v>
      </c>
      <c r="W637" s="210">
        <f t="shared" si="428"/>
        <v>0</v>
      </c>
      <c r="X637" s="210">
        <f t="shared" si="428"/>
        <v>0</v>
      </c>
      <c r="Y637" s="210">
        <f t="shared" si="428"/>
        <v>0</v>
      </c>
      <c r="Z637" s="210">
        <f t="shared" si="428"/>
        <v>0</v>
      </c>
      <c r="AA637" s="210">
        <f t="shared" si="428"/>
        <v>0</v>
      </c>
      <c r="AB637" s="210">
        <f t="shared" si="428"/>
        <v>0</v>
      </c>
      <c r="AC637" s="210">
        <f t="shared" si="428"/>
        <v>0</v>
      </c>
      <c r="AD637" s="210">
        <f t="shared" si="428"/>
        <v>0</v>
      </c>
      <c r="AE637" s="210">
        <f t="shared" si="428"/>
        <v>0</v>
      </c>
      <c r="AF637" s="210">
        <f t="shared" si="428"/>
        <v>0</v>
      </c>
      <c r="AG637" s="210">
        <f t="shared" si="428"/>
        <v>0</v>
      </c>
      <c r="AH637" s="210">
        <f t="shared" si="428"/>
        <v>0</v>
      </c>
      <c r="AI637" s="210">
        <f t="shared" si="428"/>
        <v>0</v>
      </c>
      <c r="AJ637" s="210">
        <f t="shared" si="428"/>
        <v>0</v>
      </c>
      <c r="AK637" s="210">
        <f t="shared" si="428"/>
        <v>0</v>
      </c>
      <c r="AL637" s="210">
        <f t="shared" si="428"/>
        <v>0</v>
      </c>
      <c r="AM637" s="210">
        <f t="shared" si="428"/>
        <v>0</v>
      </c>
      <c r="AN637" s="210">
        <f t="shared" si="428"/>
        <v>0</v>
      </c>
      <c r="AO637" s="210">
        <f t="shared" si="428"/>
        <v>0</v>
      </c>
      <c r="AP637" s="210">
        <f t="shared" si="428"/>
        <v>0</v>
      </c>
    </row>
    <row r="638" spans="1:42" x14ac:dyDescent="0.2">
      <c r="A638" s="4">
        <f t="shared" si="427"/>
        <v>4</v>
      </c>
      <c r="B638" s="234">
        <f t="shared" si="424"/>
        <v>0</v>
      </c>
      <c r="C638" s="210">
        <f t="shared" ref="C638:AP638" si="429">IF(AND(C$2&gt;equip2_reserve_freq*$A625,C$2&lt;=equip2_reserve_freq*$A626),$B626/(equip2_reserve_freq),0)</f>
        <v>0</v>
      </c>
      <c r="D638" s="210">
        <f t="shared" si="429"/>
        <v>0</v>
      </c>
      <c r="E638" s="210">
        <f t="shared" si="429"/>
        <v>0</v>
      </c>
      <c r="F638" s="210">
        <f t="shared" si="429"/>
        <v>0</v>
      </c>
      <c r="G638" s="210">
        <f t="shared" si="429"/>
        <v>0</v>
      </c>
      <c r="H638" s="210">
        <f t="shared" si="429"/>
        <v>0</v>
      </c>
      <c r="I638" s="210">
        <f t="shared" si="429"/>
        <v>0</v>
      </c>
      <c r="J638" s="210">
        <f t="shared" si="429"/>
        <v>0</v>
      </c>
      <c r="K638" s="210">
        <f t="shared" si="429"/>
        <v>0</v>
      </c>
      <c r="L638" s="210">
        <f t="shared" si="429"/>
        <v>0</v>
      </c>
      <c r="M638" s="210">
        <f t="shared" si="429"/>
        <v>0</v>
      </c>
      <c r="N638" s="210">
        <f t="shared" si="429"/>
        <v>0</v>
      </c>
      <c r="O638" s="210">
        <f t="shared" si="429"/>
        <v>0</v>
      </c>
      <c r="P638" s="210">
        <f t="shared" si="429"/>
        <v>0</v>
      </c>
      <c r="Q638" s="210">
        <f t="shared" si="429"/>
        <v>0</v>
      </c>
      <c r="R638" s="210">
        <f t="shared" si="429"/>
        <v>0</v>
      </c>
      <c r="S638" s="210">
        <f t="shared" si="429"/>
        <v>0</v>
      </c>
      <c r="T638" s="210">
        <f t="shared" si="429"/>
        <v>0</v>
      </c>
      <c r="U638" s="210">
        <f t="shared" si="429"/>
        <v>0</v>
      </c>
      <c r="V638" s="210">
        <f t="shared" si="429"/>
        <v>0</v>
      </c>
      <c r="W638" s="210">
        <f t="shared" si="429"/>
        <v>0</v>
      </c>
      <c r="X638" s="210">
        <f t="shared" si="429"/>
        <v>0</v>
      </c>
      <c r="Y638" s="210">
        <f t="shared" si="429"/>
        <v>0</v>
      </c>
      <c r="Z638" s="210">
        <f t="shared" si="429"/>
        <v>0</v>
      </c>
      <c r="AA638" s="210">
        <f t="shared" si="429"/>
        <v>0</v>
      </c>
      <c r="AB638" s="210">
        <f t="shared" si="429"/>
        <v>0</v>
      </c>
      <c r="AC638" s="210">
        <f t="shared" si="429"/>
        <v>0</v>
      </c>
      <c r="AD638" s="210">
        <f t="shared" si="429"/>
        <v>0</v>
      </c>
      <c r="AE638" s="210">
        <f t="shared" si="429"/>
        <v>0</v>
      </c>
      <c r="AF638" s="210">
        <f t="shared" si="429"/>
        <v>0</v>
      </c>
      <c r="AG638" s="210">
        <f t="shared" si="429"/>
        <v>0</v>
      </c>
      <c r="AH638" s="210">
        <f t="shared" si="429"/>
        <v>0</v>
      </c>
      <c r="AI638" s="210">
        <f t="shared" si="429"/>
        <v>0</v>
      </c>
      <c r="AJ638" s="210">
        <f t="shared" si="429"/>
        <v>0</v>
      </c>
      <c r="AK638" s="210">
        <f t="shared" si="429"/>
        <v>0</v>
      </c>
      <c r="AL638" s="210">
        <f t="shared" si="429"/>
        <v>0</v>
      </c>
      <c r="AM638" s="210">
        <f t="shared" si="429"/>
        <v>0</v>
      </c>
      <c r="AN638" s="210">
        <f t="shared" si="429"/>
        <v>0</v>
      </c>
      <c r="AO638" s="210">
        <f t="shared" si="429"/>
        <v>0</v>
      </c>
      <c r="AP638" s="210">
        <f t="shared" si="429"/>
        <v>0</v>
      </c>
    </row>
    <row r="639" spans="1:42" x14ac:dyDescent="0.2">
      <c r="A639" s="4">
        <f t="shared" si="427"/>
        <v>5</v>
      </c>
      <c r="B639" s="234">
        <f t="shared" si="424"/>
        <v>0</v>
      </c>
      <c r="C639" s="210">
        <f t="shared" ref="C639:AP639" si="430">IF(AND(C$2&gt;equip2_reserve_freq*$A626,C$2&lt;=equip2_reserve_freq*$A627),$B627/(equip2_reserve_freq),0)</f>
        <v>0</v>
      </c>
      <c r="D639" s="210">
        <f t="shared" si="430"/>
        <v>0</v>
      </c>
      <c r="E639" s="210">
        <f t="shared" si="430"/>
        <v>0</v>
      </c>
      <c r="F639" s="210">
        <f t="shared" si="430"/>
        <v>0</v>
      </c>
      <c r="G639" s="210">
        <f t="shared" si="430"/>
        <v>0</v>
      </c>
      <c r="H639" s="210">
        <f t="shared" si="430"/>
        <v>0</v>
      </c>
      <c r="I639" s="210">
        <f t="shared" si="430"/>
        <v>0</v>
      </c>
      <c r="J639" s="210">
        <f t="shared" si="430"/>
        <v>0</v>
      </c>
      <c r="K639" s="210">
        <f t="shared" si="430"/>
        <v>0</v>
      </c>
      <c r="L639" s="210">
        <f t="shared" si="430"/>
        <v>0</v>
      </c>
      <c r="M639" s="210">
        <f t="shared" si="430"/>
        <v>0</v>
      </c>
      <c r="N639" s="210">
        <f t="shared" si="430"/>
        <v>0</v>
      </c>
      <c r="O639" s="210">
        <f t="shared" si="430"/>
        <v>0</v>
      </c>
      <c r="P639" s="210">
        <f t="shared" si="430"/>
        <v>0</v>
      </c>
      <c r="Q639" s="210">
        <f t="shared" si="430"/>
        <v>0</v>
      </c>
      <c r="R639" s="210">
        <f t="shared" si="430"/>
        <v>0</v>
      </c>
      <c r="S639" s="210">
        <f t="shared" si="430"/>
        <v>0</v>
      </c>
      <c r="T639" s="210">
        <f t="shared" si="430"/>
        <v>0</v>
      </c>
      <c r="U639" s="210">
        <f t="shared" si="430"/>
        <v>0</v>
      </c>
      <c r="V639" s="210">
        <f t="shared" si="430"/>
        <v>0</v>
      </c>
      <c r="W639" s="210">
        <f t="shared" si="430"/>
        <v>0</v>
      </c>
      <c r="X639" s="210">
        <f t="shared" si="430"/>
        <v>0</v>
      </c>
      <c r="Y639" s="210">
        <f t="shared" si="430"/>
        <v>0</v>
      </c>
      <c r="Z639" s="210">
        <f t="shared" si="430"/>
        <v>0</v>
      </c>
      <c r="AA639" s="210">
        <f t="shared" si="430"/>
        <v>0</v>
      </c>
      <c r="AB639" s="210">
        <f t="shared" si="430"/>
        <v>0</v>
      </c>
      <c r="AC639" s="210">
        <f t="shared" si="430"/>
        <v>0</v>
      </c>
      <c r="AD639" s="210">
        <f t="shared" si="430"/>
        <v>0</v>
      </c>
      <c r="AE639" s="210">
        <f t="shared" si="430"/>
        <v>0</v>
      </c>
      <c r="AF639" s="210">
        <f t="shared" si="430"/>
        <v>0</v>
      </c>
      <c r="AG639" s="210">
        <f t="shared" si="430"/>
        <v>0</v>
      </c>
      <c r="AH639" s="210">
        <f t="shared" si="430"/>
        <v>0</v>
      </c>
      <c r="AI639" s="210">
        <f t="shared" si="430"/>
        <v>0</v>
      </c>
      <c r="AJ639" s="210">
        <f t="shared" si="430"/>
        <v>0</v>
      </c>
      <c r="AK639" s="210">
        <f t="shared" si="430"/>
        <v>0</v>
      </c>
      <c r="AL639" s="210">
        <f t="shared" si="430"/>
        <v>0</v>
      </c>
      <c r="AM639" s="210">
        <f t="shared" si="430"/>
        <v>0</v>
      </c>
      <c r="AN639" s="210">
        <f t="shared" si="430"/>
        <v>0</v>
      </c>
      <c r="AO639" s="210">
        <f t="shared" si="430"/>
        <v>0</v>
      </c>
      <c r="AP639" s="210">
        <f t="shared" si="430"/>
        <v>0</v>
      </c>
    </row>
    <row r="640" spans="1:42" x14ac:dyDescent="0.2">
      <c r="A640" s="4">
        <f t="shared" si="427"/>
        <v>6</v>
      </c>
      <c r="B640" s="234">
        <f t="shared" si="424"/>
        <v>0</v>
      </c>
      <c r="C640" s="210">
        <f t="shared" ref="C640:AP640" si="431">IF(AND(C$2&gt;equip2_reserve_freq*$A627,C$2&lt;=equip2_reserve_freq*$A628),$B628/(equip2_reserve_freq),0)</f>
        <v>0</v>
      </c>
      <c r="D640" s="210">
        <f t="shared" si="431"/>
        <v>0</v>
      </c>
      <c r="E640" s="210">
        <f t="shared" si="431"/>
        <v>0</v>
      </c>
      <c r="F640" s="210">
        <f t="shared" si="431"/>
        <v>0</v>
      </c>
      <c r="G640" s="210">
        <f t="shared" si="431"/>
        <v>0</v>
      </c>
      <c r="H640" s="210">
        <f t="shared" si="431"/>
        <v>0</v>
      </c>
      <c r="I640" s="210">
        <f t="shared" si="431"/>
        <v>0</v>
      </c>
      <c r="J640" s="210">
        <f t="shared" si="431"/>
        <v>0</v>
      </c>
      <c r="K640" s="210">
        <f t="shared" si="431"/>
        <v>0</v>
      </c>
      <c r="L640" s="210">
        <f t="shared" si="431"/>
        <v>0</v>
      </c>
      <c r="M640" s="210">
        <f t="shared" si="431"/>
        <v>0</v>
      </c>
      <c r="N640" s="210">
        <f t="shared" si="431"/>
        <v>0</v>
      </c>
      <c r="O640" s="210">
        <f t="shared" si="431"/>
        <v>0</v>
      </c>
      <c r="P640" s="210">
        <f t="shared" si="431"/>
        <v>0</v>
      </c>
      <c r="Q640" s="210">
        <f t="shared" si="431"/>
        <v>0</v>
      </c>
      <c r="R640" s="210">
        <f t="shared" si="431"/>
        <v>0</v>
      </c>
      <c r="S640" s="210">
        <f t="shared" si="431"/>
        <v>0</v>
      </c>
      <c r="T640" s="210">
        <f t="shared" si="431"/>
        <v>0</v>
      </c>
      <c r="U640" s="210">
        <f t="shared" si="431"/>
        <v>0</v>
      </c>
      <c r="V640" s="210">
        <f t="shared" si="431"/>
        <v>0</v>
      </c>
      <c r="W640" s="210">
        <f t="shared" si="431"/>
        <v>0</v>
      </c>
      <c r="X640" s="210">
        <f t="shared" si="431"/>
        <v>0</v>
      </c>
      <c r="Y640" s="210">
        <f t="shared" si="431"/>
        <v>0</v>
      </c>
      <c r="Z640" s="210">
        <f t="shared" si="431"/>
        <v>0</v>
      </c>
      <c r="AA640" s="210">
        <f t="shared" si="431"/>
        <v>0</v>
      </c>
      <c r="AB640" s="210">
        <f t="shared" si="431"/>
        <v>0</v>
      </c>
      <c r="AC640" s="210">
        <f t="shared" si="431"/>
        <v>0</v>
      </c>
      <c r="AD640" s="210">
        <f t="shared" si="431"/>
        <v>0</v>
      </c>
      <c r="AE640" s="210">
        <f t="shared" si="431"/>
        <v>0</v>
      </c>
      <c r="AF640" s="210">
        <f t="shared" si="431"/>
        <v>0</v>
      </c>
      <c r="AG640" s="210">
        <f t="shared" si="431"/>
        <v>0</v>
      </c>
      <c r="AH640" s="210">
        <f t="shared" si="431"/>
        <v>0</v>
      </c>
      <c r="AI640" s="210">
        <f t="shared" si="431"/>
        <v>0</v>
      </c>
      <c r="AJ640" s="210">
        <f t="shared" si="431"/>
        <v>0</v>
      </c>
      <c r="AK640" s="210">
        <f t="shared" si="431"/>
        <v>0</v>
      </c>
      <c r="AL640" s="210">
        <f t="shared" si="431"/>
        <v>0</v>
      </c>
      <c r="AM640" s="210">
        <f t="shared" si="431"/>
        <v>0</v>
      </c>
      <c r="AN640" s="210">
        <f t="shared" si="431"/>
        <v>0</v>
      </c>
      <c r="AO640" s="210">
        <f t="shared" si="431"/>
        <v>0</v>
      </c>
      <c r="AP640" s="210">
        <f t="shared" si="431"/>
        <v>0</v>
      </c>
    </row>
    <row r="641" spans="1:42" x14ac:dyDescent="0.2">
      <c r="A641" s="4">
        <f t="shared" si="427"/>
        <v>7</v>
      </c>
      <c r="B641" s="234">
        <f t="shared" si="424"/>
        <v>0</v>
      </c>
      <c r="C641" s="210">
        <f t="shared" ref="C641:AP641" si="432">IF(AND(C$2&gt;equip2_reserve_freq*$A628,C$2&lt;=equip2_reserve_freq*$A629),$B629/(equip2_reserve_freq),0)</f>
        <v>0</v>
      </c>
      <c r="D641" s="210">
        <f t="shared" si="432"/>
        <v>0</v>
      </c>
      <c r="E641" s="210">
        <f t="shared" si="432"/>
        <v>0</v>
      </c>
      <c r="F641" s="210">
        <f t="shared" si="432"/>
        <v>0</v>
      </c>
      <c r="G641" s="210">
        <f t="shared" si="432"/>
        <v>0</v>
      </c>
      <c r="H641" s="210">
        <f t="shared" si="432"/>
        <v>0</v>
      </c>
      <c r="I641" s="210">
        <f t="shared" si="432"/>
        <v>0</v>
      </c>
      <c r="J641" s="210">
        <f t="shared" si="432"/>
        <v>0</v>
      </c>
      <c r="K641" s="210">
        <f t="shared" si="432"/>
        <v>0</v>
      </c>
      <c r="L641" s="210">
        <f t="shared" si="432"/>
        <v>0</v>
      </c>
      <c r="M641" s="210">
        <f t="shared" si="432"/>
        <v>0</v>
      </c>
      <c r="N641" s="210">
        <f t="shared" si="432"/>
        <v>0</v>
      </c>
      <c r="O641" s="210">
        <f t="shared" si="432"/>
        <v>0</v>
      </c>
      <c r="P641" s="210">
        <f t="shared" si="432"/>
        <v>0</v>
      </c>
      <c r="Q641" s="210">
        <f t="shared" si="432"/>
        <v>0</v>
      </c>
      <c r="R641" s="210">
        <f t="shared" si="432"/>
        <v>0</v>
      </c>
      <c r="S641" s="210">
        <f t="shared" si="432"/>
        <v>0</v>
      </c>
      <c r="T641" s="210">
        <f t="shared" si="432"/>
        <v>0</v>
      </c>
      <c r="U641" s="210">
        <f t="shared" si="432"/>
        <v>0</v>
      </c>
      <c r="V641" s="210">
        <f t="shared" si="432"/>
        <v>0</v>
      </c>
      <c r="W641" s="210">
        <f t="shared" si="432"/>
        <v>0</v>
      </c>
      <c r="X641" s="210">
        <f t="shared" si="432"/>
        <v>0</v>
      </c>
      <c r="Y641" s="210">
        <f t="shared" si="432"/>
        <v>0</v>
      </c>
      <c r="Z641" s="210">
        <f t="shared" si="432"/>
        <v>0</v>
      </c>
      <c r="AA641" s="210">
        <f t="shared" si="432"/>
        <v>0</v>
      </c>
      <c r="AB641" s="210">
        <f t="shared" si="432"/>
        <v>0</v>
      </c>
      <c r="AC641" s="210">
        <f t="shared" si="432"/>
        <v>0</v>
      </c>
      <c r="AD641" s="210">
        <f t="shared" si="432"/>
        <v>0</v>
      </c>
      <c r="AE641" s="210">
        <f t="shared" si="432"/>
        <v>0</v>
      </c>
      <c r="AF641" s="210">
        <f t="shared" si="432"/>
        <v>0</v>
      </c>
      <c r="AG641" s="210">
        <f t="shared" si="432"/>
        <v>0</v>
      </c>
      <c r="AH641" s="210">
        <f t="shared" si="432"/>
        <v>0</v>
      </c>
      <c r="AI641" s="210">
        <f t="shared" si="432"/>
        <v>0</v>
      </c>
      <c r="AJ641" s="210">
        <f t="shared" si="432"/>
        <v>0</v>
      </c>
      <c r="AK641" s="210">
        <f t="shared" si="432"/>
        <v>0</v>
      </c>
      <c r="AL641" s="210">
        <f t="shared" si="432"/>
        <v>0</v>
      </c>
      <c r="AM641" s="210">
        <f t="shared" si="432"/>
        <v>0</v>
      </c>
      <c r="AN641" s="210">
        <f t="shared" si="432"/>
        <v>0</v>
      </c>
      <c r="AO641" s="210">
        <f t="shared" si="432"/>
        <v>0</v>
      </c>
      <c r="AP641" s="210">
        <f t="shared" si="432"/>
        <v>0</v>
      </c>
    </row>
    <row r="642" spans="1:42" x14ac:dyDescent="0.2">
      <c r="A642" s="4">
        <f t="shared" si="427"/>
        <v>8</v>
      </c>
      <c r="B642" s="234">
        <f t="shared" si="424"/>
        <v>0</v>
      </c>
      <c r="C642" s="210">
        <f t="shared" ref="C642:AP642" si="433">IF(AND(C$2&gt;equip2_reserve_freq*$A629,C$2&lt;=equip2_reserve_freq*$A630),$B630/(equip2_reserve_freq),0)</f>
        <v>0</v>
      </c>
      <c r="D642" s="210">
        <f t="shared" si="433"/>
        <v>0</v>
      </c>
      <c r="E642" s="210">
        <f t="shared" si="433"/>
        <v>0</v>
      </c>
      <c r="F642" s="210">
        <f t="shared" si="433"/>
        <v>0</v>
      </c>
      <c r="G642" s="210">
        <f t="shared" si="433"/>
        <v>0</v>
      </c>
      <c r="H642" s="210">
        <f t="shared" si="433"/>
        <v>0</v>
      </c>
      <c r="I642" s="210">
        <f t="shared" si="433"/>
        <v>0</v>
      </c>
      <c r="J642" s="210">
        <f t="shared" si="433"/>
        <v>0</v>
      </c>
      <c r="K642" s="210">
        <f t="shared" si="433"/>
        <v>0</v>
      </c>
      <c r="L642" s="210">
        <f t="shared" si="433"/>
        <v>0</v>
      </c>
      <c r="M642" s="210">
        <f t="shared" si="433"/>
        <v>0</v>
      </c>
      <c r="N642" s="210">
        <f t="shared" si="433"/>
        <v>0</v>
      </c>
      <c r="O642" s="210">
        <f t="shared" si="433"/>
        <v>0</v>
      </c>
      <c r="P642" s="210">
        <f t="shared" si="433"/>
        <v>0</v>
      </c>
      <c r="Q642" s="210">
        <f t="shared" si="433"/>
        <v>0</v>
      </c>
      <c r="R642" s="210">
        <f t="shared" si="433"/>
        <v>0</v>
      </c>
      <c r="S642" s="210">
        <f t="shared" si="433"/>
        <v>0</v>
      </c>
      <c r="T642" s="210">
        <f t="shared" si="433"/>
        <v>0</v>
      </c>
      <c r="U642" s="210">
        <f t="shared" si="433"/>
        <v>0</v>
      </c>
      <c r="V642" s="210">
        <f t="shared" si="433"/>
        <v>0</v>
      </c>
      <c r="W642" s="210">
        <f t="shared" si="433"/>
        <v>0</v>
      </c>
      <c r="X642" s="210">
        <f t="shared" si="433"/>
        <v>0</v>
      </c>
      <c r="Y642" s="210">
        <f t="shared" si="433"/>
        <v>0</v>
      </c>
      <c r="Z642" s="210">
        <f t="shared" si="433"/>
        <v>0</v>
      </c>
      <c r="AA642" s="210">
        <f t="shared" si="433"/>
        <v>0</v>
      </c>
      <c r="AB642" s="210">
        <f t="shared" si="433"/>
        <v>0</v>
      </c>
      <c r="AC642" s="210">
        <f t="shared" si="433"/>
        <v>0</v>
      </c>
      <c r="AD642" s="210">
        <f t="shared" si="433"/>
        <v>0</v>
      </c>
      <c r="AE642" s="210">
        <f t="shared" si="433"/>
        <v>0</v>
      </c>
      <c r="AF642" s="210">
        <f t="shared" si="433"/>
        <v>0</v>
      </c>
      <c r="AG642" s="210">
        <f t="shared" si="433"/>
        <v>0</v>
      </c>
      <c r="AH642" s="210">
        <f t="shared" si="433"/>
        <v>0</v>
      </c>
      <c r="AI642" s="210">
        <f t="shared" si="433"/>
        <v>0</v>
      </c>
      <c r="AJ642" s="210">
        <f t="shared" si="433"/>
        <v>0</v>
      </c>
      <c r="AK642" s="210">
        <f t="shared" si="433"/>
        <v>0</v>
      </c>
      <c r="AL642" s="210">
        <f t="shared" si="433"/>
        <v>0</v>
      </c>
      <c r="AM642" s="210">
        <f t="shared" si="433"/>
        <v>0</v>
      </c>
      <c r="AN642" s="210">
        <f t="shared" si="433"/>
        <v>0</v>
      </c>
      <c r="AO642" s="210">
        <f t="shared" si="433"/>
        <v>0</v>
      </c>
      <c r="AP642" s="210">
        <f t="shared" si="433"/>
        <v>0</v>
      </c>
    </row>
    <row r="643" spans="1:42" x14ac:dyDescent="0.2">
      <c r="A643" s="4">
        <f>A642+1</f>
        <v>9</v>
      </c>
      <c r="B643" s="234">
        <f t="shared" si="424"/>
        <v>0</v>
      </c>
      <c r="C643" s="210">
        <f t="shared" ref="C643:AP643" si="434">IF(AND(C$2&gt;equip2_reserve_freq*$A630,C$2&lt;=equip2_reserve_freq*$A631),$B631/(equip2_reserve_freq),0)</f>
        <v>0</v>
      </c>
      <c r="D643" s="210">
        <f t="shared" si="434"/>
        <v>0</v>
      </c>
      <c r="E643" s="210">
        <f t="shared" si="434"/>
        <v>0</v>
      </c>
      <c r="F643" s="210">
        <f t="shared" si="434"/>
        <v>0</v>
      </c>
      <c r="G643" s="210">
        <f t="shared" si="434"/>
        <v>0</v>
      </c>
      <c r="H643" s="210">
        <f t="shared" si="434"/>
        <v>0</v>
      </c>
      <c r="I643" s="210">
        <f t="shared" si="434"/>
        <v>0</v>
      </c>
      <c r="J643" s="210">
        <f t="shared" si="434"/>
        <v>0</v>
      </c>
      <c r="K643" s="210">
        <f t="shared" si="434"/>
        <v>0</v>
      </c>
      <c r="L643" s="210">
        <f t="shared" si="434"/>
        <v>0</v>
      </c>
      <c r="M643" s="210">
        <f t="shared" si="434"/>
        <v>0</v>
      </c>
      <c r="N643" s="210">
        <f t="shared" si="434"/>
        <v>0</v>
      </c>
      <c r="O643" s="210">
        <f t="shared" si="434"/>
        <v>0</v>
      </c>
      <c r="P643" s="210">
        <f t="shared" si="434"/>
        <v>0</v>
      </c>
      <c r="Q643" s="210">
        <f t="shared" si="434"/>
        <v>0</v>
      </c>
      <c r="R643" s="210">
        <f t="shared" si="434"/>
        <v>0</v>
      </c>
      <c r="S643" s="210">
        <f t="shared" si="434"/>
        <v>0</v>
      </c>
      <c r="T643" s="210">
        <f t="shared" si="434"/>
        <v>0</v>
      </c>
      <c r="U643" s="210">
        <f t="shared" si="434"/>
        <v>0</v>
      </c>
      <c r="V643" s="210">
        <f t="shared" si="434"/>
        <v>0</v>
      </c>
      <c r="W643" s="210">
        <f t="shared" si="434"/>
        <v>0</v>
      </c>
      <c r="X643" s="210">
        <f t="shared" si="434"/>
        <v>0</v>
      </c>
      <c r="Y643" s="210">
        <f t="shared" si="434"/>
        <v>0</v>
      </c>
      <c r="Z643" s="210">
        <f t="shared" si="434"/>
        <v>0</v>
      </c>
      <c r="AA643" s="210">
        <f t="shared" si="434"/>
        <v>0</v>
      </c>
      <c r="AB643" s="210">
        <f t="shared" si="434"/>
        <v>0</v>
      </c>
      <c r="AC643" s="210">
        <f t="shared" si="434"/>
        <v>0</v>
      </c>
      <c r="AD643" s="210">
        <f t="shared" si="434"/>
        <v>0</v>
      </c>
      <c r="AE643" s="210">
        <f t="shared" si="434"/>
        <v>0</v>
      </c>
      <c r="AF643" s="210">
        <f t="shared" si="434"/>
        <v>0</v>
      </c>
      <c r="AG643" s="210">
        <f t="shared" si="434"/>
        <v>0</v>
      </c>
      <c r="AH643" s="210">
        <f t="shared" si="434"/>
        <v>0</v>
      </c>
      <c r="AI643" s="210">
        <f t="shared" si="434"/>
        <v>0</v>
      </c>
      <c r="AJ643" s="210">
        <f t="shared" si="434"/>
        <v>0</v>
      </c>
      <c r="AK643" s="210">
        <f t="shared" si="434"/>
        <v>0</v>
      </c>
      <c r="AL643" s="210">
        <f t="shared" si="434"/>
        <v>0</v>
      </c>
      <c r="AM643" s="210">
        <f t="shared" si="434"/>
        <v>0</v>
      </c>
      <c r="AN643" s="210">
        <f t="shared" si="434"/>
        <v>0</v>
      </c>
      <c r="AO643" s="210">
        <f t="shared" si="434"/>
        <v>0</v>
      </c>
      <c r="AP643" s="210">
        <f t="shared" si="434"/>
        <v>0</v>
      </c>
    </row>
    <row r="644" spans="1:42" x14ac:dyDescent="0.2">
      <c r="A644" s="4">
        <f t="shared" ref="A644" si="435">A643+1</f>
        <v>10</v>
      </c>
      <c r="B644" s="234">
        <f t="shared" si="424"/>
        <v>0</v>
      </c>
      <c r="C644" s="214">
        <f t="shared" ref="C644:AP644" si="436">IF(AND(C$2&gt;equip2_reserve_freq*$A631,C$2&lt;=equip2_reserve_freq*$A632),$B632/(equip2_reserve_freq),0)</f>
        <v>0</v>
      </c>
      <c r="D644" s="214">
        <f t="shared" si="436"/>
        <v>0</v>
      </c>
      <c r="E644" s="214">
        <f t="shared" si="436"/>
        <v>0</v>
      </c>
      <c r="F644" s="214">
        <f t="shared" si="436"/>
        <v>0</v>
      </c>
      <c r="G644" s="214">
        <f t="shared" si="436"/>
        <v>0</v>
      </c>
      <c r="H644" s="214">
        <f t="shared" si="436"/>
        <v>0</v>
      </c>
      <c r="I644" s="214">
        <f t="shared" si="436"/>
        <v>0</v>
      </c>
      <c r="J644" s="214">
        <f t="shared" si="436"/>
        <v>0</v>
      </c>
      <c r="K644" s="214">
        <f t="shared" si="436"/>
        <v>0</v>
      </c>
      <c r="L644" s="214">
        <f t="shared" si="436"/>
        <v>0</v>
      </c>
      <c r="M644" s="214">
        <f t="shared" si="436"/>
        <v>0</v>
      </c>
      <c r="N644" s="214">
        <f t="shared" si="436"/>
        <v>0</v>
      </c>
      <c r="O644" s="214">
        <f t="shared" si="436"/>
        <v>0</v>
      </c>
      <c r="P644" s="214">
        <f t="shared" si="436"/>
        <v>0</v>
      </c>
      <c r="Q644" s="214">
        <f t="shared" si="436"/>
        <v>0</v>
      </c>
      <c r="R644" s="214">
        <f t="shared" si="436"/>
        <v>0</v>
      </c>
      <c r="S644" s="214">
        <f t="shared" si="436"/>
        <v>0</v>
      </c>
      <c r="T644" s="214">
        <f t="shared" si="436"/>
        <v>0</v>
      </c>
      <c r="U644" s="214">
        <f t="shared" si="436"/>
        <v>0</v>
      </c>
      <c r="V644" s="214">
        <f t="shared" si="436"/>
        <v>0</v>
      </c>
      <c r="W644" s="214">
        <f t="shared" si="436"/>
        <v>0</v>
      </c>
      <c r="X644" s="214">
        <f t="shared" si="436"/>
        <v>0</v>
      </c>
      <c r="Y644" s="214">
        <f t="shared" si="436"/>
        <v>0</v>
      </c>
      <c r="Z644" s="214">
        <f t="shared" si="436"/>
        <v>0</v>
      </c>
      <c r="AA644" s="214">
        <f t="shared" si="436"/>
        <v>0</v>
      </c>
      <c r="AB644" s="214">
        <f t="shared" si="436"/>
        <v>0</v>
      </c>
      <c r="AC644" s="214">
        <f t="shared" si="436"/>
        <v>0</v>
      </c>
      <c r="AD644" s="214">
        <f t="shared" si="436"/>
        <v>0</v>
      </c>
      <c r="AE644" s="214">
        <f t="shared" si="436"/>
        <v>0</v>
      </c>
      <c r="AF644" s="214">
        <f t="shared" si="436"/>
        <v>0</v>
      </c>
      <c r="AG644" s="214">
        <f t="shared" si="436"/>
        <v>0</v>
      </c>
      <c r="AH644" s="214">
        <f t="shared" si="436"/>
        <v>0</v>
      </c>
      <c r="AI644" s="214">
        <f t="shared" si="436"/>
        <v>0</v>
      </c>
      <c r="AJ644" s="214">
        <f t="shared" si="436"/>
        <v>0</v>
      </c>
      <c r="AK644" s="214">
        <f t="shared" si="436"/>
        <v>0</v>
      </c>
      <c r="AL644" s="214">
        <f t="shared" si="436"/>
        <v>0</v>
      </c>
      <c r="AM644" s="214">
        <f t="shared" si="436"/>
        <v>0</v>
      </c>
      <c r="AN644" s="214">
        <f t="shared" si="436"/>
        <v>0</v>
      </c>
      <c r="AO644" s="214">
        <f t="shared" si="436"/>
        <v>0</v>
      </c>
      <c r="AP644" s="214">
        <f t="shared" si="436"/>
        <v>0</v>
      </c>
    </row>
    <row r="645" spans="1:42" x14ac:dyDescent="0.2">
      <c r="A645" s="37" t="s">
        <v>13</v>
      </c>
      <c r="B645" s="28"/>
      <c r="C645" s="213">
        <f>SUM(C635:C644)</f>
        <v>0</v>
      </c>
      <c r="D645" s="213">
        <f t="shared" ref="D645:AP645" si="437">SUM(D635:D644)</f>
        <v>0</v>
      </c>
      <c r="E645" s="213">
        <f t="shared" si="437"/>
        <v>0</v>
      </c>
      <c r="F645" s="213">
        <f t="shared" si="437"/>
        <v>0</v>
      </c>
      <c r="G645" s="213">
        <f t="shared" si="437"/>
        <v>0</v>
      </c>
      <c r="H645" s="213">
        <f t="shared" si="437"/>
        <v>0</v>
      </c>
      <c r="I645" s="213">
        <f t="shared" si="437"/>
        <v>0</v>
      </c>
      <c r="J645" s="213">
        <f t="shared" si="437"/>
        <v>0</v>
      </c>
      <c r="K645" s="213">
        <f t="shared" si="437"/>
        <v>0</v>
      </c>
      <c r="L645" s="213">
        <f t="shared" si="437"/>
        <v>0</v>
      </c>
      <c r="M645" s="213">
        <f t="shared" si="437"/>
        <v>0</v>
      </c>
      <c r="N645" s="213">
        <f t="shared" si="437"/>
        <v>0</v>
      </c>
      <c r="O645" s="213">
        <f t="shared" si="437"/>
        <v>0</v>
      </c>
      <c r="P645" s="213">
        <f t="shared" si="437"/>
        <v>0</v>
      </c>
      <c r="Q645" s="213">
        <f t="shared" si="437"/>
        <v>0</v>
      </c>
      <c r="R645" s="213">
        <f t="shared" si="437"/>
        <v>0</v>
      </c>
      <c r="S645" s="213">
        <f t="shared" si="437"/>
        <v>0</v>
      </c>
      <c r="T645" s="213">
        <f t="shared" si="437"/>
        <v>0</v>
      </c>
      <c r="U645" s="213">
        <f t="shared" si="437"/>
        <v>0</v>
      </c>
      <c r="V645" s="213">
        <f t="shared" si="437"/>
        <v>0</v>
      </c>
      <c r="W645" s="213">
        <f t="shared" si="437"/>
        <v>0</v>
      </c>
      <c r="X645" s="213">
        <f t="shared" si="437"/>
        <v>0</v>
      </c>
      <c r="Y645" s="213">
        <f t="shared" si="437"/>
        <v>0</v>
      </c>
      <c r="Z645" s="213">
        <f t="shared" si="437"/>
        <v>0</v>
      </c>
      <c r="AA645" s="213">
        <f t="shared" si="437"/>
        <v>0</v>
      </c>
      <c r="AB645" s="213">
        <f t="shared" si="437"/>
        <v>0</v>
      </c>
      <c r="AC645" s="213">
        <f t="shared" si="437"/>
        <v>0</v>
      </c>
      <c r="AD645" s="213">
        <f t="shared" si="437"/>
        <v>0</v>
      </c>
      <c r="AE645" s="213">
        <f t="shared" si="437"/>
        <v>0</v>
      </c>
      <c r="AF645" s="213">
        <f t="shared" si="437"/>
        <v>0</v>
      </c>
      <c r="AG645" s="213">
        <f t="shared" si="437"/>
        <v>0</v>
      </c>
      <c r="AH645" s="213">
        <f t="shared" si="437"/>
        <v>0</v>
      </c>
      <c r="AI645" s="213">
        <f t="shared" si="437"/>
        <v>0</v>
      </c>
      <c r="AJ645" s="213">
        <f t="shared" si="437"/>
        <v>0</v>
      </c>
      <c r="AK645" s="213">
        <f t="shared" si="437"/>
        <v>0</v>
      </c>
      <c r="AL645" s="213">
        <f t="shared" si="437"/>
        <v>0</v>
      </c>
      <c r="AM645" s="213">
        <f t="shared" si="437"/>
        <v>0</v>
      </c>
      <c r="AN645" s="213">
        <f t="shared" si="437"/>
        <v>0</v>
      </c>
      <c r="AO645" s="213">
        <f t="shared" si="437"/>
        <v>0</v>
      </c>
      <c r="AP645" s="213">
        <f t="shared" si="437"/>
        <v>0</v>
      </c>
    </row>
    <row r="646" spans="1:42" s="119" customFormat="1" x14ac:dyDescent="0.2">
      <c r="A646" s="4"/>
      <c r="B646" s="200"/>
    </row>
    <row r="647" spans="1:42" s="119" customFormat="1" x14ac:dyDescent="0.2">
      <c r="A647" s="25" t="s">
        <v>254</v>
      </c>
    </row>
    <row r="648" spans="1:42" x14ac:dyDescent="0.2">
      <c r="A648" s="4" t="s">
        <v>247</v>
      </c>
      <c r="B648" s="213">
        <v>0</v>
      </c>
      <c r="C648" s="213">
        <f>B651</f>
        <v>0</v>
      </c>
      <c r="D648" s="213">
        <f t="shared" ref="D648:AP648" si="438">C651</f>
        <v>0</v>
      </c>
      <c r="E648" s="213">
        <f t="shared" si="438"/>
        <v>0</v>
      </c>
      <c r="F648" s="213">
        <f t="shared" si="438"/>
        <v>0</v>
      </c>
      <c r="G648" s="213">
        <f t="shared" si="438"/>
        <v>0</v>
      </c>
      <c r="H648" s="213">
        <f t="shared" si="438"/>
        <v>0</v>
      </c>
      <c r="I648" s="213">
        <f t="shared" si="438"/>
        <v>0</v>
      </c>
      <c r="J648" s="213">
        <f t="shared" si="438"/>
        <v>0</v>
      </c>
      <c r="K648" s="213">
        <f t="shared" si="438"/>
        <v>0</v>
      </c>
      <c r="L648" s="213">
        <f t="shared" si="438"/>
        <v>0</v>
      </c>
      <c r="M648" s="213">
        <f t="shared" si="438"/>
        <v>0</v>
      </c>
      <c r="N648" s="213">
        <f t="shared" si="438"/>
        <v>0</v>
      </c>
      <c r="O648" s="213">
        <f t="shared" si="438"/>
        <v>0</v>
      </c>
      <c r="P648" s="213">
        <f t="shared" si="438"/>
        <v>0</v>
      </c>
      <c r="Q648" s="213">
        <f t="shared" si="438"/>
        <v>0</v>
      </c>
      <c r="R648" s="213">
        <f t="shared" si="438"/>
        <v>0</v>
      </c>
      <c r="S648" s="213">
        <f t="shared" si="438"/>
        <v>0</v>
      </c>
      <c r="T648" s="213">
        <f t="shared" si="438"/>
        <v>0</v>
      </c>
      <c r="U648" s="213">
        <f t="shared" si="438"/>
        <v>0</v>
      </c>
      <c r="V648" s="213">
        <f t="shared" si="438"/>
        <v>0</v>
      </c>
      <c r="W648" s="213">
        <f t="shared" si="438"/>
        <v>0</v>
      </c>
      <c r="X648" s="213">
        <f t="shared" si="438"/>
        <v>0</v>
      </c>
      <c r="Y648" s="213">
        <f t="shared" si="438"/>
        <v>0</v>
      </c>
      <c r="Z648" s="213">
        <f t="shared" si="438"/>
        <v>0</v>
      </c>
      <c r="AA648" s="213">
        <f t="shared" si="438"/>
        <v>0</v>
      </c>
      <c r="AB648" s="213">
        <f t="shared" si="438"/>
        <v>0</v>
      </c>
      <c r="AC648" s="213">
        <f t="shared" si="438"/>
        <v>0</v>
      </c>
      <c r="AD648" s="213">
        <f t="shared" si="438"/>
        <v>0</v>
      </c>
      <c r="AE648" s="213">
        <f t="shared" si="438"/>
        <v>0</v>
      </c>
      <c r="AF648" s="213">
        <f t="shared" si="438"/>
        <v>0</v>
      </c>
      <c r="AG648" s="213">
        <f t="shared" si="438"/>
        <v>0</v>
      </c>
      <c r="AH648" s="213">
        <f t="shared" si="438"/>
        <v>0</v>
      </c>
      <c r="AI648" s="213">
        <f t="shared" si="438"/>
        <v>0</v>
      </c>
      <c r="AJ648" s="213">
        <f t="shared" si="438"/>
        <v>0</v>
      </c>
      <c r="AK648" s="213">
        <f t="shared" si="438"/>
        <v>0</v>
      </c>
      <c r="AL648" s="213">
        <f t="shared" si="438"/>
        <v>0</v>
      </c>
      <c r="AM648" s="213">
        <f t="shared" si="438"/>
        <v>0</v>
      </c>
      <c r="AN648" s="213">
        <f t="shared" si="438"/>
        <v>0</v>
      </c>
      <c r="AO648" s="213">
        <f t="shared" si="438"/>
        <v>0</v>
      </c>
      <c r="AP648" s="213">
        <f t="shared" si="438"/>
        <v>0</v>
      </c>
    </row>
    <row r="649" spans="1:42" x14ac:dyDescent="0.2">
      <c r="A649" s="4" t="s">
        <v>62</v>
      </c>
      <c r="B649" s="213">
        <v>0</v>
      </c>
      <c r="C649" s="213">
        <f>C677</f>
        <v>0</v>
      </c>
      <c r="D649" s="213">
        <f t="shared" ref="D649:AP649" si="439">D677</f>
        <v>0</v>
      </c>
      <c r="E649" s="213">
        <f t="shared" si="439"/>
        <v>0</v>
      </c>
      <c r="F649" s="213">
        <f t="shared" si="439"/>
        <v>0</v>
      </c>
      <c r="G649" s="213">
        <f t="shared" si="439"/>
        <v>0</v>
      </c>
      <c r="H649" s="213">
        <f t="shared" si="439"/>
        <v>0</v>
      </c>
      <c r="I649" s="213">
        <f t="shared" si="439"/>
        <v>0</v>
      </c>
      <c r="J649" s="213">
        <f t="shared" si="439"/>
        <v>0</v>
      </c>
      <c r="K649" s="213">
        <f t="shared" si="439"/>
        <v>0</v>
      </c>
      <c r="L649" s="213">
        <f t="shared" si="439"/>
        <v>0</v>
      </c>
      <c r="M649" s="213">
        <f t="shared" si="439"/>
        <v>0</v>
      </c>
      <c r="N649" s="213">
        <f t="shared" si="439"/>
        <v>0</v>
      </c>
      <c r="O649" s="213">
        <f t="shared" si="439"/>
        <v>0</v>
      </c>
      <c r="P649" s="213">
        <f t="shared" si="439"/>
        <v>0</v>
      </c>
      <c r="Q649" s="213">
        <f t="shared" si="439"/>
        <v>0</v>
      </c>
      <c r="R649" s="213">
        <f t="shared" si="439"/>
        <v>0</v>
      </c>
      <c r="S649" s="213">
        <f t="shared" si="439"/>
        <v>0</v>
      </c>
      <c r="T649" s="213">
        <f t="shared" si="439"/>
        <v>0</v>
      </c>
      <c r="U649" s="213">
        <f t="shared" si="439"/>
        <v>0</v>
      </c>
      <c r="V649" s="213">
        <f t="shared" si="439"/>
        <v>0</v>
      </c>
      <c r="W649" s="213">
        <f t="shared" si="439"/>
        <v>0</v>
      </c>
      <c r="X649" s="213">
        <f t="shared" si="439"/>
        <v>0</v>
      </c>
      <c r="Y649" s="213">
        <f t="shared" si="439"/>
        <v>0</v>
      </c>
      <c r="Z649" s="213">
        <f t="shared" si="439"/>
        <v>0</v>
      </c>
      <c r="AA649" s="213">
        <f t="shared" si="439"/>
        <v>0</v>
      </c>
      <c r="AB649" s="213">
        <f t="shared" si="439"/>
        <v>0</v>
      </c>
      <c r="AC649" s="213">
        <f t="shared" si="439"/>
        <v>0</v>
      </c>
      <c r="AD649" s="213">
        <f t="shared" si="439"/>
        <v>0</v>
      </c>
      <c r="AE649" s="213">
        <f t="shared" si="439"/>
        <v>0</v>
      </c>
      <c r="AF649" s="213">
        <f t="shared" si="439"/>
        <v>0</v>
      </c>
      <c r="AG649" s="213">
        <f t="shared" si="439"/>
        <v>0</v>
      </c>
      <c r="AH649" s="213">
        <f t="shared" si="439"/>
        <v>0</v>
      </c>
      <c r="AI649" s="213">
        <f t="shared" si="439"/>
        <v>0</v>
      </c>
      <c r="AJ649" s="213">
        <f t="shared" si="439"/>
        <v>0</v>
      </c>
      <c r="AK649" s="213">
        <f t="shared" si="439"/>
        <v>0</v>
      </c>
      <c r="AL649" s="213">
        <f t="shared" si="439"/>
        <v>0</v>
      </c>
      <c r="AM649" s="213">
        <f t="shared" si="439"/>
        <v>0</v>
      </c>
      <c r="AN649" s="213">
        <f t="shared" si="439"/>
        <v>0</v>
      </c>
      <c r="AO649" s="213">
        <f t="shared" si="439"/>
        <v>0</v>
      </c>
      <c r="AP649" s="213">
        <f t="shared" si="439"/>
        <v>0</v>
      </c>
    </row>
    <row r="650" spans="1:42" x14ac:dyDescent="0.2">
      <c r="A650" s="4" t="s">
        <v>248</v>
      </c>
      <c r="B650" s="214">
        <v>0</v>
      </c>
      <c r="C650" s="214">
        <f>-C665</f>
        <v>0</v>
      </c>
      <c r="D650" s="214">
        <f t="shared" ref="D650:AP650" si="440">-D665</f>
        <v>0</v>
      </c>
      <c r="E650" s="214">
        <f t="shared" si="440"/>
        <v>0</v>
      </c>
      <c r="F650" s="214">
        <f t="shared" si="440"/>
        <v>0</v>
      </c>
      <c r="G650" s="214">
        <f t="shared" si="440"/>
        <v>0</v>
      </c>
      <c r="H650" s="214">
        <f t="shared" si="440"/>
        <v>0</v>
      </c>
      <c r="I650" s="214">
        <f t="shared" si="440"/>
        <v>0</v>
      </c>
      <c r="J650" s="214">
        <f t="shared" si="440"/>
        <v>0</v>
      </c>
      <c r="K650" s="214">
        <f t="shared" si="440"/>
        <v>0</v>
      </c>
      <c r="L650" s="214">
        <f t="shared" si="440"/>
        <v>0</v>
      </c>
      <c r="M650" s="214">
        <f t="shared" si="440"/>
        <v>0</v>
      </c>
      <c r="N650" s="214">
        <f t="shared" si="440"/>
        <v>0</v>
      </c>
      <c r="O650" s="214">
        <f t="shared" si="440"/>
        <v>0</v>
      </c>
      <c r="P650" s="214">
        <f t="shared" si="440"/>
        <v>0</v>
      </c>
      <c r="Q650" s="214">
        <f t="shared" si="440"/>
        <v>0</v>
      </c>
      <c r="R650" s="214">
        <f t="shared" si="440"/>
        <v>0</v>
      </c>
      <c r="S650" s="214">
        <f t="shared" si="440"/>
        <v>0</v>
      </c>
      <c r="T650" s="214">
        <f t="shared" si="440"/>
        <v>0</v>
      </c>
      <c r="U650" s="214">
        <f t="shared" si="440"/>
        <v>0</v>
      </c>
      <c r="V650" s="214">
        <f t="shared" si="440"/>
        <v>0</v>
      </c>
      <c r="W650" s="214">
        <f t="shared" si="440"/>
        <v>0</v>
      </c>
      <c r="X650" s="214">
        <f t="shared" si="440"/>
        <v>0</v>
      </c>
      <c r="Y650" s="214">
        <f t="shared" si="440"/>
        <v>0</v>
      </c>
      <c r="Z650" s="214">
        <f t="shared" si="440"/>
        <v>0</v>
      </c>
      <c r="AA650" s="214">
        <f t="shared" si="440"/>
        <v>0</v>
      </c>
      <c r="AB650" s="214">
        <f t="shared" si="440"/>
        <v>0</v>
      </c>
      <c r="AC650" s="214">
        <f t="shared" si="440"/>
        <v>0</v>
      </c>
      <c r="AD650" s="214">
        <f t="shared" si="440"/>
        <v>0</v>
      </c>
      <c r="AE650" s="214">
        <f t="shared" si="440"/>
        <v>0</v>
      </c>
      <c r="AF650" s="214">
        <f t="shared" si="440"/>
        <v>0</v>
      </c>
      <c r="AG650" s="214">
        <f t="shared" si="440"/>
        <v>0</v>
      </c>
      <c r="AH650" s="214">
        <f t="shared" si="440"/>
        <v>0</v>
      </c>
      <c r="AI650" s="214">
        <f t="shared" si="440"/>
        <v>0</v>
      </c>
      <c r="AJ650" s="214">
        <f t="shared" si="440"/>
        <v>0</v>
      </c>
      <c r="AK650" s="214">
        <f t="shared" si="440"/>
        <v>0</v>
      </c>
      <c r="AL650" s="214">
        <f t="shared" si="440"/>
        <v>0</v>
      </c>
      <c r="AM650" s="214">
        <f t="shared" si="440"/>
        <v>0</v>
      </c>
      <c r="AN650" s="214">
        <f t="shared" si="440"/>
        <v>0</v>
      </c>
      <c r="AO650" s="214">
        <f t="shared" si="440"/>
        <v>0</v>
      </c>
      <c r="AP650" s="214">
        <f t="shared" si="440"/>
        <v>0</v>
      </c>
    </row>
    <row r="651" spans="1:42" x14ac:dyDescent="0.2">
      <c r="A651" s="4" t="s">
        <v>234</v>
      </c>
      <c r="B651" s="213">
        <f>SUM(B648:B650)</f>
        <v>0</v>
      </c>
      <c r="C651" s="213">
        <f>SUM(C648:C650)</f>
        <v>0</v>
      </c>
      <c r="D651" s="213">
        <f t="shared" ref="D651:AP651" si="441">SUM(D648:D650)</f>
        <v>0</v>
      </c>
      <c r="E651" s="213">
        <f t="shared" si="441"/>
        <v>0</v>
      </c>
      <c r="F651" s="213">
        <f t="shared" si="441"/>
        <v>0</v>
      </c>
      <c r="G651" s="213">
        <f t="shared" si="441"/>
        <v>0</v>
      </c>
      <c r="H651" s="213">
        <f t="shared" si="441"/>
        <v>0</v>
      </c>
      <c r="I651" s="213">
        <f t="shared" si="441"/>
        <v>0</v>
      </c>
      <c r="J651" s="213">
        <f t="shared" si="441"/>
        <v>0</v>
      </c>
      <c r="K651" s="213">
        <f t="shared" si="441"/>
        <v>0</v>
      </c>
      <c r="L651" s="213">
        <f t="shared" si="441"/>
        <v>0</v>
      </c>
      <c r="M651" s="213">
        <f t="shared" si="441"/>
        <v>0</v>
      </c>
      <c r="N651" s="213">
        <f t="shared" si="441"/>
        <v>0</v>
      </c>
      <c r="O651" s="213">
        <f t="shared" si="441"/>
        <v>0</v>
      </c>
      <c r="P651" s="213">
        <f t="shared" si="441"/>
        <v>0</v>
      </c>
      <c r="Q651" s="213">
        <f t="shared" si="441"/>
        <v>0</v>
      </c>
      <c r="R651" s="213">
        <f t="shared" si="441"/>
        <v>0</v>
      </c>
      <c r="S651" s="213">
        <f t="shared" si="441"/>
        <v>0</v>
      </c>
      <c r="T651" s="213">
        <f t="shared" si="441"/>
        <v>0</v>
      </c>
      <c r="U651" s="213">
        <f t="shared" si="441"/>
        <v>0</v>
      </c>
      <c r="V651" s="213">
        <f t="shared" si="441"/>
        <v>0</v>
      </c>
      <c r="W651" s="213">
        <f t="shared" si="441"/>
        <v>0</v>
      </c>
      <c r="X651" s="213">
        <f t="shared" si="441"/>
        <v>0</v>
      </c>
      <c r="Y651" s="213">
        <f t="shared" si="441"/>
        <v>0</v>
      </c>
      <c r="Z651" s="213">
        <f t="shared" si="441"/>
        <v>0</v>
      </c>
      <c r="AA651" s="213">
        <f t="shared" si="441"/>
        <v>0</v>
      </c>
      <c r="AB651" s="213">
        <f t="shared" si="441"/>
        <v>0</v>
      </c>
      <c r="AC651" s="213">
        <f t="shared" si="441"/>
        <v>0</v>
      </c>
      <c r="AD651" s="213">
        <f t="shared" si="441"/>
        <v>0</v>
      </c>
      <c r="AE651" s="213">
        <f t="shared" si="441"/>
        <v>0</v>
      </c>
      <c r="AF651" s="213">
        <f t="shared" si="441"/>
        <v>0</v>
      </c>
      <c r="AG651" s="213">
        <f t="shared" si="441"/>
        <v>0</v>
      </c>
      <c r="AH651" s="213">
        <f t="shared" si="441"/>
        <v>0</v>
      </c>
      <c r="AI651" s="213">
        <f t="shared" si="441"/>
        <v>0</v>
      </c>
      <c r="AJ651" s="213">
        <f t="shared" si="441"/>
        <v>0</v>
      </c>
      <c r="AK651" s="213">
        <f t="shared" si="441"/>
        <v>0</v>
      </c>
      <c r="AL651" s="213">
        <f t="shared" si="441"/>
        <v>0</v>
      </c>
      <c r="AM651" s="213">
        <f t="shared" si="441"/>
        <v>0</v>
      </c>
      <c r="AN651" s="213">
        <f t="shared" si="441"/>
        <v>0</v>
      </c>
      <c r="AO651" s="213">
        <f t="shared" si="441"/>
        <v>0</v>
      </c>
      <c r="AP651" s="213">
        <f t="shared" si="441"/>
        <v>0</v>
      </c>
    </row>
    <row r="652" spans="1:42" s="119" customFormat="1" x14ac:dyDescent="0.2">
      <c r="A652" s="4"/>
      <c r="G652" s="200"/>
      <c r="H652" s="200"/>
      <c r="I652" s="200"/>
      <c r="J652" s="200"/>
      <c r="K652" s="200"/>
      <c r="L652" s="200"/>
      <c r="M652" s="200"/>
      <c r="N652" s="200"/>
      <c r="O652" s="200"/>
      <c r="P652" s="200"/>
      <c r="Q652" s="200"/>
      <c r="R652" s="200"/>
      <c r="S652" s="200"/>
      <c r="T652" s="200"/>
      <c r="U652" s="200"/>
      <c r="V652" s="200"/>
      <c r="W652" s="200"/>
      <c r="X652" s="200"/>
      <c r="Y652" s="200"/>
      <c r="Z652" s="200"/>
      <c r="AA652" s="200"/>
      <c r="AB652" s="200"/>
      <c r="AC652" s="200"/>
      <c r="AD652" s="200"/>
      <c r="AE652" s="200"/>
      <c r="AF652" s="200"/>
      <c r="AG652" s="200"/>
      <c r="AH652" s="200"/>
      <c r="AI652" s="200"/>
      <c r="AJ652" s="200"/>
      <c r="AK652" s="200"/>
      <c r="AL652" s="200"/>
      <c r="AM652" s="200"/>
      <c r="AN652" s="200"/>
      <c r="AO652" s="200"/>
      <c r="AP652" s="200"/>
    </row>
    <row r="653" spans="1:42" s="119" customFormat="1" x14ac:dyDescent="0.2">
      <c r="A653" s="4" t="s">
        <v>250</v>
      </c>
      <c r="G653" s="200"/>
      <c r="H653" s="200"/>
      <c r="I653" s="200"/>
      <c r="J653" s="200"/>
      <c r="K653" s="200"/>
      <c r="L653" s="200"/>
      <c r="M653" s="200"/>
      <c r="N653" s="200"/>
      <c r="O653" s="200"/>
      <c r="P653" s="200"/>
      <c r="Q653" s="200"/>
      <c r="R653" s="200"/>
      <c r="S653" s="200"/>
      <c r="T653" s="200"/>
      <c r="U653" s="200"/>
      <c r="V653" s="200"/>
      <c r="W653" s="200"/>
      <c r="X653" s="200"/>
      <c r="Y653" s="200"/>
      <c r="Z653" s="200"/>
      <c r="AA653" s="200"/>
      <c r="AB653" s="200"/>
      <c r="AC653" s="200"/>
      <c r="AD653" s="200"/>
      <c r="AE653" s="200"/>
      <c r="AF653" s="200"/>
      <c r="AG653" s="200"/>
      <c r="AH653" s="200"/>
      <c r="AI653" s="200"/>
      <c r="AJ653" s="200"/>
      <c r="AK653" s="200"/>
      <c r="AL653" s="200"/>
      <c r="AM653" s="200"/>
      <c r="AN653" s="200"/>
      <c r="AO653" s="200"/>
      <c r="AP653" s="200"/>
    </row>
    <row r="654" spans="1:42" s="119" customFormat="1" x14ac:dyDescent="0.2">
      <c r="A654" s="4" t="s">
        <v>251</v>
      </c>
      <c r="G654" s="200"/>
      <c r="H654" s="200"/>
      <c r="I654" s="200"/>
      <c r="J654" s="200"/>
      <c r="K654" s="200"/>
      <c r="L654" s="200"/>
      <c r="M654" s="200"/>
      <c r="N654" s="200"/>
      <c r="O654" s="200"/>
      <c r="P654" s="200"/>
      <c r="Q654" s="200"/>
      <c r="R654" s="200"/>
      <c r="S654" s="200"/>
      <c r="T654" s="200"/>
      <c r="U654" s="200"/>
      <c r="V654" s="200"/>
      <c r="W654" s="200"/>
      <c r="X654" s="200"/>
      <c r="Y654" s="200"/>
      <c r="Z654" s="200"/>
      <c r="AA654" s="200"/>
      <c r="AB654" s="200"/>
      <c r="AC654" s="200"/>
      <c r="AD654" s="200"/>
      <c r="AE654" s="200"/>
      <c r="AF654" s="200"/>
      <c r="AG654" s="200"/>
      <c r="AH654" s="200"/>
      <c r="AI654" s="200"/>
      <c r="AJ654" s="200"/>
      <c r="AK654" s="200"/>
      <c r="AL654" s="200"/>
      <c r="AM654" s="200"/>
      <c r="AN654" s="200"/>
      <c r="AO654" s="200"/>
      <c r="AP654" s="200"/>
    </row>
    <row r="655" spans="1:42" x14ac:dyDescent="0.2">
      <c r="A655" s="4">
        <v>1</v>
      </c>
      <c r="B655" s="234">
        <f t="shared" ref="B655:B664" si="442">SUM(C655:AP655)</f>
        <v>0</v>
      </c>
      <c r="C655" s="210">
        <f t="shared" ref="C655:AP655" si="443">IF(C$2&gt;analysis_period,0,IF(C$2=equip3_reserve_freq*$A655,equip3_reserve_cost*system_capacity*1000*(1+inflation_rate/100)^B$2,0))</f>
        <v>0</v>
      </c>
      <c r="D655" s="210">
        <f t="shared" si="443"/>
        <v>0</v>
      </c>
      <c r="E655" s="210">
        <f t="shared" si="443"/>
        <v>0</v>
      </c>
      <c r="F655" s="210">
        <f t="shared" si="443"/>
        <v>0</v>
      </c>
      <c r="G655" s="210">
        <f t="shared" si="443"/>
        <v>0</v>
      </c>
      <c r="H655" s="210">
        <f t="shared" si="443"/>
        <v>0</v>
      </c>
      <c r="I655" s="210">
        <f t="shared" si="443"/>
        <v>0</v>
      </c>
      <c r="J655" s="210">
        <f t="shared" si="443"/>
        <v>0</v>
      </c>
      <c r="K655" s="210">
        <f t="shared" si="443"/>
        <v>0</v>
      </c>
      <c r="L655" s="210">
        <f t="shared" si="443"/>
        <v>0</v>
      </c>
      <c r="M655" s="210">
        <f t="shared" si="443"/>
        <v>0</v>
      </c>
      <c r="N655" s="210">
        <f t="shared" si="443"/>
        <v>0</v>
      </c>
      <c r="O655" s="210">
        <f t="shared" si="443"/>
        <v>0</v>
      </c>
      <c r="P655" s="210">
        <f t="shared" si="443"/>
        <v>0</v>
      </c>
      <c r="Q655" s="210">
        <f t="shared" si="443"/>
        <v>0</v>
      </c>
      <c r="R655" s="210">
        <f t="shared" si="443"/>
        <v>0</v>
      </c>
      <c r="S655" s="210">
        <f t="shared" si="443"/>
        <v>0</v>
      </c>
      <c r="T655" s="210">
        <f t="shared" si="443"/>
        <v>0</v>
      </c>
      <c r="U655" s="210">
        <f t="shared" si="443"/>
        <v>0</v>
      </c>
      <c r="V655" s="210">
        <f t="shared" si="443"/>
        <v>0</v>
      </c>
      <c r="W655" s="210">
        <f t="shared" si="443"/>
        <v>0</v>
      </c>
      <c r="X655" s="210">
        <f t="shared" si="443"/>
        <v>0</v>
      </c>
      <c r="Y655" s="210">
        <f t="shared" si="443"/>
        <v>0</v>
      </c>
      <c r="Z655" s="210">
        <f t="shared" si="443"/>
        <v>0</v>
      </c>
      <c r="AA655" s="210">
        <f t="shared" si="443"/>
        <v>0</v>
      </c>
      <c r="AB655" s="210">
        <f t="shared" si="443"/>
        <v>0</v>
      </c>
      <c r="AC655" s="210">
        <f t="shared" si="443"/>
        <v>0</v>
      </c>
      <c r="AD655" s="210">
        <f t="shared" si="443"/>
        <v>0</v>
      </c>
      <c r="AE655" s="210">
        <f t="shared" si="443"/>
        <v>0</v>
      </c>
      <c r="AF655" s="210">
        <f t="shared" si="443"/>
        <v>0</v>
      </c>
      <c r="AG655" s="210">
        <f t="shared" si="443"/>
        <v>0</v>
      </c>
      <c r="AH655" s="210">
        <f t="shared" si="443"/>
        <v>0</v>
      </c>
      <c r="AI655" s="210">
        <f t="shared" si="443"/>
        <v>0</v>
      </c>
      <c r="AJ655" s="210">
        <f t="shared" si="443"/>
        <v>0</v>
      </c>
      <c r="AK655" s="210">
        <f t="shared" si="443"/>
        <v>0</v>
      </c>
      <c r="AL655" s="210">
        <f t="shared" si="443"/>
        <v>0</v>
      </c>
      <c r="AM655" s="210">
        <f t="shared" si="443"/>
        <v>0</v>
      </c>
      <c r="AN655" s="210">
        <f t="shared" si="443"/>
        <v>0</v>
      </c>
      <c r="AO655" s="210">
        <f t="shared" si="443"/>
        <v>0</v>
      </c>
      <c r="AP655" s="210">
        <f t="shared" si="443"/>
        <v>0</v>
      </c>
    </row>
    <row r="656" spans="1:42" x14ac:dyDescent="0.2">
      <c r="A656" s="4">
        <f>A655+1</f>
        <v>2</v>
      </c>
      <c r="B656" s="234">
        <f t="shared" si="442"/>
        <v>0</v>
      </c>
      <c r="C656" s="210">
        <f t="shared" ref="C656:AP656" si="444">IF(C$2&gt;analysis_period,0,IF(C$2=equip3_reserve_freq*$A656,equip3_reserve_cost*system_capacity*1000*(1+inflation_rate/100)^B$2,0))</f>
        <v>0</v>
      </c>
      <c r="D656" s="210">
        <f t="shared" si="444"/>
        <v>0</v>
      </c>
      <c r="E656" s="210">
        <f t="shared" si="444"/>
        <v>0</v>
      </c>
      <c r="F656" s="210">
        <f t="shared" si="444"/>
        <v>0</v>
      </c>
      <c r="G656" s="210">
        <f t="shared" si="444"/>
        <v>0</v>
      </c>
      <c r="H656" s="210">
        <f t="shared" si="444"/>
        <v>0</v>
      </c>
      <c r="I656" s="210">
        <f t="shared" si="444"/>
        <v>0</v>
      </c>
      <c r="J656" s="210">
        <f t="shared" si="444"/>
        <v>0</v>
      </c>
      <c r="K656" s="210">
        <f t="shared" si="444"/>
        <v>0</v>
      </c>
      <c r="L656" s="210">
        <f t="shared" si="444"/>
        <v>0</v>
      </c>
      <c r="M656" s="210">
        <f t="shared" si="444"/>
        <v>0</v>
      </c>
      <c r="N656" s="210">
        <f t="shared" si="444"/>
        <v>0</v>
      </c>
      <c r="O656" s="210">
        <f t="shared" si="444"/>
        <v>0</v>
      </c>
      <c r="P656" s="210">
        <f t="shared" si="444"/>
        <v>0</v>
      </c>
      <c r="Q656" s="210">
        <f t="shared" si="444"/>
        <v>0</v>
      </c>
      <c r="R656" s="210">
        <f t="shared" si="444"/>
        <v>0</v>
      </c>
      <c r="S656" s="210">
        <f t="shared" si="444"/>
        <v>0</v>
      </c>
      <c r="T656" s="210">
        <f t="shared" si="444"/>
        <v>0</v>
      </c>
      <c r="U656" s="210">
        <f t="shared" si="444"/>
        <v>0</v>
      </c>
      <c r="V656" s="210">
        <f t="shared" si="444"/>
        <v>0</v>
      </c>
      <c r="W656" s="210">
        <f t="shared" si="444"/>
        <v>0</v>
      </c>
      <c r="X656" s="210">
        <f t="shared" si="444"/>
        <v>0</v>
      </c>
      <c r="Y656" s="210">
        <f t="shared" si="444"/>
        <v>0</v>
      </c>
      <c r="Z656" s="210">
        <f t="shared" si="444"/>
        <v>0</v>
      </c>
      <c r="AA656" s="210">
        <f t="shared" si="444"/>
        <v>0</v>
      </c>
      <c r="AB656" s="210">
        <f t="shared" si="444"/>
        <v>0</v>
      </c>
      <c r="AC656" s="210">
        <f t="shared" si="444"/>
        <v>0</v>
      </c>
      <c r="AD656" s="210">
        <f t="shared" si="444"/>
        <v>0</v>
      </c>
      <c r="AE656" s="210">
        <f t="shared" si="444"/>
        <v>0</v>
      </c>
      <c r="AF656" s="210">
        <f t="shared" si="444"/>
        <v>0</v>
      </c>
      <c r="AG656" s="210">
        <f t="shared" si="444"/>
        <v>0</v>
      </c>
      <c r="AH656" s="210">
        <f t="shared" si="444"/>
        <v>0</v>
      </c>
      <c r="AI656" s="210">
        <f t="shared" si="444"/>
        <v>0</v>
      </c>
      <c r="AJ656" s="210">
        <f t="shared" si="444"/>
        <v>0</v>
      </c>
      <c r="AK656" s="210">
        <f t="shared" si="444"/>
        <v>0</v>
      </c>
      <c r="AL656" s="210">
        <f t="shared" si="444"/>
        <v>0</v>
      </c>
      <c r="AM656" s="210">
        <f t="shared" si="444"/>
        <v>0</v>
      </c>
      <c r="AN656" s="210">
        <f t="shared" si="444"/>
        <v>0</v>
      </c>
      <c r="AO656" s="210">
        <f t="shared" si="444"/>
        <v>0</v>
      </c>
      <c r="AP656" s="210">
        <f t="shared" si="444"/>
        <v>0</v>
      </c>
    </row>
    <row r="657" spans="1:42" x14ac:dyDescent="0.2">
      <c r="A657" s="4">
        <f t="shared" ref="A657:A664" si="445">A656+1</f>
        <v>3</v>
      </c>
      <c r="B657" s="234">
        <f t="shared" si="442"/>
        <v>0</v>
      </c>
      <c r="C657" s="210">
        <f t="shared" ref="C657:AP657" si="446">IF(C$2&gt;analysis_period,0,IF(C$2=equip3_reserve_freq*$A657,equip3_reserve_cost*system_capacity*1000*(1+inflation_rate/100)^B$2,0))</f>
        <v>0</v>
      </c>
      <c r="D657" s="210">
        <f t="shared" si="446"/>
        <v>0</v>
      </c>
      <c r="E657" s="210">
        <f t="shared" si="446"/>
        <v>0</v>
      </c>
      <c r="F657" s="210">
        <f t="shared" si="446"/>
        <v>0</v>
      </c>
      <c r="G657" s="210">
        <f t="shared" si="446"/>
        <v>0</v>
      </c>
      <c r="H657" s="210">
        <f t="shared" si="446"/>
        <v>0</v>
      </c>
      <c r="I657" s="210">
        <f t="shared" si="446"/>
        <v>0</v>
      </c>
      <c r="J657" s="210">
        <f t="shared" si="446"/>
        <v>0</v>
      </c>
      <c r="K657" s="210">
        <f t="shared" si="446"/>
        <v>0</v>
      </c>
      <c r="L657" s="210">
        <f t="shared" si="446"/>
        <v>0</v>
      </c>
      <c r="M657" s="210">
        <f t="shared" si="446"/>
        <v>0</v>
      </c>
      <c r="N657" s="210">
        <f t="shared" si="446"/>
        <v>0</v>
      </c>
      <c r="O657" s="210">
        <f t="shared" si="446"/>
        <v>0</v>
      </c>
      <c r="P657" s="210">
        <f t="shared" si="446"/>
        <v>0</v>
      </c>
      <c r="Q657" s="210">
        <f t="shared" si="446"/>
        <v>0</v>
      </c>
      <c r="R657" s="210">
        <f t="shared" si="446"/>
        <v>0</v>
      </c>
      <c r="S657" s="210">
        <f t="shared" si="446"/>
        <v>0</v>
      </c>
      <c r="T657" s="210">
        <f t="shared" si="446"/>
        <v>0</v>
      </c>
      <c r="U657" s="210">
        <f t="shared" si="446"/>
        <v>0</v>
      </c>
      <c r="V657" s="210">
        <f t="shared" si="446"/>
        <v>0</v>
      </c>
      <c r="W657" s="210">
        <f t="shared" si="446"/>
        <v>0</v>
      </c>
      <c r="X657" s="210">
        <f t="shared" si="446"/>
        <v>0</v>
      </c>
      <c r="Y657" s="210">
        <f t="shared" si="446"/>
        <v>0</v>
      </c>
      <c r="Z657" s="210">
        <f t="shared" si="446"/>
        <v>0</v>
      </c>
      <c r="AA657" s="210">
        <f t="shared" si="446"/>
        <v>0</v>
      </c>
      <c r="AB657" s="210">
        <f t="shared" si="446"/>
        <v>0</v>
      </c>
      <c r="AC657" s="210">
        <f t="shared" si="446"/>
        <v>0</v>
      </c>
      <c r="AD657" s="210">
        <f t="shared" si="446"/>
        <v>0</v>
      </c>
      <c r="AE657" s="210">
        <f t="shared" si="446"/>
        <v>0</v>
      </c>
      <c r="AF657" s="210">
        <f t="shared" si="446"/>
        <v>0</v>
      </c>
      <c r="AG657" s="210">
        <f t="shared" si="446"/>
        <v>0</v>
      </c>
      <c r="AH657" s="210">
        <f t="shared" si="446"/>
        <v>0</v>
      </c>
      <c r="AI657" s="210">
        <f t="shared" si="446"/>
        <v>0</v>
      </c>
      <c r="AJ657" s="210">
        <f t="shared" si="446"/>
        <v>0</v>
      </c>
      <c r="AK657" s="210">
        <f t="shared" si="446"/>
        <v>0</v>
      </c>
      <c r="AL657" s="210">
        <f t="shared" si="446"/>
        <v>0</v>
      </c>
      <c r="AM657" s="210">
        <f t="shared" si="446"/>
        <v>0</v>
      </c>
      <c r="AN657" s="210">
        <f t="shared" si="446"/>
        <v>0</v>
      </c>
      <c r="AO657" s="210">
        <f t="shared" si="446"/>
        <v>0</v>
      </c>
      <c r="AP657" s="210">
        <f t="shared" si="446"/>
        <v>0</v>
      </c>
    </row>
    <row r="658" spans="1:42" x14ac:dyDescent="0.2">
      <c r="A658" s="4">
        <f t="shared" si="445"/>
        <v>4</v>
      </c>
      <c r="B658" s="234">
        <f t="shared" si="442"/>
        <v>0</v>
      </c>
      <c r="C658" s="210">
        <f t="shared" ref="C658:AP658" si="447">IF(C$2&gt;analysis_period,0,IF(C$2=equip3_reserve_freq*$A658,equip3_reserve_cost*system_capacity*1000*(1+inflation_rate/100)^B$2,0))</f>
        <v>0</v>
      </c>
      <c r="D658" s="210">
        <f t="shared" si="447"/>
        <v>0</v>
      </c>
      <c r="E658" s="210">
        <f t="shared" si="447"/>
        <v>0</v>
      </c>
      <c r="F658" s="210">
        <f t="shared" si="447"/>
        <v>0</v>
      </c>
      <c r="G658" s="210">
        <f t="shared" si="447"/>
        <v>0</v>
      </c>
      <c r="H658" s="210">
        <f t="shared" si="447"/>
        <v>0</v>
      </c>
      <c r="I658" s="210">
        <f t="shared" si="447"/>
        <v>0</v>
      </c>
      <c r="J658" s="210">
        <f t="shared" si="447"/>
        <v>0</v>
      </c>
      <c r="K658" s="210">
        <f t="shared" si="447"/>
        <v>0</v>
      </c>
      <c r="L658" s="210">
        <f t="shared" si="447"/>
        <v>0</v>
      </c>
      <c r="M658" s="210">
        <f t="shared" si="447"/>
        <v>0</v>
      </c>
      <c r="N658" s="210">
        <f t="shared" si="447"/>
        <v>0</v>
      </c>
      <c r="O658" s="210">
        <f t="shared" si="447"/>
        <v>0</v>
      </c>
      <c r="P658" s="210">
        <f t="shared" si="447"/>
        <v>0</v>
      </c>
      <c r="Q658" s="210">
        <f t="shared" si="447"/>
        <v>0</v>
      </c>
      <c r="R658" s="210">
        <f t="shared" si="447"/>
        <v>0</v>
      </c>
      <c r="S658" s="210">
        <f t="shared" si="447"/>
        <v>0</v>
      </c>
      <c r="T658" s="210">
        <f t="shared" si="447"/>
        <v>0</v>
      </c>
      <c r="U658" s="210">
        <f t="shared" si="447"/>
        <v>0</v>
      </c>
      <c r="V658" s="210">
        <f t="shared" si="447"/>
        <v>0</v>
      </c>
      <c r="W658" s="210">
        <f t="shared" si="447"/>
        <v>0</v>
      </c>
      <c r="X658" s="210">
        <f t="shared" si="447"/>
        <v>0</v>
      </c>
      <c r="Y658" s="210">
        <f t="shared" si="447"/>
        <v>0</v>
      </c>
      <c r="Z658" s="210">
        <f t="shared" si="447"/>
        <v>0</v>
      </c>
      <c r="AA658" s="210">
        <f t="shared" si="447"/>
        <v>0</v>
      </c>
      <c r="AB658" s="210">
        <f t="shared" si="447"/>
        <v>0</v>
      </c>
      <c r="AC658" s="210">
        <f t="shared" si="447"/>
        <v>0</v>
      </c>
      <c r="AD658" s="210">
        <f t="shared" si="447"/>
        <v>0</v>
      </c>
      <c r="AE658" s="210">
        <f t="shared" si="447"/>
        <v>0</v>
      </c>
      <c r="AF658" s="210">
        <f t="shared" si="447"/>
        <v>0</v>
      </c>
      <c r="AG658" s="210">
        <f t="shared" si="447"/>
        <v>0</v>
      </c>
      <c r="AH658" s="210">
        <f t="shared" si="447"/>
        <v>0</v>
      </c>
      <c r="AI658" s="210">
        <f t="shared" si="447"/>
        <v>0</v>
      </c>
      <c r="AJ658" s="210">
        <f t="shared" si="447"/>
        <v>0</v>
      </c>
      <c r="AK658" s="210">
        <f t="shared" si="447"/>
        <v>0</v>
      </c>
      <c r="AL658" s="210">
        <f t="shared" si="447"/>
        <v>0</v>
      </c>
      <c r="AM658" s="210">
        <f t="shared" si="447"/>
        <v>0</v>
      </c>
      <c r="AN658" s="210">
        <f t="shared" si="447"/>
        <v>0</v>
      </c>
      <c r="AO658" s="210">
        <f t="shared" si="447"/>
        <v>0</v>
      </c>
      <c r="AP658" s="210">
        <f t="shared" si="447"/>
        <v>0</v>
      </c>
    </row>
    <row r="659" spans="1:42" x14ac:dyDescent="0.2">
      <c r="A659" s="4">
        <f t="shared" si="445"/>
        <v>5</v>
      </c>
      <c r="B659" s="234">
        <f t="shared" si="442"/>
        <v>0</v>
      </c>
      <c r="C659" s="210">
        <f t="shared" ref="C659:AP659" si="448">IF(C$2&gt;analysis_period,0,IF(C$2=equip3_reserve_freq*$A659,equip3_reserve_cost*system_capacity*1000*(1+inflation_rate/100)^B$2,0))</f>
        <v>0</v>
      </c>
      <c r="D659" s="210">
        <f t="shared" si="448"/>
        <v>0</v>
      </c>
      <c r="E659" s="210">
        <f t="shared" si="448"/>
        <v>0</v>
      </c>
      <c r="F659" s="210">
        <f t="shared" si="448"/>
        <v>0</v>
      </c>
      <c r="G659" s="210">
        <f t="shared" si="448"/>
        <v>0</v>
      </c>
      <c r="H659" s="210">
        <f t="shared" si="448"/>
        <v>0</v>
      </c>
      <c r="I659" s="210">
        <f t="shared" si="448"/>
        <v>0</v>
      </c>
      <c r="J659" s="210">
        <f t="shared" si="448"/>
        <v>0</v>
      </c>
      <c r="K659" s="210">
        <f t="shared" si="448"/>
        <v>0</v>
      </c>
      <c r="L659" s="210">
        <f t="shared" si="448"/>
        <v>0</v>
      </c>
      <c r="M659" s="210">
        <f t="shared" si="448"/>
        <v>0</v>
      </c>
      <c r="N659" s="210">
        <f t="shared" si="448"/>
        <v>0</v>
      </c>
      <c r="O659" s="210">
        <f t="shared" si="448"/>
        <v>0</v>
      </c>
      <c r="P659" s="210">
        <f t="shared" si="448"/>
        <v>0</v>
      </c>
      <c r="Q659" s="210">
        <f t="shared" si="448"/>
        <v>0</v>
      </c>
      <c r="R659" s="210">
        <f t="shared" si="448"/>
        <v>0</v>
      </c>
      <c r="S659" s="210">
        <f t="shared" si="448"/>
        <v>0</v>
      </c>
      <c r="T659" s="210">
        <f t="shared" si="448"/>
        <v>0</v>
      </c>
      <c r="U659" s="210">
        <f t="shared" si="448"/>
        <v>0</v>
      </c>
      <c r="V659" s="210">
        <f t="shared" si="448"/>
        <v>0</v>
      </c>
      <c r="W659" s="210">
        <f t="shared" si="448"/>
        <v>0</v>
      </c>
      <c r="X659" s="210">
        <f t="shared" si="448"/>
        <v>0</v>
      </c>
      <c r="Y659" s="210">
        <f t="shared" si="448"/>
        <v>0</v>
      </c>
      <c r="Z659" s="210">
        <f t="shared" si="448"/>
        <v>0</v>
      </c>
      <c r="AA659" s="210">
        <f t="shared" si="448"/>
        <v>0</v>
      </c>
      <c r="AB659" s="210">
        <f t="shared" si="448"/>
        <v>0</v>
      </c>
      <c r="AC659" s="210">
        <f t="shared" si="448"/>
        <v>0</v>
      </c>
      <c r="AD659" s="210">
        <f t="shared" si="448"/>
        <v>0</v>
      </c>
      <c r="AE659" s="210">
        <f t="shared" si="448"/>
        <v>0</v>
      </c>
      <c r="AF659" s="210">
        <f t="shared" si="448"/>
        <v>0</v>
      </c>
      <c r="AG659" s="210">
        <f t="shared" si="448"/>
        <v>0</v>
      </c>
      <c r="AH659" s="210">
        <f t="shared" si="448"/>
        <v>0</v>
      </c>
      <c r="AI659" s="210">
        <f t="shared" si="448"/>
        <v>0</v>
      </c>
      <c r="AJ659" s="210">
        <f t="shared" si="448"/>
        <v>0</v>
      </c>
      <c r="AK659" s="210">
        <f t="shared" si="448"/>
        <v>0</v>
      </c>
      <c r="AL659" s="210">
        <f t="shared" si="448"/>
        <v>0</v>
      </c>
      <c r="AM659" s="210">
        <f t="shared" si="448"/>
        <v>0</v>
      </c>
      <c r="AN659" s="210">
        <f t="shared" si="448"/>
        <v>0</v>
      </c>
      <c r="AO659" s="210">
        <f t="shared" si="448"/>
        <v>0</v>
      </c>
      <c r="AP659" s="210">
        <f t="shared" si="448"/>
        <v>0</v>
      </c>
    </row>
    <row r="660" spans="1:42" x14ac:dyDescent="0.2">
      <c r="A660" s="4">
        <f t="shared" si="445"/>
        <v>6</v>
      </c>
      <c r="B660" s="234">
        <f t="shared" si="442"/>
        <v>0</v>
      </c>
      <c r="C660" s="210">
        <f t="shared" ref="C660:AP660" si="449">IF(C$2&gt;analysis_period,0,IF(C$2=equip3_reserve_freq*$A660,equip3_reserve_cost*system_capacity*1000*(1+inflation_rate/100)^B$2,0))</f>
        <v>0</v>
      </c>
      <c r="D660" s="210">
        <f t="shared" si="449"/>
        <v>0</v>
      </c>
      <c r="E660" s="210">
        <f t="shared" si="449"/>
        <v>0</v>
      </c>
      <c r="F660" s="210">
        <f t="shared" si="449"/>
        <v>0</v>
      </c>
      <c r="G660" s="210">
        <f t="shared" si="449"/>
        <v>0</v>
      </c>
      <c r="H660" s="210">
        <f t="shared" si="449"/>
        <v>0</v>
      </c>
      <c r="I660" s="210">
        <f t="shared" si="449"/>
        <v>0</v>
      </c>
      <c r="J660" s="210">
        <f t="shared" si="449"/>
        <v>0</v>
      </c>
      <c r="K660" s="210">
        <f t="shared" si="449"/>
        <v>0</v>
      </c>
      <c r="L660" s="210">
        <f t="shared" si="449"/>
        <v>0</v>
      </c>
      <c r="M660" s="210">
        <f t="shared" si="449"/>
        <v>0</v>
      </c>
      <c r="N660" s="210">
        <f t="shared" si="449"/>
        <v>0</v>
      </c>
      <c r="O660" s="210">
        <f t="shared" si="449"/>
        <v>0</v>
      </c>
      <c r="P660" s="210">
        <f t="shared" si="449"/>
        <v>0</v>
      </c>
      <c r="Q660" s="210">
        <f t="shared" si="449"/>
        <v>0</v>
      </c>
      <c r="R660" s="210">
        <f t="shared" si="449"/>
        <v>0</v>
      </c>
      <c r="S660" s="210">
        <f t="shared" si="449"/>
        <v>0</v>
      </c>
      <c r="T660" s="210">
        <f t="shared" si="449"/>
        <v>0</v>
      </c>
      <c r="U660" s="210">
        <f t="shared" si="449"/>
        <v>0</v>
      </c>
      <c r="V660" s="210">
        <f t="shared" si="449"/>
        <v>0</v>
      </c>
      <c r="W660" s="210">
        <f t="shared" si="449"/>
        <v>0</v>
      </c>
      <c r="X660" s="210">
        <f t="shared" si="449"/>
        <v>0</v>
      </c>
      <c r="Y660" s="210">
        <f t="shared" si="449"/>
        <v>0</v>
      </c>
      <c r="Z660" s="210">
        <f t="shared" si="449"/>
        <v>0</v>
      </c>
      <c r="AA660" s="210">
        <f t="shared" si="449"/>
        <v>0</v>
      </c>
      <c r="AB660" s="210">
        <f t="shared" si="449"/>
        <v>0</v>
      </c>
      <c r="AC660" s="210">
        <f t="shared" si="449"/>
        <v>0</v>
      </c>
      <c r="AD660" s="210">
        <f t="shared" si="449"/>
        <v>0</v>
      </c>
      <c r="AE660" s="210">
        <f t="shared" si="449"/>
        <v>0</v>
      </c>
      <c r="AF660" s="210">
        <f t="shared" si="449"/>
        <v>0</v>
      </c>
      <c r="AG660" s="210">
        <f t="shared" si="449"/>
        <v>0</v>
      </c>
      <c r="AH660" s="210">
        <f t="shared" si="449"/>
        <v>0</v>
      </c>
      <c r="AI660" s="210">
        <f t="shared" si="449"/>
        <v>0</v>
      </c>
      <c r="AJ660" s="210">
        <f t="shared" si="449"/>
        <v>0</v>
      </c>
      <c r="AK660" s="210">
        <f t="shared" si="449"/>
        <v>0</v>
      </c>
      <c r="AL660" s="210">
        <f t="shared" si="449"/>
        <v>0</v>
      </c>
      <c r="AM660" s="210">
        <f t="shared" si="449"/>
        <v>0</v>
      </c>
      <c r="AN660" s="210">
        <f t="shared" si="449"/>
        <v>0</v>
      </c>
      <c r="AO660" s="210">
        <f t="shared" si="449"/>
        <v>0</v>
      </c>
      <c r="AP660" s="210">
        <f t="shared" si="449"/>
        <v>0</v>
      </c>
    </row>
    <row r="661" spans="1:42" x14ac:dyDescent="0.2">
      <c r="A661" s="4">
        <f t="shared" si="445"/>
        <v>7</v>
      </c>
      <c r="B661" s="234">
        <f t="shared" si="442"/>
        <v>0</v>
      </c>
      <c r="C661" s="210">
        <f t="shared" ref="C661:AP661" si="450">IF(C$2&gt;analysis_period,0,IF(C$2=equip3_reserve_freq*$A661,equip3_reserve_cost*system_capacity*1000*(1+inflation_rate/100)^B$2,0))</f>
        <v>0</v>
      </c>
      <c r="D661" s="210">
        <f t="shared" si="450"/>
        <v>0</v>
      </c>
      <c r="E661" s="210">
        <f t="shared" si="450"/>
        <v>0</v>
      </c>
      <c r="F661" s="210">
        <f t="shared" si="450"/>
        <v>0</v>
      </c>
      <c r="G661" s="210">
        <f t="shared" si="450"/>
        <v>0</v>
      </c>
      <c r="H661" s="210">
        <f t="shared" si="450"/>
        <v>0</v>
      </c>
      <c r="I661" s="210">
        <f t="shared" si="450"/>
        <v>0</v>
      </c>
      <c r="J661" s="210">
        <f t="shared" si="450"/>
        <v>0</v>
      </c>
      <c r="K661" s="210">
        <f t="shared" si="450"/>
        <v>0</v>
      </c>
      <c r="L661" s="210">
        <f t="shared" si="450"/>
        <v>0</v>
      </c>
      <c r="M661" s="210">
        <f t="shared" si="450"/>
        <v>0</v>
      </c>
      <c r="N661" s="210">
        <f t="shared" si="450"/>
        <v>0</v>
      </c>
      <c r="O661" s="210">
        <f t="shared" si="450"/>
        <v>0</v>
      </c>
      <c r="P661" s="210">
        <f t="shared" si="450"/>
        <v>0</v>
      </c>
      <c r="Q661" s="210">
        <f t="shared" si="450"/>
        <v>0</v>
      </c>
      <c r="R661" s="210">
        <f t="shared" si="450"/>
        <v>0</v>
      </c>
      <c r="S661" s="210">
        <f t="shared" si="450"/>
        <v>0</v>
      </c>
      <c r="T661" s="210">
        <f t="shared" si="450"/>
        <v>0</v>
      </c>
      <c r="U661" s="210">
        <f t="shared" si="450"/>
        <v>0</v>
      </c>
      <c r="V661" s="210">
        <f t="shared" si="450"/>
        <v>0</v>
      </c>
      <c r="W661" s="210">
        <f t="shared" si="450"/>
        <v>0</v>
      </c>
      <c r="X661" s="210">
        <f t="shared" si="450"/>
        <v>0</v>
      </c>
      <c r="Y661" s="210">
        <f t="shared" si="450"/>
        <v>0</v>
      </c>
      <c r="Z661" s="210">
        <f t="shared" si="450"/>
        <v>0</v>
      </c>
      <c r="AA661" s="210">
        <f t="shared" si="450"/>
        <v>0</v>
      </c>
      <c r="AB661" s="210">
        <f t="shared" si="450"/>
        <v>0</v>
      </c>
      <c r="AC661" s="210">
        <f t="shared" si="450"/>
        <v>0</v>
      </c>
      <c r="AD661" s="210">
        <f t="shared" si="450"/>
        <v>0</v>
      </c>
      <c r="AE661" s="210">
        <f t="shared" si="450"/>
        <v>0</v>
      </c>
      <c r="AF661" s="210">
        <f t="shared" si="450"/>
        <v>0</v>
      </c>
      <c r="AG661" s="210">
        <f t="shared" si="450"/>
        <v>0</v>
      </c>
      <c r="AH661" s="210">
        <f t="shared" si="450"/>
        <v>0</v>
      </c>
      <c r="AI661" s="210">
        <f t="shared" si="450"/>
        <v>0</v>
      </c>
      <c r="AJ661" s="210">
        <f t="shared" si="450"/>
        <v>0</v>
      </c>
      <c r="AK661" s="210">
        <f t="shared" si="450"/>
        <v>0</v>
      </c>
      <c r="AL661" s="210">
        <f t="shared" si="450"/>
        <v>0</v>
      </c>
      <c r="AM661" s="210">
        <f t="shared" si="450"/>
        <v>0</v>
      </c>
      <c r="AN661" s="210">
        <f t="shared" si="450"/>
        <v>0</v>
      </c>
      <c r="AO661" s="210">
        <f t="shared" si="450"/>
        <v>0</v>
      </c>
      <c r="AP661" s="210">
        <f t="shared" si="450"/>
        <v>0</v>
      </c>
    </row>
    <row r="662" spans="1:42" x14ac:dyDescent="0.2">
      <c r="A662" s="4">
        <f t="shared" si="445"/>
        <v>8</v>
      </c>
      <c r="B662" s="234">
        <f t="shared" si="442"/>
        <v>0</v>
      </c>
      <c r="C662" s="210">
        <f t="shared" ref="C662:AP662" si="451">IF(C$2&gt;analysis_period,0,IF(C$2=equip3_reserve_freq*$A662,equip3_reserve_cost*system_capacity*1000*(1+inflation_rate/100)^B$2,0))</f>
        <v>0</v>
      </c>
      <c r="D662" s="210">
        <f t="shared" si="451"/>
        <v>0</v>
      </c>
      <c r="E662" s="210">
        <f t="shared" si="451"/>
        <v>0</v>
      </c>
      <c r="F662" s="210">
        <f t="shared" si="451"/>
        <v>0</v>
      </c>
      <c r="G662" s="210">
        <f t="shared" si="451"/>
        <v>0</v>
      </c>
      <c r="H662" s="210">
        <f t="shared" si="451"/>
        <v>0</v>
      </c>
      <c r="I662" s="210">
        <f t="shared" si="451"/>
        <v>0</v>
      </c>
      <c r="J662" s="210">
        <f t="shared" si="451"/>
        <v>0</v>
      </c>
      <c r="K662" s="210">
        <f t="shared" si="451"/>
        <v>0</v>
      </c>
      <c r="L662" s="210">
        <f t="shared" si="451"/>
        <v>0</v>
      </c>
      <c r="M662" s="210">
        <f t="shared" si="451"/>
        <v>0</v>
      </c>
      <c r="N662" s="210">
        <f t="shared" si="451"/>
        <v>0</v>
      </c>
      <c r="O662" s="210">
        <f t="shared" si="451"/>
        <v>0</v>
      </c>
      <c r="P662" s="210">
        <f t="shared" si="451"/>
        <v>0</v>
      </c>
      <c r="Q662" s="210">
        <f t="shared" si="451"/>
        <v>0</v>
      </c>
      <c r="R662" s="210">
        <f t="shared" si="451"/>
        <v>0</v>
      </c>
      <c r="S662" s="210">
        <f t="shared" si="451"/>
        <v>0</v>
      </c>
      <c r="T662" s="210">
        <f t="shared" si="451"/>
        <v>0</v>
      </c>
      <c r="U662" s="210">
        <f t="shared" si="451"/>
        <v>0</v>
      </c>
      <c r="V662" s="210">
        <f t="shared" si="451"/>
        <v>0</v>
      </c>
      <c r="W662" s="210">
        <f t="shared" si="451"/>
        <v>0</v>
      </c>
      <c r="X662" s="210">
        <f t="shared" si="451"/>
        <v>0</v>
      </c>
      <c r="Y662" s="210">
        <f t="shared" si="451"/>
        <v>0</v>
      </c>
      <c r="Z662" s="210">
        <f t="shared" si="451"/>
        <v>0</v>
      </c>
      <c r="AA662" s="210">
        <f t="shared" si="451"/>
        <v>0</v>
      </c>
      <c r="AB662" s="210">
        <f t="shared" si="451"/>
        <v>0</v>
      </c>
      <c r="AC662" s="210">
        <f t="shared" si="451"/>
        <v>0</v>
      </c>
      <c r="AD662" s="210">
        <f t="shared" si="451"/>
        <v>0</v>
      </c>
      <c r="AE662" s="210">
        <f t="shared" si="451"/>
        <v>0</v>
      </c>
      <c r="AF662" s="210">
        <f t="shared" si="451"/>
        <v>0</v>
      </c>
      <c r="AG662" s="210">
        <f t="shared" si="451"/>
        <v>0</v>
      </c>
      <c r="AH662" s="210">
        <f t="shared" si="451"/>
        <v>0</v>
      </c>
      <c r="AI662" s="210">
        <f t="shared" si="451"/>
        <v>0</v>
      </c>
      <c r="AJ662" s="210">
        <f t="shared" si="451"/>
        <v>0</v>
      </c>
      <c r="AK662" s="210">
        <f t="shared" si="451"/>
        <v>0</v>
      </c>
      <c r="AL662" s="210">
        <f t="shared" si="451"/>
        <v>0</v>
      </c>
      <c r="AM662" s="210">
        <f t="shared" si="451"/>
        <v>0</v>
      </c>
      <c r="AN662" s="210">
        <f t="shared" si="451"/>
        <v>0</v>
      </c>
      <c r="AO662" s="210">
        <f t="shared" si="451"/>
        <v>0</v>
      </c>
      <c r="AP662" s="210">
        <f t="shared" si="451"/>
        <v>0</v>
      </c>
    </row>
    <row r="663" spans="1:42" x14ac:dyDescent="0.2">
      <c r="A663" s="4">
        <f>A662+1</f>
        <v>9</v>
      </c>
      <c r="B663" s="234">
        <f t="shared" si="442"/>
        <v>0</v>
      </c>
      <c r="C663" s="210">
        <f t="shared" ref="C663:AP663" si="452">IF(C$2&gt;analysis_period,0,IF(C$2=equip3_reserve_freq*$A663,equip3_reserve_cost*system_capacity*1000*(1+inflation_rate/100)^B$2,0))</f>
        <v>0</v>
      </c>
      <c r="D663" s="210">
        <f t="shared" si="452"/>
        <v>0</v>
      </c>
      <c r="E663" s="210">
        <f t="shared" si="452"/>
        <v>0</v>
      </c>
      <c r="F663" s="210">
        <f t="shared" si="452"/>
        <v>0</v>
      </c>
      <c r="G663" s="210">
        <f t="shared" si="452"/>
        <v>0</v>
      </c>
      <c r="H663" s="210">
        <f t="shared" si="452"/>
        <v>0</v>
      </c>
      <c r="I663" s="210">
        <f t="shared" si="452"/>
        <v>0</v>
      </c>
      <c r="J663" s="210">
        <f t="shared" si="452"/>
        <v>0</v>
      </c>
      <c r="K663" s="210">
        <f t="shared" si="452"/>
        <v>0</v>
      </c>
      <c r="L663" s="210">
        <f t="shared" si="452"/>
        <v>0</v>
      </c>
      <c r="M663" s="210">
        <f t="shared" si="452"/>
        <v>0</v>
      </c>
      <c r="N663" s="210">
        <f t="shared" si="452"/>
        <v>0</v>
      </c>
      <c r="O663" s="210">
        <f t="shared" si="452"/>
        <v>0</v>
      </c>
      <c r="P663" s="210">
        <f t="shared" si="452"/>
        <v>0</v>
      </c>
      <c r="Q663" s="210">
        <f t="shared" si="452"/>
        <v>0</v>
      </c>
      <c r="R663" s="210">
        <f t="shared" si="452"/>
        <v>0</v>
      </c>
      <c r="S663" s="210">
        <f t="shared" si="452"/>
        <v>0</v>
      </c>
      <c r="T663" s="210">
        <f t="shared" si="452"/>
        <v>0</v>
      </c>
      <c r="U663" s="210">
        <f t="shared" si="452"/>
        <v>0</v>
      </c>
      <c r="V663" s="210">
        <f t="shared" si="452"/>
        <v>0</v>
      </c>
      <c r="W663" s="210">
        <f t="shared" si="452"/>
        <v>0</v>
      </c>
      <c r="X663" s="210">
        <f t="shared" si="452"/>
        <v>0</v>
      </c>
      <c r="Y663" s="210">
        <f t="shared" si="452"/>
        <v>0</v>
      </c>
      <c r="Z663" s="210">
        <f t="shared" si="452"/>
        <v>0</v>
      </c>
      <c r="AA663" s="210">
        <f t="shared" si="452"/>
        <v>0</v>
      </c>
      <c r="AB663" s="210">
        <f t="shared" si="452"/>
        <v>0</v>
      </c>
      <c r="AC663" s="210">
        <f t="shared" si="452"/>
        <v>0</v>
      </c>
      <c r="AD663" s="210">
        <f t="shared" si="452"/>
        <v>0</v>
      </c>
      <c r="AE663" s="210">
        <f t="shared" si="452"/>
        <v>0</v>
      </c>
      <c r="AF663" s="210">
        <f t="shared" si="452"/>
        <v>0</v>
      </c>
      <c r="AG663" s="210">
        <f t="shared" si="452"/>
        <v>0</v>
      </c>
      <c r="AH663" s="210">
        <f t="shared" si="452"/>
        <v>0</v>
      </c>
      <c r="AI663" s="210">
        <f t="shared" si="452"/>
        <v>0</v>
      </c>
      <c r="AJ663" s="210">
        <f t="shared" si="452"/>
        <v>0</v>
      </c>
      <c r="AK663" s="210">
        <f t="shared" si="452"/>
        <v>0</v>
      </c>
      <c r="AL663" s="210">
        <f t="shared" si="452"/>
        <v>0</v>
      </c>
      <c r="AM663" s="210">
        <f t="shared" si="452"/>
        <v>0</v>
      </c>
      <c r="AN663" s="210">
        <f t="shared" si="452"/>
        <v>0</v>
      </c>
      <c r="AO663" s="210">
        <f t="shared" si="452"/>
        <v>0</v>
      </c>
      <c r="AP663" s="210">
        <f t="shared" si="452"/>
        <v>0</v>
      </c>
    </row>
    <row r="664" spans="1:42" x14ac:dyDescent="0.2">
      <c r="A664" s="4">
        <f t="shared" si="445"/>
        <v>10</v>
      </c>
      <c r="B664" s="234">
        <f t="shared" si="442"/>
        <v>0</v>
      </c>
      <c r="C664" s="210">
        <f t="shared" ref="C664:AP664" si="453">IF(C$2&gt;analysis_period,0,IF(C$2=equip3_reserve_freq*$A664,equip3_reserve_cost*system_capacity*1000*(1+inflation_rate/100)^B$2,0))</f>
        <v>0</v>
      </c>
      <c r="D664" s="210">
        <f t="shared" si="453"/>
        <v>0</v>
      </c>
      <c r="E664" s="210">
        <f t="shared" si="453"/>
        <v>0</v>
      </c>
      <c r="F664" s="210">
        <f t="shared" si="453"/>
        <v>0</v>
      </c>
      <c r="G664" s="210">
        <f t="shared" si="453"/>
        <v>0</v>
      </c>
      <c r="H664" s="210">
        <f t="shared" si="453"/>
        <v>0</v>
      </c>
      <c r="I664" s="210">
        <f t="shared" si="453"/>
        <v>0</v>
      </c>
      <c r="J664" s="210">
        <f t="shared" si="453"/>
        <v>0</v>
      </c>
      <c r="K664" s="210">
        <f t="shared" si="453"/>
        <v>0</v>
      </c>
      <c r="L664" s="210">
        <f t="shared" si="453"/>
        <v>0</v>
      </c>
      <c r="M664" s="210">
        <f t="shared" si="453"/>
        <v>0</v>
      </c>
      <c r="N664" s="210">
        <f t="shared" si="453"/>
        <v>0</v>
      </c>
      <c r="O664" s="210">
        <f t="shared" si="453"/>
        <v>0</v>
      </c>
      <c r="P664" s="210">
        <f t="shared" si="453"/>
        <v>0</v>
      </c>
      <c r="Q664" s="210">
        <f t="shared" si="453"/>
        <v>0</v>
      </c>
      <c r="R664" s="210">
        <f t="shared" si="453"/>
        <v>0</v>
      </c>
      <c r="S664" s="210">
        <f t="shared" si="453"/>
        <v>0</v>
      </c>
      <c r="T664" s="210">
        <f t="shared" si="453"/>
        <v>0</v>
      </c>
      <c r="U664" s="210">
        <f t="shared" si="453"/>
        <v>0</v>
      </c>
      <c r="V664" s="210">
        <f t="shared" si="453"/>
        <v>0</v>
      </c>
      <c r="W664" s="210">
        <f t="shared" si="453"/>
        <v>0</v>
      </c>
      <c r="X664" s="210">
        <f t="shared" si="453"/>
        <v>0</v>
      </c>
      <c r="Y664" s="210">
        <f t="shared" si="453"/>
        <v>0</v>
      </c>
      <c r="Z664" s="210">
        <f t="shared" si="453"/>
        <v>0</v>
      </c>
      <c r="AA664" s="210">
        <f t="shared" si="453"/>
        <v>0</v>
      </c>
      <c r="AB664" s="210">
        <f t="shared" si="453"/>
        <v>0</v>
      </c>
      <c r="AC664" s="210">
        <f t="shared" si="453"/>
        <v>0</v>
      </c>
      <c r="AD664" s="210">
        <f t="shared" si="453"/>
        <v>0</v>
      </c>
      <c r="AE664" s="210">
        <f t="shared" si="453"/>
        <v>0</v>
      </c>
      <c r="AF664" s="210">
        <f t="shared" si="453"/>
        <v>0</v>
      </c>
      <c r="AG664" s="210">
        <f t="shared" si="453"/>
        <v>0</v>
      </c>
      <c r="AH664" s="210">
        <f t="shared" si="453"/>
        <v>0</v>
      </c>
      <c r="AI664" s="210">
        <f t="shared" si="453"/>
        <v>0</v>
      </c>
      <c r="AJ664" s="210">
        <f t="shared" si="453"/>
        <v>0</v>
      </c>
      <c r="AK664" s="210">
        <f t="shared" si="453"/>
        <v>0</v>
      </c>
      <c r="AL664" s="210">
        <f t="shared" si="453"/>
        <v>0</v>
      </c>
      <c r="AM664" s="210">
        <f t="shared" si="453"/>
        <v>0</v>
      </c>
      <c r="AN664" s="210">
        <f t="shared" si="453"/>
        <v>0</v>
      </c>
      <c r="AO664" s="210">
        <f t="shared" si="453"/>
        <v>0</v>
      </c>
      <c r="AP664" s="210">
        <f t="shared" si="453"/>
        <v>0</v>
      </c>
    </row>
    <row r="665" spans="1:42" x14ac:dyDescent="0.2">
      <c r="A665" s="37" t="s">
        <v>13</v>
      </c>
      <c r="B665" s="28"/>
      <c r="C665" s="213">
        <f>SUM(C655:C664)</f>
        <v>0</v>
      </c>
      <c r="D665" s="213">
        <f t="shared" ref="D665:AP665" si="454">SUM(D655:D664)</f>
        <v>0</v>
      </c>
      <c r="E665" s="213">
        <f t="shared" si="454"/>
        <v>0</v>
      </c>
      <c r="F665" s="213">
        <f t="shared" si="454"/>
        <v>0</v>
      </c>
      <c r="G665" s="213">
        <f t="shared" si="454"/>
        <v>0</v>
      </c>
      <c r="H665" s="213">
        <f t="shared" si="454"/>
        <v>0</v>
      </c>
      <c r="I665" s="213">
        <f t="shared" si="454"/>
        <v>0</v>
      </c>
      <c r="J665" s="213">
        <f t="shared" si="454"/>
        <v>0</v>
      </c>
      <c r="K665" s="213">
        <f t="shared" si="454"/>
        <v>0</v>
      </c>
      <c r="L665" s="213">
        <f t="shared" si="454"/>
        <v>0</v>
      </c>
      <c r="M665" s="213">
        <f t="shared" si="454"/>
        <v>0</v>
      </c>
      <c r="N665" s="213">
        <f t="shared" si="454"/>
        <v>0</v>
      </c>
      <c r="O665" s="213">
        <f t="shared" si="454"/>
        <v>0</v>
      </c>
      <c r="P665" s="213">
        <f t="shared" si="454"/>
        <v>0</v>
      </c>
      <c r="Q665" s="213">
        <f t="shared" si="454"/>
        <v>0</v>
      </c>
      <c r="R665" s="213">
        <f t="shared" si="454"/>
        <v>0</v>
      </c>
      <c r="S665" s="213">
        <f t="shared" si="454"/>
        <v>0</v>
      </c>
      <c r="T665" s="213">
        <f t="shared" si="454"/>
        <v>0</v>
      </c>
      <c r="U665" s="213">
        <f t="shared" si="454"/>
        <v>0</v>
      </c>
      <c r="V665" s="213">
        <f t="shared" si="454"/>
        <v>0</v>
      </c>
      <c r="W665" s="213">
        <f t="shared" si="454"/>
        <v>0</v>
      </c>
      <c r="X665" s="213">
        <f t="shared" si="454"/>
        <v>0</v>
      </c>
      <c r="Y665" s="213">
        <f t="shared" si="454"/>
        <v>0</v>
      </c>
      <c r="Z665" s="213">
        <f t="shared" si="454"/>
        <v>0</v>
      </c>
      <c r="AA665" s="213">
        <f t="shared" si="454"/>
        <v>0</v>
      </c>
      <c r="AB665" s="213">
        <f t="shared" si="454"/>
        <v>0</v>
      </c>
      <c r="AC665" s="213">
        <f t="shared" si="454"/>
        <v>0</v>
      </c>
      <c r="AD665" s="213">
        <f t="shared" si="454"/>
        <v>0</v>
      </c>
      <c r="AE665" s="213">
        <f t="shared" si="454"/>
        <v>0</v>
      </c>
      <c r="AF665" s="213">
        <f t="shared" si="454"/>
        <v>0</v>
      </c>
      <c r="AG665" s="213">
        <f t="shared" si="454"/>
        <v>0</v>
      </c>
      <c r="AH665" s="213">
        <f t="shared" si="454"/>
        <v>0</v>
      </c>
      <c r="AI665" s="213">
        <f t="shared" si="454"/>
        <v>0</v>
      </c>
      <c r="AJ665" s="213">
        <f t="shared" si="454"/>
        <v>0</v>
      </c>
      <c r="AK665" s="213">
        <f t="shared" si="454"/>
        <v>0</v>
      </c>
      <c r="AL665" s="213">
        <f t="shared" si="454"/>
        <v>0</v>
      </c>
      <c r="AM665" s="213">
        <f t="shared" si="454"/>
        <v>0</v>
      </c>
      <c r="AN665" s="213">
        <f t="shared" si="454"/>
        <v>0</v>
      </c>
      <c r="AO665" s="213">
        <f t="shared" si="454"/>
        <v>0</v>
      </c>
      <c r="AP665" s="213">
        <f t="shared" si="454"/>
        <v>0</v>
      </c>
    </row>
    <row r="666" spans="1:42" s="119" customFormat="1" x14ac:dyDescent="0.2">
      <c r="A666" s="4" t="s">
        <v>252</v>
      </c>
      <c r="G666" s="200"/>
      <c r="H666" s="200"/>
      <c r="I666" s="200"/>
      <c r="J666" s="200"/>
      <c r="K666" s="200"/>
      <c r="L666" s="200"/>
      <c r="M666" s="200"/>
      <c r="N666" s="200"/>
      <c r="O666" s="200"/>
      <c r="P666" s="200"/>
      <c r="Q666" s="200"/>
      <c r="R666" s="200"/>
      <c r="S666" s="200"/>
      <c r="T666" s="200"/>
      <c r="U666" s="200"/>
      <c r="V666" s="200"/>
      <c r="W666" s="200"/>
      <c r="X666" s="200"/>
      <c r="Y666" s="200"/>
      <c r="Z666" s="200"/>
      <c r="AA666" s="200"/>
      <c r="AB666" s="200"/>
      <c r="AC666" s="200"/>
      <c r="AD666" s="200"/>
      <c r="AE666" s="200"/>
      <c r="AF666" s="200"/>
      <c r="AG666" s="200"/>
      <c r="AH666" s="200"/>
      <c r="AI666" s="200"/>
      <c r="AJ666" s="200"/>
      <c r="AK666" s="200"/>
      <c r="AL666" s="200"/>
      <c r="AM666" s="200"/>
      <c r="AN666" s="200"/>
      <c r="AO666" s="200"/>
      <c r="AP666" s="200"/>
    </row>
    <row r="667" spans="1:42" x14ac:dyDescent="0.2">
      <c r="A667" s="4">
        <v>1</v>
      </c>
      <c r="B667" s="234">
        <f t="shared" ref="B667:B676" si="455">SUM(C667:AP667)</f>
        <v>0</v>
      </c>
      <c r="C667" s="210">
        <f t="shared" ref="C667:AP667" si="456">IF(C$2&lt;=equip3_reserve_freq*$A$655,$B$655/(equip3_reserve_freq),0)</f>
        <v>0</v>
      </c>
      <c r="D667" s="210">
        <f t="shared" si="456"/>
        <v>0</v>
      </c>
      <c r="E667" s="210">
        <f t="shared" si="456"/>
        <v>0</v>
      </c>
      <c r="F667" s="210">
        <f t="shared" si="456"/>
        <v>0</v>
      </c>
      <c r="G667" s="210">
        <f t="shared" si="456"/>
        <v>0</v>
      </c>
      <c r="H667" s="210">
        <f t="shared" si="456"/>
        <v>0</v>
      </c>
      <c r="I667" s="210">
        <f t="shared" si="456"/>
        <v>0</v>
      </c>
      <c r="J667" s="210">
        <f t="shared" si="456"/>
        <v>0</v>
      </c>
      <c r="K667" s="210">
        <f t="shared" si="456"/>
        <v>0</v>
      </c>
      <c r="L667" s="210">
        <f t="shared" si="456"/>
        <v>0</v>
      </c>
      <c r="M667" s="210">
        <f t="shared" si="456"/>
        <v>0</v>
      </c>
      <c r="N667" s="210">
        <f t="shared" si="456"/>
        <v>0</v>
      </c>
      <c r="O667" s="210">
        <f t="shared" si="456"/>
        <v>0</v>
      </c>
      <c r="P667" s="210">
        <f t="shared" si="456"/>
        <v>0</v>
      </c>
      <c r="Q667" s="210">
        <f t="shared" si="456"/>
        <v>0</v>
      </c>
      <c r="R667" s="210">
        <f t="shared" si="456"/>
        <v>0</v>
      </c>
      <c r="S667" s="210">
        <f t="shared" si="456"/>
        <v>0</v>
      </c>
      <c r="T667" s="210">
        <f t="shared" si="456"/>
        <v>0</v>
      </c>
      <c r="U667" s="210">
        <f t="shared" si="456"/>
        <v>0</v>
      </c>
      <c r="V667" s="210">
        <f t="shared" si="456"/>
        <v>0</v>
      </c>
      <c r="W667" s="210">
        <f t="shared" si="456"/>
        <v>0</v>
      </c>
      <c r="X667" s="210">
        <f t="shared" si="456"/>
        <v>0</v>
      </c>
      <c r="Y667" s="210">
        <f t="shared" si="456"/>
        <v>0</v>
      </c>
      <c r="Z667" s="210">
        <f t="shared" si="456"/>
        <v>0</v>
      </c>
      <c r="AA667" s="210">
        <f t="shared" si="456"/>
        <v>0</v>
      </c>
      <c r="AB667" s="210">
        <f t="shared" si="456"/>
        <v>0</v>
      </c>
      <c r="AC667" s="210">
        <f t="shared" si="456"/>
        <v>0</v>
      </c>
      <c r="AD667" s="210">
        <f t="shared" si="456"/>
        <v>0</v>
      </c>
      <c r="AE667" s="210">
        <f t="shared" si="456"/>
        <v>0</v>
      </c>
      <c r="AF667" s="210">
        <f t="shared" si="456"/>
        <v>0</v>
      </c>
      <c r="AG667" s="210">
        <f t="shared" si="456"/>
        <v>0</v>
      </c>
      <c r="AH667" s="210">
        <f t="shared" si="456"/>
        <v>0</v>
      </c>
      <c r="AI667" s="210">
        <f t="shared" si="456"/>
        <v>0</v>
      </c>
      <c r="AJ667" s="210">
        <f t="shared" si="456"/>
        <v>0</v>
      </c>
      <c r="AK667" s="210">
        <f t="shared" si="456"/>
        <v>0</v>
      </c>
      <c r="AL667" s="210">
        <f t="shared" si="456"/>
        <v>0</v>
      </c>
      <c r="AM667" s="210">
        <f t="shared" si="456"/>
        <v>0</v>
      </c>
      <c r="AN667" s="210">
        <f t="shared" si="456"/>
        <v>0</v>
      </c>
      <c r="AO667" s="210">
        <f t="shared" si="456"/>
        <v>0</v>
      </c>
      <c r="AP667" s="210">
        <f t="shared" si="456"/>
        <v>0</v>
      </c>
    </row>
    <row r="668" spans="1:42" x14ac:dyDescent="0.2">
      <c r="A668" s="4">
        <f>A667+1</f>
        <v>2</v>
      </c>
      <c r="B668" s="234">
        <f t="shared" si="455"/>
        <v>0</v>
      </c>
      <c r="C668" s="210">
        <f t="shared" ref="C668:AP668" si="457">IF(AND(C$2&gt;equip3_reserve_freq*$A655,C$2&lt;=equip3_reserve_freq*$A656),$B656/(equip3_reserve_freq),0)</f>
        <v>0</v>
      </c>
      <c r="D668" s="210">
        <f t="shared" si="457"/>
        <v>0</v>
      </c>
      <c r="E668" s="210">
        <f t="shared" si="457"/>
        <v>0</v>
      </c>
      <c r="F668" s="210">
        <f t="shared" si="457"/>
        <v>0</v>
      </c>
      <c r="G668" s="210">
        <f t="shared" si="457"/>
        <v>0</v>
      </c>
      <c r="H668" s="210">
        <f t="shared" si="457"/>
        <v>0</v>
      </c>
      <c r="I668" s="210">
        <f t="shared" si="457"/>
        <v>0</v>
      </c>
      <c r="J668" s="210">
        <f t="shared" si="457"/>
        <v>0</v>
      </c>
      <c r="K668" s="210">
        <f t="shared" si="457"/>
        <v>0</v>
      </c>
      <c r="L668" s="210">
        <f t="shared" si="457"/>
        <v>0</v>
      </c>
      <c r="M668" s="210">
        <f t="shared" si="457"/>
        <v>0</v>
      </c>
      <c r="N668" s="210">
        <f t="shared" si="457"/>
        <v>0</v>
      </c>
      <c r="O668" s="210">
        <f t="shared" si="457"/>
        <v>0</v>
      </c>
      <c r="P668" s="210">
        <f t="shared" si="457"/>
        <v>0</v>
      </c>
      <c r="Q668" s="210">
        <f t="shared" si="457"/>
        <v>0</v>
      </c>
      <c r="R668" s="210">
        <f t="shared" si="457"/>
        <v>0</v>
      </c>
      <c r="S668" s="210">
        <f t="shared" si="457"/>
        <v>0</v>
      </c>
      <c r="T668" s="210">
        <f t="shared" si="457"/>
        <v>0</v>
      </c>
      <c r="U668" s="210">
        <f t="shared" si="457"/>
        <v>0</v>
      </c>
      <c r="V668" s="210">
        <f t="shared" si="457"/>
        <v>0</v>
      </c>
      <c r="W668" s="210">
        <f t="shared" si="457"/>
        <v>0</v>
      </c>
      <c r="X668" s="210">
        <f t="shared" si="457"/>
        <v>0</v>
      </c>
      <c r="Y668" s="210">
        <f t="shared" si="457"/>
        <v>0</v>
      </c>
      <c r="Z668" s="210">
        <f t="shared" si="457"/>
        <v>0</v>
      </c>
      <c r="AA668" s="210">
        <f t="shared" si="457"/>
        <v>0</v>
      </c>
      <c r="AB668" s="210">
        <f t="shared" si="457"/>
        <v>0</v>
      </c>
      <c r="AC668" s="210">
        <f t="shared" si="457"/>
        <v>0</v>
      </c>
      <c r="AD668" s="210">
        <f t="shared" si="457"/>
        <v>0</v>
      </c>
      <c r="AE668" s="210">
        <f t="shared" si="457"/>
        <v>0</v>
      </c>
      <c r="AF668" s="210">
        <f t="shared" si="457"/>
        <v>0</v>
      </c>
      <c r="AG668" s="210">
        <f t="shared" si="457"/>
        <v>0</v>
      </c>
      <c r="AH668" s="210">
        <f t="shared" si="457"/>
        <v>0</v>
      </c>
      <c r="AI668" s="210">
        <f t="shared" si="457"/>
        <v>0</v>
      </c>
      <c r="AJ668" s="210">
        <f t="shared" si="457"/>
        <v>0</v>
      </c>
      <c r="AK668" s="210">
        <f t="shared" si="457"/>
        <v>0</v>
      </c>
      <c r="AL668" s="210">
        <f t="shared" si="457"/>
        <v>0</v>
      </c>
      <c r="AM668" s="210">
        <f t="shared" si="457"/>
        <v>0</v>
      </c>
      <c r="AN668" s="210">
        <f t="shared" si="457"/>
        <v>0</v>
      </c>
      <c r="AO668" s="210">
        <f t="shared" si="457"/>
        <v>0</v>
      </c>
      <c r="AP668" s="210">
        <f t="shared" si="457"/>
        <v>0</v>
      </c>
    </row>
    <row r="669" spans="1:42" x14ac:dyDescent="0.2">
      <c r="A669" s="4">
        <f t="shared" ref="A669:A674" si="458">A668+1</f>
        <v>3</v>
      </c>
      <c r="B669" s="234">
        <f t="shared" si="455"/>
        <v>0</v>
      </c>
      <c r="C669" s="210">
        <f t="shared" ref="C669:AP669" si="459">IF(AND(C$2&gt;equip3_reserve_freq*$A656,C$2&lt;=equip3_reserve_freq*$A657),$B657/(equip3_reserve_freq),0)</f>
        <v>0</v>
      </c>
      <c r="D669" s="210">
        <f t="shared" si="459"/>
        <v>0</v>
      </c>
      <c r="E669" s="210">
        <f t="shared" si="459"/>
        <v>0</v>
      </c>
      <c r="F669" s="210">
        <f t="shared" si="459"/>
        <v>0</v>
      </c>
      <c r="G669" s="210">
        <f t="shared" si="459"/>
        <v>0</v>
      </c>
      <c r="H669" s="210">
        <f t="shared" si="459"/>
        <v>0</v>
      </c>
      <c r="I669" s="210">
        <f t="shared" si="459"/>
        <v>0</v>
      </c>
      <c r="J669" s="210">
        <f t="shared" si="459"/>
        <v>0</v>
      </c>
      <c r="K669" s="210">
        <f t="shared" si="459"/>
        <v>0</v>
      </c>
      <c r="L669" s="210">
        <f t="shared" si="459"/>
        <v>0</v>
      </c>
      <c r="M669" s="210">
        <f t="shared" si="459"/>
        <v>0</v>
      </c>
      <c r="N669" s="210">
        <f t="shared" si="459"/>
        <v>0</v>
      </c>
      <c r="O669" s="210">
        <f t="shared" si="459"/>
        <v>0</v>
      </c>
      <c r="P669" s="210">
        <f t="shared" si="459"/>
        <v>0</v>
      </c>
      <c r="Q669" s="210">
        <f t="shared" si="459"/>
        <v>0</v>
      </c>
      <c r="R669" s="210">
        <f t="shared" si="459"/>
        <v>0</v>
      </c>
      <c r="S669" s="210">
        <f t="shared" si="459"/>
        <v>0</v>
      </c>
      <c r="T669" s="210">
        <f t="shared" si="459"/>
        <v>0</v>
      </c>
      <c r="U669" s="210">
        <f t="shared" si="459"/>
        <v>0</v>
      </c>
      <c r="V669" s="210">
        <f t="shared" si="459"/>
        <v>0</v>
      </c>
      <c r="W669" s="210">
        <f t="shared" si="459"/>
        <v>0</v>
      </c>
      <c r="X669" s="210">
        <f t="shared" si="459"/>
        <v>0</v>
      </c>
      <c r="Y669" s="210">
        <f t="shared" si="459"/>
        <v>0</v>
      </c>
      <c r="Z669" s="210">
        <f t="shared" si="459"/>
        <v>0</v>
      </c>
      <c r="AA669" s="210">
        <f t="shared" si="459"/>
        <v>0</v>
      </c>
      <c r="AB669" s="210">
        <f t="shared" si="459"/>
        <v>0</v>
      </c>
      <c r="AC669" s="210">
        <f t="shared" si="459"/>
        <v>0</v>
      </c>
      <c r="AD669" s="210">
        <f t="shared" si="459"/>
        <v>0</v>
      </c>
      <c r="AE669" s="210">
        <f t="shared" si="459"/>
        <v>0</v>
      </c>
      <c r="AF669" s="210">
        <f t="shared" si="459"/>
        <v>0</v>
      </c>
      <c r="AG669" s="210">
        <f t="shared" si="459"/>
        <v>0</v>
      </c>
      <c r="AH669" s="210">
        <f t="shared" si="459"/>
        <v>0</v>
      </c>
      <c r="AI669" s="210">
        <f t="shared" si="459"/>
        <v>0</v>
      </c>
      <c r="AJ669" s="210">
        <f t="shared" si="459"/>
        <v>0</v>
      </c>
      <c r="AK669" s="210">
        <f t="shared" si="459"/>
        <v>0</v>
      </c>
      <c r="AL669" s="210">
        <f t="shared" si="459"/>
        <v>0</v>
      </c>
      <c r="AM669" s="210">
        <f t="shared" si="459"/>
        <v>0</v>
      </c>
      <c r="AN669" s="210">
        <f t="shared" si="459"/>
        <v>0</v>
      </c>
      <c r="AO669" s="210">
        <f t="shared" si="459"/>
        <v>0</v>
      </c>
      <c r="AP669" s="210">
        <f t="shared" si="459"/>
        <v>0</v>
      </c>
    </row>
    <row r="670" spans="1:42" x14ac:dyDescent="0.2">
      <c r="A670" s="4">
        <f t="shared" si="458"/>
        <v>4</v>
      </c>
      <c r="B670" s="234">
        <f t="shared" si="455"/>
        <v>0</v>
      </c>
      <c r="C670" s="210">
        <f t="shared" ref="C670:AP670" si="460">IF(AND(C$2&gt;equip3_reserve_freq*$A657,C$2&lt;=equip3_reserve_freq*$A658),$B658/(equip3_reserve_freq),0)</f>
        <v>0</v>
      </c>
      <c r="D670" s="210">
        <f t="shared" si="460"/>
        <v>0</v>
      </c>
      <c r="E670" s="210">
        <f t="shared" si="460"/>
        <v>0</v>
      </c>
      <c r="F670" s="210">
        <f t="shared" si="460"/>
        <v>0</v>
      </c>
      <c r="G670" s="210">
        <f t="shared" si="460"/>
        <v>0</v>
      </c>
      <c r="H670" s="210">
        <f t="shared" si="460"/>
        <v>0</v>
      </c>
      <c r="I670" s="210">
        <f t="shared" si="460"/>
        <v>0</v>
      </c>
      <c r="J670" s="210">
        <f t="shared" si="460"/>
        <v>0</v>
      </c>
      <c r="K670" s="210">
        <f t="shared" si="460"/>
        <v>0</v>
      </c>
      <c r="L670" s="210">
        <f t="shared" si="460"/>
        <v>0</v>
      </c>
      <c r="M670" s="210">
        <f t="shared" si="460"/>
        <v>0</v>
      </c>
      <c r="N670" s="210">
        <f t="shared" si="460"/>
        <v>0</v>
      </c>
      <c r="O670" s="210">
        <f t="shared" si="460"/>
        <v>0</v>
      </c>
      <c r="P670" s="210">
        <f t="shared" si="460"/>
        <v>0</v>
      </c>
      <c r="Q670" s="210">
        <f t="shared" si="460"/>
        <v>0</v>
      </c>
      <c r="R670" s="210">
        <f t="shared" si="460"/>
        <v>0</v>
      </c>
      <c r="S670" s="210">
        <f t="shared" si="460"/>
        <v>0</v>
      </c>
      <c r="T670" s="210">
        <f t="shared" si="460"/>
        <v>0</v>
      </c>
      <c r="U670" s="210">
        <f t="shared" si="460"/>
        <v>0</v>
      </c>
      <c r="V670" s="210">
        <f t="shared" si="460"/>
        <v>0</v>
      </c>
      <c r="W670" s="210">
        <f t="shared" si="460"/>
        <v>0</v>
      </c>
      <c r="X670" s="210">
        <f t="shared" si="460"/>
        <v>0</v>
      </c>
      <c r="Y670" s="210">
        <f t="shared" si="460"/>
        <v>0</v>
      </c>
      <c r="Z670" s="210">
        <f t="shared" si="460"/>
        <v>0</v>
      </c>
      <c r="AA670" s="210">
        <f t="shared" si="460"/>
        <v>0</v>
      </c>
      <c r="AB670" s="210">
        <f t="shared" si="460"/>
        <v>0</v>
      </c>
      <c r="AC670" s="210">
        <f t="shared" si="460"/>
        <v>0</v>
      </c>
      <c r="AD670" s="210">
        <f t="shared" si="460"/>
        <v>0</v>
      </c>
      <c r="AE670" s="210">
        <f t="shared" si="460"/>
        <v>0</v>
      </c>
      <c r="AF670" s="210">
        <f t="shared" si="460"/>
        <v>0</v>
      </c>
      <c r="AG670" s="210">
        <f t="shared" si="460"/>
        <v>0</v>
      </c>
      <c r="AH670" s="210">
        <f t="shared" si="460"/>
        <v>0</v>
      </c>
      <c r="AI670" s="210">
        <f t="shared" si="460"/>
        <v>0</v>
      </c>
      <c r="AJ670" s="210">
        <f t="shared" si="460"/>
        <v>0</v>
      </c>
      <c r="AK670" s="210">
        <f t="shared" si="460"/>
        <v>0</v>
      </c>
      <c r="AL670" s="210">
        <f t="shared" si="460"/>
        <v>0</v>
      </c>
      <c r="AM670" s="210">
        <f t="shared" si="460"/>
        <v>0</v>
      </c>
      <c r="AN670" s="210">
        <f t="shared" si="460"/>
        <v>0</v>
      </c>
      <c r="AO670" s="210">
        <f t="shared" si="460"/>
        <v>0</v>
      </c>
      <c r="AP670" s="210">
        <f t="shared" si="460"/>
        <v>0</v>
      </c>
    </row>
    <row r="671" spans="1:42" x14ac:dyDescent="0.2">
      <c r="A671" s="4">
        <f t="shared" si="458"/>
        <v>5</v>
      </c>
      <c r="B671" s="234">
        <f t="shared" si="455"/>
        <v>0</v>
      </c>
      <c r="C671" s="210">
        <f t="shared" ref="C671:AP671" si="461">IF(AND(C$2&gt;equip3_reserve_freq*$A658,C$2&lt;=equip3_reserve_freq*$A659),$B659/(equip3_reserve_freq),0)</f>
        <v>0</v>
      </c>
      <c r="D671" s="210">
        <f t="shared" si="461"/>
        <v>0</v>
      </c>
      <c r="E671" s="210">
        <f t="shared" si="461"/>
        <v>0</v>
      </c>
      <c r="F671" s="210">
        <f t="shared" si="461"/>
        <v>0</v>
      </c>
      <c r="G671" s="210">
        <f t="shared" si="461"/>
        <v>0</v>
      </c>
      <c r="H671" s="210">
        <f t="shared" si="461"/>
        <v>0</v>
      </c>
      <c r="I671" s="210">
        <f t="shared" si="461"/>
        <v>0</v>
      </c>
      <c r="J671" s="210">
        <f t="shared" si="461"/>
        <v>0</v>
      </c>
      <c r="K671" s="210">
        <f t="shared" si="461"/>
        <v>0</v>
      </c>
      <c r="L671" s="210">
        <f t="shared" si="461"/>
        <v>0</v>
      </c>
      <c r="M671" s="210">
        <f t="shared" si="461"/>
        <v>0</v>
      </c>
      <c r="N671" s="210">
        <f t="shared" si="461"/>
        <v>0</v>
      </c>
      <c r="O671" s="210">
        <f t="shared" si="461"/>
        <v>0</v>
      </c>
      <c r="P671" s="210">
        <f t="shared" si="461"/>
        <v>0</v>
      </c>
      <c r="Q671" s="210">
        <f t="shared" si="461"/>
        <v>0</v>
      </c>
      <c r="R671" s="210">
        <f t="shared" si="461"/>
        <v>0</v>
      </c>
      <c r="S671" s="210">
        <f t="shared" si="461"/>
        <v>0</v>
      </c>
      <c r="T671" s="210">
        <f t="shared" si="461"/>
        <v>0</v>
      </c>
      <c r="U671" s="210">
        <f t="shared" si="461"/>
        <v>0</v>
      </c>
      <c r="V671" s="210">
        <f t="shared" si="461"/>
        <v>0</v>
      </c>
      <c r="W671" s="210">
        <f t="shared" si="461"/>
        <v>0</v>
      </c>
      <c r="X671" s="210">
        <f t="shared" si="461"/>
        <v>0</v>
      </c>
      <c r="Y671" s="210">
        <f t="shared" si="461"/>
        <v>0</v>
      </c>
      <c r="Z671" s="210">
        <f t="shared" si="461"/>
        <v>0</v>
      </c>
      <c r="AA671" s="210">
        <f t="shared" si="461"/>
        <v>0</v>
      </c>
      <c r="AB671" s="210">
        <f t="shared" si="461"/>
        <v>0</v>
      </c>
      <c r="AC671" s="210">
        <f t="shared" si="461"/>
        <v>0</v>
      </c>
      <c r="AD671" s="210">
        <f t="shared" si="461"/>
        <v>0</v>
      </c>
      <c r="AE671" s="210">
        <f t="shared" si="461"/>
        <v>0</v>
      </c>
      <c r="AF671" s="210">
        <f t="shared" si="461"/>
        <v>0</v>
      </c>
      <c r="AG671" s="210">
        <f t="shared" si="461"/>
        <v>0</v>
      </c>
      <c r="AH671" s="210">
        <f t="shared" si="461"/>
        <v>0</v>
      </c>
      <c r="AI671" s="210">
        <f t="shared" si="461"/>
        <v>0</v>
      </c>
      <c r="AJ671" s="210">
        <f t="shared" si="461"/>
        <v>0</v>
      </c>
      <c r="AK671" s="210">
        <f t="shared" si="461"/>
        <v>0</v>
      </c>
      <c r="AL671" s="210">
        <f t="shared" si="461"/>
        <v>0</v>
      </c>
      <c r="AM671" s="210">
        <f t="shared" si="461"/>
        <v>0</v>
      </c>
      <c r="AN671" s="210">
        <f t="shared" si="461"/>
        <v>0</v>
      </c>
      <c r="AO671" s="210">
        <f t="shared" si="461"/>
        <v>0</v>
      </c>
      <c r="AP671" s="210">
        <f t="shared" si="461"/>
        <v>0</v>
      </c>
    </row>
    <row r="672" spans="1:42" x14ac:dyDescent="0.2">
      <c r="A672" s="4">
        <f t="shared" si="458"/>
        <v>6</v>
      </c>
      <c r="B672" s="234">
        <f t="shared" si="455"/>
        <v>0</v>
      </c>
      <c r="C672" s="210">
        <f t="shared" ref="C672:AP672" si="462">IF(AND(C$2&gt;equip3_reserve_freq*$A659,C$2&lt;=equip3_reserve_freq*$A660),$B660/(equip3_reserve_freq),0)</f>
        <v>0</v>
      </c>
      <c r="D672" s="210">
        <f t="shared" si="462"/>
        <v>0</v>
      </c>
      <c r="E672" s="210">
        <f t="shared" si="462"/>
        <v>0</v>
      </c>
      <c r="F672" s="210">
        <f t="shared" si="462"/>
        <v>0</v>
      </c>
      <c r="G672" s="210">
        <f t="shared" si="462"/>
        <v>0</v>
      </c>
      <c r="H672" s="210">
        <f t="shared" si="462"/>
        <v>0</v>
      </c>
      <c r="I672" s="210">
        <f t="shared" si="462"/>
        <v>0</v>
      </c>
      <c r="J672" s="210">
        <f t="shared" si="462"/>
        <v>0</v>
      </c>
      <c r="K672" s="210">
        <f t="shared" si="462"/>
        <v>0</v>
      </c>
      <c r="L672" s="210">
        <f t="shared" si="462"/>
        <v>0</v>
      </c>
      <c r="M672" s="210">
        <f t="shared" si="462"/>
        <v>0</v>
      </c>
      <c r="N672" s="210">
        <f t="shared" si="462"/>
        <v>0</v>
      </c>
      <c r="O672" s="210">
        <f t="shared" si="462"/>
        <v>0</v>
      </c>
      <c r="P672" s="210">
        <f t="shared" si="462"/>
        <v>0</v>
      </c>
      <c r="Q672" s="210">
        <f t="shared" si="462"/>
        <v>0</v>
      </c>
      <c r="R672" s="210">
        <f t="shared" si="462"/>
        <v>0</v>
      </c>
      <c r="S672" s="210">
        <f t="shared" si="462"/>
        <v>0</v>
      </c>
      <c r="T672" s="210">
        <f t="shared" si="462"/>
        <v>0</v>
      </c>
      <c r="U672" s="210">
        <f t="shared" si="462"/>
        <v>0</v>
      </c>
      <c r="V672" s="210">
        <f t="shared" si="462"/>
        <v>0</v>
      </c>
      <c r="W672" s="210">
        <f t="shared" si="462"/>
        <v>0</v>
      </c>
      <c r="X672" s="210">
        <f t="shared" si="462"/>
        <v>0</v>
      </c>
      <c r="Y672" s="210">
        <f t="shared" si="462"/>
        <v>0</v>
      </c>
      <c r="Z672" s="210">
        <f t="shared" si="462"/>
        <v>0</v>
      </c>
      <c r="AA672" s="210">
        <f t="shared" si="462"/>
        <v>0</v>
      </c>
      <c r="AB672" s="210">
        <f t="shared" si="462"/>
        <v>0</v>
      </c>
      <c r="AC672" s="210">
        <f t="shared" si="462"/>
        <v>0</v>
      </c>
      <c r="AD672" s="210">
        <f t="shared" si="462"/>
        <v>0</v>
      </c>
      <c r="AE672" s="210">
        <f t="shared" si="462"/>
        <v>0</v>
      </c>
      <c r="AF672" s="210">
        <f t="shared" si="462"/>
        <v>0</v>
      </c>
      <c r="AG672" s="210">
        <f t="shared" si="462"/>
        <v>0</v>
      </c>
      <c r="AH672" s="210">
        <f t="shared" si="462"/>
        <v>0</v>
      </c>
      <c r="AI672" s="210">
        <f t="shared" si="462"/>
        <v>0</v>
      </c>
      <c r="AJ672" s="210">
        <f t="shared" si="462"/>
        <v>0</v>
      </c>
      <c r="AK672" s="210">
        <f t="shared" si="462"/>
        <v>0</v>
      </c>
      <c r="AL672" s="210">
        <f t="shared" si="462"/>
        <v>0</v>
      </c>
      <c r="AM672" s="210">
        <f t="shared" si="462"/>
        <v>0</v>
      </c>
      <c r="AN672" s="210">
        <f t="shared" si="462"/>
        <v>0</v>
      </c>
      <c r="AO672" s="210">
        <f t="shared" si="462"/>
        <v>0</v>
      </c>
      <c r="AP672" s="210">
        <f t="shared" si="462"/>
        <v>0</v>
      </c>
    </row>
    <row r="673" spans="1:42" x14ac:dyDescent="0.2">
      <c r="A673" s="4">
        <f t="shared" si="458"/>
        <v>7</v>
      </c>
      <c r="B673" s="234">
        <f t="shared" si="455"/>
        <v>0</v>
      </c>
      <c r="C673" s="210">
        <f t="shared" ref="C673:AP673" si="463">IF(AND(C$2&gt;equip3_reserve_freq*$A660,C$2&lt;=equip3_reserve_freq*$A661),$B661/(equip3_reserve_freq),0)</f>
        <v>0</v>
      </c>
      <c r="D673" s="210">
        <f t="shared" si="463"/>
        <v>0</v>
      </c>
      <c r="E673" s="210">
        <f t="shared" si="463"/>
        <v>0</v>
      </c>
      <c r="F673" s="210">
        <f t="shared" si="463"/>
        <v>0</v>
      </c>
      <c r="G673" s="210">
        <f t="shared" si="463"/>
        <v>0</v>
      </c>
      <c r="H673" s="210">
        <f t="shared" si="463"/>
        <v>0</v>
      </c>
      <c r="I673" s="210">
        <f t="shared" si="463"/>
        <v>0</v>
      </c>
      <c r="J673" s="210">
        <f t="shared" si="463"/>
        <v>0</v>
      </c>
      <c r="K673" s="210">
        <f t="shared" si="463"/>
        <v>0</v>
      </c>
      <c r="L673" s="210">
        <f t="shared" si="463"/>
        <v>0</v>
      </c>
      <c r="M673" s="210">
        <f t="shared" si="463"/>
        <v>0</v>
      </c>
      <c r="N673" s="210">
        <f t="shared" si="463"/>
        <v>0</v>
      </c>
      <c r="O673" s="210">
        <f t="shared" si="463"/>
        <v>0</v>
      </c>
      <c r="P673" s="210">
        <f t="shared" si="463"/>
        <v>0</v>
      </c>
      <c r="Q673" s="210">
        <f t="shared" si="463"/>
        <v>0</v>
      </c>
      <c r="R673" s="210">
        <f t="shared" si="463"/>
        <v>0</v>
      </c>
      <c r="S673" s="210">
        <f t="shared" si="463"/>
        <v>0</v>
      </c>
      <c r="T673" s="210">
        <f t="shared" si="463"/>
        <v>0</v>
      </c>
      <c r="U673" s="210">
        <f t="shared" si="463"/>
        <v>0</v>
      </c>
      <c r="V673" s="210">
        <f t="shared" si="463"/>
        <v>0</v>
      </c>
      <c r="W673" s="210">
        <f t="shared" si="463"/>
        <v>0</v>
      </c>
      <c r="X673" s="210">
        <f t="shared" si="463"/>
        <v>0</v>
      </c>
      <c r="Y673" s="210">
        <f t="shared" si="463"/>
        <v>0</v>
      </c>
      <c r="Z673" s="210">
        <f t="shared" si="463"/>
        <v>0</v>
      </c>
      <c r="AA673" s="210">
        <f t="shared" si="463"/>
        <v>0</v>
      </c>
      <c r="AB673" s="210">
        <f t="shared" si="463"/>
        <v>0</v>
      </c>
      <c r="AC673" s="210">
        <f t="shared" si="463"/>
        <v>0</v>
      </c>
      <c r="AD673" s="210">
        <f t="shared" si="463"/>
        <v>0</v>
      </c>
      <c r="AE673" s="210">
        <f t="shared" si="463"/>
        <v>0</v>
      </c>
      <c r="AF673" s="210">
        <f t="shared" si="463"/>
        <v>0</v>
      </c>
      <c r="AG673" s="210">
        <f t="shared" si="463"/>
        <v>0</v>
      </c>
      <c r="AH673" s="210">
        <f t="shared" si="463"/>
        <v>0</v>
      </c>
      <c r="AI673" s="210">
        <f t="shared" si="463"/>
        <v>0</v>
      </c>
      <c r="AJ673" s="210">
        <f t="shared" si="463"/>
        <v>0</v>
      </c>
      <c r="AK673" s="210">
        <f t="shared" si="463"/>
        <v>0</v>
      </c>
      <c r="AL673" s="210">
        <f t="shared" si="463"/>
        <v>0</v>
      </c>
      <c r="AM673" s="210">
        <f t="shared" si="463"/>
        <v>0</v>
      </c>
      <c r="AN673" s="210">
        <f t="shared" si="463"/>
        <v>0</v>
      </c>
      <c r="AO673" s="210">
        <f t="shared" si="463"/>
        <v>0</v>
      </c>
      <c r="AP673" s="210">
        <f t="shared" si="463"/>
        <v>0</v>
      </c>
    </row>
    <row r="674" spans="1:42" x14ac:dyDescent="0.2">
      <c r="A674" s="4">
        <f t="shared" si="458"/>
        <v>8</v>
      </c>
      <c r="B674" s="234">
        <f t="shared" si="455"/>
        <v>0</v>
      </c>
      <c r="C674" s="210">
        <f t="shared" ref="C674:AP674" si="464">IF(AND(C$2&gt;equip3_reserve_freq*$A661,C$2&lt;=equip3_reserve_freq*$A662),$B662/(equip3_reserve_freq),0)</f>
        <v>0</v>
      </c>
      <c r="D674" s="210">
        <f t="shared" si="464"/>
        <v>0</v>
      </c>
      <c r="E674" s="210">
        <f t="shared" si="464"/>
        <v>0</v>
      </c>
      <c r="F674" s="210">
        <f t="shared" si="464"/>
        <v>0</v>
      </c>
      <c r="G674" s="210">
        <f t="shared" si="464"/>
        <v>0</v>
      </c>
      <c r="H674" s="210">
        <f t="shared" si="464"/>
        <v>0</v>
      </c>
      <c r="I674" s="210">
        <f t="shared" si="464"/>
        <v>0</v>
      </c>
      <c r="J674" s="210">
        <f t="shared" si="464"/>
        <v>0</v>
      </c>
      <c r="K674" s="210">
        <f t="shared" si="464"/>
        <v>0</v>
      </c>
      <c r="L674" s="210">
        <f t="shared" si="464"/>
        <v>0</v>
      </c>
      <c r="M674" s="210">
        <f t="shared" si="464"/>
        <v>0</v>
      </c>
      <c r="N674" s="210">
        <f t="shared" si="464"/>
        <v>0</v>
      </c>
      <c r="O674" s="210">
        <f t="shared" si="464"/>
        <v>0</v>
      </c>
      <c r="P674" s="210">
        <f t="shared" si="464"/>
        <v>0</v>
      </c>
      <c r="Q674" s="210">
        <f t="shared" si="464"/>
        <v>0</v>
      </c>
      <c r="R674" s="210">
        <f t="shared" si="464"/>
        <v>0</v>
      </c>
      <c r="S674" s="210">
        <f t="shared" si="464"/>
        <v>0</v>
      </c>
      <c r="T674" s="210">
        <f t="shared" si="464"/>
        <v>0</v>
      </c>
      <c r="U674" s="210">
        <f t="shared" si="464"/>
        <v>0</v>
      </c>
      <c r="V674" s="210">
        <f t="shared" si="464"/>
        <v>0</v>
      </c>
      <c r="W674" s="210">
        <f t="shared" si="464"/>
        <v>0</v>
      </c>
      <c r="X674" s="210">
        <f t="shared" si="464"/>
        <v>0</v>
      </c>
      <c r="Y674" s="210">
        <f t="shared" si="464"/>
        <v>0</v>
      </c>
      <c r="Z674" s="210">
        <f t="shared" si="464"/>
        <v>0</v>
      </c>
      <c r="AA674" s="210">
        <f t="shared" si="464"/>
        <v>0</v>
      </c>
      <c r="AB674" s="210">
        <f t="shared" si="464"/>
        <v>0</v>
      </c>
      <c r="AC674" s="210">
        <f t="shared" si="464"/>
        <v>0</v>
      </c>
      <c r="AD674" s="210">
        <f t="shared" si="464"/>
        <v>0</v>
      </c>
      <c r="AE674" s="210">
        <f t="shared" si="464"/>
        <v>0</v>
      </c>
      <c r="AF674" s="210">
        <f t="shared" si="464"/>
        <v>0</v>
      </c>
      <c r="AG674" s="210">
        <f t="shared" si="464"/>
        <v>0</v>
      </c>
      <c r="AH674" s="210">
        <f t="shared" si="464"/>
        <v>0</v>
      </c>
      <c r="AI674" s="210">
        <f t="shared" si="464"/>
        <v>0</v>
      </c>
      <c r="AJ674" s="210">
        <f t="shared" si="464"/>
        <v>0</v>
      </c>
      <c r="AK674" s="210">
        <f t="shared" si="464"/>
        <v>0</v>
      </c>
      <c r="AL674" s="210">
        <f t="shared" si="464"/>
        <v>0</v>
      </c>
      <c r="AM674" s="210">
        <f t="shared" si="464"/>
        <v>0</v>
      </c>
      <c r="AN674" s="210">
        <f t="shared" si="464"/>
        <v>0</v>
      </c>
      <c r="AO674" s="210">
        <f t="shared" si="464"/>
        <v>0</v>
      </c>
      <c r="AP674" s="210">
        <f t="shared" si="464"/>
        <v>0</v>
      </c>
    </row>
    <row r="675" spans="1:42" x14ac:dyDescent="0.2">
      <c r="A675" s="4">
        <f>A674+1</f>
        <v>9</v>
      </c>
      <c r="B675" s="234">
        <f t="shared" si="455"/>
        <v>0</v>
      </c>
      <c r="C675" s="210">
        <f t="shared" ref="C675:AP675" si="465">IF(AND(C$2&gt;equip3_reserve_freq*$A662,C$2&lt;=equip3_reserve_freq*$A663),$B663/(equip3_reserve_freq),0)</f>
        <v>0</v>
      </c>
      <c r="D675" s="210">
        <f t="shared" si="465"/>
        <v>0</v>
      </c>
      <c r="E675" s="210">
        <f t="shared" si="465"/>
        <v>0</v>
      </c>
      <c r="F675" s="210">
        <f t="shared" si="465"/>
        <v>0</v>
      </c>
      <c r="G675" s="210">
        <f t="shared" si="465"/>
        <v>0</v>
      </c>
      <c r="H675" s="210">
        <f t="shared" si="465"/>
        <v>0</v>
      </c>
      <c r="I675" s="210">
        <f t="shared" si="465"/>
        <v>0</v>
      </c>
      <c r="J675" s="210">
        <f t="shared" si="465"/>
        <v>0</v>
      </c>
      <c r="K675" s="210">
        <f t="shared" si="465"/>
        <v>0</v>
      </c>
      <c r="L675" s="210">
        <f t="shared" si="465"/>
        <v>0</v>
      </c>
      <c r="M675" s="210">
        <f t="shared" si="465"/>
        <v>0</v>
      </c>
      <c r="N675" s="210">
        <f t="shared" si="465"/>
        <v>0</v>
      </c>
      <c r="O675" s="210">
        <f t="shared" si="465"/>
        <v>0</v>
      </c>
      <c r="P675" s="210">
        <f t="shared" si="465"/>
        <v>0</v>
      </c>
      <c r="Q675" s="210">
        <f t="shared" si="465"/>
        <v>0</v>
      </c>
      <c r="R675" s="210">
        <f t="shared" si="465"/>
        <v>0</v>
      </c>
      <c r="S675" s="210">
        <f t="shared" si="465"/>
        <v>0</v>
      </c>
      <c r="T675" s="210">
        <f t="shared" si="465"/>
        <v>0</v>
      </c>
      <c r="U675" s="210">
        <f t="shared" si="465"/>
        <v>0</v>
      </c>
      <c r="V675" s="210">
        <f t="shared" si="465"/>
        <v>0</v>
      </c>
      <c r="W675" s="210">
        <f t="shared" si="465"/>
        <v>0</v>
      </c>
      <c r="X675" s="210">
        <f t="shared" si="465"/>
        <v>0</v>
      </c>
      <c r="Y675" s="210">
        <f t="shared" si="465"/>
        <v>0</v>
      </c>
      <c r="Z675" s="210">
        <f t="shared" si="465"/>
        <v>0</v>
      </c>
      <c r="AA675" s="210">
        <f t="shared" si="465"/>
        <v>0</v>
      </c>
      <c r="AB675" s="210">
        <f t="shared" si="465"/>
        <v>0</v>
      </c>
      <c r="AC675" s="210">
        <f t="shared" si="465"/>
        <v>0</v>
      </c>
      <c r="AD675" s="210">
        <f t="shared" si="465"/>
        <v>0</v>
      </c>
      <c r="AE675" s="210">
        <f t="shared" si="465"/>
        <v>0</v>
      </c>
      <c r="AF675" s="210">
        <f t="shared" si="465"/>
        <v>0</v>
      </c>
      <c r="AG675" s="210">
        <f t="shared" si="465"/>
        <v>0</v>
      </c>
      <c r="AH675" s="210">
        <f t="shared" si="465"/>
        <v>0</v>
      </c>
      <c r="AI675" s="210">
        <f t="shared" si="465"/>
        <v>0</v>
      </c>
      <c r="AJ675" s="210">
        <f t="shared" si="465"/>
        <v>0</v>
      </c>
      <c r="AK675" s="210">
        <f t="shared" si="465"/>
        <v>0</v>
      </c>
      <c r="AL675" s="210">
        <f t="shared" si="465"/>
        <v>0</v>
      </c>
      <c r="AM675" s="210">
        <f t="shared" si="465"/>
        <v>0</v>
      </c>
      <c r="AN675" s="210">
        <f t="shared" si="465"/>
        <v>0</v>
      </c>
      <c r="AO675" s="210">
        <f t="shared" si="465"/>
        <v>0</v>
      </c>
      <c r="AP675" s="210">
        <f t="shared" si="465"/>
        <v>0</v>
      </c>
    </row>
    <row r="676" spans="1:42" x14ac:dyDescent="0.2">
      <c r="A676" s="4">
        <f t="shared" ref="A676" si="466">A675+1</f>
        <v>10</v>
      </c>
      <c r="B676" s="234">
        <f t="shared" si="455"/>
        <v>0</v>
      </c>
      <c r="C676" s="214">
        <f t="shared" ref="C676:AP676" si="467">IF(AND(C$2&gt;equip3_reserve_freq*$A663,C$2&lt;=equip3_reserve_freq*$A664),$B664/(equip3_reserve_freq),0)</f>
        <v>0</v>
      </c>
      <c r="D676" s="214">
        <f t="shared" si="467"/>
        <v>0</v>
      </c>
      <c r="E676" s="214">
        <f t="shared" si="467"/>
        <v>0</v>
      </c>
      <c r="F676" s="214">
        <f t="shared" si="467"/>
        <v>0</v>
      </c>
      <c r="G676" s="214">
        <f t="shared" si="467"/>
        <v>0</v>
      </c>
      <c r="H676" s="214">
        <f t="shared" si="467"/>
        <v>0</v>
      </c>
      <c r="I676" s="214">
        <f t="shared" si="467"/>
        <v>0</v>
      </c>
      <c r="J676" s="214">
        <f t="shared" si="467"/>
        <v>0</v>
      </c>
      <c r="K676" s="214">
        <f t="shared" si="467"/>
        <v>0</v>
      </c>
      <c r="L676" s="214">
        <f t="shared" si="467"/>
        <v>0</v>
      </c>
      <c r="M676" s="214">
        <f t="shared" si="467"/>
        <v>0</v>
      </c>
      <c r="N676" s="214">
        <f t="shared" si="467"/>
        <v>0</v>
      </c>
      <c r="O676" s="214">
        <f t="shared" si="467"/>
        <v>0</v>
      </c>
      <c r="P676" s="214">
        <f t="shared" si="467"/>
        <v>0</v>
      </c>
      <c r="Q676" s="214">
        <f t="shared" si="467"/>
        <v>0</v>
      </c>
      <c r="R676" s="214">
        <f t="shared" si="467"/>
        <v>0</v>
      </c>
      <c r="S676" s="214">
        <f t="shared" si="467"/>
        <v>0</v>
      </c>
      <c r="T676" s="214">
        <f t="shared" si="467"/>
        <v>0</v>
      </c>
      <c r="U676" s="214">
        <f t="shared" si="467"/>
        <v>0</v>
      </c>
      <c r="V676" s="214">
        <f t="shared" si="467"/>
        <v>0</v>
      </c>
      <c r="W676" s="214">
        <f t="shared" si="467"/>
        <v>0</v>
      </c>
      <c r="X676" s="214">
        <f t="shared" si="467"/>
        <v>0</v>
      </c>
      <c r="Y676" s="214">
        <f t="shared" si="467"/>
        <v>0</v>
      </c>
      <c r="Z676" s="214">
        <f t="shared" si="467"/>
        <v>0</v>
      </c>
      <c r="AA676" s="214">
        <f t="shared" si="467"/>
        <v>0</v>
      </c>
      <c r="AB676" s="214">
        <f t="shared" si="467"/>
        <v>0</v>
      </c>
      <c r="AC676" s="214">
        <f t="shared" si="467"/>
        <v>0</v>
      </c>
      <c r="AD676" s="214">
        <f t="shared" si="467"/>
        <v>0</v>
      </c>
      <c r="AE676" s="214">
        <f t="shared" si="467"/>
        <v>0</v>
      </c>
      <c r="AF676" s="214">
        <f t="shared" si="467"/>
        <v>0</v>
      </c>
      <c r="AG676" s="214">
        <f t="shared" si="467"/>
        <v>0</v>
      </c>
      <c r="AH676" s="214">
        <f t="shared" si="467"/>
        <v>0</v>
      </c>
      <c r="AI676" s="214">
        <f t="shared" si="467"/>
        <v>0</v>
      </c>
      <c r="AJ676" s="214">
        <f t="shared" si="467"/>
        <v>0</v>
      </c>
      <c r="AK676" s="214">
        <f t="shared" si="467"/>
        <v>0</v>
      </c>
      <c r="AL676" s="214">
        <f t="shared" si="467"/>
        <v>0</v>
      </c>
      <c r="AM676" s="214">
        <f t="shared" si="467"/>
        <v>0</v>
      </c>
      <c r="AN676" s="214">
        <f t="shared" si="467"/>
        <v>0</v>
      </c>
      <c r="AO676" s="214">
        <f t="shared" si="467"/>
        <v>0</v>
      </c>
      <c r="AP676" s="214">
        <f t="shared" si="467"/>
        <v>0</v>
      </c>
    </row>
    <row r="677" spans="1:42" x14ac:dyDescent="0.2">
      <c r="A677" s="37" t="s">
        <v>13</v>
      </c>
      <c r="B677" s="28"/>
      <c r="C677" s="213">
        <f>SUM(C667:C676)</f>
        <v>0</v>
      </c>
      <c r="D677" s="213">
        <f t="shared" ref="D677:AP677" si="468">SUM(D667:D676)</f>
        <v>0</v>
      </c>
      <c r="E677" s="213">
        <f t="shared" si="468"/>
        <v>0</v>
      </c>
      <c r="F677" s="213">
        <f t="shared" si="468"/>
        <v>0</v>
      </c>
      <c r="G677" s="213">
        <f t="shared" si="468"/>
        <v>0</v>
      </c>
      <c r="H677" s="213">
        <f t="shared" si="468"/>
        <v>0</v>
      </c>
      <c r="I677" s="213">
        <f t="shared" si="468"/>
        <v>0</v>
      </c>
      <c r="J677" s="213">
        <f t="shared" si="468"/>
        <v>0</v>
      </c>
      <c r="K677" s="213">
        <f t="shared" si="468"/>
        <v>0</v>
      </c>
      <c r="L677" s="213">
        <f t="shared" si="468"/>
        <v>0</v>
      </c>
      <c r="M677" s="213">
        <f t="shared" si="468"/>
        <v>0</v>
      </c>
      <c r="N677" s="213">
        <f t="shared" si="468"/>
        <v>0</v>
      </c>
      <c r="O677" s="213">
        <f t="shared" si="468"/>
        <v>0</v>
      </c>
      <c r="P677" s="213">
        <f t="shared" si="468"/>
        <v>0</v>
      </c>
      <c r="Q677" s="213">
        <f t="shared" si="468"/>
        <v>0</v>
      </c>
      <c r="R677" s="213">
        <f t="shared" si="468"/>
        <v>0</v>
      </c>
      <c r="S677" s="213">
        <f t="shared" si="468"/>
        <v>0</v>
      </c>
      <c r="T677" s="213">
        <f t="shared" si="468"/>
        <v>0</v>
      </c>
      <c r="U677" s="213">
        <f t="shared" si="468"/>
        <v>0</v>
      </c>
      <c r="V677" s="213">
        <f t="shared" si="468"/>
        <v>0</v>
      </c>
      <c r="W677" s="213">
        <f t="shared" si="468"/>
        <v>0</v>
      </c>
      <c r="X677" s="213">
        <f t="shared" si="468"/>
        <v>0</v>
      </c>
      <c r="Y677" s="213">
        <f t="shared" si="468"/>
        <v>0</v>
      </c>
      <c r="Z677" s="213">
        <f t="shared" si="468"/>
        <v>0</v>
      </c>
      <c r="AA677" s="213">
        <f t="shared" si="468"/>
        <v>0</v>
      </c>
      <c r="AB677" s="213">
        <f t="shared" si="468"/>
        <v>0</v>
      </c>
      <c r="AC677" s="213">
        <f t="shared" si="468"/>
        <v>0</v>
      </c>
      <c r="AD677" s="213">
        <f t="shared" si="468"/>
        <v>0</v>
      </c>
      <c r="AE677" s="213">
        <f t="shared" si="468"/>
        <v>0</v>
      </c>
      <c r="AF677" s="213">
        <f t="shared" si="468"/>
        <v>0</v>
      </c>
      <c r="AG677" s="213">
        <f t="shared" si="468"/>
        <v>0</v>
      </c>
      <c r="AH677" s="213">
        <f t="shared" si="468"/>
        <v>0</v>
      </c>
      <c r="AI677" s="213">
        <f t="shared" si="468"/>
        <v>0</v>
      </c>
      <c r="AJ677" s="213">
        <f t="shared" si="468"/>
        <v>0</v>
      </c>
      <c r="AK677" s="213">
        <f t="shared" si="468"/>
        <v>0</v>
      </c>
      <c r="AL677" s="213">
        <f t="shared" si="468"/>
        <v>0</v>
      </c>
      <c r="AM677" s="213">
        <f t="shared" si="468"/>
        <v>0</v>
      </c>
      <c r="AN677" s="213">
        <f t="shared" si="468"/>
        <v>0</v>
      </c>
      <c r="AO677" s="213">
        <f t="shared" si="468"/>
        <v>0</v>
      </c>
      <c r="AP677" s="213">
        <f t="shared" si="468"/>
        <v>0</v>
      </c>
    </row>
    <row r="678" spans="1:42" x14ac:dyDescent="0.2">
      <c r="A678" s="37"/>
      <c r="B678" s="28"/>
      <c r="C678" s="213"/>
      <c r="D678" s="213"/>
      <c r="E678" s="213"/>
      <c r="F678" s="213"/>
      <c r="G678" s="213"/>
      <c r="H678" s="213"/>
      <c r="I678" s="213"/>
      <c r="J678" s="213"/>
      <c r="K678" s="213"/>
      <c r="L678" s="213"/>
      <c r="M678" s="213"/>
      <c r="N678" s="213"/>
      <c r="O678" s="213"/>
      <c r="P678" s="213"/>
      <c r="Q678" s="213"/>
      <c r="R678" s="213"/>
      <c r="S678" s="213"/>
      <c r="T678" s="213"/>
      <c r="U678" s="213"/>
      <c r="V678" s="213"/>
      <c r="W678" s="213"/>
      <c r="X678" s="213"/>
      <c r="Y678" s="213"/>
      <c r="Z678" s="213"/>
      <c r="AA678" s="213"/>
      <c r="AB678" s="213"/>
      <c r="AC678" s="213"/>
      <c r="AD678" s="213"/>
      <c r="AE678" s="213"/>
      <c r="AF678" s="213"/>
      <c r="AG678" s="213"/>
      <c r="AH678" s="213"/>
      <c r="AI678" s="213"/>
      <c r="AJ678" s="213"/>
      <c r="AK678" s="213"/>
      <c r="AL678" s="213"/>
      <c r="AM678" s="213"/>
      <c r="AN678" s="213"/>
      <c r="AO678" s="213"/>
      <c r="AP678" s="213"/>
    </row>
    <row r="679" spans="1:42" s="119" customFormat="1" x14ac:dyDescent="0.2">
      <c r="A679" s="4" t="s">
        <v>397</v>
      </c>
      <c r="B679" s="200"/>
    </row>
    <row r="680" spans="1:42" x14ac:dyDescent="0.2">
      <c r="A680" s="363" t="s">
        <v>395</v>
      </c>
      <c r="B680" s="213">
        <f>B569+B581+B587+B619+B651</f>
        <v>0</v>
      </c>
      <c r="C680" s="213">
        <f t="shared" ref="C680:AP680" si="469">C569+C581+C587+C619+C651</f>
        <v>0</v>
      </c>
      <c r="D680" s="213">
        <f t="shared" si="469"/>
        <v>0</v>
      </c>
      <c r="E680" s="213">
        <f t="shared" si="469"/>
        <v>0</v>
      </c>
      <c r="F680" s="213">
        <f t="shared" si="469"/>
        <v>0</v>
      </c>
      <c r="G680" s="213">
        <f t="shared" si="469"/>
        <v>0</v>
      </c>
      <c r="H680" s="213">
        <f t="shared" si="469"/>
        <v>0</v>
      </c>
      <c r="I680" s="213">
        <f t="shared" si="469"/>
        <v>0</v>
      </c>
      <c r="J680" s="213">
        <f t="shared" si="469"/>
        <v>0</v>
      </c>
      <c r="K680" s="213">
        <f t="shared" si="469"/>
        <v>0</v>
      </c>
      <c r="L680" s="213">
        <f t="shared" si="469"/>
        <v>0</v>
      </c>
      <c r="M680" s="213">
        <f t="shared" si="469"/>
        <v>0</v>
      </c>
      <c r="N680" s="213">
        <f t="shared" si="469"/>
        <v>0</v>
      </c>
      <c r="O680" s="213">
        <f t="shared" si="469"/>
        <v>0</v>
      </c>
      <c r="P680" s="213">
        <f t="shared" si="469"/>
        <v>0</v>
      </c>
      <c r="Q680" s="213">
        <f t="shared" si="469"/>
        <v>0</v>
      </c>
      <c r="R680" s="213">
        <f t="shared" si="469"/>
        <v>0</v>
      </c>
      <c r="S680" s="213">
        <f t="shared" si="469"/>
        <v>0</v>
      </c>
      <c r="T680" s="213">
        <f t="shared" si="469"/>
        <v>0</v>
      </c>
      <c r="U680" s="213">
        <f t="shared" si="469"/>
        <v>0</v>
      </c>
      <c r="V680" s="213">
        <f t="shared" si="469"/>
        <v>0</v>
      </c>
      <c r="W680" s="213">
        <f t="shared" si="469"/>
        <v>0</v>
      </c>
      <c r="X680" s="213">
        <f t="shared" si="469"/>
        <v>0</v>
      </c>
      <c r="Y680" s="213">
        <f t="shared" si="469"/>
        <v>0</v>
      </c>
      <c r="Z680" s="213">
        <f t="shared" si="469"/>
        <v>0</v>
      </c>
      <c r="AA680" s="213">
        <f t="shared" si="469"/>
        <v>0</v>
      </c>
      <c r="AB680" s="213">
        <f t="shared" si="469"/>
        <v>0</v>
      </c>
      <c r="AC680" s="213">
        <f t="shared" si="469"/>
        <v>0</v>
      </c>
      <c r="AD680" s="213">
        <f t="shared" si="469"/>
        <v>0</v>
      </c>
      <c r="AE680" s="213">
        <f t="shared" si="469"/>
        <v>0</v>
      </c>
      <c r="AF680" s="213">
        <f t="shared" si="469"/>
        <v>0</v>
      </c>
      <c r="AG680" s="213">
        <f t="shared" si="469"/>
        <v>0</v>
      </c>
      <c r="AH680" s="213">
        <f t="shared" si="469"/>
        <v>0</v>
      </c>
      <c r="AI680" s="213">
        <f t="shared" si="469"/>
        <v>0</v>
      </c>
      <c r="AJ680" s="213">
        <f t="shared" si="469"/>
        <v>0</v>
      </c>
      <c r="AK680" s="213">
        <f t="shared" si="469"/>
        <v>0</v>
      </c>
      <c r="AL680" s="213">
        <f t="shared" si="469"/>
        <v>0</v>
      </c>
      <c r="AM680" s="213">
        <f t="shared" si="469"/>
        <v>0</v>
      </c>
      <c r="AN680" s="213">
        <f t="shared" si="469"/>
        <v>0</v>
      </c>
      <c r="AO680" s="213">
        <f t="shared" si="469"/>
        <v>0</v>
      </c>
      <c r="AP680" s="213">
        <f t="shared" si="469"/>
        <v>0</v>
      </c>
    </row>
    <row r="681" spans="1:42" x14ac:dyDescent="0.2">
      <c r="A681" s="363" t="s">
        <v>394</v>
      </c>
      <c r="B681" s="210"/>
      <c r="C681" s="213">
        <f>IF(C$2&lt;=analysis_period,B680*reserves_interest/100,0)</f>
        <v>0</v>
      </c>
      <c r="D681" s="213">
        <f t="shared" ref="D681" si="470">IF(D$2&lt;=analysis_period,C680*reserves_interest/100,0)</f>
        <v>0</v>
      </c>
      <c r="E681" s="213">
        <f t="shared" ref="E681" si="471">IF(E$2&lt;=analysis_period,D680*reserves_interest/100,0)</f>
        <v>0</v>
      </c>
      <c r="F681" s="213">
        <f t="shared" ref="F681" si="472">IF(F$2&lt;=analysis_period,E680*reserves_interest/100,0)</f>
        <v>0</v>
      </c>
      <c r="G681" s="213">
        <f t="shared" ref="G681" si="473">IF(G$2&lt;=analysis_period,F680*reserves_interest/100,0)</f>
        <v>0</v>
      </c>
      <c r="H681" s="213">
        <f t="shared" ref="H681" si="474">IF(H$2&lt;=analysis_period,G680*reserves_interest/100,0)</f>
        <v>0</v>
      </c>
      <c r="I681" s="213">
        <f t="shared" ref="I681" si="475">IF(I$2&lt;=analysis_period,H680*reserves_interest/100,0)</f>
        <v>0</v>
      </c>
      <c r="J681" s="213">
        <f t="shared" ref="J681" si="476">IF(J$2&lt;=analysis_period,I680*reserves_interest/100,0)</f>
        <v>0</v>
      </c>
      <c r="K681" s="213">
        <f t="shared" ref="K681" si="477">IF(K$2&lt;=analysis_period,J680*reserves_interest/100,0)</f>
        <v>0</v>
      </c>
      <c r="L681" s="213">
        <f t="shared" ref="L681" si="478">IF(L$2&lt;=analysis_period,K680*reserves_interest/100,0)</f>
        <v>0</v>
      </c>
      <c r="M681" s="213">
        <f t="shared" ref="M681" si="479">IF(M$2&lt;=analysis_period,L680*reserves_interest/100,0)</f>
        <v>0</v>
      </c>
      <c r="N681" s="213">
        <f t="shared" ref="N681" si="480">IF(N$2&lt;=analysis_period,M680*reserves_interest/100,0)</f>
        <v>0</v>
      </c>
      <c r="O681" s="213">
        <f t="shared" ref="O681" si="481">IF(O$2&lt;=analysis_period,N680*reserves_interest/100,0)</f>
        <v>0</v>
      </c>
      <c r="P681" s="213">
        <f t="shared" ref="P681" si="482">IF(P$2&lt;=analysis_period,O680*reserves_interest/100,0)</f>
        <v>0</v>
      </c>
      <c r="Q681" s="213">
        <f t="shared" ref="Q681" si="483">IF(Q$2&lt;=analysis_period,P680*reserves_interest/100,0)</f>
        <v>0</v>
      </c>
      <c r="R681" s="213">
        <f t="shared" ref="R681" si="484">IF(R$2&lt;=analysis_period,Q680*reserves_interest/100,0)</f>
        <v>0</v>
      </c>
      <c r="S681" s="213">
        <f t="shared" ref="S681" si="485">IF(S$2&lt;=analysis_period,R680*reserves_interest/100,0)</f>
        <v>0</v>
      </c>
      <c r="T681" s="213">
        <f t="shared" ref="T681" si="486">IF(T$2&lt;=analysis_period,S680*reserves_interest/100,0)</f>
        <v>0</v>
      </c>
      <c r="U681" s="213">
        <f t="shared" ref="U681" si="487">IF(U$2&lt;=analysis_period,T680*reserves_interest/100,0)</f>
        <v>0</v>
      </c>
      <c r="V681" s="213">
        <f t="shared" ref="V681" si="488">IF(V$2&lt;=analysis_period,U680*reserves_interest/100,0)</f>
        <v>0</v>
      </c>
      <c r="W681" s="213">
        <f t="shared" ref="W681" si="489">IF(W$2&lt;=analysis_period,V680*reserves_interest/100,0)</f>
        <v>0</v>
      </c>
      <c r="X681" s="213">
        <f t="shared" ref="X681" si="490">IF(X$2&lt;=analysis_period,W680*reserves_interest/100,0)</f>
        <v>0</v>
      </c>
      <c r="Y681" s="213">
        <f t="shared" ref="Y681" si="491">IF(Y$2&lt;=analysis_period,X680*reserves_interest/100,0)</f>
        <v>0</v>
      </c>
      <c r="Z681" s="213">
        <f t="shared" ref="Z681" si="492">IF(Z$2&lt;=analysis_period,Y680*reserves_interest/100,0)</f>
        <v>0</v>
      </c>
      <c r="AA681" s="213">
        <f t="shared" ref="AA681" si="493">IF(AA$2&lt;=analysis_period,Z680*reserves_interest/100,0)</f>
        <v>0</v>
      </c>
      <c r="AB681" s="213">
        <f t="shared" ref="AB681" si="494">IF(AB$2&lt;=analysis_period,AA680*reserves_interest/100,0)</f>
        <v>0</v>
      </c>
      <c r="AC681" s="213">
        <f t="shared" ref="AC681" si="495">IF(AC$2&lt;=analysis_period,AB680*reserves_interest/100,0)</f>
        <v>0</v>
      </c>
      <c r="AD681" s="213">
        <f t="shared" ref="AD681" si="496">IF(AD$2&lt;=analysis_period,AC680*reserves_interest/100,0)</f>
        <v>0</v>
      </c>
      <c r="AE681" s="213">
        <f t="shared" ref="AE681" si="497">IF(AE$2&lt;=analysis_period,AD680*reserves_interest/100,0)</f>
        <v>0</v>
      </c>
      <c r="AF681" s="213">
        <f t="shared" ref="AF681" si="498">IF(AF$2&lt;=analysis_period,AE680*reserves_interest/100,0)</f>
        <v>0</v>
      </c>
      <c r="AG681" s="213">
        <f t="shared" ref="AG681" si="499">IF(AG$2&lt;=analysis_period,AF680*reserves_interest/100,0)</f>
        <v>0</v>
      </c>
      <c r="AH681" s="213">
        <f t="shared" ref="AH681" si="500">IF(AH$2&lt;=analysis_period,AG680*reserves_interest/100,0)</f>
        <v>0</v>
      </c>
      <c r="AI681" s="213">
        <f t="shared" ref="AI681" si="501">IF(AI$2&lt;=analysis_period,AH680*reserves_interest/100,0)</f>
        <v>0</v>
      </c>
      <c r="AJ681" s="213">
        <f t="shared" ref="AJ681" si="502">IF(AJ$2&lt;=analysis_period,AI680*reserves_interest/100,0)</f>
        <v>0</v>
      </c>
      <c r="AK681" s="213">
        <f t="shared" ref="AK681" si="503">IF(AK$2&lt;=analysis_period,AJ680*reserves_interest/100,0)</f>
        <v>0</v>
      </c>
      <c r="AL681" s="213">
        <f t="shared" ref="AL681" si="504">IF(AL$2&lt;=analysis_period,AK680*reserves_interest/100,0)</f>
        <v>0</v>
      </c>
      <c r="AM681" s="213">
        <f t="shared" ref="AM681" si="505">IF(AM$2&lt;=analysis_period,AL680*reserves_interest/100,0)</f>
        <v>0</v>
      </c>
      <c r="AN681" s="213">
        <f t="shared" ref="AN681" si="506">IF(AN$2&lt;=analysis_period,AM680*reserves_interest/100,0)</f>
        <v>0</v>
      </c>
      <c r="AO681" s="213">
        <f t="shared" ref="AO681" si="507">IF(AO$2&lt;=analysis_period,AN680*reserves_interest/100,0)</f>
        <v>0</v>
      </c>
      <c r="AP681" s="213">
        <f t="shared" ref="AP681" si="508">IF(AP$2&lt;=analysis_period,AO680*reserves_interest/100,0)</f>
        <v>0</v>
      </c>
    </row>
    <row r="682" spans="1:42" x14ac:dyDescent="0.2">
      <c r="A682" s="363"/>
      <c r="B682" s="210"/>
      <c r="C682" s="213"/>
      <c r="D682" s="213"/>
      <c r="E682" s="213"/>
      <c r="F682" s="213"/>
      <c r="G682" s="213"/>
      <c r="H682" s="213"/>
      <c r="I682" s="213"/>
      <c r="J682" s="213"/>
      <c r="K682" s="213"/>
      <c r="L682" s="213"/>
      <c r="M682" s="213"/>
      <c r="N682" s="213"/>
      <c r="O682" s="213"/>
      <c r="P682" s="213"/>
      <c r="Q682" s="213"/>
      <c r="R682" s="213"/>
      <c r="S682" s="213"/>
      <c r="T682" s="213"/>
      <c r="U682" s="213"/>
      <c r="V682" s="213"/>
      <c r="W682" s="213"/>
      <c r="X682" s="213"/>
      <c r="Y682" s="213"/>
      <c r="Z682" s="213"/>
      <c r="AA682" s="213"/>
      <c r="AB682" s="213"/>
      <c r="AC682" s="213"/>
      <c r="AD682" s="213"/>
      <c r="AE682" s="213"/>
      <c r="AF682" s="213"/>
      <c r="AG682" s="213"/>
      <c r="AH682" s="213"/>
      <c r="AI682" s="213"/>
      <c r="AJ682" s="213"/>
      <c r="AK682" s="213"/>
      <c r="AL682" s="213"/>
      <c r="AM682" s="213"/>
      <c r="AN682" s="213"/>
      <c r="AO682" s="213"/>
      <c r="AP682" s="213"/>
    </row>
    <row r="683" spans="1:42" s="119" customFormat="1" x14ac:dyDescent="0.2">
      <c r="A683" s="4" t="s">
        <v>396</v>
      </c>
      <c r="B683" s="200"/>
    </row>
    <row r="684" spans="1:42" x14ac:dyDescent="0.2">
      <c r="A684" s="27" t="s">
        <v>398</v>
      </c>
      <c r="B684" s="213">
        <f>B575</f>
        <v>0</v>
      </c>
      <c r="C684" s="213">
        <f t="shared" ref="C684:AP684" si="509">C575</f>
        <v>0</v>
      </c>
      <c r="D684" s="213">
        <f t="shared" si="509"/>
        <v>0</v>
      </c>
      <c r="E684" s="213">
        <f t="shared" si="509"/>
        <v>0</v>
      </c>
      <c r="F684" s="213">
        <f t="shared" si="509"/>
        <v>0</v>
      </c>
      <c r="G684" s="213">
        <f t="shared" si="509"/>
        <v>0</v>
      </c>
      <c r="H684" s="213">
        <f t="shared" si="509"/>
        <v>0</v>
      </c>
      <c r="I684" s="213">
        <f t="shared" si="509"/>
        <v>0</v>
      </c>
      <c r="J684" s="213">
        <f t="shared" si="509"/>
        <v>0</v>
      </c>
      <c r="K684" s="213">
        <f t="shared" si="509"/>
        <v>0</v>
      </c>
      <c r="L684" s="213">
        <f t="shared" si="509"/>
        <v>0</v>
      </c>
      <c r="M684" s="213">
        <f t="shared" si="509"/>
        <v>0</v>
      </c>
      <c r="N684" s="213">
        <f t="shared" si="509"/>
        <v>0</v>
      </c>
      <c r="O684" s="213">
        <f t="shared" si="509"/>
        <v>0</v>
      </c>
      <c r="P684" s="213">
        <f t="shared" si="509"/>
        <v>0</v>
      </c>
      <c r="Q684" s="213">
        <f t="shared" si="509"/>
        <v>0</v>
      </c>
      <c r="R684" s="213">
        <f t="shared" si="509"/>
        <v>0</v>
      </c>
      <c r="S684" s="213">
        <f t="shared" si="509"/>
        <v>0</v>
      </c>
      <c r="T684" s="213">
        <f t="shared" si="509"/>
        <v>0</v>
      </c>
      <c r="U684" s="213">
        <f t="shared" si="509"/>
        <v>0</v>
      </c>
      <c r="V684" s="213">
        <f t="shared" si="509"/>
        <v>0</v>
      </c>
      <c r="W684" s="213">
        <f t="shared" si="509"/>
        <v>0</v>
      </c>
      <c r="X684" s="213">
        <f t="shared" si="509"/>
        <v>0</v>
      </c>
      <c r="Y684" s="213">
        <f t="shared" si="509"/>
        <v>0</v>
      </c>
      <c r="Z684" s="213">
        <f t="shared" si="509"/>
        <v>0</v>
      </c>
      <c r="AA684" s="213">
        <f t="shared" si="509"/>
        <v>0</v>
      </c>
      <c r="AB684" s="213">
        <f t="shared" si="509"/>
        <v>0</v>
      </c>
      <c r="AC684" s="213">
        <f t="shared" si="509"/>
        <v>0</v>
      </c>
      <c r="AD684" s="213">
        <f t="shared" si="509"/>
        <v>0</v>
      </c>
      <c r="AE684" s="213">
        <f t="shared" si="509"/>
        <v>0</v>
      </c>
      <c r="AF684" s="213">
        <f t="shared" si="509"/>
        <v>0</v>
      </c>
      <c r="AG684" s="213">
        <f t="shared" si="509"/>
        <v>0</v>
      </c>
      <c r="AH684" s="213">
        <f t="shared" si="509"/>
        <v>0</v>
      </c>
      <c r="AI684" s="213">
        <f t="shared" si="509"/>
        <v>0</v>
      </c>
      <c r="AJ684" s="213">
        <f t="shared" si="509"/>
        <v>0</v>
      </c>
      <c r="AK684" s="213">
        <f t="shared" si="509"/>
        <v>0</v>
      </c>
      <c r="AL684" s="213">
        <f t="shared" si="509"/>
        <v>0</v>
      </c>
      <c r="AM684" s="213">
        <f t="shared" si="509"/>
        <v>0</v>
      </c>
      <c r="AN684" s="213">
        <f t="shared" si="509"/>
        <v>0</v>
      </c>
      <c r="AO684" s="213">
        <f t="shared" si="509"/>
        <v>0</v>
      </c>
      <c r="AP684" s="213">
        <f t="shared" si="509"/>
        <v>0</v>
      </c>
    </row>
    <row r="685" spans="1:42" x14ac:dyDescent="0.2">
      <c r="A685" s="27" t="s">
        <v>399</v>
      </c>
      <c r="B685" s="210"/>
      <c r="C685" s="213">
        <f>IF(C$2&lt;=analysis_period,B684*reserves_interest/100,0)</f>
        <v>0</v>
      </c>
      <c r="D685" s="213">
        <f>IF(D$2&lt;=analysis_period,C684*reserves_interest/100,0)</f>
        <v>0</v>
      </c>
      <c r="E685" s="213">
        <f t="shared" ref="E685:AP685" si="510">IF(E$2&lt;=analysis_period,D684*reserves_interest/100,0)</f>
        <v>0</v>
      </c>
      <c r="F685" s="213">
        <f t="shared" si="510"/>
        <v>0</v>
      </c>
      <c r="G685" s="213">
        <f t="shared" si="510"/>
        <v>0</v>
      </c>
      <c r="H685" s="213">
        <f t="shared" si="510"/>
        <v>0</v>
      </c>
      <c r="I685" s="213">
        <f t="shared" si="510"/>
        <v>0</v>
      </c>
      <c r="J685" s="213">
        <f t="shared" si="510"/>
        <v>0</v>
      </c>
      <c r="K685" s="213">
        <f t="shared" si="510"/>
        <v>0</v>
      </c>
      <c r="L685" s="213">
        <f t="shared" si="510"/>
        <v>0</v>
      </c>
      <c r="M685" s="213">
        <f t="shared" si="510"/>
        <v>0</v>
      </c>
      <c r="N685" s="213">
        <f t="shared" si="510"/>
        <v>0</v>
      </c>
      <c r="O685" s="213">
        <f t="shared" si="510"/>
        <v>0</v>
      </c>
      <c r="P685" s="213">
        <f t="shared" si="510"/>
        <v>0</v>
      </c>
      <c r="Q685" s="213">
        <f t="shared" si="510"/>
        <v>0</v>
      </c>
      <c r="R685" s="213">
        <f t="shared" si="510"/>
        <v>0</v>
      </c>
      <c r="S685" s="213">
        <f t="shared" si="510"/>
        <v>0</v>
      </c>
      <c r="T685" s="213">
        <f t="shared" si="510"/>
        <v>0</v>
      </c>
      <c r="U685" s="213">
        <f t="shared" si="510"/>
        <v>0</v>
      </c>
      <c r="V685" s="213">
        <f t="shared" si="510"/>
        <v>0</v>
      </c>
      <c r="W685" s="213">
        <f t="shared" si="510"/>
        <v>0</v>
      </c>
      <c r="X685" s="213">
        <f t="shared" si="510"/>
        <v>0</v>
      </c>
      <c r="Y685" s="213">
        <f t="shared" si="510"/>
        <v>0</v>
      </c>
      <c r="Z685" s="213">
        <f t="shared" si="510"/>
        <v>0</v>
      </c>
      <c r="AA685" s="213">
        <f t="shared" si="510"/>
        <v>0</v>
      </c>
      <c r="AB685" s="213">
        <f t="shared" si="510"/>
        <v>0</v>
      </c>
      <c r="AC685" s="213">
        <f t="shared" si="510"/>
        <v>0</v>
      </c>
      <c r="AD685" s="213">
        <f t="shared" si="510"/>
        <v>0</v>
      </c>
      <c r="AE685" s="213">
        <f t="shared" si="510"/>
        <v>0</v>
      </c>
      <c r="AF685" s="213">
        <f t="shared" si="510"/>
        <v>0</v>
      </c>
      <c r="AG685" s="213">
        <f t="shared" si="510"/>
        <v>0</v>
      </c>
      <c r="AH685" s="213">
        <f t="shared" si="510"/>
        <v>0</v>
      </c>
      <c r="AI685" s="213">
        <f t="shared" si="510"/>
        <v>0</v>
      </c>
      <c r="AJ685" s="213">
        <f t="shared" si="510"/>
        <v>0</v>
      </c>
      <c r="AK685" s="213">
        <f t="shared" si="510"/>
        <v>0</v>
      </c>
      <c r="AL685" s="213">
        <f t="shared" si="510"/>
        <v>0</v>
      </c>
      <c r="AM685" s="213">
        <f t="shared" si="510"/>
        <v>0</v>
      </c>
      <c r="AN685" s="213">
        <f t="shared" si="510"/>
        <v>0</v>
      </c>
      <c r="AO685" s="213">
        <f t="shared" si="510"/>
        <v>0</v>
      </c>
      <c r="AP685" s="213">
        <f t="shared" si="510"/>
        <v>0</v>
      </c>
    </row>
  </sheetData>
  <mergeCells count="4">
    <mergeCell ref="G238:J238"/>
    <mergeCell ref="K238:L238"/>
    <mergeCell ref="G374:J374"/>
    <mergeCell ref="K374:L374"/>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5" t="s">
        <v>205</v>
      </c>
      <c r="B1" s="306"/>
      <c r="C1" s="307"/>
      <c r="D1" s="306"/>
      <c r="E1" s="336"/>
      <c r="F1" s="336"/>
      <c r="G1" s="337"/>
    </row>
    <row r="2" spans="1:7" s="1" customFormat="1" ht="12.75" x14ac:dyDescent="0.2">
      <c r="A2" s="2" t="s">
        <v>66</v>
      </c>
      <c r="B2" s="3" t="s">
        <v>32</v>
      </c>
      <c r="C2" s="3" t="s">
        <v>33</v>
      </c>
      <c r="D2" s="3" t="s">
        <v>34</v>
      </c>
      <c r="E2" s="3" t="s">
        <v>35</v>
      </c>
      <c r="F2" s="3" t="s">
        <v>36</v>
      </c>
      <c r="G2" s="338" t="s">
        <v>37</v>
      </c>
    </row>
    <row r="3" spans="1:7" s="1" customFormat="1" ht="12.75" x14ac:dyDescent="0.2">
      <c r="A3" s="128">
        <v>1</v>
      </c>
      <c r="B3" s="215">
        <v>20</v>
      </c>
      <c r="C3" s="221">
        <v>5</v>
      </c>
      <c r="D3" s="215">
        <v>10</v>
      </c>
      <c r="E3" s="215">
        <v>3.33</v>
      </c>
      <c r="F3" s="215">
        <v>2.5</v>
      </c>
      <c r="G3" s="215">
        <f>2.56410256410256*0.5</f>
        <v>1.2820512820512799</v>
      </c>
    </row>
    <row r="4" spans="1:7" s="1" customFormat="1" ht="12.75" x14ac:dyDescent="0.2">
      <c r="A4" s="129">
        <v>2</v>
      </c>
      <c r="B4" s="215">
        <v>32</v>
      </c>
      <c r="C4" s="222">
        <v>9.5</v>
      </c>
      <c r="D4" s="217">
        <v>20</v>
      </c>
      <c r="E4" s="217">
        <v>6.67</v>
      </c>
      <c r="F4" s="217">
        <v>5</v>
      </c>
      <c r="G4" s="217">
        <v>2.5641025641025599</v>
      </c>
    </row>
    <row r="5" spans="1:7" s="1" customFormat="1" ht="12.75" x14ac:dyDescent="0.2">
      <c r="A5" s="129">
        <v>3</v>
      </c>
      <c r="B5" s="215">
        <v>19.2</v>
      </c>
      <c r="C5" s="217">
        <v>8.5500000000000007</v>
      </c>
      <c r="D5" s="217">
        <v>20</v>
      </c>
      <c r="E5" s="217">
        <v>6.67</v>
      </c>
      <c r="F5" s="217">
        <v>5</v>
      </c>
      <c r="G5" s="217">
        <v>2.5641025641025599</v>
      </c>
    </row>
    <row r="6" spans="1:7" s="1" customFormat="1" ht="12.75" x14ac:dyDescent="0.2">
      <c r="A6" s="129">
        <v>4</v>
      </c>
      <c r="B6" s="215">
        <v>11.52</v>
      </c>
      <c r="C6" s="217">
        <v>7.7</v>
      </c>
      <c r="D6" s="217">
        <v>20</v>
      </c>
      <c r="E6" s="217">
        <v>6.67</v>
      </c>
      <c r="F6" s="217">
        <v>5</v>
      </c>
      <c r="G6" s="217">
        <v>2.5641025641025599</v>
      </c>
    </row>
    <row r="7" spans="1:7" s="1" customFormat="1" ht="12.75" x14ac:dyDescent="0.2">
      <c r="A7" s="129">
        <v>5</v>
      </c>
      <c r="B7" s="215">
        <v>11.52</v>
      </c>
      <c r="C7" s="217">
        <v>6.93</v>
      </c>
      <c r="D7" s="217">
        <v>20</v>
      </c>
      <c r="E7" s="217">
        <v>6.67</v>
      </c>
      <c r="F7" s="217">
        <v>5</v>
      </c>
      <c r="G7" s="217">
        <v>2.5641025641025599</v>
      </c>
    </row>
    <row r="8" spans="1:7" s="1" customFormat="1" ht="12.75" x14ac:dyDescent="0.2">
      <c r="A8" s="129">
        <v>6</v>
      </c>
      <c r="B8" s="215">
        <v>5.76</v>
      </c>
      <c r="C8" s="217">
        <v>6.23</v>
      </c>
      <c r="D8" s="217">
        <v>10</v>
      </c>
      <c r="E8" s="217">
        <v>6.67</v>
      </c>
      <c r="F8" s="217">
        <v>5</v>
      </c>
      <c r="G8" s="217">
        <v>2.5641025641025599</v>
      </c>
    </row>
    <row r="9" spans="1:7" s="1" customFormat="1" ht="12.75" x14ac:dyDescent="0.2">
      <c r="A9" s="129">
        <v>7</v>
      </c>
      <c r="B9" s="216">
        <v>0</v>
      </c>
      <c r="C9" s="217">
        <v>5.9</v>
      </c>
      <c r="D9" s="217">
        <v>0</v>
      </c>
      <c r="E9" s="217">
        <v>6.67</v>
      </c>
      <c r="F9" s="217">
        <v>5</v>
      </c>
      <c r="G9" s="217">
        <v>2.5641025641025599</v>
      </c>
    </row>
    <row r="10" spans="1:7" s="1" customFormat="1" ht="12.75" x14ac:dyDescent="0.2">
      <c r="A10" s="129">
        <v>8</v>
      </c>
      <c r="B10" s="217">
        <v>0</v>
      </c>
      <c r="C10" s="217">
        <v>5.9</v>
      </c>
      <c r="D10" s="217">
        <v>0</v>
      </c>
      <c r="E10" s="217">
        <v>6.67</v>
      </c>
      <c r="F10" s="217">
        <v>5</v>
      </c>
      <c r="G10" s="217">
        <v>2.5641025641025599</v>
      </c>
    </row>
    <row r="11" spans="1:7" s="1" customFormat="1" ht="12.75" x14ac:dyDescent="0.2">
      <c r="A11" s="129">
        <v>9</v>
      </c>
      <c r="B11" s="217">
        <v>0</v>
      </c>
      <c r="C11" s="217">
        <v>5.91</v>
      </c>
      <c r="D11" s="217">
        <v>0</v>
      </c>
      <c r="E11" s="217">
        <v>6.67</v>
      </c>
      <c r="F11" s="217">
        <v>5</v>
      </c>
      <c r="G11" s="217">
        <v>2.5641025641025599</v>
      </c>
    </row>
    <row r="12" spans="1:7" s="1" customFormat="1" ht="12.75" x14ac:dyDescent="0.2">
      <c r="A12" s="129">
        <v>10</v>
      </c>
      <c r="B12" s="217">
        <v>0</v>
      </c>
      <c r="C12" s="217">
        <v>5.9</v>
      </c>
      <c r="D12" s="217">
        <v>0</v>
      </c>
      <c r="E12" s="217">
        <v>6.67</v>
      </c>
      <c r="F12" s="217">
        <v>5</v>
      </c>
      <c r="G12" s="217">
        <v>2.5641025641025599</v>
      </c>
    </row>
    <row r="13" spans="1:7" s="1" customFormat="1" ht="12.75" x14ac:dyDescent="0.2">
      <c r="A13" s="129">
        <v>11</v>
      </c>
      <c r="B13" s="217">
        <v>0</v>
      </c>
      <c r="C13" s="217">
        <v>5.91</v>
      </c>
      <c r="D13" s="217">
        <v>0</v>
      </c>
      <c r="E13" s="217">
        <v>6.67</v>
      </c>
      <c r="F13" s="217">
        <v>5</v>
      </c>
      <c r="G13" s="217">
        <v>2.5641025641025599</v>
      </c>
    </row>
    <row r="14" spans="1:7" s="1" customFormat="1" ht="12.75" x14ac:dyDescent="0.2">
      <c r="A14" s="129">
        <v>12</v>
      </c>
      <c r="B14" s="217">
        <v>0</v>
      </c>
      <c r="C14" s="217">
        <v>5.9</v>
      </c>
      <c r="D14" s="217">
        <v>0</v>
      </c>
      <c r="E14" s="217">
        <v>6.66</v>
      </c>
      <c r="F14" s="217">
        <v>5</v>
      </c>
      <c r="G14" s="217">
        <v>2.5641025641025599</v>
      </c>
    </row>
    <row r="15" spans="1:7" s="1" customFormat="1" ht="12.75" x14ac:dyDescent="0.2">
      <c r="A15" s="129">
        <v>13</v>
      </c>
      <c r="B15" s="217">
        <v>0</v>
      </c>
      <c r="C15" s="217">
        <v>5.91</v>
      </c>
      <c r="D15" s="217">
        <v>0</v>
      </c>
      <c r="E15" s="217">
        <v>6.67</v>
      </c>
      <c r="F15" s="217">
        <v>5</v>
      </c>
      <c r="G15" s="217">
        <v>2.5641025641025599</v>
      </c>
    </row>
    <row r="16" spans="1:7" s="1" customFormat="1" ht="12.75" x14ac:dyDescent="0.2">
      <c r="A16" s="129">
        <v>14</v>
      </c>
      <c r="B16" s="217">
        <v>0</v>
      </c>
      <c r="C16" s="217">
        <v>5.9</v>
      </c>
      <c r="D16" s="217">
        <v>0</v>
      </c>
      <c r="E16" s="217">
        <v>6.66</v>
      </c>
      <c r="F16" s="217">
        <v>5</v>
      </c>
      <c r="G16" s="217">
        <v>2.5641025641025599</v>
      </c>
    </row>
    <row r="17" spans="1:7" s="1" customFormat="1" ht="12.75" x14ac:dyDescent="0.2">
      <c r="A17" s="129">
        <v>15</v>
      </c>
      <c r="B17" s="217">
        <v>0</v>
      </c>
      <c r="C17" s="217">
        <v>5.9</v>
      </c>
      <c r="D17" s="217">
        <v>0</v>
      </c>
      <c r="E17" s="217">
        <v>6.67</v>
      </c>
      <c r="F17" s="217">
        <v>5</v>
      </c>
      <c r="G17" s="217">
        <v>2.5641025641025599</v>
      </c>
    </row>
    <row r="18" spans="1:7" s="1" customFormat="1" ht="12.75" x14ac:dyDescent="0.2">
      <c r="A18" s="129">
        <v>16</v>
      </c>
      <c r="B18" s="217">
        <v>0</v>
      </c>
      <c r="C18" s="217">
        <v>2.95</v>
      </c>
      <c r="D18" s="217">
        <v>0</v>
      </c>
      <c r="E18" s="217">
        <v>3.33</v>
      </c>
      <c r="F18" s="217">
        <v>5</v>
      </c>
      <c r="G18" s="217">
        <v>2.5641025641025599</v>
      </c>
    </row>
    <row r="19" spans="1:7" s="1" customFormat="1" ht="12.75" x14ac:dyDescent="0.2">
      <c r="A19" s="129">
        <v>17</v>
      </c>
      <c r="B19" s="217">
        <v>0</v>
      </c>
      <c r="C19" s="217">
        <v>0</v>
      </c>
      <c r="D19" s="217">
        <v>0</v>
      </c>
      <c r="E19" s="217">
        <v>0</v>
      </c>
      <c r="F19" s="217">
        <v>5</v>
      </c>
      <c r="G19" s="217">
        <v>2.5641025641025599</v>
      </c>
    </row>
    <row r="20" spans="1:7" s="1" customFormat="1" ht="12.75" x14ac:dyDescent="0.2">
      <c r="A20" s="129">
        <v>18</v>
      </c>
      <c r="B20" s="217">
        <v>0</v>
      </c>
      <c r="C20" s="217">
        <v>0</v>
      </c>
      <c r="D20" s="217">
        <v>0</v>
      </c>
      <c r="E20" s="217">
        <v>0</v>
      </c>
      <c r="F20" s="217">
        <v>5</v>
      </c>
      <c r="G20" s="217">
        <v>2.5641025641025599</v>
      </c>
    </row>
    <row r="21" spans="1:7" s="1" customFormat="1" ht="12.75" x14ac:dyDescent="0.2">
      <c r="A21" s="129">
        <v>19</v>
      </c>
      <c r="B21" s="217">
        <v>0</v>
      </c>
      <c r="C21" s="217">
        <v>0</v>
      </c>
      <c r="D21" s="217">
        <v>0</v>
      </c>
      <c r="E21" s="217">
        <v>0</v>
      </c>
      <c r="F21" s="217">
        <v>5</v>
      </c>
      <c r="G21" s="217">
        <v>2.5641025641025599</v>
      </c>
    </row>
    <row r="22" spans="1:7" s="1" customFormat="1" ht="12.75" x14ac:dyDescent="0.2">
      <c r="A22" s="129">
        <v>20</v>
      </c>
      <c r="B22" s="217">
        <v>0</v>
      </c>
      <c r="C22" s="217">
        <v>0</v>
      </c>
      <c r="D22" s="217">
        <v>0</v>
      </c>
      <c r="E22" s="217">
        <v>0</v>
      </c>
      <c r="F22" s="217">
        <v>5</v>
      </c>
      <c r="G22" s="217">
        <v>2.5641025641025599</v>
      </c>
    </row>
    <row r="23" spans="1:7" s="1" customFormat="1" ht="12.75" x14ac:dyDescent="0.2">
      <c r="A23" s="129">
        <v>21</v>
      </c>
      <c r="B23" s="217">
        <v>0</v>
      </c>
      <c r="C23" s="217">
        <v>0</v>
      </c>
      <c r="D23" s="217">
        <v>0</v>
      </c>
      <c r="E23" s="217">
        <v>0</v>
      </c>
      <c r="F23" s="217">
        <v>2.5</v>
      </c>
      <c r="G23" s="217">
        <v>2.5641025641025599</v>
      </c>
    </row>
    <row r="24" spans="1:7" s="1" customFormat="1" ht="12.75" customHeight="1" x14ac:dyDescent="0.2">
      <c r="A24" s="129">
        <v>22</v>
      </c>
      <c r="B24" s="217">
        <v>0</v>
      </c>
      <c r="C24" s="217">
        <v>0</v>
      </c>
      <c r="D24" s="217">
        <v>0</v>
      </c>
      <c r="E24" s="217">
        <v>0</v>
      </c>
      <c r="F24" s="217">
        <v>0</v>
      </c>
      <c r="G24" s="217">
        <v>2.5641025641025599</v>
      </c>
    </row>
    <row r="25" spans="1:7" s="1" customFormat="1" ht="12.75" customHeight="1" x14ac:dyDescent="0.2">
      <c r="A25" s="129">
        <v>23</v>
      </c>
      <c r="B25" s="217">
        <v>0</v>
      </c>
      <c r="C25" s="217">
        <v>0</v>
      </c>
      <c r="D25" s="217">
        <v>0</v>
      </c>
      <c r="E25" s="217">
        <v>0</v>
      </c>
      <c r="F25" s="217">
        <v>0</v>
      </c>
      <c r="G25" s="217">
        <v>2.5641025641025599</v>
      </c>
    </row>
    <row r="26" spans="1:7" s="1" customFormat="1" ht="12.75" customHeight="1" x14ac:dyDescent="0.2">
      <c r="A26" s="129">
        <v>24</v>
      </c>
      <c r="B26" s="217">
        <v>0</v>
      </c>
      <c r="C26" s="217">
        <v>0</v>
      </c>
      <c r="D26" s="217">
        <v>0</v>
      </c>
      <c r="E26" s="217">
        <v>0</v>
      </c>
      <c r="F26" s="217">
        <v>0</v>
      </c>
      <c r="G26" s="217">
        <v>2.5641025641025599</v>
      </c>
    </row>
    <row r="27" spans="1:7" s="1" customFormat="1" ht="12.75" customHeight="1" x14ac:dyDescent="0.2">
      <c r="A27" s="129">
        <v>25</v>
      </c>
      <c r="B27" s="217">
        <v>0</v>
      </c>
      <c r="C27" s="217">
        <v>0</v>
      </c>
      <c r="D27" s="217">
        <v>0</v>
      </c>
      <c r="E27" s="217">
        <v>0</v>
      </c>
      <c r="F27" s="217">
        <v>0</v>
      </c>
      <c r="G27" s="217">
        <v>2.5641025641025599</v>
      </c>
    </row>
    <row r="28" spans="1:7" s="1" customFormat="1" ht="12.75" customHeight="1" x14ac:dyDescent="0.2">
      <c r="A28" s="129">
        <v>26</v>
      </c>
      <c r="B28" s="217">
        <v>0</v>
      </c>
      <c r="C28" s="217">
        <v>0</v>
      </c>
      <c r="D28" s="217">
        <v>0</v>
      </c>
      <c r="E28" s="217">
        <v>0</v>
      </c>
      <c r="F28" s="217">
        <v>0</v>
      </c>
      <c r="G28" s="217">
        <v>2.5641025641025599</v>
      </c>
    </row>
    <row r="29" spans="1:7" s="1" customFormat="1" ht="12.75" customHeight="1" x14ac:dyDescent="0.2">
      <c r="A29" s="129">
        <v>27</v>
      </c>
      <c r="B29" s="217">
        <v>0</v>
      </c>
      <c r="C29" s="217">
        <v>0</v>
      </c>
      <c r="D29" s="217">
        <v>0</v>
      </c>
      <c r="E29" s="217">
        <v>0</v>
      </c>
      <c r="F29" s="217">
        <v>0</v>
      </c>
      <c r="G29" s="217">
        <v>2.5641025641025599</v>
      </c>
    </row>
    <row r="30" spans="1:7" ht="12.75" customHeight="1" x14ac:dyDescent="0.25">
      <c r="A30" s="129">
        <v>28</v>
      </c>
      <c r="B30" s="217">
        <v>0</v>
      </c>
      <c r="C30" s="217">
        <v>0</v>
      </c>
      <c r="D30" s="217">
        <v>0</v>
      </c>
      <c r="E30" s="217">
        <v>0</v>
      </c>
      <c r="F30" s="217">
        <v>0</v>
      </c>
      <c r="G30" s="217">
        <v>2.5641025641025599</v>
      </c>
    </row>
    <row r="31" spans="1:7" ht="12.75" customHeight="1" x14ac:dyDescent="0.25">
      <c r="A31" s="129">
        <v>29</v>
      </c>
      <c r="B31" s="217">
        <v>0</v>
      </c>
      <c r="C31" s="217">
        <v>0</v>
      </c>
      <c r="D31" s="217">
        <v>0</v>
      </c>
      <c r="E31" s="217">
        <v>0</v>
      </c>
      <c r="F31" s="217">
        <v>0</v>
      </c>
      <c r="G31" s="217">
        <v>2.5641025641025599</v>
      </c>
    </row>
    <row r="32" spans="1:7" ht="12.75" customHeight="1" x14ac:dyDescent="0.25">
      <c r="A32" s="129">
        <v>30</v>
      </c>
      <c r="B32" s="217">
        <v>0</v>
      </c>
      <c r="C32" s="217">
        <v>0</v>
      </c>
      <c r="D32" s="217">
        <v>0</v>
      </c>
      <c r="E32" s="217">
        <v>0</v>
      </c>
      <c r="F32" s="217">
        <v>0</v>
      </c>
      <c r="G32" s="217">
        <v>2.5641025641025599</v>
      </c>
    </row>
    <row r="33" spans="1:7" ht="12.75" customHeight="1" x14ac:dyDescent="0.25">
      <c r="A33" s="129">
        <v>31</v>
      </c>
      <c r="B33" s="217">
        <v>0</v>
      </c>
      <c r="C33" s="217">
        <v>0</v>
      </c>
      <c r="D33" s="217">
        <v>0</v>
      </c>
      <c r="E33" s="217">
        <v>0</v>
      </c>
      <c r="F33" s="217">
        <v>0</v>
      </c>
      <c r="G33" s="217">
        <v>2.5641025641025599</v>
      </c>
    </row>
    <row r="34" spans="1:7" ht="12.75" customHeight="1" x14ac:dyDescent="0.25">
      <c r="A34" s="129">
        <v>32</v>
      </c>
      <c r="B34" s="217">
        <v>0</v>
      </c>
      <c r="C34" s="217">
        <v>0</v>
      </c>
      <c r="D34" s="217">
        <v>0</v>
      </c>
      <c r="E34" s="217">
        <v>0</v>
      </c>
      <c r="F34" s="217">
        <v>0</v>
      </c>
      <c r="G34" s="217">
        <v>2.5641025641025599</v>
      </c>
    </row>
    <row r="35" spans="1:7" ht="12.75" customHeight="1" x14ac:dyDescent="0.25">
      <c r="A35" s="129">
        <v>33</v>
      </c>
      <c r="B35" s="217">
        <v>0</v>
      </c>
      <c r="C35" s="217">
        <v>0</v>
      </c>
      <c r="D35" s="217">
        <v>0</v>
      </c>
      <c r="E35" s="217">
        <v>0</v>
      </c>
      <c r="F35" s="217">
        <v>0</v>
      </c>
      <c r="G35" s="217">
        <v>2.5641025641025599</v>
      </c>
    </row>
    <row r="36" spans="1:7" ht="12.75" customHeight="1" x14ac:dyDescent="0.25">
      <c r="A36" s="129">
        <v>34</v>
      </c>
      <c r="B36" s="217">
        <v>0</v>
      </c>
      <c r="C36" s="217">
        <v>0</v>
      </c>
      <c r="D36" s="217">
        <v>0</v>
      </c>
      <c r="E36" s="217">
        <v>0</v>
      </c>
      <c r="F36" s="217">
        <v>0</v>
      </c>
      <c r="G36" s="217">
        <v>2.5641025641025599</v>
      </c>
    </row>
    <row r="37" spans="1:7" ht="12.75" customHeight="1" x14ac:dyDescent="0.25">
      <c r="A37" s="129">
        <v>35</v>
      </c>
      <c r="B37" s="217">
        <v>0</v>
      </c>
      <c r="C37" s="217">
        <v>0</v>
      </c>
      <c r="D37" s="217">
        <v>0</v>
      </c>
      <c r="E37" s="217">
        <v>0</v>
      </c>
      <c r="F37" s="217">
        <v>0</v>
      </c>
      <c r="G37" s="217">
        <v>2.5641025641025599</v>
      </c>
    </row>
    <row r="38" spans="1:7" ht="12.75" customHeight="1" x14ac:dyDescent="0.25">
      <c r="A38" s="129">
        <v>36</v>
      </c>
      <c r="B38" s="217">
        <v>0</v>
      </c>
      <c r="C38" s="217">
        <v>0</v>
      </c>
      <c r="D38" s="217">
        <v>0</v>
      </c>
      <c r="E38" s="217">
        <v>0</v>
      </c>
      <c r="F38" s="217">
        <v>0</v>
      </c>
      <c r="G38" s="217">
        <v>2.5641025641025599</v>
      </c>
    </row>
    <row r="39" spans="1:7" ht="12.75" customHeight="1" x14ac:dyDescent="0.25">
      <c r="A39" s="129">
        <v>37</v>
      </c>
      <c r="B39" s="217">
        <v>0</v>
      </c>
      <c r="C39" s="217">
        <v>0</v>
      </c>
      <c r="D39" s="217">
        <v>0</v>
      </c>
      <c r="E39" s="217">
        <v>0</v>
      </c>
      <c r="F39" s="217">
        <v>0</v>
      </c>
      <c r="G39" s="217">
        <v>2.5641025641025599</v>
      </c>
    </row>
    <row r="40" spans="1:7" ht="12.75" customHeight="1" x14ac:dyDescent="0.25">
      <c r="A40" s="129">
        <v>38</v>
      </c>
      <c r="B40" s="217">
        <v>0</v>
      </c>
      <c r="C40" s="217">
        <v>0</v>
      </c>
      <c r="D40" s="217">
        <v>0</v>
      </c>
      <c r="E40" s="217">
        <v>0</v>
      </c>
      <c r="F40" s="217">
        <v>0</v>
      </c>
      <c r="G40" s="217">
        <v>2.5641025641025599</v>
      </c>
    </row>
    <row r="41" spans="1:7" ht="12.75" customHeight="1" x14ac:dyDescent="0.25">
      <c r="A41" s="129">
        <v>39</v>
      </c>
      <c r="B41" s="217">
        <v>0</v>
      </c>
      <c r="C41" s="217">
        <v>0</v>
      </c>
      <c r="D41" s="217">
        <v>0</v>
      </c>
      <c r="E41" s="217">
        <v>0</v>
      </c>
      <c r="F41" s="217">
        <v>0</v>
      </c>
      <c r="G41" s="217">
        <v>2.5641025641025599</v>
      </c>
    </row>
    <row r="42" spans="1:7" ht="12.75" customHeight="1" x14ac:dyDescent="0.25">
      <c r="A42" s="130">
        <v>40</v>
      </c>
      <c r="B42" s="218">
        <v>0</v>
      </c>
      <c r="C42" s="218">
        <v>0</v>
      </c>
      <c r="D42" s="218">
        <v>0</v>
      </c>
      <c r="E42" s="218">
        <v>0</v>
      </c>
      <c r="F42" s="218">
        <v>0</v>
      </c>
      <c r="G42" s="218">
        <f>2.56410256410256*0.5</f>
        <v>1.2820512820512799</v>
      </c>
    </row>
    <row r="43" spans="1:7" x14ac:dyDescent="0.25">
      <c r="A43" s="127" t="s">
        <v>168</v>
      </c>
      <c r="B43" s="127"/>
      <c r="C43" s="127"/>
      <c r="D43" s="127"/>
      <c r="E43" s="127"/>
      <c r="F43" s="127"/>
      <c r="G43" s="127"/>
    </row>
    <row r="44" spans="1:7" x14ac:dyDescent="0.25">
      <c r="A44" s="127" t="s">
        <v>82</v>
      </c>
      <c r="B44" s="127"/>
      <c r="C44" s="127"/>
      <c r="D44" s="127"/>
      <c r="E44" s="127"/>
      <c r="F44" s="127"/>
      <c r="G44" s="127"/>
    </row>
    <row r="45" spans="1:7" x14ac:dyDescent="0.25">
      <c r="A45" s="394" t="s">
        <v>282</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248</vt:i4>
      </vt:variant>
    </vt:vector>
  </HeadingPairs>
  <TitlesOfParts>
    <vt:vector size="251"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cost_dev_fee_percent</vt:lpstr>
      <vt:lpstr>cost_equity_closing</vt:lpstr>
      <vt:lpstr>cost_other_financing</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DeveloperMargin</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months_receivables_reserve</vt:lpstr>
      <vt:lpstr>months_working_reserve</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sponsor_operating_margin</vt:lpstr>
      <vt:lpstr>sponsor_operating_margin_escalation</vt:lpstr>
      <vt:lpstr>state_tax_rate</vt:lpstr>
      <vt:lpstr>system_capacity</vt:lpstr>
      <vt:lpstr>system_heat_rate</vt:lpstr>
      <vt:lpstr>tax_investor_required_lease_reserve</vt:lpstr>
      <vt:lpstr>TODMultipliersApply</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2019-09-04T23:16:54Z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