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filterPrivacy="1" showInkAnnotation="0" codeName="ThisWorkbook" defaultThemeVersion="124226"/>
  <bookViews>
    <workbookView xWindow="10790" yWindow="-20"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Inputs!$C$174</definedName>
    <definedName name="cf_funding_debtservice">Inputs!$C$173</definedName>
    <definedName name="cf_reserve_debtservice">Inputs!$C$175</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1027"/>
</workbook>
</file>

<file path=xl/calcChain.xml><?xml version="1.0" encoding="utf-8"?>
<calcChain xmlns="http://schemas.openxmlformats.org/spreadsheetml/2006/main">
  <c r="B566" i="7" l="1" a="1"/>
  <c r="C566" i="7" s="1"/>
  <c r="B565" i="7" a="1"/>
  <c r="C565" i="7" s="1"/>
  <c r="B565" i="7"/>
  <c r="E565" i="7"/>
  <c r="F565" i="7"/>
  <c r="I565" i="7"/>
  <c r="J565" i="7"/>
  <c r="M565" i="7"/>
  <c r="N565" i="7"/>
  <c r="Q565" i="7"/>
  <c r="R565" i="7"/>
  <c r="U565" i="7"/>
  <c r="V565" i="7"/>
  <c r="Y565" i="7"/>
  <c r="Z565" i="7"/>
  <c r="AC565" i="7"/>
  <c r="AD565" i="7"/>
  <c r="AG565" i="7"/>
  <c r="AH565" i="7"/>
  <c r="AK565" i="7"/>
  <c r="AL565" i="7"/>
  <c r="AO565" i="7"/>
  <c r="AP565" i="7"/>
  <c r="B564" i="7" a="1"/>
  <c r="B564" i="7" s="1"/>
  <c r="AL566" i="7" l="1"/>
  <c r="AD566" i="7"/>
  <c r="V566" i="7"/>
  <c r="N566" i="7"/>
  <c r="F566" i="7"/>
  <c r="AK566" i="7"/>
  <c r="AC566" i="7"/>
  <c r="U566" i="7"/>
  <c r="M566" i="7"/>
  <c r="E566" i="7"/>
  <c r="AN566" i="7"/>
  <c r="AJ566" i="7"/>
  <c r="AF566" i="7"/>
  <c r="AB566" i="7"/>
  <c r="X566" i="7"/>
  <c r="T566" i="7"/>
  <c r="P566" i="7"/>
  <c r="L566" i="7"/>
  <c r="H566" i="7"/>
  <c r="D566" i="7"/>
  <c r="AP566" i="7"/>
  <c r="AH566" i="7"/>
  <c r="Z566" i="7"/>
  <c r="R566" i="7"/>
  <c r="J566" i="7"/>
  <c r="B566" i="7"/>
  <c r="C563" i="7" s="1"/>
  <c r="AO566" i="7"/>
  <c r="AG566" i="7"/>
  <c r="Y566" i="7"/>
  <c r="Q566" i="7"/>
  <c r="I566" i="7"/>
  <c r="AM566" i="7"/>
  <c r="AI566" i="7"/>
  <c r="AE566" i="7"/>
  <c r="AA566" i="7"/>
  <c r="W566" i="7"/>
  <c r="S566" i="7"/>
  <c r="O566" i="7"/>
  <c r="K566" i="7"/>
  <c r="G566" i="7"/>
  <c r="AN565" i="7"/>
  <c r="AJ565" i="7"/>
  <c r="AF565" i="7"/>
  <c r="AB565" i="7"/>
  <c r="X565" i="7"/>
  <c r="T565" i="7"/>
  <c r="P565" i="7"/>
  <c r="L565" i="7"/>
  <c r="H565" i="7"/>
  <c r="D565" i="7"/>
  <c r="AM565" i="7"/>
  <c r="AI565" i="7"/>
  <c r="AE565" i="7"/>
  <c r="AA565" i="7"/>
  <c r="W565" i="7"/>
  <c r="S565" i="7"/>
  <c r="O565" i="7"/>
  <c r="K565" i="7"/>
  <c r="G565" i="7"/>
  <c r="AN564" i="7"/>
  <c r="AF564" i="7"/>
  <c r="X564" i="7"/>
  <c r="P564" i="7"/>
  <c r="H564" i="7"/>
  <c r="AM564" i="7"/>
  <c r="AE564" i="7"/>
  <c r="AA564" i="7"/>
  <c r="W564" i="7"/>
  <c r="S564" i="7"/>
  <c r="O564" i="7"/>
  <c r="K564" i="7"/>
  <c r="G564" i="7"/>
  <c r="C564" i="7"/>
  <c r="AO564" i="7"/>
  <c r="AK564" i="7"/>
  <c r="AG564" i="7"/>
  <c r="AC564" i="7"/>
  <c r="Y564" i="7"/>
  <c r="U564" i="7"/>
  <c r="Q564" i="7"/>
  <c r="M564" i="7"/>
  <c r="I564" i="7"/>
  <c r="E564" i="7"/>
  <c r="AJ564" i="7"/>
  <c r="AB564" i="7"/>
  <c r="T564" i="7"/>
  <c r="L564" i="7"/>
  <c r="D564" i="7"/>
  <c r="AI564" i="7"/>
  <c r="AP564" i="7"/>
  <c r="AL564" i="7"/>
  <c r="AH564" i="7"/>
  <c r="AD564" i="7"/>
  <c r="Z564" i="7"/>
  <c r="V564" i="7"/>
  <c r="R564" i="7"/>
  <c r="N564" i="7"/>
  <c r="J564" i="7"/>
  <c r="F56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E124" i="7"/>
  <c r="D124" i="7"/>
  <c r="AQ169" i="1" l="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O169" i="1"/>
  <c r="N169" i="1"/>
  <c r="M169" i="1"/>
  <c r="L169" i="1"/>
  <c r="K169" i="1"/>
  <c r="J169" i="1"/>
  <c r="I169" i="1"/>
  <c r="H169" i="1"/>
  <c r="G169" i="1"/>
  <c r="F169" i="1"/>
  <c r="E169" i="1"/>
  <c r="D169" i="1"/>
  <c r="D171" i="1" s="1"/>
  <c r="C15" i="1" l="1"/>
  <c r="C35" i="7" l="1" a="1"/>
  <c r="C35" i="7" s="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AO35" i="7" l="1"/>
  <c r="AG35" i="7"/>
  <c r="Y35" i="7"/>
  <c r="Q35" i="7"/>
  <c r="I35" i="7"/>
  <c r="AN35" i="7"/>
  <c r="AJ35" i="7"/>
  <c r="AF35" i="7"/>
  <c r="AB35" i="7"/>
  <c r="X35" i="7"/>
  <c r="T35" i="7"/>
  <c r="P35" i="7"/>
  <c r="L35" i="7"/>
  <c r="H35" i="7"/>
  <c r="D35" i="7"/>
  <c r="AP35" i="7"/>
  <c r="AL35" i="7"/>
  <c r="AH35" i="7"/>
  <c r="AD35" i="7"/>
  <c r="Z35" i="7"/>
  <c r="V35" i="7"/>
  <c r="R35" i="7"/>
  <c r="N35" i="7"/>
  <c r="J35" i="7"/>
  <c r="F35" i="7"/>
  <c r="AK35" i="7"/>
  <c r="AC35" i="7"/>
  <c r="U35" i="7"/>
  <c r="M35" i="7"/>
  <c r="E35" i="7"/>
  <c r="AM35" i="7"/>
  <c r="AI35" i="7"/>
  <c r="AE35" i="7"/>
  <c r="AA35" i="7"/>
  <c r="W35" i="7"/>
  <c r="S35" i="7"/>
  <c r="O35" i="7"/>
  <c r="K35" i="7"/>
  <c r="G35" i="7"/>
  <c r="AP578" i="7" l="1"/>
  <c r="B576" i="7" l="1"/>
  <c r="B71" i="7" s="1"/>
  <c r="B570" i="7"/>
  <c r="B70" i="7" s="1"/>
  <c r="C210" i="7" l="1" a="1"/>
  <c r="E210" i="7" s="1"/>
  <c r="C170" i="7" a="1"/>
  <c r="C170" i="7" s="1"/>
  <c r="K210" i="7" l="1"/>
  <c r="W210" i="7"/>
  <c r="L210" i="7"/>
  <c r="AB210" i="7"/>
  <c r="D210" i="7"/>
  <c r="AM210" i="7"/>
  <c r="R210" i="7"/>
  <c r="G210" i="7"/>
  <c r="AH210" i="7"/>
  <c r="P210" i="7"/>
  <c r="F210" i="7"/>
  <c r="AL210" i="7"/>
  <c r="AF210" i="7"/>
  <c r="AA210" i="7"/>
  <c r="V210" i="7"/>
  <c r="AO170" i="7"/>
  <c r="AK170" i="7"/>
  <c r="AG170" i="7"/>
  <c r="AC170" i="7"/>
  <c r="Y170" i="7"/>
  <c r="U170" i="7"/>
  <c r="Q170" i="7"/>
  <c r="M170" i="7"/>
  <c r="I170" i="7"/>
  <c r="E170" i="7"/>
  <c r="AP210" i="7"/>
  <c r="AJ210" i="7"/>
  <c r="AE210" i="7"/>
  <c r="Z210" i="7"/>
  <c r="T210" i="7"/>
  <c r="O210" i="7"/>
  <c r="J210" i="7"/>
  <c r="AN170" i="7"/>
  <c r="AJ170" i="7"/>
  <c r="AF170" i="7"/>
  <c r="AB170" i="7"/>
  <c r="X170" i="7"/>
  <c r="T170" i="7"/>
  <c r="P170" i="7"/>
  <c r="L170" i="7"/>
  <c r="H170" i="7"/>
  <c r="D170" i="7"/>
  <c r="AN210" i="7"/>
  <c r="AI210" i="7"/>
  <c r="AD210" i="7"/>
  <c r="X210" i="7"/>
  <c r="S210" i="7"/>
  <c r="N210" i="7"/>
  <c r="H210" i="7"/>
  <c r="C210" i="7"/>
  <c r="AP170" i="7"/>
  <c r="AL170" i="7"/>
  <c r="AH170" i="7"/>
  <c r="AD170" i="7"/>
  <c r="Z170" i="7"/>
  <c r="V170" i="7"/>
  <c r="R170" i="7"/>
  <c r="N170" i="7"/>
  <c r="J170" i="7"/>
  <c r="F170" i="7"/>
  <c r="AM170" i="7"/>
  <c r="AI170" i="7"/>
  <c r="AE170" i="7"/>
  <c r="AA170" i="7"/>
  <c r="W170" i="7"/>
  <c r="S170" i="7"/>
  <c r="O170" i="7"/>
  <c r="K170" i="7"/>
  <c r="G170" i="7"/>
  <c r="AO210" i="7"/>
  <c r="AK210" i="7"/>
  <c r="AG210" i="7"/>
  <c r="AC210" i="7"/>
  <c r="Y210" i="7"/>
  <c r="U210" i="7"/>
  <c r="Q210" i="7"/>
  <c r="M210" i="7"/>
  <c r="I210" i="7"/>
  <c r="B12" i="7" a="1"/>
  <c r="C12" i="7" s="1"/>
  <c r="B578" i="7" s="1"/>
  <c r="B11" i="7" a="1"/>
  <c r="C11" i="7" s="1"/>
  <c r="V12" i="7" l="1"/>
  <c r="U578" i="7" s="1"/>
  <c r="AG12" i="7"/>
  <c r="AF578" i="7" s="1"/>
  <c r="AD11" i="7"/>
  <c r="N11" i="7"/>
  <c r="M12" i="7"/>
  <c r="L578" i="7" s="1"/>
  <c r="AP11" i="7"/>
  <c r="Z11" i="7"/>
  <c r="J11" i="7"/>
  <c r="AO12" i="7"/>
  <c r="AN578" i="7" s="1"/>
  <c r="AD12" i="7"/>
  <c r="AC578" i="7" s="1"/>
  <c r="U12" i="7"/>
  <c r="T578" i="7" s="1"/>
  <c r="I12" i="7"/>
  <c r="H578" i="7" s="1"/>
  <c r="AL11" i="7"/>
  <c r="V11" i="7"/>
  <c r="F11" i="7"/>
  <c r="AL12" i="7"/>
  <c r="AK578" i="7" s="1"/>
  <c r="AC12" i="7"/>
  <c r="AB578" i="7" s="1"/>
  <c r="Q12" i="7"/>
  <c r="P578" i="7" s="1"/>
  <c r="F12" i="7"/>
  <c r="E578" i="7" s="1"/>
  <c r="AH11" i="7"/>
  <c r="R11" i="7"/>
  <c r="B11" i="7"/>
  <c r="AK12" i="7"/>
  <c r="AJ578" i="7" s="1"/>
  <c r="Y12" i="7"/>
  <c r="X578" i="7" s="1"/>
  <c r="N12" i="7"/>
  <c r="M578" i="7" s="1"/>
  <c r="E12" i="7"/>
  <c r="D578" i="7" s="1"/>
  <c r="AN11" i="7"/>
  <c r="AJ11" i="7"/>
  <c r="AF11" i="7"/>
  <c r="AB11" i="7"/>
  <c r="X11" i="7"/>
  <c r="T11" i="7"/>
  <c r="P11" i="7"/>
  <c r="L11" i="7"/>
  <c r="H11" i="7"/>
  <c r="D11" i="7"/>
  <c r="AP12" i="7"/>
  <c r="AO578" i="7" s="1"/>
  <c r="AH12" i="7"/>
  <c r="AG578" i="7" s="1"/>
  <c r="Z12" i="7"/>
  <c r="Y578" i="7" s="1"/>
  <c r="R12" i="7"/>
  <c r="Q578" i="7" s="1"/>
  <c r="J12" i="7"/>
  <c r="I578" i="7" s="1"/>
  <c r="B12" i="7"/>
  <c r="AO11" i="7"/>
  <c r="AK11" i="7"/>
  <c r="AG11" i="7"/>
  <c r="AC11" i="7"/>
  <c r="Y11" i="7"/>
  <c r="U11" i="7"/>
  <c r="Q11" i="7"/>
  <c r="M11" i="7"/>
  <c r="I11" i="7"/>
  <c r="E11" i="7"/>
  <c r="AM11" i="7"/>
  <c r="AI11" i="7"/>
  <c r="AE11" i="7"/>
  <c r="AA11" i="7"/>
  <c r="W11" i="7"/>
  <c r="S11" i="7"/>
  <c r="O11" i="7"/>
  <c r="K11" i="7"/>
  <c r="G11" i="7"/>
  <c r="AN12" i="7"/>
  <c r="AM578" i="7" s="1"/>
  <c r="AJ12" i="7"/>
  <c r="AI578" i="7" s="1"/>
  <c r="AF12" i="7"/>
  <c r="AE578" i="7" s="1"/>
  <c r="AB12" i="7"/>
  <c r="AA578" i="7" s="1"/>
  <c r="X12" i="7"/>
  <c r="W578" i="7" s="1"/>
  <c r="T12" i="7"/>
  <c r="S578" i="7" s="1"/>
  <c r="P12" i="7"/>
  <c r="O578" i="7" s="1"/>
  <c r="L12" i="7"/>
  <c r="K578" i="7" s="1"/>
  <c r="H12" i="7"/>
  <c r="G578" i="7" s="1"/>
  <c r="D12" i="7"/>
  <c r="C578" i="7" s="1"/>
  <c r="AM12" i="7"/>
  <c r="AL578" i="7" s="1"/>
  <c r="AI12" i="7"/>
  <c r="AH578" i="7" s="1"/>
  <c r="AE12" i="7"/>
  <c r="AD578" i="7" s="1"/>
  <c r="AA12" i="7"/>
  <c r="Z578" i="7" s="1"/>
  <c r="W12" i="7"/>
  <c r="V578" i="7" s="1"/>
  <c r="S12" i="7"/>
  <c r="R578" i="7" s="1"/>
  <c r="O12" i="7"/>
  <c r="N578" i="7" s="1"/>
  <c r="K12" i="7"/>
  <c r="J578" i="7" s="1"/>
  <c r="G12" i="7"/>
  <c r="F578" i="7" s="1"/>
  <c r="D145" i="1" l="1"/>
  <c r="E145" i="1" s="1"/>
  <c r="F145" i="1" l="1"/>
  <c r="G145" i="1" s="1"/>
  <c r="H145" i="1" s="1"/>
  <c r="I145" i="1" s="1"/>
  <c r="J145" i="1" s="1"/>
  <c r="K145" i="1" s="1"/>
  <c r="L145" i="1" s="1"/>
  <c r="M145" i="1" s="1"/>
  <c r="N145" i="1" s="1"/>
  <c r="O145" i="1" s="1"/>
  <c r="P145" i="1" s="1"/>
  <c r="Q145" i="1" s="1"/>
  <c r="R145" i="1" s="1"/>
  <c r="S145" i="1" s="1"/>
  <c r="T145" i="1" s="1"/>
  <c r="U145" i="1" s="1"/>
  <c r="V145" i="1" s="1"/>
  <c r="W145" i="1" s="1"/>
  <c r="X145" i="1" s="1"/>
  <c r="Y145" i="1" s="1"/>
  <c r="Z145" i="1" s="1"/>
  <c r="AA145" i="1" s="1"/>
  <c r="AB145" i="1" s="1"/>
  <c r="AC145" i="1" s="1"/>
  <c r="AD145" i="1" s="1"/>
  <c r="AE145" i="1" s="1"/>
  <c r="AF145" i="1" s="1"/>
  <c r="AG145" i="1" s="1"/>
  <c r="AH145" i="1" s="1"/>
  <c r="AI145" i="1" s="1"/>
  <c r="AJ145" i="1" s="1"/>
  <c r="AK145" i="1" s="1"/>
  <c r="AL145" i="1" s="1"/>
  <c r="AM145" i="1" s="1"/>
  <c r="AN145" i="1" s="1"/>
  <c r="AO145" i="1" s="1"/>
  <c r="AP145" i="1" s="1"/>
  <c r="AQ145" i="1" s="1"/>
  <c r="B552" i="7"/>
  <c r="B5" i="7" l="1" a="1"/>
  <c r="B62" i="7"/>
  <c r="C5" i="7" l="1"/>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1" i="7"/>
  <c r="P222" i="7" l="1"/>
  <c r="P221" i="7"/>
  <c r="P220" i="7"/>
  <c r="P219" i="7"/>
  <c r="P218" i="7"/>
  <c r="P217" i="7"/>
  <c r="P355" i="7"/>
  <c r="P354" i="7"/>
  <c r="P353" i="7"/>
  <c r="P352" i="7"/>
  <c r="M350" i="7" l="1"/>
  <c r="B376" i="7"/>
  <c r="B375" i="7"/>
  <c r="B373" i="7"/>
  <c r="B240" i="7"/>
  <c r="B370" i="7"/>
  <c r="B369" i="7"/>
  <c r="B368" i="7"/>
  <c r="B367" i="7"/>
  <c r="B237" i="7"/>
  <c r="B236" i="7"/>
  <c r="B235" i="7"/>
  <c r="B243" i="7"/>
  <c r="B242" i="7"/>
  <c r="X10" i="7" l="1"/>
  <c r="S10" i="7"/>
  <c r="N10" i="7"/>
  <c r="H10" i="7"/>
  <c r="C10" i="7"/>
  <c r="W10" i="7"/>
  <c r="R10" i="7"/>
  <c r="L10" i="7"/>
  <c r="G10" i="7"/>
  <c r="AL10" i="7"/>
  <c r="AA10" i="7"/>
  <c r="V10" i="7"/>
  <c r="P10" i="7"/>
  <c r="K10" i="7"/>
  <c r="F10" i="7"/>
  <c r="AP10" i="7"/>
  <c r="Z10" i="7"/>
  <c r="T10" i="7"/>
  <c r="O10" i="7"/>
  <c r="J10" i="7"/>
  <c r="D10" i="7"/>
  <c r="F9" i="1"/>
  <c r="Y10" i="7"/>
  <c r="U10" i="7"/>
  <c r="Q10" i="7"/>
  <c r="M10" i="7"/>
  <c r="I10" i="7"/>
  <c r="E10" i="7"/>
  <c r="AK10" i="7" l="1"/>
  <c r="AK125" i="7"/>
  <c r="AP125" i="7"/>
  <c r="AB10" i="7"/>
  <c r="AB125" i="7"/>
  <c r="AD10" i="7"/>
  <c r="AD125" i="7"/>
  <c r="AO10" i="7"/>
  <c r="AO125" i="7"/>
  <c r="AH10" i="7"/>
  <c r="AH125" i="7"/>
  <c r="AI10" i="7"/>
  <c r="AI125" i="7"/>
  <c r="AC10" i="7"/>
  <c r="AC125" i="7"/>
  <c r="AE10" i="7"/>
  <c r="AE125" i="7"/>
  <c r="AF10" i="7"/>
  <c r="AF125" i="7"/>
  <c r="AM10" i="7"/>
  <c r="AM125" i="7"/>
  <c r="AN10" i="7"/>
  <c r="AN125" i="7"/>
  <c r="AG10" i="7"/>
  <c r="AG125" i="7"/>
  <c r="AJ10" i="7"/>
  <c r="AJ125" i="7"/>
  <c r="AL125" i="7"/>
  <c r="B584" i="7"/>
  <c r="B72" i="7"/>
  <c r="F10" i="1" l="1"/>
  <c r="B63" i="7"/>
  <c r="B60" i="7"/>
  <c r="P223" i="7" l="1"/>
  <c r="C143" i="1"/>
  <c r="G83" i="1"/>
  <c r="G82" i="1"/>
  <c r="G81" i="1"/>
  <c r="G80" i="1"/>
  <c r="G79" i="1"/>
  <c r="B354" i="7" l="1"/>
  <c r="B222" i="7"/>
  <c r="B353" i="7"/>
  <c r="B221" i="7"/>
  <c r="B220" i="7"/>
  <c r="B351" i="7"/>
  <c r="B219" i="7"/>
  <c r="B350" i="7"/>
  <c r="B218" i="7"/>
  <c r="B217" i="7"/>
  <c r="B352" i="7"/>
  <c r="B355" i="7"/>
  <c r="C142" i="1"/>
  <c r="H79" i="1"/>
  <c r="I79" i="1" s="1"/>
  <c r="H81" i="1"/>
  <c r="I81" i="1" s="1"/>
  <c r="H82" i="1"/>
  <c r="I82" i="1" s="1"/>
  <c r="H83" i="1"/>
  <c r="I83" i="1" s="1"/>
  <c r="H80" i="1"/>
  <c r="I80" i="1" s="1"/>
  <c r="G84" i="1"/>
  <c r="B356" i="7" l="1"/>
  <c r="H84" i="1"/>
  <c r="I84" i="1"/>
  <c r="B64" i="7" s="1"/>
  <c r="C42" i="1"/>
  <c r="B256" i="7" l="1"/>
  <c r="G42" i="4"/>
  <c r="G3" i="4"/>
  <c r="C510" i="7" l="1"/>
  <c r="C156" i="7" s="1"/>
  <c r="C511" i="7"/>
  <c r="C512" i="7"/>
  <c r="C158" i="7" s="1"/>
  <c r="C513" i="7"/>
  <c r="C503" i="7"/>
  <c r="B234" i="7" s="1"/>
  <c r="C504" i="7"/>
  <c r="C505" i="7"/>
  <c r="C152" i="7" s="1"/>
  <c r="C506" i="7"/>
  <c r="B241" i="7" l="1"/>
  <c r="B244" i="7" s="1"/>
  <c r="B374" i="7"/>
  <c r="C507" i="7"/>
  <c r="C514" i="7"/>
  <c r="B66" i="7" s="1"/>
  <c r="C151" i="7"/>
  <c r="C153" i="7"/>
  <c r="C157" i="7"/>
  <c r="C159" i="7"/>
  <c r="C190" i="7"/>
  <c r="C192" i="7"/>
  <c r="C196" i="7"/>
  <c r="C198" i="7"/>
  <c r="C150" i="7"/>
  <c r="C191" i="7"/>
  <c r="C193" i="7"/>
  <c r="C197" i="7"/>
  <c r="C199" i="7"/>
  <c r="B86" i="7" l="1"/>
  <c r="C200" i="7"/>
  <c r="C55" i="1"/>
  <c r="C50" i="1"/>
  <c r="B364" i="7" l="1"/>
  <c r="B363" i="7"/>
  <c r="B362" i="7"/>
  <c r="B361" i="7"/>
  <c r="B231" i="7"/>
  <c r="B230" i="7"/>
  <c r="B229" i="7"/>
  <c r="B22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5" i="7" l="1"/>
  <c r="C577" i="7"/>
  <c r="C576" i="7"/>
  <c r="C71" i="7" s="1"/>
  <c r="C556" i="7"/>
  <c r="C557" i="7"/>
  <c r="C559" i="7"/>
  <c r="C555" i="7"/>
  <c r="C490" i="7"/>
  <c r="C484" i="7"/>
  <c r="C530" i="7"/>
  <c r="C526" i="7"/>
  <c r="C522" i="7"/>
  <c r="C518" i="7"/>
  <c r="C29" i="7"/>
  <c r="C33" i="7"/>
  <c r="C26" i="7"/>
  <c r="C547" i="7"/>
  <c r="D547" i="7" s="1"/>
  <c r="C37" i="7"/>
  <c r="C36" i="7"/>
  <c r="C38" i="7"/>
  <c r="C124" i="7"/>
  <c r="C22" i="7"/>
  <c r="C39" i="7" s="1"/>
  <c r="C41" i="7" s="1"/>
  <c r="C652" i="7"/>
  <c r="C620" i="7"/>
  <c r="C588" i="7"/>
  <c r="C19" i="7"/>
  <c r="C40" i="7"/>
  <c r="D2" i="7"/>
  <c r="D545" i="7" l="1"/>
  <c r="D577" i="7"/>
  <c r="D576" i="7"/>
  <c r="D71" i="7" s="1"/>
  <c r="D556" i="7"/>
  <c r="D557" i="7"/>
  <c r="D559" i="7"/>
  <c r="D555" i="7"/>
  <c r="D530" i="7"/>
  <c r="D526" i="7"/>
  <c r="D522" i="7"/>
  <c r="D518" i="7"/>
  <c r="D490" i="7"/>
  <c r="D484" i="7"/>
  <c r="D29" i="7"/>
  <c r="D33" i="7"/>
  <c r="D26" i="7"/>
  <c r="E547" i="7"/>
  <c r="D38" i="7"/>
  <c r="D37" i="7"/>
  <c r="D36" i="7"/>
  <c r="D22" i="7"/>
  <c r="D39" i="7" s="1"/>
  <c r="D41" i="7" s="1"/>
  <c r="D652" i="7"/>
  <c r="D620" i="7"/>
  <c r="D588" i="7"/>
  <c r="D19" i="7"/>
  <c r="D40" i="7"/>
  <c r="E2" i="7"/>
  <c r="E545" i="7" l="1"/>
  <c r="E577" i="7"/>
  <c r="E576" i="7"/>
  <c r="E556" i="7"/>
  <c r="E557" i="7"/>
  <c r="E559" i="7"/>
  <c r="E555" i="7"/>
  <c r="E490" i="7"/>
  <c r="E484" i="7"/>
  <c r="E530" i="7"/>
  <c r="E526" i="7"/>
  <c r="E522" i="7"/>
  <c r="E518" i="7"/>
  <c r="E29" i="7"/>
  <c r="E33" i="7"/>
  <c r="E26" i="7"/>
  <c r="F547" i="7"/>
  <c r="E38" i="7"/>
  <c r="E37" i="7"/>
  <c r="E36" i="7"/>
  <c r="E22" i="7"/>
  <c r="E39" i="7" s="1"/>
  <c r="E41" i="7" s="1"/>
  <c r="E652" i="7"/>
  <c r="E620" i="7"/>
  <c r="E588" i="7"/>
  <c r="E40" i="7"/>
  <c r="E19" i="7"/>
  <c r="F2" i="7"/>
  <c r="D92" i="1"/>
  <c r="D94" i="1"/>
  <c r="D93" i="1"/>
  <c r="E71" i="7" l="1"/>
  <c r="F545" i="7"/>
  <c r="F577" i="7"/>
  <c r="F576" i="7"/>
  <c r="F71" i="7" s="1"/>
  <c r="F556" i="7"/>
  <c r="F557" i="7"/>
  <c r="F559" i="7"/>
  <c r="F555" i="7"/>
  <c r="F484" i="7"/>
  <c r="F530" i="7"/>
  <c r="F526" i="7"/>
  <c r="F522" i="7"/>
  <c r="F518" i="7"/>
  <c r="F490" i="7"/>
  <c r="F29" i="7"/>
  <c r="F33" i="7"/>
  <c r="F26" i="7"/>
  <c r="G547" i="7"/>
  <c r="F38" i="7"/>
  <c r="F37" i="7"/>
  <c r="F36" i="7"/>
  <c r="F22" i="7"/>
  <c r="F39" i="7" s="1"/>
  <c r="F41" i="7" s="1"/>
  <c r="F620" i="7"/>
  <c r="F652" i="7"/>
  <c r="F588" i="7"/>
  <c r="F40" i="7"/>
  <c r="F19" i="7"/>
  <c r="G2" i="7"/>
  <c r="AP572" i="7"/>
  <c r="G545" i="7" l="1"/>
  <c r="G577" i="7"/>
  <c r="G576" i="7"/>
  <c r="G71" i="7" s="1"/>
  <c r="G556" i="7"/>
  <c r="G557" i="7"/>
  <c r="G559" i="7"/>
  <c r="G555" i="7"/>
  <c r="G490" i="7"/>
  <c r="G484" i="7"/>
  <c r="G522" i="7"/>
  <c r="G530" i="7"/>
  <c r="G526" i="7"/>
  <c r="G518" i="7"/>
  <c r="G29" i="7"/>
  <c r="G33" i="7"/>
  <c r="G26" i="7"/>
  <c r="H547" i="7"/>
  <c r="G38" i="7"/>
  <c r="G37" i="7"/>
  <c r="G36" i="7"/>
  <c r="G22" i="7"/>
  <c r="G39" i="7" s="1"/>
  <c r="G41" i="7" s="1"/>
  <c r="G652" i="7"/>
  <c r="G620" i="7"/>
  <c r="G588" i="7"/>
  <c r="G19" i="7"/>
  <c r="G40" i="7"/>
  <c r="H2"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179" i="7"/>
  <c r="G351" i="7"/>
  <c r="G352" i="7"/>
  <c r="G353" i="7"/>
  <c r="G354" i="7"/>
  <c r="G355" i="7"/>
  <c r="G219" i="7"/>
  <c r="G220" i="7"/>
  <c r="G221" i="7"/>
  <c r="G222" i="7"/>
  <c r="G218" i="7"/>
  <c r="H545" i="7" l="1"/>
  <c r="H576" i="7"/>
  <c r="H577" i="7"/>
  <c r="H556" i="7"/>
  <c r="H557" i="7"/>
  <c r="H559" i="7"/>
  <c r="H555" i="7"/>
  <c r="H522" i="7"/>
  <c r="H490" i="7"/>
  <c r="H484" i="7"/>
  <c r="H530" i="7"/>
  <c r="H526" i="7"/>
  <c r="H518" i="7"/>
  <c r="H29" i="7"/>
  <c r="H33" i="7"/>
  <c r="H26" i="7"/>
  <c r="I547" i="7"/>
  <c r="H38" i="7"/>
  <c r="H37" i="7"/>
  <c r="H36" i="7"/>
  <c r="H22" i="7"/>
  <c r="H39" i="7" s="1"/>
  <c r="H41" i="7" s="1"/>
  <c r="H652" i="7"/>
  <c r="H588" i="7"/>
  <c r="H620" i="7"/>
  <c r="H19" i="7"/>
  <c r="H40" i="7"/>
  <c r="I2" i="7"/>
  <c r="A665" i="7"/>
  <c r="A666" i="7" s="1"/>
  <c r="A667" i="7" s="1"/>
  <c r="A668" i="7" s="1"/>
  <c r="A669" i="7" s="1"/>
  <c r="A670" i="7" s="1"/>
  <c r="A671" i="7" s="1"/>
  <c r="A672" i="7" s="1"/>
  <c r="A673" i="7" s="1"/>
  <c r="A653" i="7"/>
  <c r="H653" i="7" s="1"/>
  <c r="B648" i="7"/>
  <c r="C645" i="7" s="1"/>
  <c r="A633" i="7"/>
  <c r="A634" i="7" s="1"/>
  <c r="A635" i="7" s="1"/>
  <c r="A636" i="7" s="1"/>
  <c r="A637" i="7" s="1"/>
  <c r="A638" i="7" s="1"/>
  <c r="A639" i="7" s="1"/>
  <c r="A640" i="7" s="1"/>
  <c r="A641" i="7" s="1"/>
  <c r="A621" i="7"/>
  <c r="H621" i="7" s="1"/>
  <c r="B616" i="7"/>
  <c r="C613" i="7" s="1"/>
  <c r="A601" i="7"/>
  <c r="A602" i="7" s="1"/>
  <c r="A603" i="7" s="1"/>
  <c r="A604" i="7" s="1"/>
  <c r="A605" i="7" s="1"/>
  <c r="A606" i="7" s="1"/>
  <c r="A607" i="7" s="1"/>
  <c r="A608" i="7" s="1"/>
  <c r="A609" i="7" s="1"/>
  <c r="A589" i="7"/>
  <c r="H589" i="7" s="1"/>
  <c r="C581" i="7"/>
  <c r="A529" i="7"/>
  <c r="A525" i="7"/>
  <c r="A521" i="7"/>
  <c r="A517" i="7"/>
  <c r="A513" i="7"/>
  <c r="A243" i="7" s="1"/>
  <c r="A512" i="7"/>
  <c r="A242" i="7" s="1"/>
  <c r="A511" i="7"/>
  <c r="A241" i="7" s="1"/>
  <c r="A510" i="7"/>
  <c r="A240" i="7" s="1"/>
  <c r="A506" i="7"/>
  <c r="A237" i="7" s="1"/>
  <c r="A505" i="7"/>
  <c r="A236" i="7" s="1"/>
  <c r="A504" i="7"/>
  <c r="A235" i="7" s="1"/>
  <c r="A503" i="7"/>
  <c r="A234" i="7" s="1"/>
  <c r="A502" i="7"/>
  <c r="A233" i="7" s="1"/>
  <c r="C500" i="7"/>
  <c r="A500" i="7"/>
  <c r="A231" i="7" s="1"/>
  <c r="C499" i="7"/>
  <c r="A499" i="7"/>
  <c r="A230" i="7" s="1"/>
  <c r="C498" i="7"/>
  <c r="A498" i="7"/>
  <c r="A229" i="7" s="1"/>
  <c r="C497" i="7"/>
  <c r="A497" i="7"/>
  <c r="A228" i="7" s="1"/>
  <c r="A496" i="7"/>
  <c r="A227" i="7" s="1"/>
  <c r="K356" i="7"/>
  <c r="K223" i="7"/>
  <c r="A470" i="7"/>
  <c r="A471" i="7" s="1"/>
  <c r="A472" i="7" s="1"/>
  <c r="A473" i="7" s="1"/>
  <c r="A474" i="7" s="1"/>
  <c r="A475" i="7" s="1"/>
  <c r="A476" i="7" s="1"/>
  <c r="A477" i="7" s="1"/>
  <c r="A478" i="7" s="1"/>
  <c r="A458" i="7"/>
  <c r="A459" i="7" s="1"/>
  <c r="A460" i="7" s="1"/>
  <c r="A461" i="7" s="1"/>
  <c r="A462" i="7" s="1"/>
  <c r="A463" i="7" s="1"/>
  <c r="A464" i="7" s="1"/>
  <c r="A465" i="7" s="1"/>
  <c r="A466" i="7" s="1"/>
  <c r="A444" i="7"/>
  <c r="A445" i="7" s="1"/>
  <c r="A446" i="7" s="1"/>
  <c r="A447" i="7" s="1"/>
  <c r="A448" i="7" s="1"/>
  <c r="A449" i="7" s="1"/>
  <c r="A450" i="7" s="1"/>
  <c r="A451" i="7" s="1"/>
  <c r="A452" i="7" s="1"/>
  <c r="A432" i="7"/>
  <c r="A433" i="7" s="1"/>
  <c r="A434" i="7" s="1"/>
  <c r="A435" i="7" s="1"/>
  <c r="A436" i="7" s="1"/>
  <c r="A437" i="7" s="1"/>
  <c r="A438" i="7" s="1"/>
  <c r="A439" i="7" s="1"/>
  <c r="A440" i="7" s="1"/>
  <c r="A418" i="7"/>
  <c r="A419" i="7" s="1"/>
  <c r="A420" i="7" s="1"/>
  <c r="A421" i="7" s="1"/>
  <c r="A422" i="7" s="1"/>
  <c r="A423" i="7" s="1"/>
  <c r="A424" i="7" s="1"/>
  <c r="A425" i="7" s="1"/>
  <c r="A426" i="7" s="1"/>
  <c r="A406" i="7"/>
  <c r="A407" i="7" s="1"/>
  <c r="A408" i="7" s="1"/>
  <c r="A409" i="7" s="1"/>
  <c r="A410" i="7" s="1"/>
  <c r="A411" i="7" s="1"/>
  <c r="A412" i="7" s="1"/>
  <c r="A413" i="7" s="1"/>
  <c r="A414" i="7" s="1"/>
  <c r="B400" i="7"/>
  <c r="B399" i="7"/>
  <c r="A378" i="7"/>
  <c r="A336" i="7"/>
  <c r="A337" i="7" s="1"/>
  <c r="A338" i="7" s="1"/>
  <c r="A339" i="7" s="1"/>
  <c r="A340" i="7" s="1"/>
  <c r="A341" i="7" s="1"/>
  <c r="A342" i="7" s="1"/>
  <c r="A343" i="7" s="1"/>
  <c r="A344" i="7" s="1"/>
  <c r="A324" i="7"/>
  <c r="A325" i="7" s="1"/>
  <c r="A326" i="7" s="1"/>
  <c r="A327" i="7" s="1"/>
  <c r="A328" i="7" s="1"/>
  <c r="A329" i="7" s="1"/>
  <c r="A330" i="7" s="1"/>
  <c r="A331" i="7" s="1"/>
  <c r="A332" i="7" s="1"/>
  <c r="A310" i="7"/>
  <c r="A311" i="7" s="1"/>
  <c r="A312" i="7" s="1"/>
  <c r="A313" i="7" s="1"/>
  <c r="A314" i="7" s="1"/>
  <c r="A315" i="7" s="1"/>
  <c r="A316" i="7" s="1"/>
  <c r="A317" i="7" s="1"/>
  <c r="A318" i="7" s="1"/>
  <c r="A298" i="7"/>
  <c r="A299" i="7" s="1"/>
  <c r="A300" i="7" s="1"/>
  <c r="A301" i="7" s="1"/>
  <c r="A302" i="7" s="1"/>
  <c r="A303" i="7" s="1"/>
  <c r="A304" i="7" s="1"/>
  <c r="A305" i="7" s="1"/>
  <c r="A306" i="7" s="1"/>
  <c r="A284" i="7"/>
  <c r="A285" i="7" s="1"/>
  <c r="A286" i="7" s="1"/>
  <c r="A287" i="7" s="1"/>
  <c r="A288" i="7" s="1"/>
  <c r="A289" i="7" s="1"/>
  <c r="A290" i="7" s="1"/>
  <c r="A291" i="7" s="1"/>
  <c r="A292" i="7" s="1"/>
  <c r="A273" i="7"/>
  <c r="A274" i="7" s="1"/>
  <c r="A275" i="7" s="1"/>
  <c r="A276" i="7" s="1"/>
  <c r="A277" i="7" s="1"/>
  <c r="A278" i="7" s="1"/>
  <c r="A279" i="7" s="1"/>
  <c r="A280" i="7" s="1"/>
  <c r="A281" i="7" s="1"/>
  <c r="B267" i="7"/>
  <c r="B266" i="7"/>
  <c r="A244" i="7"/>
  <c r="A239" i="7"/>
  <c r="A238" i="7"/>
  <c r="A232" i="7"/>
  <c r="A226" i="7"/>
  <c r="A222" i="7"/>
  <c r="A355" i="7" s="1"/>
  <c r="A221" i="7"/>
  <c r="A354" i="7" s="1"/>
  <c r="A220" i="7"/>
  <c r="A353" i="7" s="1"/>
  <c r="A219" i="7"/>
  <c r="A352" i="7" s="1"/>
  <c r="A218" i="7"/>
  <c r="A351" i="7" s="1"/>
  <c r="A217" i="7"/>
  <c r="A350" i="7" s="1"/>
  <c r="A201" i="7"/>
  <c r="A195" i="7"/>
  <c r="A189" i="7"/>
  <c r="A183" i="7"/>
  <c r="A182" i="7"/>
  <c r="A161" i="7"/>
  <c r="A155" i="7"/>
  <c r="A149" i="7"/>
  <c r="A143" i="7"/>
  <c r="A142" i="7"/>
  <c r="B110" i="7"/>
  <c r="B109" i="7"/>
  <c r="B106" i="7"/>
  <c r="B10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B79" i="7"/>
  <c r="B78" i="7"/>
  <c r="B77" i="7"/>
  <c r="B74" i="7"/>
  <c r="B73" i="7"/>
  <c r="B56" i="7"/>
  <c r="A52" i="7"/>
  <c r="A51" i="7"/>
  <c r="A50" i="7"/>
  <c r="A49" i="7"/>
  <c r="I545" i="7" l="1"/>
  <c r="I577" i="7"/>
  <c r="I576" i="7"/>
  <c r="I71" i="7" s="1"/>
  <c r="H71" i="7"/>
  <c r="I556" i="7"/>
  <c r="I557" i="7"/>
  <c r="I559" i="7"/>
  <c r="I555" i="7"/>
  <c r="I490" i="7"/>
  <c r="I484" i="7"/>
  <c r="I530" i="7"/>
  <c r="I526" i="7"/>
  <c r="I522" i="7"/>
  <c r="I518" i="7"/>
  <c r="I29" i="7"/>
  <c r="I33" i="7"/>
  <c r="I26" i="7"/>
  <c r="J547" i="7"/>
  <c r="I38" i="7"/>
  <c r="I37" i="7"/>
  <c r="I36" i="7"/>
  <c r="I22" i="7"/>
  <c r="I39" i="7" s="1"/>
  <c r="I41" i="7" s="1"/>
  <c r="A654" i="7"/>
  <c r="C666" i="7" s="1"/>
  <c r="C653" i="7"/>
  <c r="C324" i="7" s="1"/>
  <c r="D653" i="7"/>
  <c r="E653" i="7"/>
  <c r="F653" i="7"/>
  <c r="G653" i="7"/>
  <c r="A590" i="7"/>
  <c r="C602" i="7" s="1"/>
  <c r="C589" i="7"/>
  <c r="D589" i="7"/>
  <c r="E589" i="7"/>
  <c r="F589" i="7"/>
  <c r="G589" i="7"/>
  <c r="A622" i="7"/>
  <c r="I622" i="7" s="1"/>
  <c r="C621" i="7"/>
  <c r="C298" i="7" s="1"/>
  <c r="D621" i="7"/>
  <c r="E621" i="7"/>
  <c r="F621" i="7"/>
  <c r="G621" i="7"/>
  <c r="I653" i="7"/>
  <c r="I652" i="7"/>
  <c r="I654" i="7"/>
  <c r="I620" i="7"/>
  <c r="I621" i="7"/>
  <c r="I588" i="7"/>
  <c r="I589" i="7"/>
  <c r="I40" i="7"/>
  <c r="I19" i="7"/>
  <c r="C184" i="7"/>
  <c r="C144" i="7"/>
  <c r="C186" i="7"/>
  <c r="C146" i="7"/>
  <c r="C185" i="7"/>
  <c r="C145" i="7"/>
  <c r="C187" i="7"/>
  <c r="C147" i="7"/>
  <c r="J2" i="7"/>
  <c r="C571" i="7"/>
  <c r="C501" i="7"/>
  <c r="B238" i="7"/>
  <c r="B232" i="7"/>
  <c r="B80" i="7"/>
  <c r="B365" i="7"/>
  <c r="B371" i="7"/>
  <c r="D601" i="7"/>
  <c r="D385" i="7"/>
  <c r="D254" i="7"/>
  <c r="C665" i="7"/>
  <c r="C323" i="7"/>
  <c r="C633" i="7"/>
  <c r="C601" i="7"/>
  <c r="C272" i="7"/>
  <c r="C491" i="7"/>
  <c r="C485" i="7"/>
  <c r="C386" i="7"/>
  <c r="C385" i="7"/>
  <c r="C384" i="7"/>
  <c r="C383" i="7"/>
  <c r="C382" i="7"/>
  <c r="C400" i="7"/>
  <c r="C267" i="7"/>
  <c r="C253" i="7"/>
  <c r="C252" i="7"/>
  <c r="C251" i="7"/>
  <c r="C250" i="7"/>
  <c r="C249" i="7"/>
  <c r="B111" i="7"/>
  <c r="C28" i="7"/>
  <c r="D28" i="7"/>
  <c r="B107" i="7"/>
  <c r="A383" i="7"/>
  <c r="A390" i="7" s="1"/>
  <c r="A385" i="7"/>
  <c r="A392" i="7" s="1"/>
  <c r="A387" i="7"/>
  <c r="A394" i="7" s="1"/>
  <c r="A360" i="7"/>
  <c r="A371" i="7"/>
  <c r="A372" i="7"/>
  <c r="A249" i="7"/>
  <c r="A256" i="7" s="1"/>
  <c r="A250" i="7"/>
  <c r="A257" i="7" s="1"/>
  <c r="A251" i="7"/>
  <c r="A258" i="7" s="1"/>
  <c r="A252" i="7"/>
  <c r="A259" i="7" s="1"/>
  <c r="A253" i="7"/>
  <c r="A260" i="7" s="1"/>
  <c r="A254" i="7"/>
  <c r="A261" i="7" s="1"/>
  <c r="A382" i="7"/>
  <c r="A389" i="7" s="1"/>
  <c r="A384" i="7"/>
  <c r="A391" i="7" s="1"/>
  <c r="A386" i="7"/>
  <c r="A393" i="7" s="1"/>
  <c r="A359" i="7"/>
  <c r="A365" i="7"/>
  <c r="A366" i="7"/>
  <c r="A377" i="7"/>
  <c r="J545" i="7" l="1"/>
  <c r="J577" i="7"/>
  <c r="J576" i="7"/>
  <c r="J71" i="7" s="1"/>
  <c r="J556" i="7"/>
  <c r="J557" i="7"/>
  <c r="J559" i="7"/>
  <c r="J555" i="7"/>
  <c r="J490" i="7"/>
  <c r="J518" i="7"/>
  <c r="J484" i="7"/>
  <c r="J530" i="7"/>
  <c r="J526" i="7"/>
  <c r="J522" i="7"/>
  <c r="J29" i="7"/>
  <c r="J33" i="7"/>
  <c r="J26" i="7"/>
  <c r="K547" i="7"/>
  <c r="B65" i="7"/>
  <c r="B67" i="7" s="1"/>
  <c r="B85" i="7"/>
  <c r="J38" i="7"/>
  <c r="J37" i="7"/>
  <c r="J36" i="7"/>
  <c r="I590" i="7"/>
  <c r="J22" i="7"/>
  <c r="J39" i="7" s="1"/>
  <c r="J41" i="7" s="1"/>
  <c r="D356" i="7"/>
  <c r="D634" i="7"/>
  <c r="C634" i="7"/>
  <c r="C268" i="7"/>
  <c r="A591" i="7"/>
  <c r="D603" i="7" s="1"/>
  <c r="C590" i="7"/>
  <c r="C274" i="7" s="1"/>
  <c r="D590" i="7"/>
  <c r="E590" i="7"/>
  <c r="F590" i="7"/>
  <c r="G590" i="7"/>
  <c r="H590" i="7"/>
  <c r="A623" i="7"/>
  <c r="D635" i="7" s="1"/>
  <c r="C622" i="7"/>
  <c r="C299" i="7" s="1"/>
  <c r="D622" i="7"/>
  <c r="E622" i="7"/>
  <c r="F622" i="7"/>
  <c r="G622" i="7"/>
  <c r="H622" i="7"/>
  <c r="A655" i="7"/>
  <c r="J655" i="7" s="1"/>
  <c r="C654" i="7"/>
  <c r="C325" i="7" s="1"/>
  <c r="D654" i="7"/>
  <c r="E654" i="7"/>
  <c r="F654" i="7"/>
  <c r="G654" i="7"/>
  <c r="H654" i="7"/>
  <c r="J652" i="7"/>
  <c r="J623" i="7"/>
  <c r="J622" i="7"/>
  <c r="J621" i="7"/>
  <c r="J620" i="7"/>
  <c r="J654" i="7"/>
  <c r="J653" i="7"/>
  <c r="J589" i="7"/>
  <c r="J590" i="7"/>
  <c r="J588" i="7"/>
  <c r="C148" i="7"/>
  <c r="J40" i="7"/>
  <c r="J19" i="7"/>
  <c r="K2" i="7"/>
  <c r="D485" i="7"/>
  <c r="D250" i="7"/>
  <c r="D251" i="7"/>
  <c r="D382" i="7"/>
  <c r="D386" i="7"/>
  <c r="D491" i="7"/>
  <c r="D602" i="7"/>
  <c r="D297" i="7"/>
  <c r="D324" i="7"/>
  <c r="D267" i="7"/>
  <c r="D252" i="7"/>
  <c r="D383" i="7"/>
  <c r="D387" i="7"/>
  <c r="D272" i="7"/>
  <c r="D665" i="7"/>
  <c r="D30" i="7"/>
  <c r="D249" i="7"/>
  <c r="D253" i="7"/>
  <c r="D384" i="7"/>
  <c r="D400" i="7"/>
  <c r="D273" i="7"/>
  <c r="D633" i="7"/>
  <c r="D666" i="7"/>
  <c r="D571" i="7"/>
  <c r="D223" i="7"/>
  <c r="C188" i="7"/>
  <c r="C401" i="7"/>
  <c r="C297" i="7"/>
  <c r="C30" i="7"/>
  <c r="E665" i="7"/>
  <c r="E666" i="7"/>
  <c r="E634" i="7"/>
  <c r="E633" i="7"/>
  <c r="E601" i="7"/>
  <c r="E491" i="7"/>
  <c r="E387" i="7"/>
  <c r="E386" i="7"/>
  <c r="E385" i="7"/>
  <c r="E383" i="7"/>
  <c r="E382" i="7"/>
  <c r="E400" i="7"/>
  <c r="E254" i="7"/>
  <c r="E253" i="7"/>
  <c r="E252" i="7"/>
  <c r="E250" i="7"/>
  <c r="E249" i="7"/>
  <c r="E28" i="7"/>
  <c r="C458" i="7"/>
  <c r="C273" i="7"/>
  <c r="C405" i="7"/>
  <c r="C432" i="7"/>
  <c r="C457" i="7"/>
  <c r="D323" i="7"/>
  <c r="K545" i="7" l="1"/>
  <c r="K577" i="7"/>
  <c r="K576" i="7"/>
  <c r="K71" i="7" s="1"/>
  <c r="K556" i="7"/>
  <c r="K557" i="7"/>
  <c r="K559" i="7"/>
  <c r="K555" i="7"/>
  <c r="K490" i="7"/>
  <c r="K484" i="7"/>
  <c r="K530" i="7"/>
  <c r="K526" i="7"/>
  <c r="K522" i="7"/>
  <c r="K518" i="7"/>
  <c r="K29" i="7"/>
  <c r="K33" i="7"/>
  <c r="K26" i="7"/>
  <c r="L547" i="7"/>
  <c r="K37" i="7"/>
  <c r="K36" i="7"/>
  <c r="K38" i="7"/>
  <c r="D218" i="7"/>
  <c r="D219" i="7"/>
  <c r="D221" i="7"/>
  <c r="D222" i="7"/>
  <c r="D217" i="7"/>
  <c r="D220" i="7"/>
  <c r="D355" i="7"/>
  <c r="D353" i="7"/>
  <c r="D350" i="7"/>
  <c r="D351" i="7"/>
  <c r="D352" i="7"/>
  <c r="D354" i="7"/>
  <c r="D431" i="7"/>
  <c r="C407" i="7"/>
  <c r="C433" i="7"/>
  <c r="D406" i="7"/>
  <c r="C459" i="7"/>
  <c r="C431" i="7"/>
  <c r="E635" i="7"/>
  <c r="K22" i="7"/>
  <c r="K39" i="7" s="1"/>
  <c r="K41" i="7" s="1"/>
  <c r="E603" i="7"/>
  <c r="D274" i="7"/>
  <c r="D325" i="7"/>
  <c r="D667" i="7"/>
  <c r="J591" i="7"/>
  <c r="A656" i="7"/>
  <c r="C668" i="7" s="1"/>
  <c r="C655" i="7"/>
  <c r="D655" i="7"/>
  <c r="E655" i="7"/>
  <c r="F655" i="7"/>
  <c r="G655" i="7"/>
  <c r="H655" i="7"/>
  <c r="C667" i="7"/>
  <c r="I655" i="7"/>
  <c r="A592" i="7"/>
  <c r="F604" i="7" s="1"/>
  <c r="C591" i="7"/>
  <c r="D591" i="7"/>
  <c r="E591" i="7"/>
  <c r="F591" i="7"/>
  <c r="G591" i="7"/>
  <c r="H591" i="7"/>
  <c r="I591" i="7"/>
  <c r="C603" i="7"/>
  <c r="D299" i="7"/>
  <c r="A624" i="7"/>
  <c r="K624" i="7" s="1"/>
  <c r="C623" i="7"/>
  <c r="D623" i="7"/>
  <c r="E623" i="7"/>
  <c r="F623" i="7"/>
  <c r="G623" i="7"/>
  <c r="H623" i="7"/>
  <c r="C635" i="7"/>
  <c r="C636" i="7"/>
  <c r="I623" i="7"/>
  <c r="K655" i="7"/>
  <c r="K654" i="7"/>
  <c r="K652" i="7"/>
  <c r="K623" i="7"/>
  <c r="K653" i="7"/>
  <c r="K621" i="7"/>
  <c r="K591" i="7"/>
  <c r="K589" i="7"/>
  <c r="K622" i="7"/>
  <c r="K590" i="7"/>
  <c r="K588" i="7"/>
  <c r="K620" i="7"/>
  <c r="D268" i="7"/>
  <c r="D401" i="7"/>
  <c r="K19" i="7"/>
  <c r="K40" i="7"/>
  <c r="L2" i="7"/>
  <c r="E251" i="7"/>
  <c r="E267" i="7"/>
  <c r="E384" i="7"/>
  <c r="E485" i="7"/>
  <c r="E602" i="7"/>
  <c r="E667" i="7"/>
  <c r="E299" i="7"/>
  <c r="E272" i="7"/>
  <c r="E325" i="7"/>
  <c r="E324" i="7"/>
  <c r="D298" i="7"/>
  <c r="E273" i="7"/>
  <c r="E298" i="7"/>
  <c r="F571" i="7"/>
  <c r="E571" i="7"/>
  <c r="E323" i="7"/>
  <c r="E30" i="7"/>
  <c r="D458" i="7"/>
  <c r="D457" i="7"/>
  <c r="C406" i="7"/>
  <c r="D405" i="7"/>
  <c r="F667" i="7"/>
  <c r="F666" i="7"/>
  <c r="F325" i="7"/>
  <c r="F324" i="7"/>
  <c r="F323" i="7"/>
  <c r="F635" i="7"/>
  <c r="F634" i="7"/>
  <c r="F633" i="7"/>
  <c r="F299" i="7"/>
  <c r="F298" i="7"/>
  <c r="F297" i="7"/>
  <c r="F603" i="7"/>
  <c r="F602" i="7"/>
  <c r="F601" i="7"/>
  <c r="F273" i="7"/>
  <c r="F272" i="7"/>
  <c r="F491" i="7"/>
  <c r="F485" i="7"/>
  <c r="F400" i="7"/>
  <c r="F387" i="7"/>
  <c r="F386" i="7"/>
  <c r="F385" i="7"/>
  <c r="F384" i="7"/>
  <c r="F383" i="7"/>
  <c r="F382" i="7"/>
  <c r="F254" i="7"/>
  <c r="F253" i="7"/>
  <c r="F252" i="7"/>
  <c r="F251" i="7"/>
  <c r="F250" i="7"/>
  <c r="F249" i="7"/>
  <c r="F267" i="7"/>
  <c r="F28" i="7"/>
  <c r="E268" i="7"/>
  <c r="E401" i="7"/>
  <c r="L545" i="7" l="1"/>
  <c r="L577" i="7"/>
  <c r="L576" i="7"/>
  <c r="L71" i="7" s="1"/>
  <c r="L556" i="7"/>
  <c r="L557" i="7"/>
  <c r="L559" i="7"/>
  <c r="L555" i="7"/>
  <c r="L526" i="7"/>
  <c r="L518" i="7"/>
  <c r="L490" i="7"/>
  <c r="L484" i="7"/>
  <c r="L530" i="7"/>
  <c r="L522" i="7"/>
  <c r="L29" i="7"/>
  <c r="L33" i="7"/>
  <c r="L26" i="7"/>
  <c r="M547" i="7"/>
  <c r="L38" i="7"/>
  <c r="L37" i="7"/>
  <c r="L36" i="7"/>
  <c r="D433" i="7"/>
  <c r="E432" i="7"/>
  <c r="E406" i="7"/>
  <c r="D432" i="7"/>
  <c r="E458" i="7"/>
  <c r="E457" i="7"/>
  <c r="E459" i="7"/>
  <c r="D459" i="7"/>
  <c r="E405" i="7"/>
  <c r="D407" i="7"/>
  <c r="E433" i="7"/>
  <c r="L22" i="7"/>
  <c r="L39" i="7" s="1"/>
  <c r="L41" i="7" s="1"/>
  <c r="F668" i="7"/>
  <c r="F636" i="7"/>
  <c r="F275" i="7"/>
  <c r="E300" i="7"/>
  <c r="F300" i="7"/>
  <c r="K592" i="7"/>
  <c r="E275" i="7"/>
  <c r="E326" i="7"/>
  <c r="C300" i="7"/>
  <c r="D300" i="7"/>
  <c r="C275" i="7"/>
  <c r="D275" i="7"/>
  <c r="A625" i="7"/>
  <c r="C637" i="7" s="1"/>
  <c r="C624" i="7"/>
  <c r="D624" i="7"/>
  <c r="E624" i="7"/>
  <c r="F624" i="7"/>
  <c r="G624" i="7"/>
  <c r="H624" i="7"/>
  <c r="I624" i="7"/>
  <c r="J624" i="7"/>
  <c r="D636" i="7"/>
  <c r="A593" i="7"/>
  <c r="E605" i="7" s="1"/>
  <c r="C592" i="7"/>
  <c r="D592" i="7"/>
  <c r="E592" i="7"/>
  <c r="F592" i="7"/>
  <c r="G592" i="7"/>
  <c r="H592" i="7"/>
  <c r="I592" i="7"/>
  <c r="C605" i="7"/>
  <c r="J592" i="7"/>
  <c r="E604" i="7"/>
  <c r="D604" i="7"/>
  <c r="E636" i="7"/>
  <c r="K656" i="7"/>
  <c r="C604" i="7"/>
  <c r="C326" i="7"/>
  <c r="D326" i="7"/>
  <c r="A657" i="7"/>
  <c r="C669" i="7" s="1"/>
  <c r="C656" i="7"/>
  <c r="D656" i="7"/>
  <c r="E656" i="7"/>
  <c r="F656" i="7"/>
  <c r="G656" i="7"/>
  <c r="H656" i="7"/>
  <c r="I656" i="7"/>
  <c r="D669" i="7"/>
  <c r="E668" i="7"/>
  <c r="J656" i="7"/>
  <c r="D668" i="7"/>
  <c r="E669" i="7"/>
  <c r="L655" i="7"/>
  <c r="L653" i="7"/>
  <c r="L656" i="7"/>
  <c r="L654" i="7"/>
  <c r="L652" i="7"/>
  <c r="L623" i="7"/>
  <c r="L621" i="7"/>
  <c r="L592" i="7"/>
  <c r="L591" i="7"/>
  <c r="L590" i="7"/>
  <c r="L589" i="7"/>
  <c r="L588" i="7"/>
  <c r="L624" i="7"/>
  <c r="L622" i="7"/>
  <c r="L620" i="7"/>
  <c r="L19" i="7"/>
  <c r="L40" i="7"/>
  <c r="M2" i="7"/>
  <c r="E274" i="7"/>
  <c r="E297" i="7"/>
  <c r="F326" i="7"/>
  <c r="F274" i="7"/>
  <c r="G571" i="7"/>
  <c r="F30" i="7"/>
  <c r="F405" i="7"/>
  <c r="F433" i="7"/>
  <c r="F457" i="7"/>
  <c r="F458" i="7"/>
  <c r="G668" i="7"/>
  <c r="G667" i="7"/>
  <c r="G666" i="7"/>
  <c r="G326" i="7"/>
  <c r="G325" i="7"/>
  <c r="G324" i="7"/>
  <c r="G323" i="7"/>
  <c r="G636" i="7"/>
  <c r="G635" i="7"/>
  <c r="G634" i="7"/>
  <c r="G633" i="7"/>
  <c r="G300" i="7"/>
  <c r="G299" i="7"/>
  <c r="G298" i="7"/>
  <c r="G297" i="7"/>
  <c r="G604" i="7"/>
  <c r="G603" i="7"/>
  <c r="G602" i="7"/>
  <c r="G601" i="7"/>
  <c r="G275" i="7"/>
  <c r="G274" i="7"/>
  <c r="G273" i="7"/>
  <c r="G272" i="7"/>
  <c r="G491" i="7"/>
  <c r="G485" i="7"/>
  <c r="G387" i="7"/>
  <c r="G386" i="7"/>
  <c r="G385" i="7"/>
  <c r="G384" i="7"/>
  <c r="G383" i="7"/>
  <c r="G382" i="7"/>
  <c r="G400" i="7"/>
  <c r="G267" i="7"/>
  <c r="G254" i="7"/>
  <c r="G253" i="7"/>
  <c r="G252" i="7"/>
  <c r="G251" i="7"/>
  <c r="G250" i="7"/>
  <c r="G249" i="7"/>
  <c r="G28" i="7"/>
  <c r="F268" i="7"/>
  <c r="F406" i="7"/>
  <c r="F431" i="7"/>
  <c r="F459" i="7"/>
  <c r="F401" i="7"/>
  <c r="F432" i="7"/>
  <c r="M545" i="7" l="1"/>
  <c r="M577" i="7"/>
  <c r="M576" i="7"/>
  <c r="M71" i="7" s="1"/>
  <c r="M556" i="7"/>
  <c r="M557" i="7"/>
  <c r="M559" i="7"/>
  <c r="M555" i="7"/>
  <c r="M490" i="7"/>
  <c r="M484" i="7"/>
  <c r="M530" i="7"/>
  <c r="M526" i="7"/>
  <c r="M522" i="7"/>
  <c r="M518" i="7"/>
  <c r="M29" i="7"/>
  <c r="M33" i="7"/>
  <c r="M26" i="7"/>
  <c r="N547" i="7"/>
  <c r="M38" i="7"/>
  <c r="M37" i="7"/>
  <c r="M36" i="7"/>
  <c r="E431" i="7"/>
  <c r="F434" i="7"/>
  <c r="D408" i="7"/>
  <c r="E434" i="7"/>
  <c r="C408" i="7"/>
  <c r="F408" i="7"/>
  <c r="D434" i="7"/>
  <c r="F407" i="7"/>
  <c r="C434" i="7"/>
  <c r="F460" i="7"/>
  <c r="E460" i="7"/>
  <c r="D460" i="7"/>
  <c r="E408" i="7"/>
  <c r="E407" i="7"/>
  <c r="C460" i="7"/>
  <c r="G637" i="7"/>
  <c r="M22" i="7"/>
  <c r="M39" i="7" s="1"/>
  <c r="M41" i="7" s="1"/>
  <c r="E637" i="7"/>
  <c r="L625" i="7"/>
  <c r="G301" i="7"/>
  <c r="D605" i="7"/>
  <c r="G276" i="7"/>
  <c r="G605" i="7"/>
  <c r="L593" i="7"/>
  <c r="G327" i="7"/>
  <c r="D637" i="7"/>
  <c r="G669" i="7"/>
  <c r="L657" i="7"/>
  <c r="F637" i="7"/>
  <c r="C276" i="7"/>
  <c r="D276" i="7"/>
  <c r="F276" i="7"/>
  <c r="E276" i="7"/>
  <c r="D327" i="7"/>
  <c r="C327" i="7"/>
  <c r="F327" i="7"/>
  <c r="E327" i="7"/>
  <c r="A594" i="7"/>
  <c r="C606" i="7" s="1"/>
  <c r="C593" i="7"/>
  <c r="D593" i="7"/>
  <c r="E593" i="7"/>
  <c r="F593" i="7"/>
  <c r="G593" i="7"/>
  <c r="H593" i="7"/>
  <c r="I593" i="7"/>
  <c r="J593" i="7"/>
  <c r="K593" i="7"/>
  <c r="F605" i="7"/>
  <c r="C301" i="7"/>
  <c r="D301" i="7"/>
  <c r="F301" i="7"/>
  <c r="E301" i="7"/>
  <c r="A658" i="7"/>
  <c r="E670" i="7" s="1"/>
  <c r="C657" i="7"/>
  <c r="D657" i="7"/>
  <c r="E657" i="7"/>
  <c r="F657" i="7"/>
  <c r="G657" i="7"/>
  <c r="H657" i="7"/>
  <c r="I657" i="7"/>
  <c r="J657" i="7"/>
  <c r="K657" i="7"/>
  <c r="F669" i="7"/>
  <c r="A626" i="7"/>
  <c r="D638" i="7" s="1"/>
  <c r="C625" i="7"/>
  <c r="D625" i="7"/>
  <c r="E625" i="7"/>
  <c r="F625" i="7"/>
  <c r="G625" i="7"/>
  <c r="H625" i="7"/>
  <c r="I625" i="7"/>
  <c r="J625" i="7"/>
  <c r="K625" i="7"/>
  <c r="M656" i="7"/>
  <c r="M654" i="7"/>
  <c r="M653" i="7"/>
  <c r="M652" i="7"/>
  <c r="M657" i="7"/>
  <c r="M620" i="7"/>
  <c r="M625" i="7"/>
  <c r="M623" i="7"/>
  <c r="M655" i="7"/>
  <c r="M624" i="7"/>
  <c r="M622" i="7"/>
  <c r="M592" i="7"/>
  <c r="M590" i="7"/>
  <c r="M588" i="7"/>
  <c r="M621" i="7"/>
  <c r="M593" i="7"/>
  <c r="M591" i="7"/>
  <c r="M589" i="7"/>
  <c r="M40" i="7"/>
  <c r="M19" i="7"/>
  <c r="N2" i="7"/>
  <c r="H571" i="7"/>
  <c r="G30" i="7"/>
  <c r="G405" i="7"/>
  <c r="G408" i="7"/>
  <c r="G432" i="7"/>
  <c r="G460" i="7"/>
  <c r="G433" i="7"/>
  <c r="G457" i="7"/>
  <c r="H669" i="7"/>
  <c r="H668" i="7"/>
  <c r="H667" i="7"/>
  <c r="H666" i="7"/>
  <c r="H327" i="7"/>
  <c r="H326" i="7"/>
  <c r="H325" i="7"/>
  <c r="H324" i="7"/>
  <c r="H323" i="7"/>
  <c r="H637" i="7"/>
  <c r="H636" i="7"/>
  <c r="H635" i="7"/>
  <c r="H634" i="7"/>
  <c r="H633" i="7"/>
  <c r="H301" i="7"/>
  <c r="H300" i="7"/>
  <c r="H299" i="7"/>
  <c r="H298" i="7"/>
  <c r="H297" i="7"/>
  <c r="H605" i="7"/>
  <c r="H604" i="7"/>
  <c r="H603" i="7"/>
  <c r="H602" i="7"/>
  <c r="H601" i="7"/>
  <c r="H276" i="7"/>
  <c r="H275" i="7"/>
  <c r="H274" i="7"/>
  <c r="H273" i="7"/>
  <c r="H272" i="7"/>
  <c r="H491" i="7"/>
  <c r="H485" i="7"/>
  <c r="H400" i="7"/>
  <c r="H387" i="7"/>
  <c r="H386" i="7"/>
  <c r="H385" i="7"/>
  <c r="H384" i="7"/>
  <c r="H383" i="7"/>
  <c r="H382" i="7"/>
  <c r="H254" i="7"/>
  <c r="H253" i="7"/>
  <c r="H252" i="7"/>
  <c r="H251" i="7"/>
  <c r="H250" i="7"/>
  <c r="H249" i="7"/>
  <c r="H267" i="7"/>
  <c r="H28" i="7"/>
  <c r="G268" i="7"/>
  <c r="G407" i="7"/>
  <c r="G406" i="7"/>
  <c r="G434" i="7"/>
  <c r="G458" i="7"/>
  <c r="G431" i="7"/>
  <c r="G459" i="7"/>
  <c r="G401" i="7"/>
  <c r="N545" i="7" l="1"/>
  <c r="N577" i="7"/>
  <c r="N576" i="7"/>
  <c r="N556" i="7"/>
  <c r="N557" i="7"/>
  <c r="N559" i="7"/>
  <c r="N555" i="7"/>
  <c r="N484" i="7"/>
  <c r="N530" i="7"/>
  <c r="N526" i="7"/>
  <c r="N522" i="7"/>
  <c r="N518" i="7"/>
  <c r="N490" i="7"/>
  <c r="N29" i="7"/>
  <c r="N33" i="7"/>
  <c r="N26" i="7"/>
  <c r="O547" i="7"/>
  <c r="N38" i="7"/>
  <c r="N37" i="7"/>
  <c r="N36" i="7"/>
  <c r="C409" i="7"/>
  <c r="G409" i="7"/>
  <c r="E461" i="7"/>
  <c r="E435" i="7"/>
  <c r="F461" i="7"/>
  <c r="G435" i="7"/>
  <c r="F435" i="7"/>
  <c r="C461" i="7"/>
  <c r="D409" i="7"/>
  <c r="D435" i="7"/>
  <c r="D461" i="7"/>
  <c r="F409" i="7"/>
  <c r="C435" i="7"/>
  <c r="E409" i="7"/>
  <c r="G461" i="7"/>
  <c r="N22" i="7"/>
  <c r="N39" i="7" s="1"/>
  <c r="N41" i="7" s="1"/>
  <c r="H638" i="7"/>
  <c r="H670" i="7"/>
  <c r="H606" i="7"/>
  <c r="F606" i="7"/>
  <c r="M626" i="7"/>
  <c r="E638" i="7"/>
  <c r="F638" i="7"/>
  <c r="H277" i="7"/>
  <c r="D606" i="7"/>
  <c r="C638" i="7"/>
  <c r="E606" i="7"/>
  <c r="M594" i="7"/>
  <c r="H302" i="7"/>
  <c r="M658" i="7"/>
  <c r="F670" i="7"/>
  <c r="D670" i="7"/>
  <c r="C670" i="7"/>
  <c r="H328" i="7"/>
  <c r="A627" i="7"/>
  <c r="E639" i="7" s="1"/>
  <c r="C626" i="7"/>
  <c r="D626" i="7"/>
  <c r="E626" i="7"/>
  <c r="F626" i="7"/>
  <c r="G626" i="7"/>
  <c r="H626" i="7"/>
  <c r="I626" i="7"/>
  <c r="J626" i="7"/>
  <c r="K626" i="7"/>
  <c r="L626" i="7"/>
  <c r="G638" i="7"/>
  <c r="C328" i="7"/>
  <c r="D328" i="7"/>
  <c r="E328" i="7"/>
  <c r="F328" i="7"/>
  <c r="G328" i="7"/>
  <c r="C277" i="7"/>
  <c r="D277" i="7"/>
  <c r="E277" i="7"/>
  <c r="G277" i="7"/>
  <c r="F277" i="7"/>
  <c r="C302" i="7"/>
  <c r="D302" i="7"/>
  <c r="E302" i="7"/>
  <c r="F302" i="7"/>
  <c r="G302" i="7"/>
  <c r="A659" i="7"/>
  <c r="G671" i="7" s="1"/>
  <c r="C658" i="7"/>
  <c r="D658" i="7"/>
  <c r="E658" i="7"/>
  <c r="F658" i="7"/>
  <c r="G658" i="7"/>
  <c r="H658" i="7"/>
  <c r="I658" i="7"/>
  <c r="J658" i="7"/>
  <c r="K658" i="7"/>
  <c r="G670" i="7"/>
  <c r="L658" i="7"/>
  <c r="A595" i="7"/>
  <c r="G607" i="7" s="1"/>
  <c r="C594" i="7"/>
  <c r="D594" i="7"/>
  <c r="E594" i="7"/>
  <c r="F594" i="7"/>
  <c r="G594" i="7"/>
  <c r="H594" i="7"/>
  <c r="I594" i="7"/>
  <c r="C607" i="7"/>
  <c r="J594" i="7"/>
  <c r="K594" i="7"/>
  <c r="L594" i="7"/>
  <c r="G606" i="7"/>
  <c r="N658" i="7"/>
  <c r="N656" i="7"/>
  <c r="N654" i="7"/>
  <c r="N626" i="7"/>
  <c r="N625" i="7"/>
  <c r="N624" i="7"/>
  <c r="N623" i="7"/>
  <c r="N622" i="7"/>
  <c r="N621" i="7"/>
  <c r="N620" i="7"/>
  <c r="N653" i="7"/>
  <c r="N657" i="7"/>
  <c r="N652" i="7"/>
  <c r="N655" i="7"/>
  <c r="N594" i="7"/>
  <c r="N592" i="7"/>
  <c r="N590" i="7"/>
  <c r="N588" i="7"/>
  <c r="N593" i="7"/>
  <c r="N591" i="7"/>
  <c r="N589" i="7"/>
  <c r="N40" i="7"/>
  <c r="N19" i="7"/>
  <c r="O2" i="7"/>
  <c r="I571" i="7"/>
  <c r="H30" i="7"/>
  <c r="H406" i="7"/>
  <c r="H407" i="7"/>
  <c r="H431" i="7"/>
  <c r="H435" i="7"/>
  <c r="H459" i="7"/>
  <c r="H401" i="7"/>
  <c r="H432" i="7"/>
  <c r="H460" i="7"/>
  <c r="I670" i="7"/>
  <c r="I669" i="7"/>
  <c r="I668" i="7"/>
  <c r="I667" i="7"/>
  <c r="I328" i="7"/>
  <c r="I327" i="7"/>
  <c r="I326" i="7"/>
  <c r="I325" i="7"/>
  <c r="I324" i="7"/>
  <c r="I302" i="7"/>
  <c r="I301" i="7"/>
  <c r="I323" i="7"/>
  <c r="I638" i="7"/>
  <c r="I637" i="7"/>
  <c r="I636" i="7"/>
  <c r="I635" i="7"/>
  <c r="I634" i="7"/>
  <c r="I633" i="7"/>
  <c r="I277" i="7"/>
  <c r="I276" i="7"/>
  <c r="I300" i="7"/>
  <c r="I298" i="7"/>
  <c r="I297" i="7"/>
  <c r="I606" i="7"/>
  <c r="I605" i="7"/>
  <c r="I604" i="7"/>
  <c r="I603" i="7"/>
  <c r="I602" i="7"/>
  <c r="I601" i="7"/>
  <c r="I275" i="7"/>
  <c r="I274" i="7"/>
  <c r="I273" i="7"/>
  <c r="I272" i="7"/>
  <c r="I491" i="7"/>
  <c r="I485" i="7"/>
  <c r="I387" i="7"/>
  <c r="I386" i="7"/>
  <c r="I385" i="7"/>
  <c r="I384" i="7"/>
  <c r="I383" i="7"/>
  <c r="I382" i="7"/>
  <c r="I299" i="7"/>
  <c r="I400" i="7"/>
  <c r="I267" i="7"/>
  <c r="I254" i="7"/>
  <c r="I253" i="7"/>
  <c r="I252" i="7"/>
  <c r="I251" i="7"/>
  <c r="I250" i="7"/>
  <c r="I249" i="7"/>
  <c r="I28" i="7"/>
  <c r="H268" i="7"/>
  <c r="H408" i="7"/>
  <c r="H405" i="7"/>
  <c r="H409" i="7"/>
  <c r="H433" i="7"/>
  <c r="H457" i="7"/>
  <c r="H461" i="7"/>
  <c r="H434" i="7"/>
  <c r="H458" i="7"/>
  <c r="O545" i="7" l="1"/>
  <c r="O577" i="7"/>
  <c r="O576" i="7"/>
  <c r="N71" i="7"/>
  <c r="O556" i="7"/>
  <c r="O557" i="7"/>
  <c r="O559" i="7"/>
  <c r="O555" i="7"/>
  <c r="O490" i="7"/>
  <c r="O530" i="7"/>
  <c r="O526" i="7"/>
  <c r="O518" i="7"/>
  <c r="O484" i="7"/>
  <c r="O522" i="7"/>
  <c r="O29" i="7"/>
  <c r="O33" i="7"/>
  <c r="O26" i="7"/>
  <c r="P547" i="7"/>
  <c r="O38" i="7"/>
  <c r="O37" i="7"/>
  <c r="O36" i="7"/>
  <c r="G436" i="7"/>
  <c r="D410" i="7"/>
  <c r="H436" i="7"/>
  <c r="E436" i="7"/>
  <c r="G462" i="7"/>
  <c r="D436" i="7"/>
  <c r="F462" i="7"/>
  <c r="H462" i="7"/>
  <c r="C410" i="7"/>
  <c r="C436" i="7"/>
  <c r="E462" i="7"/>
  <c r="F410" i="7"/>
  <c r="D462" i="7"/>
  <c r="H410" i="7"/>
  <c r="G410" i="7"/>
  <c r="C462" i="7"/>
  <c r="F436" i="7"/>
  <c r="E410" i="7"/>
  <c r="O22" i="7"/>
  <c r="O39" i="7" s="1"/>
  <c r="O41" i="7" s="1"/>
  <c r="C671" i="7"/>
  <c r="F671" i="7"/>
  <c r="I639" i="7"/>
  <c r="N627" i="7"/>
  <c r="F639" i="7"/>
  <c r="C639" i="7"/>
  <c r="I671" i="7"/>
  <c r="E671" i="7"/>
  <c r="D671" i="7"/>
  <c r="I607" i="7"/>
  <c r="N659" i="7"/>
  <c r="I303" i="7"/>
  <c r="D639" i="7"/>
  <c r="D607" i="7"/>
  <c r="G639" i="7"/>
  <c r="N595" i="7"/>
  <c r="F607" i="7"/>
  <c r="I329" i="7"/>
  <c r="A660" i="7"/>
  <c r="D672" i="7" s="1"/>
  <c r="C659" i="7"/>
  <c r="D659" i="7"/>
  <c r="E659" i="7"/>
  <c r="F659" i="7"/>
  <c r="G659" i="7"/>
  <c r="H659" i="7"/>
  <c r="I659" i="7"/>
  <c r="C672" i="7"/>
  <c r="J659" i="7"/>
  <c r="K659" i="7"/>
  <c r="L659" i="7"/>
  <c r="H671" i="7"/>
  <c r="M659" i="7"/>
  <c r="C278" i="7"/>
  <c r="E278" i="7"/>
  <c r="D278" i="7"/>
  <c r="F278" i="7"/>
  <c r="G278" i="7"/>
  <c r="H278" i="7"/>
  <c r="C303" i="7"/>
  <c r="D303" i="7"/>
  <c r="F303" i="7"/>
  <c r="E303" i="7"/>
  <c r="G303" i="7"/>
  <c r="H303" i="7"/>
  <c r="A596" i="7"/>
  <c r="E608" i="7" s="1"/>
  <c r="C595" i="7"/>
  <c r="D595" i="7"/>
  <c r="E595" i="7"/>
  <c r="F595" i="7"/>
  <c r="G595" i="7"/>
  <c r="H595" i="7"/>
  <c r="I595" i="7"/>
  <c r="C608" i="7"/>
  <c r="J595" i="7"/>
  <c r="K595" i="7"/>
  <c r="L595" i="7"/>
  <c r="M595" i="7"/>
  <c r="H607" i="7"/>
  <c r="A628" i="7"/>
  <c r="F640" i="7" s="1"/>
  <c r="C627" i="7"/>
  <c r="D627" i="7"/>
  <c r="E627" i="7"/>
  <c r="F627" i="7"/>
  <c r="G627" i="7"/>
  <c r="H627" i="7"/>
  <c r="I627" i="7"/>
  <c r="C640" i="7"/>
  <c r="J627" i="7"/>
  <c r="K627" i="7"/>
  <c r="L627" i="7"/>
  <c r="M627" i="7"/>
  <c r="H639" i="7"/>
  <c r="I278" i="7"/>
  <c r="E607" i="7"/>
  <c r="C329" i="7"/>
  <c r="D329" i="7"/>
  <c r="E329" i="7"/>
  <c r="F329" i="7"/>
  <c r="G329" i="7"/>
  <c r="H329" i="7"/>
  <c r="O659" i="7"/>
  <c r="O658" i="7"/>
  <c r="O657" i="7"/>
  <c r="O656" i="7"/>
  <c r="O655" i="7"/>
  <c r="O654" i="7"/>
  <c r="O652" i="7"/>
  <c r="O627" i="7"/>
  <c r="O625" i="7"/>
  <c r="O653" i="7"/>
  <c r="O626" i="7"/>
  <c r="O624" i="7"/>
  <c r="O622" i="7"/>
  <c r="O620" i="7"/>
  <c r="O593" i="7"/>
  <c r="O591" i="7"/>
  <c r="O589" i="7"/>
  <c r="O621" i="7"/>
  <c r="O595" i="7"/>
  <c r="O623" i="7"/>
  <c r="O594" i="7"/>
  <c r="O592" i="7"/>
  <c r="O590" i="7"/>
  <c r="O588" i="7"/>
  <c r="O19" i="7"/>
  <c r="O40" i="7"/>
  <c r="P2" i="7"/>
  <c r="J571" i="7"/>
  <c r="I409" i="7"/>
  <c r="I408" i="7"/>
  <c r="I432" i="7"/>
  <c r="I436" i="7"/>
  <c r="I460" i="7"/>
  <c r="I433" i="7"/>
  <c r="I457" i="7"/>
  <c r="I461" i="7"/>
  <c r="I30" i="7"/>
  <c r="J671" i="7"/>
  <c r="J670" i="7"/>
  <c r="J669" i="7"/>
  <c r="J668" i="7"/>
  <c r="J667" i="7"/>
  <c r="J329" i="7"/>
  <c r="J328" i="7"/>
  <c r="J327" i="7"/>
  <c r="J326" i="7"/>
  <c r="J325" i="7"/>
  <c r="J324" i="7"/>
  <c r="J323" i="7"/>
  <c r="J639" i="7"/>
  <c r="J638" i="7"/>
  <c r="J637" i="7"/>
  <c r="J636" i="7"/>
  <c r="J635" i="7"/>
  <c r="J634" i="7"/>
  <c r="J633" i="7"/>
  <c r="J303" i="7"/>
  <c r="J302" i="7"/>
  <c r="J301" i="7"/>
  <c r="J300" i="7"/>
  <c r="J299" i="7"/>
  <c r="J298" i="7"/>
  <c r="J297" i="7"/>
  <c r="J607" i="7"/>
  <c r="J606" i="7"/>
  <c r="J605" i="7"/>
  <c r="J604" i="7"/>
  <c r="J603" i="7"/>
  <c r="J602" i="7"/>
  <c r="J601" i="7"/>
  <c r="J278" i="7"/>
  <c r="J277" i="7"/>
  <c r="J276" i="7"/>
  <c r="J275" i="7"/>
  <c r="J274" i="7"/>
  <c r="J273" i="7"/>
  <c r="J272" i="7"/>
  <c r="J491" i="7"/>
  <c r="J485" i="7"/>
  <c r="J400" i="7"/>
  <c r="J387" i="7"/>
  <c r="J386" i="7"/>
  <c r="J385" i="7"/>
  <c r="J384" i="7"/>
  <c r="J383" i="7"/>
  <c r="J382" i="7"/>
  <c r="J254" i="7"/>
  <c r="J253" i="7"/>
  <c r="J252" i="7"/>
  <c r="J251" i="7"/>
  <c r="J250" i="7"/>
  <c r="J249" i="7"/>
  <c r="J267" i="7"/>
  <c r="J28" i="7"/>
  <c r="I268" i="7"/>
  <c r="I405" i="7"/>
  <c r="I407" i="7"/>
  <c r="I406" i="7"/>
  <c r="I410" i="7"/>
  <c r="I434" i="7"/>
  <c r="I458" i="7"/>
  <c r="I462" i="7"/>
  <c r="I431" i="7"/>
  <c r="I435" i="7"/>
  <c r="I459" i="7"/>
  <c r="I401" i="7"/>
  <c r="O71" i="7" l="1"/>
  <c r="P545" i="7"/>
  <c r="P576" i="7"/>
  <c r="P577" i="7"/>
  <c r="P556" i="7"/>
  <c r="P557" i="7"/>
  <c r="P559" i="7"/>
  <c r="P555" i="7"/>
  <c r="P530" i="7"/>
  <c r="P522" i="7"/>
  <c r="P490" i="7"/>
  <c r="P484" i="7"/>
  <c r="P526" i="7"/>
  <c r="P518" i="7"/>
  <c r="P29" i="7"/>
  <c r="P33" i="7"/>
  <c r="P26" i="7"/>
  <c r="Q547" i="7"/>
  <c r="O596" i="7"/>
  <c r="P38" i="7"/>
  <c r="P37" i="7"/>
  <c r="P36" i="7"/>
  <c r="C411" i="7"/>
  <c r="H463" i="7"/>
  <c r="D437" i="7"/>
  <c r="I411" i="7"/>
  <c r="G463" i="7"/>
  <c r="C437" i="7"/>
  <c r="F463" i="7"/>
  <c r="H411" i="7"/>
  <c r="F437" i="7"/>
  <c r="E463" i="7"/>
  <c r="G411" i="7"/>
  <c r="D463" i="7"/>
  <c r="H437" i="7"/>
  <c r="F411" i="7"/>
  <c r="I437" i="7"/>
  <c r="C463" i="7"/>
  <c r="G437" i="7"/>
  <c r="D411" i="7"/>
  <c r="E437" i="7"/>
  <c r="E411" i="7"/>
  <c r="I463" i="7"/>
  <c r="P22" i="7"/>
  <c r="P39" i="7" s="1"/>
  <c r="P41" i="7" s="1"/>
  <c r="E640" i="7"/>
  <c r="G608" i="7"/>
  <c r="D608" i="7"/>
  <c r="J608" i="7"/>
  <c r="H608" i="7"/>
  <c r="F608" i="7"/>
  <c r="J672" i="7"/>
  <c r="F672" i="7"/>
  <c r="O628" i="7"/>
  <c r="H640" i="7"/>
  <c r="G640" i="7"/>
  <c r="J279" i="7"/>
  <c r="H672" i="7"/>
  <c r="J640" i="7"/>
  <c r="D640" i="7"/>
  <c r="E672" i="7"/>
  <c r="O660" i="7"/>
  <c r="G672" i="7"/>
  <c r="J304" i="7"/>
  <c r="A629" i="7"/>
  <c r="D641" i="7" s="1"/>
  <c r="C628" i="7"/>
  <c r="D628" i="7"/>
  <c r="E628" i="7"/>
  <c r="F628" i="7"/>
  <c r="G628" i="7"/>
  <c r="H628" i="7"/>
  <c r="I628" i="7"/>
  <c r="J628" i="7"/>
  <c r="K628" i="7"/>
  <c r="L628" i="7"/>
  <c r="M628" i="7"/>
  <c r="I640" i="7"/>
  <c r="N628" i="7"/>
  <c r="D330" i="7"/>
  <c r="C330" i="7"/>
  <c r="E330" i="7"/>
  <c r="F330" i="7"/>
  <c r="G330" i="7"/>
  <c r="H330" i="7"/>
  <c r="I330" i="7"/>
  <c r="C279" i="7"/>
  <c r="D279" i="7"/>
  <c r="F279" i="7"/>
  <c r="E279" i="7"/>
  <c r="G279" i="7"/>
  <c r="H279" i="7"/>
  <c r="I279" i="7"/>
  <c r="A661" i="7"/>
  <c r="I673" i="7" s="1"/>
  <c r="C660" i="7"/>
  <c r="D660" i="7"/>
  <c r="E660" i="7"/>
  <c r="F660" i="7"/>
  <c r="G660" i="7"/>
  <c r="H660" i="7"/>
  <c r="I660" i="7"/>
  <c r="C673" i="7"/>
  <c r="J660" i="7"/>
  <c r="K660" i="7"/>
  <c r="L660" i="7"/>
  <c r="M660" i="7"/>
  <c r="I672" i="7"/>
  <c r="N660" i="7"/>
  <c r="J330" i="7"/>
  <c r="C304" i="7"/>
  <c r="E304" i="7"/>
  <c r="D304" i="7"/>
  <c r="F304" i="7"/>
  <c r="G304" i="7"/>
  <c r="H304" i="7"/>
  <c r="I304" i="7"/>
  <c r="A597" i="7"/>
  <c r="F609" i="7" s="1"/>
  <c r="C596" i="7"/>
  <c r="D596" i="7"/>
  <c r="E596" i="7"/>
  <c r="F596" i="7"/>
  <c r="G596" i="7"/>
  <c r="H596" i="7"/>
  <c r="I596" i="7"/>
  <c r="C609" i="7"/>
  <c r="J596" i="7"/>
  <c r="K596" i="7"/>
  <c r="L596" i="7"/>
  <c r="M596" i="7"/>
  <c r="N596" i="7"/>
  <c r="I608" i="7"/>
  <c r="P659" i="7"/>
  <c r="P657" i="7"/>
  <c r="P655" i="7"/>
  <c r="P658" i="7"/>
  <c r="P654" i="7"/>
  <c r="P656" i="7"/>
  <c r="P627" i="7"/>
  <c r="P625" i="7"/>
  <c r="P621" i="7"/>
  <c r="P652" i="7"/>
  <c r="P653" i="7"/>
  <c r="P628" i="7"/>
  <c r="P626" i="7"/>
  <c r="P624" i="7"/>
  <c r="P660" i="7"/>
  <c r="P594" i="7"/>
  <c r="P593" i="7"/>
  <c r="P592" i="7"/>
  <c r="P591" i="7"/>
  <c r="P590" i="7"/>
  <c r="P589" i="7"/>
  <c r="P588" i="7"/>
  <c r="P623" i="7"/>
  <c r="P620" i="7"/>
  <c r="P595" i="7"/>
  <c r="P622" i="7"/>
  <c r="P596" i="7"/>
  <c r="P19" i="7"/>
  <c r="P40" i="7"/>
  <c r="Q2" i="7"/>
  <c r="K571" i="7"/>
  <c r="J410" i="7"/>
  <c r="J405" i="7"/>
  <c r="J409" i="7"/>
  <c r="J433" i="7"/>
  <c r="J437" i="7"/>
  <c r="J457" i="7"/>
  <c r="J461" i="7"/>
  <c r="J434" i="7"/>
  <c r="J458" i="7"/>
  <c r="J462" i="7"/>
  <c r="J30" i="7"/>
  <c r="K673" i="7"/>
  <c r="K672" i="7"/>
  <c r="K671" i="7"/>
  <c r="K670" i="7"/>
  <c r="K669" i="7"/>
  <c r="K668" i="7"/>
  <c r="K667" i="7"/>
  <c r="K330" i="7"/>
  <c r="K329" i="7"/>
  <c r="K328" i="7"/>
  <c r="K327" i="7"/>
  <c r="K326" i="7"/>
  <c r="K325" i="7"/>
  <c r="K304" i="7"/>
  <c r="K303" i="7"/>
  <c r="K302" i="7"/>
  <c r="K301" i="7"/>
  <c r="K324" i="7"/>
  <c r="K641" i="7"/>
  <c r="K640" i="7"/>
  <c r="K639" i="7"/>
  <c r="K638" i="7"/>
  <c r="K637" i="7"/>
  <c r="K636" i="7"/>
  <c r="K635" i="7"/>
  <c r="K634" i="7"/>
  <c r="K633" i="7"/>
  <c r="K300" i="7"/>
  <c r="K279" i="7"/>
  <c r="K278" i="7"/>
  <c r="K277" i="7"/>
  <c r="K276" i="7"/>
  <c r="K299" i="7"/>
  <c r="K298" i="7"/>
  <c r="K297" i="7"/>
  <c r="K608" i="7"/>
  <c r="K607" i="7"/>
  <c r="K606" i="7"/>
  <c r="K605" i="7"/>
  <c r="K604" i="7"/>
  <c r="K603" i="7"/>
  <c r="K602" i="7"/>
  <c r="K601" i="7"/>
  <c r="K274" i="7"/>
  <c r="K275" i="7"/>
  <c r="K273" i="7"/>
  <c r="K491" i="7"/>
  <c r="K485" i="7"/>
  <c r="K387" i="7"/>
  <c r="K386" i="7"/>
  <c r="K385" i="7"/>
  <c r="K384" i="7"/>
  <c r="K383" i="7"/>
  <c r="K382" i="7"/>
  <c r="K400" i="7"/>
  <c r="K267" i="7"/>
  <c r="K254" i="7"/>
  <c r="K253" i="7"/>
  <c r="K252" i="7"/>
  <c r="K251" i="7"/>
  <c r="K250" i="7"/>
  <c r="K249" i="7"/>
  <c r="K28" i="7"/>
  <c r="J408" i="7"/>
  <c r="J268" i="7"/>
  <c r="J406" i="7"/>
  <c r="J407" i="7"/>
  <c r="J411" i="7"/>
  <c r="J431" i="7"/>
  <c r="J435" i="7"/>
  <c r="J459" i="7"/>
  <c r="J463" i="7"/>
  <c r="J401" i="7"/>
  <c r="J432" i="7"/>
  <c r="J436" i="7"/>
  <c r="J460" i="7"/>
  <c r="Q545" i="7" l="1"/>
  <c r="Q577" i="7"/>
  <c r="Q576" i="7"/>
  <c r="Q71" i="7" s="1"/>
  <c r="P71" i="7"/>
  <c r="Q556" i="7"/>
  <c r="Q557" i="7"/>
  <c r="Q559" i="7"/>
  <c r="Q555" i="7"/>
  <c r="Q490" i="7"/>
  <c r="Q484" i="7"/>
  <c r="Q530" i="7"/>
  <c r="Q526" i="7"/>
  <c r="Q522" i="7"/>
  <c r="Q518" i="7"/>
  <c r="Q29" i="7"/>
  <c r="Q33" i="7"/>
  <c r="Q26" i="7"/>
  <c r="R547" i="7"/>
  <c r="Q38" i="7"/>
  <c r="Q37" i="7"/>
  <c r="Q36" i="7"/>
  <c r="E438" i="7"/>
  <c r="C412" i="7"/>
  <c r="D438" i="7"/>
  <c r="C438" i="7"/>
  <c r="I464" i="7"/>
  <c r="D464" i="7"/>
  <c r="J464" i="7"/>
  <c r="I412" i="7"/>
  <c r="H464" i="7"/>
  <c r="D412" i="7"/>
  <c r="I438" i="7"/>
  <c r="H412" i="7"/>
  <c r="G464" i="7"/>
  <c r="H438" i="7"/>
  <c r="G412" i="7"/>
  <c r="F464" i="7"/>
  <c r="G438" i="7"/>
  <c r="E412" i="7"/>
  <c r="E464" i="7"/>
  <c r="J412" i="7"/>
  <c r="F438" i="7"/>
  <c r="F412" i="7"/>
  <c r="C464" i="7"/>
  <c r="J438" i="7"/>
  <c r="C641" i="7"/>
  <c r="G641" i="7"/>
  <c r="G609" i="7"/>
  <c r="P597" i="7"/>
  <c r="Q22" i="7"/>
  <c r="Q39" i="7" s="1"/>
  <c r="Q41" i="7" s="1"/>
  <c r="K305" i="7"/>
  <c r="F673" i="7"/>
  <c r="H673" i="7"/>
  <c r="K331" i="7"/>
  <c r="I609" i="7"/>
  <c r="D609" i="7"/>
  <c r="E641" i="7"/>
  <c r="E673" i="7"/>
  <c r="H609" i="7"/>
  <c r="E609" i="7"/>
  <c r="G673" i="7"/>
  <c r="D673" i="7"/>
  <c r="I641" i="7"/>
  <c r="K609" i="7"/>
  <c r="P629" i="7"/>
  <c r="P661" i="7"/>
  <c r="H641" i="7"/>
  <c r="F641" i="7"/>
  <c r="K280" i="7"/>
  <c r="C331" i="7"/>
  <c r="D331" i="7"/>
  <c r="E331" i="7"/>
  <c r="F331" i="7"/>
  <c r="G331" i="7"/>
  <c r="H331" i="7"/>
  <c r="I331" i="7"/>
  <c r="J331" i="7"/>
  <c r="C597" i="7"/>
  <c r="D597" i="7"/>
  <c r="D598" i="7" s="1"/>
  <c r="D583" i="7" s="1"/>
  <c r="D77" i="7" s="1"/>
  <c r="E597" i="7"/>
  <c r="E598" i="7" s="1"/>
  <c r="E583" i="7" s="1"/>
  <c r="E77" i="7" s="1"/>
  <c r="F597" i="7"/>
  <c r="F598" i="7" s="1"/>
  <c r="F583" i="7" s="1"/>
  <c r="F77" i="7" s="1"/>
  <c r="G597" i="7"/>
  <c r="G598" i="7" s="1"/>
  <c r="G583" i="7" s="1"/>
  <c r="G77" i="7" s="1"/>
  <c r="H597" i="7"/>
  <c r="H598" i="7" s="1"/>
  <c r="H583" i="7" s="1"/>
  <c r="H77" i="7" s="1"/>
  <c r="I597" i="7"/>
  <c r="I598" i="7" s="1"/>
  <c r="I583" i="7" s="1"/>
  <c r="I77" i="7" s="1"/>
  <c r="J597" i="7"/>
  <c r="J598" i="7" s="1"/>
  <c r="J583" i="7" s="1"/>
  <c r="J77" i="7" s="1"/>
  <c r="K597" i="7"/>
  <c r="K598" i="7" s="1"/>
  <c r="K583" i="7" s="1"/>
  <c r="K77" i="7" s="1"/>
  <c r="L597" i="7"/>
  <c r="M597" i="7"/>
  <c r="N597" i="7"/>
  <c r="O597" i="7"/>
  <c r="J609" i="7"/>
  <c r="C661" i="7"/>
  <c r="D661" i="7"/>
  <c r="D662" i="7" s="1"/>
  <c r="D647" i="7" s="1"/>
  <c r="D79" i="7" s="1"/>
  <c r="E661" i="7"/>
  <c r="E662" i="7" s="1"/>
  <c r="E647" i="7" s="1"/>
  <c r="E79" i="7" s="1"/>
  <c r="F661" i="7"/>
  <c r="F662" i="7" s="1"/>
  <c r="F647" i="7" s="1"/>
  <c r="F79" i="7" s="1"/>
  <c r="G661" i="7"/>
  <c r="G662" i="7" s="1"/>
  <c r="G647" i="7" s="1"/>
  <c r="G79" i="7" s="1"/>
  <c r="H661" i="7"/>
  <c r="H662" i="7" s="1"/>
  <c r="H647" i="7" s="1"/>
  <c r="H79" i="7" s="1"/>
  <c r="I661" i="7"/>
  <c r="I662" i="7" s="1"/>
  <c r="I647" i="7" s="1"/>
  <c r="I79" i="7" s="1"/>
  <c r="J661" i="7"/>
  <c r="J662" i="7" s="1"/>
  <c r="J647" i="7" s="1"/>
  <c r="J79" i="7" s="1"/>
  <c r="K661" i="7"/>
  <c r="K662" i="7" s="1"/>
  <c r="K647" i="7" s="1"/>
  <c r="K79" i="7" s="1"/>
  <c r="L661" i="7"/>
  <c r="M661" i="7"/>
  <c r="N661" i="7"/>
  <c r="O661" i="7"/>
  <c r="J673" i="7"/>
  <c r="C305" i="7"/>
  <c r="D305" i="7"/>
  <c r="F305" i="7"/>
  <c r="E305" i="7"/>
  <c r="G305" i="7"/>
  <c r="H305" i="7"/>
  <c r="I305" i="7"/>
  <c r="J305" i="7"/>
  <c r="C280" i="7"/>
  <c r="D280" i="7"/>
  <c r="E280" i="7"/>
  <c r="F280" i="7"/>
  <c r="G280" i="7"/>
  <c r="H280" i="7"/>
  <c r="I280" i="7"/>
  <c r="J280" i="7"/>
  <c r="C629" i="7"/>
  <c r="D629" i="7"/>
  <c r="D630" i="7" s="1"/>
  <c r="D615" i="7" s="1"/>
  <c r="D78" i="7" s="1"/>
  <c r="E629" i="7"/>
  <c r="E630" i="7" s="1"/>
  <c r="E615" i="7" s="1"/>
  <c r="E78" i="7" s="1"/>
  <c r="F629" i="7"/>
  <c r="F630" i="7" s="1"/>
  <c r="F615" i="7" s="1"/>
  <c r="F78" i="7" s="1"/>
  <c r="G629" i="7"/>
  <c r="G630" i="7" s="1"/>
  <c r="G615" i="7" s="1"/>
  <c r="G78" i="7" s="1"/>
  <c r="H629" i="7"/>
  <c r="H630" i="7" s="1"/>
  <c r="H615" i="7" s="1"/>
  <c r="H78" i="7" s="1"/>
  <c r="I629" i="7"/>
  <c r="I630" i="7" s="1"/>
  <c r="I615" i="7" s="1"/>
  <c r="I78" i="7" s="1"/>
  <c r="J629" i="7"/>
  <c r="J630" i="7" s="1"/>
  <c r="J615" i="7" s="1"/>
  <c r="J78" i="7" s="1"/>
  <c r="K629" i="7"/>
  <c r="K630" i="7" s="1"/>
  <c r="K615" i="7" s="1"/>
  <c r="K78" i="7" s="1"/>
  <c r="L629" i="7"/>
  <c r="M629" i="7"/>
  <c r="N629" i="7"/>
  <c r="J641" i="7"/>
  <c r="O629" i="7"/>
  <c r="Q653" i="7"/>
  <c r="Q652" i="7"/>
  <c r="Q661" i="7"/>
  <c r="Q659" i="7"/>
  <c r="Q657" i="7"/>
  <c r="Q655" i="7"/>
  <c r="Q658" i="7"/>
  <c r="Q628" i="7"/>
  <c r="Q626" i="7"/>
  <c r="Q660" i="7"/>
  <c r="Q654" i="7"/>
  <c r="Q656" i="7"/>
  <c r="Q629" i="7"/>
  <c r="Q627" i="7"/>
  <c r="Q625" i="7"/>
  <c r="Q623" i="7"/>
  <c r="Q621" i="7"/>
  <c r="Q597" i="7"/>
  <c r="Q595" i="7"/>
  <c r="Q620" i="7"/>
  <c r="Q593" i="7"/>
  <c r="Q591" i="7"/>
  <c r="Q589" i="7"/>
  <c r="Q622" i="7"/>
  <c r="Q596" i="7"/>
  <c r="Q594" i="7"/>
  <c r="Q592" i="7"/>
  <c r="Q590" i="7"/>
  <c r="Q588" i="7"/>
  <c r="Q624" i="7"/>
  <c r="Q40" i="7"/>
  <c r="Q19" i="7"/>
  <c r="R2" i="7"/>
  <c r="L571" i="7"/>
  <c r="K433" i="7"/>
  <c r="K412" i="7"/>
  <c r="K461" i="7"/>
  <c r="K408" i="7"/>
  <c r="K437" i="7"/>
  <c r="K268" i="7"/>
  <c r="K409" i="7"/>
  <c r="L673" i="7"/>
  <c r="L672" i="7"/>
  <c r="L671" i="7"/>
  <c r="L670" i="7"/>
  <c r="L669" i="7"/>
  <c r="L668" i="7"/>
  <c r="L666" i="7"/>
  <c r="L331" i="7"/>
  <c r="L330" i="7"/>
  <c r="L329" i="7"/>
  <c r="L328" i="7"/>
  <c r="L327" i="7"/>
  <c r="L326" i="7"/>
  <c r="L325" i="7"/>
  <c r="L324" i="7"/>
  <c r="L641" i="7"/>
  <c r="L640" i="7"/>
  <c r="L639" i="7"/>
  <c r="L638" i="7"/>
  <c r="L637" i="7"/>
  <c r="L636" i="7"/>
  <c r="L635" i="7"/>
  <c r="L634" i="7"/>
  <c r="L633" i="7"/>
  <c r="L305" i="7"/>
  <c r="L304" i="7"/>
  <c r="L303" i="7"/>
  <c r="L302" i="7"/>
  <c r="L301" i="7"/>
  <c r="L300" i="7"/>
  <c r="L299" i="7"/>
  <c r="L298" i="7"/>
  <c r="L297" i="7"/>
  <c r="L609" i="7"/>
  <c r="L608" i="7"/>
  <c r="L607" i="7"/>
  <c r="L606" i="7"/>
  <c r="L605" i="7"/>
  <c r="L604" i="7"/>
  <c r="L603" i="7"/>
  <c r="L602" i="7"/>
  <c r="L601" i="7"/>
  <c r="L280" i="7"/>
  <c r="L279" i="7"/>
  <c r="L278" i="7"/>
  <c r="L277" i="7"/>
  <c r="L276" i="7"/>
  <c r="L275" i="7"/>
  <c r="L274" i="7"/>
  <c r="L273" i="7"/>
  <c r="L491" i="7"/>
  <c r="L485" i="7"/>
  <c r="L400" i="7"/>
  <c r="L387" i="7"/>
  <c r="L386" i="7"/>
  <c r="L385" i="7"/>
  <c r="L384" i="7"/>
  <c r="L383" i="7"/>
  <c r="L382" i="7"/>
  <c r="L254" i="7"/>
  <c r="L253" i="7"/>
  <c r="L252" i="7"/>
  <c r="L251" i="7"/>
  <c r="L250" i="7"/>
  <c r="L249" i="7"/>
  <c r="L267" i="7"/>
  <c r="L28" i="7"/>
  <c r="K411" i="7"/>
  <c r="K432" i="7"/>
  <c r="K436" i="7"/>
  <c r="K460" i="7"/>
  <c r="K464" i="7"/>
  <c r="K30" i="7"/>
  <c r="K272" i="7"/>
  <c r="K323" i="7"/>
  <c r="K407" i="7"/>
  <c r="K406" i="7"/>
  <c r="K410" i="7"/>
  <c r="K434" i="7"/>
  <c r="K438" i="7"/>
  <c r="K458" i="7"/>
  <c r="K462" i="7"/>
  <c r="K431" i="7"/>
  <c r="K435" i="7"/>
  <c r="K459" i="7"/>
  <c r="K463" i="7"/>
  <c r="K401" i="7"/>
  <c r="R545" i="7" l="1"/>
  <c r="R577" i="7"/>
  <c r="R576" i="7"/>
  <c r="R71" i="7" s="1"/>
  <c r="R556" i="7"/>
  <c r="R557" i="7"/>
  <c r="R559" i="7"/>
  <c r="R555" i="7"/>
  <c r="R526" i="7"/>
  <c r="R522" i="7"/>
  <c r="R490" i="7"/>
  <c r="R484" i="7"/>
  <c r="R530" i="7"/>
  <c r="R518" i="7"/>
  <c r="R29" i="7"/>
  <c r="R33" i="7"/>
  <c r="R26" i="7"/>
  <c r="S547" i="7"/>
  <c r="R38" i="7"/>
  <c r="R37" i="7"/>
  <c r="R36" i="7"/>
  <c r="D413" i="7"/>
  <c r="D439" i="7"/>
  <c r="H465" i="7"/>
  <c r="K439" i="7"/>
  <c r="G465" i="7"/>
  <c r="J413" i="7"/>
  <c r="J439" i="7"/>
  <c r="F465" i="7"/>
  <c r="I413" i="7"/>
  <c r="I439" i="7"/>
  <c r="E465" i="7"/>
  <c r="H413" i="7"/>
  <c r="H439" i="7"/>
  <c r="D465" i="7"/>
  <c r="G413" i="7"/>
  <c r="G439" i="7"/>
  <c r="C465" i="7"/>
  <c r="K465" i="7"/>
  <c r="C413" i="7"/>
  <c r="F413" i="7"/>
  <c r="E439" i="7"/>
  <c r="J465" i="7"/>
  <c r="K413" i="7"/>
  <c r="C439" i="7"/>
  <c r="E413" i="7"/>
  <c r="F439" i="7"/>
  <c r="I465" i="7"/>
  <c r="R22" i="7"/>
  <c r="R39" i="7" s="1"/>
  <c r="R41" i="7" s="1"/>
  <c r="L281" i="7"/>
  <c r="L332" i="7"/>
  <c r="L306" i="7"/>
  <c r="J80" i="7"/>
  <c r="H80" i="7"/>
  <c r="I80" i="7"/>
  <c r="D80" i="7"/>
  <c r="G80" i="7"/>
  <c r="C281" i="7"/>
  <c r="D281" i="7"/>
  <c r="E281" i="7"/>
  <c r="F281" i="7"/>
  <c r="G281" i="7"/>
  <c r="H281" i="7"/>
  <c r="I281" i="7"/>
  <c r="J281" i="7"/>
  <c r="K281" i="7"/>
  <c r="C598" i="7"/>
  <c r="C583" i="7" s="1"/>
  <c r="C77" i="7" s="1"/>
  <c r="C306" i="7"/>
  <c r="D306" i="7"/>
  <c r="E306" i="7"/>
  <c r="F306" i="7"/>
  <c r="G306" i="7"/>
  <c r="H306" i="7"/>
  <c r="I306" i="7"/>
  <c r="J306" i="7"/>
  <c r="K306" i="7"/>
  <c r="C630" i="7"/>
  <c r="C615" i="7" s="1"/>
  <c r="C78" i="7" s="1"/>
  <c r="F80" i="7"/>
  <c r="C332" i="7"/>
  <c r="D332" i="7"/>
  <c r="F332" i="7"/>
  <c r="E332" i="7"/>
  <c r="G332" i="7"/>
  <c r="H332" i="7"/>
  <c r="I332" i="7"/>
  <c r="J332" i="7"/>
  <c r="K332" i="7"/>
  <c r="C662" i="7"/>
  <c r="C647" i="7" s="1"/>
  <c r="C79" i="7" s="1"/>
  <c r="E80" i="7"/>
  <c r="R660" i="7"/>
  <c r="R658" i="7"/>
  <c r="R656" i="7"/>
  <c r="R654" i="7"/>
  <c r="R659" i="7"/>
  <c r="R655" i="7"/>
  <c r="R653" i="7"/>
  <c r="R629" i="7"/>
  <c r="R628" i="7"/>
  <c r="R627" i="7"/>
  <c r="R626" i="7"/>
  <c r="R625" i="7"/>
  <c r="R624" i="7"/>
  <c r="R623" i="7"/>
  <c r="R622" i="7"/>
  <c r="R621" i="7"/>
  <c r="R620" i="7"/>
  <c r="R597" i="7"/>
  <c r="R596" i="7"/>
  <c r="R595" i="7"/>
  <c r="R657" i="7"/>
  <c r="R652" i="7"/>
  <c r="R661" i="7"/>
  <c r="R594" i="7"/>
  <c r="R592" i="7"/>
  <c r="R590" i="7"/>
  <c r="R588" i="7"/>
  <c r="R593" i="7"/>
  <c r="R591" i="7"/>
  <c r="R589" i="7"/>
  <c r="R40" i="7"/>
  <c r="R19" i="7"/>
  <c r="S2" i="7"/>
  <c r="M571" i="7"/>
  <c r="L323" i="7"/>
  <c r="L598" i="7"/>
  <c r="L583" i="7" s="1"/>
  <c r="L77" i="7" s="1"/>
  <c r="L662" i="7"/>
  <c r="L647" i="7" s="1"/>
  <c r="L79" i="7" s="1"/>
  <c r="L272" i="7"/>
  <c r="L30" i="7"/>
  <c r="L630" i="7"/>
  <c r="L615" i="7" s="1"/>
  <c r="L78" i="7" s="1"/>
  <c r="K457" i="7"/>
  <c r="L410" i="7"/>
  <c r="L268" i="7"/>
  <c r="L408" i="7"/>
  <c r="L409" i="7"/>
  <c r="L413" i="7"/>
  <c r="L433" i="7"/>
  <c r="L437" i="7"/>
  <c r="L461" i="7"/>
  <c r="L465" i="7"/>
  <c r="L434" i="7"/>
  <c r="L438" i="7"/>
  <c r="L458" i="7"/>
  <c r="L462" i="7"/>
  <c r="K405" i="7"/>
  <c r="M673" i="7"/>
  <c r="M672" i="7"/>
  <c r="M671" i="7"/>
  <c r="M670" i="7"/>
  <c r="M669" i="7"/>
  <c r="M668" i="7"/>
  <c r="M665" i="7"/>
  <c r="M332" i="7"/>
  <c r="M331" i="7"/>
  <c r="M330" i="7"/>
  <c r="M329" i="7"/>
  <c r="M328" i="7"/>
  <c r="M327" i="7"/>
  <c r="M326" i="7"/>
  <c r="M325" i="7"/>
  <c r="M324" i="7"/>
  <c r="M306" i="7"/>
  <c r="M305" i="7"/>
  <c r="M304" i="7"/>
  <c r="M303" i="7"/>
  <c r="M302" i="7"/>
  <c r="M301" i="7"/>
  <c r="M300" i="7"/>
  <c r="M641" i="7"/>
  <c r="M640" i="7"/>
  <c r="M639" i="7"/>
  <c r="M638" i="7"/>
  <c r="M637" i="7"/>
  <c r="M636" i="7"/>
  <c r="M635" i="7"/>
  <c r="M634" i="7"/>
  <c r="M633" i="7"/>
  <c r="M281" i="7"/>
  <c r="M280" i="7"/>
  <c r="M279" i="7"/>
  <c r="M278" i="7"/>
  <c r="M277" i="7"/>
  <c r="M276" i="7"/>
  <c r="M299" i="7"/>
  <c r="M298" i="7"/>
  <c r="M297" i="7"/>
  <c r="M609" i="7"/>
  <c r="M608" i="7"/>
  <c r="M607" i="7"/>
  <c r="M606" i="7"/>
  <c r="M605" i="7"/>
  <c r="M604" i="7"/>
  <c r="M603" i="7"/>
  <c r="M602" i="7"/>
  <c r="M601" i="7"/>
  <c r="M275" i="7"/>
  <c r="M274" i="7"/>
  <c r="M273" i="7"/>
  <c r="M272" i="7"/>
  <c r="M491" i="7"/>
  <c r="M485" i="7"/>
  <c r="M387" i="7"/>
  <c r="M386" i="7"/>
  <c r="M385" i="7"/>
  <c r="M384" i="7"/>
  <c r="M383" i="7"/>
  <c r="M382" i="7"/>
  <c r="M400" i="7"/>
  <c r="M267" i="7"/>
  <c r="M254" i="7"/>
  <c r="M253" i="7"/>
  <c r="M252" i="7"/>
  <c r="M251" i="7"/>
  <c r="M250" i="7"/>
  <c r="M249" i="7"/>
  <c r="M28" i="7"/>
  <c r="L406" i="7"/>
  <c r="L412" i="7"/>
  <c r="L407" i="7"/>
  <c r="L411" i="7"/>
  <c r="L431" i="7"/>
  <c r="L435" i="7"/>
  <c r="L439" i="7"/>
  <c r="L459" i="7"/>
  <c r="L463" i="7"/>
  <c r="L401" i="7"/>
  <c r="L432" i="7"/>
  <c r="L436" i="7"/>
  <c r="L460" i="7"/>
  <c r="L464" i="7"/>
  <c r="K80" i="7"/>
  <c r="S545" i="7" l="1"/>
  <c r="S577" i="7"/>
  <c r="S576" i="7"/>
  <c r="S71" i="7" s="1"/>
  <c r="S556" i="7"/>
  <c r="S557" i="7"/>
  <c r="S559" i="7"/>
  <c r="S555" i="7"/>
  <c r="S490" i="7"/>
  <c r="S484" i="7"/>
  <c r="S530" i="7"/>
  <c r="S526" i="7"/>
  <c r="S522" i="7"/>
  <c r="S518" i="7"/>
  <c r="S29" i="7"/>
  <c r="S33" i="7"/>
  <c r="S26" i="7"/>
  <c r="T547" i="7"/>
  <c r="S37" i="7"/>
  <c r="S36" i="7"/>
  <c r="S38" i="7"/>
  <c r="H414" i="7"/>
  <c r="J466" i="7"/>
  <c r="E440" i="7"/>
  <c r="G414" i="7"/>
  <c r="L405" i="7"/>
  <c r="I466" i="7"/>
  <c r="D440" i="7"/>
  <c r="F414" i="7"/>
  <c r="F440" i="7"/>
  <c r="L457" i="7"/>
  <c r="H466" i="7"/>
  <c r="K440" i="7"/>
  <c r="C440" i="7"/>
  <c r="E414" i="7"/>
  <c r="L440" i="7"/>
  <c r="G466" i="7"/>
  <c r="J440" i="7"/>
  <c r="D414" i="7"/>
  <c r="L466" i="7"/>
  <c r="C466" i="7"/>
  <c r="E466" i="7"/>
  <c r="I440" i="7"/>
  <c r="K414" i="7"/>
  <c r="C414" i="7"/>
  <c r="L414" i="7"/>
  <c r="K466" i="7"/>
  <c r="F466" i="7"/>
  <c r="H440" i="7"/>
  <c r="J414" i="7"/>
  <c r="D466" i="7"/>
  <c r="G440" i="7"/>
  <c r="I414" i="7"/>
  <c r="S22" i="7"/>
  <c r="S39" i="7" s="1"/>
  <c r="S41" i="7" s="1"/>
  <c r="C80" i="7"/>
  <c r="S661" i="7"/>
  <c r="S660" i="7"/>
  <c r="S659" i="7"/>
  <c r="S658" i="7"/>
  <c r="S657" i="7"/>
  <c r="S656" i="7"/>
  <c r="S655" i="7"/>
  <c r="S654" i="7"/>
  <c r="S624" i="7"/>
  <c r="S653" i="7"/>
  <c r="S629" i="7"/>
  <c r="S627" i="7"/>
  <c r="S625" i="7"/>
  <c r="S623" i="7"/>
  <c r="S652" i="7"/>
  <c r="S628" i="7"/>
  <c r="S626" i="7"/>
  <c r="S622" i="7"/>
  <c r="S620" i="7"/>
  <c r="S595" i="7"/>
  <c r="S594" i="7"/>
  <c r="S592" i="7"/>
  <c r="S590" i="7"/>
  <c r="S588" i="7"/>
  <c r="S621" i="7"/>
  <c r="S596" i="7"/>
  <c r="S593" i="7"/>
  <c r="S591" i="7"/>
  <c r="S589" i="7"/>
  <c r="S597" i="7"/>
  <c r="S19" i="7"/>
  <c r="S40" i="7"/>
  <c r="T2" i="7"/>
  <c r="N571" i="7"/>
  <c r="M323" i="7"/>
  <c r="L80" i="7"/>
  <c r="M662" i="7"/>
  <c r="M647" i="7" s="1"/>
  <c r="M79" i="7" s="1"/>
  <c r="M30" i="7"/>
  <c r="M406" i="7"/>
  <c r="M435" i="7"/>
  <c r="M439" i="7"/>
  <c r="M458" i="7"/>
  <c r="M413" i="7"/>
  <c r="M462" i="7"/>
  <c r="M466" i="7"/>
  <c r="M409" i="7"/>
  <c r="M411" i="7"/>
  <c r="M408" i="7"/>
  <c r="M412" i="7"/>
  <c r="M432" i="7"/>
  <c r="M436" i="7"/>
  <c r="M440" i="7"/>
  <c r="M460" i="7"/>
  <c r="M464" i="7"/>
  <c r="M433" i="7"/>
  <c r="M437" i="7"/>
  <c r="M461" i="7"/>
  <c r="M465" i="7"/>
  <c r="N673" i="7"/>
  <c r="N672" i="7"/>
  <c r="N671" i="7"/>
  <c r="N670" i="7"/>
  <c r="N669" i="7"/>
  <c r="N668" i="7"/>
  <c r="N665" i="7"/>
  <c r="N332" i="7"/>
  <c r="N331" i="7"/>
  <c r="N330" i="7"/>
  <c r="N329" i="7"/>
  <c r="N328" i="7"/>
  <c r="N327" i="7"/>
  <c r="N326" i="7"/>
  <c r="N325" i="7"/>
  <c r="N324" i="7"/>
  <c r="N323" i="7"/>
  <c r="N641" i="7"/>
  <c r="N640" i="7"/>
  <c r="N639" i="7"/>
  <c r="N638" i="7"/>
  <c r="N637" i="7"/>
  <c r="N636" i="7"/>
  <c r="N635" i="7"/>
  <c r="N634" i="7"/>
  <c r="N633" i="7"/>
  <c r="N306" i="7"/>
  <c r="N305" i="7"/>
  <c r="N304" i="7"/>
  <c r="N303" i="7"/>
  <c r="N302" i="7"/>
  <c r="N301" i="7"/>
  <c r="N300" i="7"/>
  <c r="N299" i="7"/>
  <c r="N298" i="7"/>
  <c r="N297" i="7"/>
  <c r="N609" i="7"/>
  <c r="N608" i="7"/>
  <c r="N607" i="7"/>
  <c r="N606" i="7"/>
  <c r="N605" i="7"/>
  <c r="N604" i="7"/>
  <c r="N603" i="7"/>
  <c r="N602" i="7"/>
  <c r="N601" i="7"/>
  <c r="N281" i="7"/>
  <c r="N280" i="7"/>
  <c r="N279" i="7"/>
  <c r="N278" i="7"/>
  <c r="N277" i="7"/>
  <c r="N276" i="7"/>
  <c r="N275" i="7"/>
  <c r="N274" i="7"/>
  <c r="N273" i="7"/>
  <c r="N272" i="7"/>
  <c r="N491" i="7"/>
  <c r="N485" i="7"/>
  <c r="N400" i="7"/>
  <c r="N387" i="7"/>
  <c r="N386" i="7"/>
  <c r="N385" i="7"/>
  <c r="N384" i="7"/>
  <c r="N383" i="7"/>
  <c r="N382" i="7"/>
  <c r="N254" i="7"/>
  <c r="N253" i="7"/>
  <c r="N252" i="7"/>
  <c r="N251" i="7"/>
  <c r="N250" i="7"/>
  <c r="N249" i="7"/>
  <c r="N267" i="7"/>
  <c r="N28" i="7"/>
  <c r="M268" i="7"/>
  <c r="M405" i="7"/>
  <c r="M407" i="7"/>
  <c r="M410" i="7"/>
  <c r="M414" i="7"/>
  <c r="M434" i="7"/>
  <c r="M438" i="7"/>
  <c r="M431" i="7"/>
  <c r="M459" i="7"/>
  <c r="M463" i="7"/>
  <c r="M401" i="7"/>
  <c r="M598" i="7"/>
  <c r="M583" i="7" s="1"/>
  <c r="M77" i="7" s="1"/>
  <c r="M630" i="7"/>
  <c r="M615" i="7" s="1"/>
  <c r="M78" i="7" s="1"/>
  <c r="T545" i="7" l="1"/>
  <c r="T577" i="7"/>
  <c r="T576" i="7"/>
  <c r="T71" i="7" s="1"/>
  <c r="T556" i="7"/>
  <c r="T557" i="7"/>
  <c r="T559" i="7"/>
  <c r="T555" i="7"/>
  <c r="T526" i="7"/>
  <c r="T518" i="7"/>
  <c r="T490" i="7"/>
  <c r="T484" i="7"/>
  <c r="T530" i="7"/>
  <c r="T522" i="7"/>
  <c r="T29" i="7"/>
  <c r="T33" i="7"/>
  <c r="T26" i="7"/>
  <c r="U547" i="7"/>
  <c r="T38" i="7"/>
  <c r="T37" i="7"/>
  <c r="T36" i="7"/>
  <c r="M457" i="7"/>
  <c r="T22" i="7"/>
  <c r="T39" i="7" s="1"/>
  <c r="T41" i="7" s="1"/>
  <c r="T660" i="7"/>
  <c r="T658" i="7"/>
  <c r="T656" i="7"/>
  <c r="T654" i="7"/>
  <c r="T652" i="7"/>
  <c r="T653" i="7"/>
  <c r="T659" i="7"/>
  <c r="T629" i="7"/>
  <c r="T627" i="7"/>
  <c r="T625" i="7"/>
  <c r="T661" i="7"/>
  <c r="T655" i="7"/>
  <c r="T657" i="7"/>
  <c r="T628" i="7"/>
  <c r="T626" i="7"/>
  <c r="T624" i="7"/>
  <c r="T622" i="7"/>
  <c r="T620" i="7"/>
  <c r="T596" i="7"/>
  <c r="T594" i="7"/>
  <c r="T593" i="7"/>
  <c r="T592" i="7"/>
  <c r="T591" i="7"/>
  <c r="T590" i="7"/>
  <c r="T589" i="7"/>
  <c r="T588" i="7"/>
  <c r="T621" i="7"/>
  <c r="T623" i="7"/>
  <c r="T597" i="7"/>
  <c r="T595" i="7"/>
  <c r="T19" i="7"/>
  <c r="T40" i="7"/>
  <c r="U2" i="7"/>
  <c r="O571" i="7"/>
  <c r="N434" i="7"/>
  <c r="N410" i="7"/>
  <c r="N412" i="7"/>
  <c r="N458" i="7"/>
  <c r="N462" i="7"/>
  <c r="N466" i="7"/>
  <c r="N438" i="7"/>
  <c r="N408" i="7"/>
  <c r="N268" i="7"/>
  <c r="N406" i="7"/>
  <c r="N414" i="7"/>
  <c r="N407" i="7"/>
  <c r="N411" i="7"/>
  <c r="N431" i="7"/>
  <c r="N435" i="7"/>
  <c r="N439" i="7"/>
  <c r="N459" i="7"/>
  <c r="N463" i="7"/>
  <c r="N401" i="7"/>
  <c r="N432" i="7"/>
  <c r="N436" i="7"/>
  <c r="N440" i="7"/>
  <c r="N460" i="7"/>
  <c r="N464" i="7"/>
  <c r="O673" i="7"/>
  <c r="O672" i="7"/>
  <c r="O671" i="7"/>
  <c r="O670" i="7"/>
  <c r="O669" i="7"/>
  <c r="O667" i="7"/>
  <c r="O332" i="7"/>
  <c r="O331" i="7"/>
  <c r="O330" i="7"/>
  <c r="O329" i="7"/>
  <c r="O328" i="7"/>
  <c r="O327" i="7"/>
  <c r="O326" i="7"/>
  <c r="O325" i="7"/>
  <c r="O665" i="7"/>
  <c r="O323" i="7"/>
  <c r="O306" i="7"/>
  <c r="O305" i="7"/>
  <c r="O304" i="7"/>
  <c r="O303" i="7"/>
  <c r="O302" i="7"/>
  <c r="O301" i="7"/>
  <c r="O300" i="7"/>
  <c r="O324" i="7"/>
  <c r="O641" i="7"/>
  <c r="O640" i="7"/>
  <c r="O639" i="7"/>
  <c r="O638" i="7"/>
  <c r="O637" i="7"/>
  <c r="O636" i="7"/>
  <c r="O635" i="7"/>
  <c r="O634" i="7"/>
  <c r="O633" i="7"/>
  <c r="O281" i="7"/>
  <c r="O280" i="7"/>
  <c r="O279" i="7"/>
  <c r="O278" i="7"/>
  <c r="O277" i="7"/>
  <c r="O276" i="7"/>
  <c r="O299" i="7"/>
  <c r="O298" i="7"/>
  <c r="O297" i="7"/>
  <c r="O609" i="7"/>
  <c r="O608" i="7"/>
  <c r="O607" i="7"/>
  <c r="O606" i="7"/>
  <c r="O605" i="7"/>
  <c r="O604" i="7"/>
  <c r="O603" i="7"/>
  <c r="O602" i="7"/>
  <c r="O600" i="7"/>
  <c r="O274" i="7"/>
  <c r="O275" i="7"/>
  <c r="O273" i="7"/>
  <c r="O491" i="7"/>
  <c r="O485" i="7"/>
  <c r="O387" i="7"/>
  <c r="O386" i="7"/>
  <c r="O385" i="7"/>
  <c r="O384" i="7"/>
  <c r="O383" i="7"/>
  <c r="O382" i="7"/>
  <c r="O400" i="7"/>
  <c r="O267" i="7"/>
  <c r="O254" i="7"/>
  <c r="O253" i="7"/>
  <c r="O252" i="7"/>
  <c r="O251" i="7"/>
  <c r="O250" i="7"/>
  <c r="O249" i="7"/>
  <c r="O28" i="7"/>
  <c r="N405" i="7"/>
  <c r="N409" i="7"/>
  <c r="N413" i="7"/>
  <c r="N433" i="7"/>
  <c r="N437" i="7"/>
  <c r="N457" i="7"/>
  <c r="N461" i="7"/>
  <c r="N465" i="7"/>
  <c r="M80" i="7"/>
  <c r="N30" i="7"/>
  <c r="N598" i="7"/>
  <c r="N583" i="7" s="1"/>
  <c r="N77" i="7" s="1"/>
  <c r="N630" i="7"/>
  <c r="N615" i="7" s="1"/>
  <c r="N78" i="7" s="1"/>
  <c r="N662" i="7"/>
  <c r="N647" i="7" s="1"/>
  <c r="N79" i="7" s="1"/>
  <c r="U545" i="7" l="1"/>
  <c r="U577" i="7"/>
  <c r="U576" i="7"/>
  <c r="U71" i="7" s="1"/>
  <c r="U556" i="7"/>
  <c r="U557" i="7"/>
  <c r="U559" i="7"/>
  <c r="U555" i="7"/>
  <c r="U490" i="7"/>
  <c r="U484" i="7"/>
  <c r="U530" i="7"/>
  <c r="U526" i="7"/>
  <c r="U522" i="7"/>
  <c r="U518" i="7"/>
  <c r="U29" i="7"/>
  <c r="U33" i="7"/>
  <c r="U26" i="7"/>
  <c r="U551" i="7"/>
  <c r="V547" i="7"/>
  <c r="U539" i="7"/>
  <c r="U38" i="7"/>
  <c r="U37" i="7"/>
  <c r="U36" i="7"/>
  <c r="U22" i="7"/>
  <c r="U39" i="7" s="1"/>
  <c r="U41" i="7" s="1"/>
  <c r="U661" i="7"/>
  <c r="U659" i="7"/>
  <c r="U657" i="7"/>
  <c r="U655" i="7"/>
  <c r="U653" i="7"/>
  <c r="U652" i="7"/>
  <c r="U629" i="7"/>
  <c r="U660" i="7"/>
  <c r="U656" i="7"/>
  <c r="U658" i="7"/>
  <c r="U654" i="7"/>
  <c r="U628" i="7"/>
  <c r="U626" i="7"/>
  <c r="U624" i="7"/>
  <c r="U627" i="7"/>
  <c r="U625" i="7"/>
  <c r="U623" i="7"/>
  <c r="U621" i="7"/>
  <c r="U597" i="7"/>
  <c r="U596" i="7"/>
  <c r="U622" i="7"/>
  <c r="U593" i="7"/>
  <c r="U591" i="7"/>
  <c r="U589" i="7"/>
  <c r="U595" i="7"/>
  <c r="U620" i="7"/>
  <c r="U594" i="7"/>
  <c r="U592" i="7"/>
  <c r="U590" i="7"/>
  <c r="U588" i="7"/>
  <c r="U40" i="7"/>
  <c r="U19" i="7"/>
  <c r="V2" i="7"/>
  <c r="P571" i="7"/>
  <c r="O30" i="7"/>
  <c r="O598" i="7"/>
  <c r="O583" i="7" s="1"/>
  <c r="O77" i="7" s="1"/>
  <c r="O630" i="7"/>
  <c r="O615" i="7" s="1"/>
  <c r="O78" i="7" s="1"/>
  <c r="O433" i="7"/>
  <c r="O412" i="7"/>
  <c r="O461" i="7"/>
  <c r="O408" i="7"/>
  <c r="O436" i="7"/>
  <c r="P673" i="7"/>
  <c r="P672" i="7"/>
  <c r="P671" i="7"/>
  <c r="P670" i="7"/>
  <c r="P669" i="7"/>
  <c r="P667" i="7"/>
  <c r="P665" i="7"/>
  <c r="P332" i="7"/>
  <c r="P331" i="7"/>
  <c r="P330" i="7"/>
  <c r="P329" i="7"/>
  <c r="P328" i="7"/>
  <c r="P327" i="7"/>
  <c r="P326" i="7"/>
  <c r="P325" i="7"/>
  <c r="P324" i="7"/>
  <c r="P323" i="7"/>
  <c r="P641" i="7"/>
  <c r="P640" i="7"/>
  <c r="P639" i="7"/>
  <c r="P638" i="7"/>
  <c r="P637" i="7"/>
  <c r="P636" i="7"/>
  <c r="P635" i="7"/>
  <c r="P634" i="7"/>
  <c r="P633" i="7"/>
  <c r="P306" i="7"/>
  <c r="P305" i="7"/>
  <c r="P304" i="7"/>
  <c r="P303" i="7"/>
  <c r="P302" i="7"/>
  <c r="P301" i="7"/>
  <c r="P300" i="7"/>
  <c r="P299" i="7"/>
  <c r="P298" i="7"/>
  <c r="P297" i="7"/>
  <c r="P609" i="7"/>
  <c r="P608" i="7"/>
  <c r="P607" i="7"/>
  <c r="P606" i="7"/>
  <c r="P605" i="7"/>
  <c r="P604" i="7"/>
  <c r="P603" i="7"/>
  <c r="P602" i="7"/>
  <c r="P600" i="7"/>
  <c r="P281" i="7"/>
  <c r="P280" i="7"/>
  <c r="P279" i="7"/>
  <c r="P278" i="7"/>
  <c r="P277" i="7"/>
  <c r="P276" i="7"/>
  <c r="P275" i="7"/>
  <c r="P274" i="7"/>
  <c r="P273" i="7"/>
  <c r="P491" i="7"/>
  <c r="P485" i="7"/>
  <c r="P400" i="7"/>
  <c r="P387" i="7"/>
  <c r="P386" i="7"/>
  <c r="P385" i="7"/>
  <c r="P384" i="7"/>
  <c r="P383" i="7"/>
  <c r="P382" i="7"/>
  <c r="P254" i="7"/>
  <c r="P253" i="7"/>
  <c r="P252" i="7"/>
  <c r="P251" i="7"/>
  <c r="P250" i="7"/>
  <c r="P249" i="7"/>
  <c r="P267" i="7"/>
  <c r="P28" i="7"/>
  <c r="O409" i="7"/>
  <c r="O410" i="7"/>
  <c r="O434" i="7"/>
  <c r="O458" i="7"/>
  <c r="O462" i="7"/>
  <c r="O466" i="7"/>
  <c r="O435" i="7"/>
  <c r="O439" i="7"/>
  <c r="O463" i="7"/>
  <c r="O401" i="7"/>
  <c r="O411" i="7"/>
  <c r="O413" i="7"/>
  <c r="O432" i="7"/>
  <c r="O440" i="7"/>
  <c r="O460" i="7"/>
  <c r="O464" i="7"/>
  <c r="O437" i="7"/>
  <c r="O457" i="7"/>
  <c r="O465" i="7"/>
  <c r="N80" i="7"/>
  <c r="O272" i="7"/>
  <c r="O662" i="7"/>
  <c r="O647" i="7" s="1"/>
  <c r="O79" i="7" s="1"/>
  <c r="O268" i="7"/>
  <c r="O407" i="7"/>
  <c r="O406" i="7"/>
  <c r="O414" i="7"/>
  <c r="O438" i="7"/>
  <c r="O431" i="7"/>
  <c r="O459" i="7"/>
  <c r="V545" i="7" l="1"/>
  <c r="V577" i="7"/>
  <c r="V576" i="7"/>
  <c r="V556" i="7"/>
  <c r="V557" i="7"/>
  <c r="V559" i="7"/>
  <c r="V555" i="7"/>
  <c r="V484" i="7"/>
  <c r="V530" i="7"/>
  <c r="V526" i="7"/>
  <c r="V522" i="7"/>
  <c r="V518" i="7"/>
  <c r="V490" i="7"/>
  <c r="V29" i="7"/>
  <c r="V33" i="7"/>
  <c r="V26" i="7"/>
  <c r="V551" i="7"/>
  <c r="W547" i="7"/>
  <c r="V539" i="7"/>
  <c r="V38" i="7"/>
  <c r="V37" i="7"/>
  <c r="V36" i="7"/>
  <c r="V22" i="7"/>
  <c r="V39" i="7" s="1"/>
  <c r="V41" i="7" s="1"/>
  <c r="V661" i="7"/>
  <c r="V659" i="7"/>
  <c r="V657" i="7"/>
  <c r="V655" i="7"/>
  <c r="V628" i="7"/>
  <c r="V627" i="7"/>
  <c r="V626" i="7"/>
  <c r="V625" i="7"/>
  <c r="V624" i="7"/>
  <c r="V623" i="7"/>
  <c r="V622" i="7"/>
  <c r="V621" i="7"/>
  <c r="V620" i="7"/>
  <c r="V597" i="7"/>
  <c r="V596" i="7"/>
  <c r="V595" i="7"/>
  <c r="V654" i="7"/>
  <c r="V629" i="7"/>
  <c r="V660" i="7"/>
  <c r="V656" i="7"/>
  <c r="V652" i="7"/>
  <c r="V658" i="7"/>
  <c r="V653" i="7"/>
  <c r="V593" i="7"/>
  <c r="V591" i="7"/>
  <c r="V589" i="7"/>
  <c r="V594" i="7"/>
  <c r="V592" i="7"/>
  <c r="V590" i="7"/>
  <c r="V588" i="7"/>
  <c r="V40" i="7"/>
  <c r="V19" i="7"/>
  <c r="W2" i="7"/>
  <c r="Q571" i="7"/>
  <c r="O80" i="7"/>
  <c r="O405" i="7"/>
  <c r="P410" i="7"/>
  <c r="P268" i="7"/>
  <c r="P408" i="7"/>
  <c r="P409" i="7"/>
  <c r="P413" i="7"/>
  <c r="P433" i="7"/>
  <c r="P437" i="7"/>
  <c r="P457" i="7"/>
  <c r="P461" i="7"/>
  <c r="P465" i="7"/>
  <c r="P434" i="7"/>
  <c r="P438" i="7"/>
  <c r="P458" i="7"/>
  <c r="P462" i="7"/>
  <c r="P466" i="7"/>
  <c r="P30" i="7"/>
  <c r="P272" i="7"/>
  <c r="P598" i="7"/>
  <c r="P583" i="7" s="1"/>
  <c r="P77" i="7" s="1"/>
  <c r="P630" i="7"/>
  <c r="P615" i="7" s="1"/>
  <c r="P78" i="7" s="1"/>
  <c r="P662" i="7"/>
  <c r="P647" i="7" s="1"/>
  <c r="P79" i="7" s="1"/>
  <c r="Q673" i="7"/>
  <c r="Q672" i="7"/>
  <c r="Q671" i="7"/>
  <c r="Q670" i="7"/>
  <c r="Q669" i="7"/>
  <c r="Q667" i="7"/>
  <c r="Q665" i="7"/>
  <c r="Q332" i="7"/>
  <c r="Q331" i="7"/>
  <c r="Q330" i="7"/>
  <c r="Q329" i="7"/>
  <c r="Q328" i="7"/>
  <c r="Q327" i="7"/>
  <c r="Q326" i="7"/>
  <c r="Q325" i="7"/>
  <c r="Q324" i="7"/>
  <c r="Q306" i="7"/>
  <c r="Q305" i="7"/>
  <c r="Q304" i="7"/>
  <c r="Q303" i="7"/>
  <c r="Q302" i="7"/>
  <c r="Q301" i="7"/>
  <c r="Q300" i="7"/>
  <c r="Q323" i="7"/>
  <c r="Q641" i="7"/>
  <c r="Q640" i="7"/>
  <c r="Q639" i="7"/>
  <c r="Q638" i="7"/>
  <c r="Q637" i="7"/>
  <c r="Q636" i="7"/>
  <c r="Q635" i="7"/>
  <c r="Q634" i="7"/>
  <c r="Q633" i="7"/>
  <c r="Q299" i="7"/>
  <c r="Q281" i="7"/>
  <c r="Q280" i="7"/>
  <c r="Q279" i="7"/>
  <c r="Q278" i="7"/>
  <c r="Q277" i="7"/>
  <c r="Q276" i="7"/>
  <c r="Q298" i="7"/>
  <c r="Q609" i="7"/>
  <c r="Q608" i="7"/>
  <c r="Q607" i="7"/>
  <c r="Q606" i="7"/>
  <c r="Q605" i="7"/>
  <c r="Q604" i="7"/>
  <c r="Q603" i="7"/>
  <c r="Q602" i="7"/>
  <c r="Q600" i="7"/>
  <c r="Q275" i="7"/>
  <c r="Q274" i="7"/>
  <c r="Q273" i="7"/>
  <c r="Q491" i="7"/>
  <c r="Q485" i="7"/>
  <c r="Q387" i="7"/>
  <c r="Q386" i="7"/>
  <c r="Q385" i="7"/>
  <c r="Q384" i="7"/>
  <c r="Q383" i="7"/>
  <c r="Q382" i="7"/>
  <c r="Q400" i="7"/>
  <c r="Q267" i="7"/>
  <c r="Q254" i="7"/>
  <c r="Q253" i="7"/>
  <c r="Q252" i="7"/>
  <c r="Q251" i="7"/>
  <c r="Q250" i="7"/>
  <c r="Q249" i="7"/>
  <c r="Q28" i="7"/>
  <c r="P406" i="7"/>
  <c r="P414" i="7"/>
  <c r="P412" i="7"/>
  <c r="P407" i="7"/>
  <c r="P411" i="7"/>
  <c r="P431" i="7"/>
  <c r="P435" i="7"/>
  <c r="P439" i="7"/>
  <c r="P459" i="7"/>
  <c r="P463" i="7"/>
  <c r="P401" i="7"/>
  <c r="P432" i="7"/>
  <c r="P436" i="7"/>
  <c r="P440" i="7"/>
  <c r="P460" i="7"/>
  <c r="P464" i="7"/>
  <c r="V71" i="7" l="1"/>
  <c r="W545" i="7"/>
  <c r="W577" i="7"/>
  <c r="W576" i="7"/>
  <c r="W71" i="7" s="1"/>
  <c r="W556" i="7"/>
  <c r="W557" i="7"/>
  <c r="W559" i="7"/>
  <c r="W555" i="7"/>
  <c r="U538" i="7"/>
  <c r="U540" i="7" s="1"/>
  <c r="W490" i="7"/>
  <c r="W484" i="7"/>
  <c r="W522" i="7"/>
  <c r="W530" i="7"/>
  <c r="W526" i="7"/>
  <c r="W518" i="7"/>
  <c r="W29" i="7"/>
  <c r="W33" i="7"/>
  <c r="W26" i="7"/>
  <c r="W551" i="7"/>
  <c r="X547" i="7"/>
  <c r="W539" i="7"/>
  <c r="W38" i="7"/>
  <c r="W37" i="7"/>
  <c r="W36" i="7"/>
  <c r="W22" i="7"/>
  <c r="W39" i="7" s="1"/>
  <c r="W41" i="7" s="1"/>
  <c r="W661" i="7"/>
  <c r="W660" i="7"/>
  <c r="W659" i="7"/>
  <c r="W658" i="7"/>
  <c r="W657" i="7"/>
  <c r="W656" i="7"/>
  <c r="W655" i="7"/>
  <c r="W654" i="7"/>
  <c r="W653" i="7"/>
  <c r="W629" i="7"/>
  <c r="W652" i="7"/>
  <c r="W628" i="7"/>
  <c r="W626" i="7"/>
  <c r="W627" i="7"/>
  <c r="W625" i="7"/>
  <c r="W623" i="7"/>
  <c r="W621" i="7"/>
  <c r="W597" i="7"/>
  <c r="W595" i="7"/>
  <c r="W622" i="7"/>
  <c r="W594" i="7"/>
  <c r="W592" i="7"/>
  <c r="W590" i="7"/>
  <c r="W588" i="7"/>
  <c r="W624" i="7"/>
  <c r="W620" i="7"/>
  <c r="W596" i="7"/>
  <c r="W593" i="7"/>
  <c r="W591" i="7"/>
  <c r="W589" i="7"/>
  <c r="W19" i="7"/>
  <c r="W40" i="7"/>
  <c r="X2" i="7"/>
  <c r="R571" i="7"/>
  <c r="Q272" i="7"/>
  <c r="Q630" i="7"/>
  <c r="Q615" i="7" s="1"/>
  <c r="Q78" i="7" s="1"/>
  <c r="Q30" i="7"/>
  <c r="Q297" i="7"/>
  <c r="Q598" i="7"/>
  <c r="Q583" i="7" s="1"/>
  <c r="Q77" i="7" s="1"/>
  <c r="Q409" i="7"/>
  <c r="Q411" i="7"/>
  <c r="Q408" i="7"/>
  <c r="Q412" i="7"/>
  <c r="Q432" i="7"/>
  <c r="Q436" i="7"/>
  <c r="Q440" i="7"/>
  <c r="Q460" i="7"/>
  <c r="Q464" i="7"/>
  <c r="Q433" i="7"/>
  <c r="Q437" i="7"/>
  <c r="Q457" i="7"/>
  <c r="Q461" i="7"/>
  <c r="Q465" i="7"/>
  <c r="P405" i="7"/>
  <c r="Q662" i="7"/>
  <c r="Q647" i="7" s="1"/>
  <c r="Q79" i="7" s="1"/>
  <c r="P80" i="7"/>
  <c r="R673" i="7"/>
  <c r="R672" i="7"/>
  <c r="R671" i="7"/>
  <c r="R670" i="7"/>
  <c r="R668" i="7"/>
  <c r="R666" i="7"/>
  <c r="R665" i="7"/>
  <c r="R332" i="7"/>
  <c r="R331" i="7"/>
  <c r="R330" i="7"/>
  <c r="R329" i="7"/>
  <c r="R328" i="7"/>
  <c r="R327" i="7"/>
  <c r="R326" i="7"/>
  <c r="R325" i="7"/>
  <c r="R324" i="7"/>
  <c r="R323" i="7"/>
  <c r="R641" i="7"/>
  <c r="R640" i="7"/>
  <c r="R639" i="7"/>
  <c r="R638" i="7"/>
  <c r="R637" i="7"/>
  <c r="R636" i="7"/>
  <c r="R635" i="7"/>
  <c r="R634" i="7"/>
  <c r="R632" i="7"/>
  <c r="R306" i="7"/>
  <c r="R305" i="7"/>
  <c r="R304" i="7"/>
  <c r="R303" i="7"/>
  <c r="R302" i="7"/>
  <c r="R301" i="7"/>
  <c r="R300" i="7"/>
  <c r="R299" i="7"/>
  <c r="R298" i="7"/>
  <c r="R297" i="7"/>
  <c r="R609" i="7"/>
  <c r="R608" i="7"/>
  <c r="R607" i="7"/>
  <c r="R606" i="7"/>
  <c r="R605" i="7"/>
  <c r="R604" i="7"/>
  <c r="R603" i="7"/>
  <c r="R602" i="7"/>
  <c r="R600" i="7"/>
  <c r="R281" i="7"/>
  <c r="R280" i="7"/>
  <c r="R279" i="7"/>
  <c r="R278" i="7"/>
  <c r="R277" i="7"/>
  <c r="R276" i="7"/>
  <c r="R275" i="7"/>
  <c r="R274" i="7"/>
  <c r="R273" i="7"/>
  <c r="R491" i="7"/>
  <c r="R485" i="7"/>
  <c r="R400" i="7"/>
  <c r="R387" i="7"/>
  <c r="R386" i="7"/>
  <c r="R385" i="7"/>
  <c r="R384" i="7"/>
  <c r="R383" i="7"/>
  <c r="R382" i="7"/>
  <c r="R254" i="7"/>
  <c r="R253" i="7"/>
  <c r="R252" i="7"/>
  <c r="R251" i="7"/>
  <c r="R250" i="7"/>
  <c r="R249" i="7"/>
  <c r="R267" i="7"/>
  <c r="R28" i="7"/>
  <c r="Q268" i="7"/>
  <c r="Q413" i="7"/>
  <c r="Q407" i="7"/>
  <c r="Q406" i="7"/>
  <c r="Q410" i="7"/>
  <c r="Q414" i="7"/>
  <c r="Q434" i="7"/>
  <c r="Q438" i="7"/>
  <c r="Q458" i="7"/>
  <c r="Q462" i="7"/>
  <c r="Q466" i="7"/>
  <c r="Q435" i="7"/>
  <c r="Q439" i="7"/>
  <c r="Q459" i="7"/>
  <c r="Q463" i="7"/>
  <c r="Q401" i="7"/>
  <c r="X545" i="7" l="1"/>
  <c r="X576" i="7"/>
  <c r="X577" i="7"/>
  <c r="X556" i="7"/>
  <c r="X557" i="7"/>
  <c r="X559" i="7"/>
  <c r="X555" i="7"/>
  <c r="V538" i="7"/>
  <c r="V540" i="7" s="1"/>
  <c r="X522" i="7"/>
  <c r="X490" i="7"/>
  <c r="X484" i="7"/>
  <c r="X530" i="7"/>
  <c r="X526" i="7"/>
  <c r="X518" i="7"/>
  <c r="X29" i="7"/>
  <c r="X33" i="7"/>
  <c r="X26" i="7"/>
  <c r="X551" i="7"/>
  <c r="Y547" i="7"/>
  <c r="X539" i="7"/>
  <c r="X38" i="7"/>
  <c r="X37" i="7"/>
  <c r="X36" i="7"/>
  <c r="Q431" i="7"/>
  <c r="Q405" i="7"/>
  <c r="X22" i="7"/>
  <c r="X39" i="7" s="1"/>
  <c r="X41" i="7" s="1"/>
  <c r="X660" i="7"/>
  <c r="X658" i="7"/>
  <c r="X656" i="7"/>
  <c r="X654" i="7"/>
  <c r="X661" i="7"/>
  <c r="X657" i="7"/>
  <c r="X653" i="7"/>
  <c r="X659" i="7"/>
  <c r="X652" i="7"/>
  <c r="X628" i="7"/>
  <c r="X626" i="7"/>
  <c r="X622" i="7"/>
  <c r="X655" i="7"/>
  <c r="X627" i="7"/>
  <c r="X625" i="7"/>
  <c r="X623" i="7"/>
  <c r="X629" i="7"/>
  <c r="X594" i="7"/>
  <c r="X593" i="7"/>
  <c r="X592" i="7"/>
  <c r="X591" i="7"/>
  <c r="X590" i="7"/>
  <c r="X589" i="7"/>
  <c r="X588" i="7"/>
  <c r="X624" i="7"/>
  <c r="X620" i="7"/>
  <c r="X597" i="7"/>
  <c r="X595" i="7"/>
  <c r="X596" i="7"/>
  <c r="X621" i="7"/>
  <c r="X19" i="7"/>
  <c r="X40" i="7"/>
  <c r="Y2" i="7"/>
  <c r="S571" i="7"/>
  <c r="E223" i="7"/>
  <c r="B377" i="7"/>
  <c r="R272" i="7"/>
  <c r="Q80" i="7"/>
  <c r="S673" i="7"/>
  <c r="S672" i="7"/>
  <c r="S671" i="7"/>
  <c r="S670" i="7"/>
  <c r="S668" i="7"/>
  <c r="S666" i="7"/>
  <c r="S332" i="7"/>
  <c r="S331" i="7"/>
  <c r="S330" i="7"/>
  <c r="S329" i="7"/>
  <c r="S328" i="7"/>
  <c r="S327" i="7"/>
  <c r="S326" i="7"/>
  <c r="S325" i="7"/>
  <c r="S665" i="7"/>
  <c r="S323" i="7"/>
  <c r="S306" i="7"/>
  <c r="S305" i="7"/>
  <c r="S304" i="7"/>
  <c r="S303" i="7"/>
  <c r="S302" i="7"/>
  <c r="S301" i="7"/>
  <c r="S300" i="7"/>
  <c r="S324" i="7"/>
  <c r="S641" i="7"/>
  <c r="S640" i="7"/>
  <c r="S639" i="7"/>
  <c r="S638" i="7"/>
  <c r="S637" i="7"/>
  <c r="S636" i="7"/>
  <c r="S635" i="7"/>
  <c r="S634" i="7"/>
  <c r="S632" i="7"/>
  <c r="S281" i="7"/>
  <c r="S280" i="7"/>
  <c r="S279" i="7"/>
  <c r="S278" i="7"/>
  <c r="S277" i="7"/>
  <c r="S276" i="7"/>
  <c r="S299" i="7"/>
  <c r="S298" i="7"/>
  <c r="S297" i="7"/>
  <c r="S609" i="7"/>
  <c r="S608" i="7"/>
  <c r="S607" i="7"/>
  <c r="S606" i="7"/>
  <c r="S605" i="7"/>
  <c r="S604" i="7"/>
  <c r="S603" i="7"/>
  <c r="S602" i="7"/>
  <c r="S600" i="7"/>
  <c r="S274" i="7"/>
  <c r="S275" i="7"/>
  <c r="S273" i="7"/>
  <c r="S491" i="7"/>
  <c r="S485" i="7"/>
  <c r="S387" i="7"/>
  <c r="S386" i="7"/>
  <c r="S385" i="7"/>
  <c r="S384" i="7"/>
  <c r="S383" i="7"/>
  <c r="S382" i="7"/>
  <c r="S400" i="7"/>
  <c r="S267" i="7"/>
  <c r="S254" i="7"/>
  <c r="S253" i="7"/>
  <c r="S252" i="7"/>
  <c r="S251" i="7"/>
  <c r="S250" i="7"/>
  <c r="S249" i="7"/>
  <c r="S28" i="7"/>
  <c r="R412" i="7"/>
  <c r="R410" i="7"/>
  <c r="R409" i="7"/>
  <c r="R413" i="7"/>
  <c r="R433" i="7"/>
  <c r="R437" i="7"/>
  <c r="R457" i="7"/>
  <c r="R461" i="7"/>
  <c r="R465" i="7"/>
  <c r="R434" i="7"/>
  <c r="R438" i="7"/>
  <c r="R458" i="7"/>
  <c r="R462" i="7"/>
  <c r="R466" i="7"/>
  <c r="R30" i="7"/>
  <c r="R598" i="7"/>
  <c r="R583" i="7" s="1"/>
  <c r="R77" i="7" s="1"/>
  <c r="R630" i="7"/>
  <c r="R615" i="7" s="1"/>
  <c r="R78" i="7" s="1"/>
  <c r="R662" i="7"/>
  <c r="R647" i="7" s="1"/>
  <c r="R79" i="7" s="1"/>
  <c r="R408" i="7"/>
  <c r="R268" i="7"/>
  <c r="R406" i="7"/>
  <c r="R414" i="7"/>
  <c r="R407" i="7"/>
  <c r="R411" i="7"/>
  <c r="R431" i="7"/>
  <c r="R435" i="7"/>
  <c r="R439" i="7"/>
  <c r="R459" i="7"/>
  <c r="R463" i="7"/>
  <c r="R401" i="7"/>
  <c r="R432" i="7"/>
  <c r="R436" i="7"/>
  <c r="R440" i="7"/>
  <c r="R460" i="7"/>
  <c r="R464" i="7"/>
  <c r="Y545" i="7" l="1"/>
  <c r="Y577" i="7"/>
  <c r="Y576" i="7"/>
  <c r="X71" i="7"/>
  <c r="Y556" i="7"/>
  <c r="Y557" i="7"/>
  <c r="Y559" i="7"/>
  <c r="Y555" i="7"/>
  <c r="W538" i="7"/>
  <c r="W540" i="7" s="1"/>
  <c r="Y490" i="7"/>
  <c r="Y484" i="7"/>
  <c r="Y530" i="7"/>
  <c r="Y526" i="7"/>
  <c r="Y522" i="7"/>
  <c r="Y518" i="7"/>
  <c r="Y29" i="7"/>
  <c r="Y33" i="7"/>
  <c r="Y26" i="7"/>
  <c r="Y551" i="7"/>
  <c r="Z547" i="7"/>
  <c r="Y539" i="7"/>
  <c r="Y38" i="7"/>
  <c r="Y37" i="7"/>
  <c r="Y36" i="7"/>
  <c r="E356" i="7"/>
  <c r="E353" i="7" s="1"/>
  <c r="B378" i="7"/>
  <c r="E217" i="7"/>
  <c r="E220" i="7"/>
  <c r="E222" i="7"/>
  <c r="E221" i="7"/>
  <c r="E218" i="7"/>
  <c r="E219" i="7"/>
  <c r="R405" i="7"/>
  <c r="Y22" i="7"/>
  <c r="Y39" i="7" s="1"/>
  <c r="Y41" i="7" s="1"/>
  <c r="Y652" i="7"/>
  <c r="Y629" i="7"/>
  <c r="Y660" i="7"/>
  <c r="Y658" i="7"/>
  <c r="Y656" i="7"/>
  <c r="Y654" i="7"/>
  <c r="Y655" i="7"/>
  <c r="Y661" i="7"/>
  <c r="Y627" i="7"/>
  <c r="Y625" i="7"/>
  <c r="Y657" i="7"/>
  <c r="Y653" i="7"/>
  <c r="Y659" i="7"/>
  <c r="Y628" i="7"/>
  <c r="Y626" i="7"/>
  <c r="Y624" i="7"/>
  <c r="Y622" i="7"/>
  <c r="Y620" i="7"/>
  <c r="Y596" i="7"/>
  <c r="Y597" i="7"/>
  <c r="Y595" i="7"/>
  <c r="Y594" i="7"/>
  <c r="Y592" i="7"/>
  <c r="Y590" i="7"/>
  <c r="Y588" i="7"/>
  <c r="Y623" i="7"/>
  <c r="Y621" i="7"/>
  <c r="Y593" i="7"/>
  <c r="Y591" i="7"/>
  <c r="Y589" i="7"/>
  <c r="Y40" i="7"/>
  <c r="Y19" i="7"/>
  <c r="Z2" i="7"/>
  <c r="C160" i="7"/>
  <c r="T571" i="7"/>
  <c r="B245" i="7"/>
  <c r="S272" i="7"/>
  <c r="T673" i="7"/>
  <c r="T672" i="7"/>
  <c r="T671" i="7"/>
  <c r="T670" i="7"/>
  <c r="T668" i="7"/>
  <c r="T666" i="7"/>
  <c r="T665" i="7"/>
  <c r="T332" i="7"/>
  <c r="T331" i="7"/>
  <c r="T330" i="7"/>
  <c r="T329" i="7"/>
  <c r="T328" i="7"/>
  <c r="T327" i="7"/>
  <c r="T326" i="7"/>
  <c r="T325" i="7"/>
  <c r="T324" i="7"/>
  <c r="T323" i="7"/>
  <c r="T641" i="7"/>
  <c r="T640" i="7"/>
  <c r="T639" i="7"/>
  <c r="T638" i="7"/>
  <c r="T637" i="7"/>
  <c r="T636" i="7"/>
  <c r="T635" i="7"/>
  <c r="T634" i="7"/>
  <c r="T632" i="7"/>
  <c r="T306" i="7"/>
  <c r="T305" i="7"/>
  <c r="T304" i="7"/>
  <c r="T303" i="7"/>
  <c r="T302" i="7"/>
  <c r="T301" i="7"/>
  <c r="T300" i="7"/>
  <c r="T299" i="7"/>
  <c r="T298" i="7"/>
  <c r="T297" i="7"/>
  <c r="T609" i="7"/>
  <c r="T608" i="7"/>
  <c r="T607" i="7"/>
  <c r="T606" i="7"/>
  <c r="T605" i="7"/>
  <c r="T604" i="7"/>
  <c r="T603" i="7"/>
  <c r="T602" i="7"/>
  <c r="T600" i="7"/>
  <c r="T281" i="7"/>
  <c r="T280" i="7"/>
  <c r="T279" i="7"/>
  <c r="T278" i="7"/>
  <c r="T277" i="7"/>
  <c r="T276" i="7"/>
  <c r="T275" i="7"/>
  <c r="T274" i="7"/>
  <c r="T273" i="7"/>
  <c r="T491" i="7"/>
  <c r="T485" i="7"/>
  <c r="T400" i="7"/>
  <c r="T387" i="7"/>
  <c r="T386" i="7"/>
  <c r="T385" i="7"/>
  <c r="T384" i="7"/>
  <c r="T383" i="7"/>
  <c r="T382" i="7"/>
  <c r="T254" i="7"/>
  <c r="T253" i="7"/>
  <c r="T252" i="7"/>
  <c r="T251" i="7"/>
  <c r="T250" i="7"/>
  <c r="T249" i="7"/>
  <c r="T267" i="7"/>
  <c r="T28" i="7"/>
  <c r="S268" i="7"/>
  <c r="S407" i="7"/>
  <c r="S409" i="7"/>
  <c r="S406" i="7"/>
  <c r="S410" i="7"/>
  <c r="S414" i="7"/>
  <c r="S434" i="7"/>
  <c r="S438" i="7"/>
  <c r="S458" i="7"/>
  <c r="S462" i="7"/>
  <c r="S466" i="7"/>
  <c r="S431" i="7"/>
  <c r="S435" i="7"/>
  <c r="S439" i="7"/>
  <c r="S459" i="7"/>
  <c r="S463" i="7"/>
  <c r="S401" i="7"/>
  <c r="R80" i="7"/>
  <c r="S30" i="7"/>
  <c r="S598" i="7"/>
  <c r="S583" i="7" s="1"/>
  <c r="S77" i="7" s="1"/>
  <c r="S630" i="7"/>
  <c r="S615" i="7" s="1"/>
  <c r="S78" i="7" s="1"/>
  <c r="S411" i="7"/>
  <c r="S413" i="7"/>
  <c r="S408" i="7"/>
  <c r="S412" i="7"/>
  <c r="S432" i="7"/>
  <c r="S436" i="7"/>
  <c r="S440" i="7"/>
  <c r="S460" i="7"/>
  <c r="S464" i="7"/>
  <c r="S433" i="7"/>
  <c r="S437" i="7"/>
  <c r="S457" i="7"/>
  <c r="S461" i="7"/>
  <c r="S465" i="7"/>
  <c r="S662" i="7"/>
  <c r="S647" i="7" s="1"/>
  <c r="S79" i="7" s="1"/>
  <c r="Y71" i="7" l="1"/>
  <c r="Z545" i="7"/>
  <c r="Z577" i="7"/>
  <c r="Z576" i="7"/>
  <c r="Z71" i="7" s="1"/>
  <c r="Z556" i="7"/>
  <c r="Z557" i="7"/>
  <c r="Z559" i="7"/>
  <c r="Z555" i="7"/>
  <c r="X538" i="7"/>
  <c r="X540" i="7" s="1"/>
  <c r="Z490" i="7"/>
  <c r="Z518" i="7"/>
  <c r="Z484" i="7"/>
  <c r="Z530" i="7"/>
  <c r="Z526" i="7"/>
  <c r="Z522" i="7"/>
  <c r="Z29" i="7"/>
  <c r="Z33" i="7"/>
  <c r="Z26" i="7"/>
  <c r="Z551" i="7"/>
  <c r="AA547" i="7"/>
  <c r="Z539" i="7"/>
  <c r="E350" i="7"/>
  <c r="E352" i="7"/>
  <c r="E351" i="7"/>
  <c r="E355" i="7"/>
  <c r="E354" i="7"/>
  <c r="Z38" i="7"/>
  <c r="Z37" i="7"/>
  <c r="Z36" i="7"/>
  <c r="S405" i="7"/>
  <c r="Z22" i="7"/>
  <c r="Z39" i="7" s="1"/>
  <c r="Z41" i="7" s="1"/>
  <c r="Z661" i="7"/>
  <c r="Z659" i="7"/>
  <c r="Z657" i="7"/>
  <c r="Z655" i="7"/>
  <c r="Z653" i="7"/>
  <c r="Z658" i="7"/>
  <c r="Z654" i="7"/>
  <c r="Z652" i="7"/>
  <c r="Z628" i="7"/>
  <c r="Z627" i="7"/>
  <c r="Z626" i="7"/>
  <c r="Z625" i="7"/>
  <c r="Z624" i="7"/>
  <c r="Z623" i="7"/>
  <c r="Z622" i="7"/>
  <c r="Z621" i="7"/>
  <c r="Z620" i="7"/>
  <c r="Z597" i="7"/>
  <c r="Z596" i="7"/>
  <c r="Z595" i="7"/>
  <c r="Z660" i="7"/>
  <c r="Z656" i="7"/>
  <c r="Z629" i="7"/>
  <c r="Z588" i="7"/>
  <c r="Z593" i="7"/>
  <c r="Z591" i="7"/>
  <c r="Z589" i="7"/>
  <c r="Z594" i="7"/>
  <c r="Z592" i="7"/>
  <c r="Z590" i="7"/>
  <c r="Z40" i="7"/>
  <c r="Z19" i="7"/>
  <c r="AA2" i="7"/>
  <c r="U571" i="7"/>
  <c r="T272" i="7"/>
  <c r="T662" i="7"/>
  <c r="T647" i="7" s="1"/>
  <c r="T79" i="7" s="1"/>
  <c r="U673" i="7"/>
  <c r="U672" i="7"/>
  <c r="U671" i="7"/>
  <c r="U669" i="7"/>
  <c r="U668" i="7"/>
  <c r="U666" i="7"/>
  <c r="U665" i="7"/>
  <c r="U332" i="7"/>
  <c r="U331" i="7"/>
  <c r="U330" i="7"/>
  <c r="U329" i="7"/>
  <c r="U328" i="7"/>
  <c r="U327" i="7"/>
  <c r="U326" i="7"/>
  <c r="U325" i="7"/>
  <c r="U324" i="7"/>
  <c r="U306" i="7"/>
  <c r="U305" i="7"/>
  <c r="U304" i="7"/>
  <c r="U303" i="7"/>
  <c r="U302" i="7"/>
  <c r="U301" i="7"/>
  <c r="U300" i="7"/>
  <c r="U323" i="7"/>
  <c r="U641" i="7"/>
  <c r="U640" i="7"/>
  <c r="U639" i="7"/>
  <c r="U638" i="7"/>
  <c r="U637" i="7"/>
  <c r="U636" i="7"/>
  <c r="U635" i="7"/>
  <c r="U634" i="7"/>
  <c r="U632" i="7"/>
  <c r="U299" i="7"/>
  <c r="U281" i="7"/>
  <c r="U280" i="7"/>
  <c r="U279" i="7"/>
  <c r="U278" i="7"/>
  <c r="U277" i="7"/>
  <c r="U276" i="7"/>
  <c r="U298" i="7"/>
  <c r="U297" i="7"/>
  <c r="U609" i="7"/>
  <c r="U608" i="7"/>
  <c r="U607" i="7"/>
  <c r="U606" i="7"/>
  <c r="U605" i="7"/>
  <c r="U604" i="7"/>
  <c r="U603" i="7"/>
  <c r="U602" i="7"/>
  <c r="U600" i="7"/>
  <c r="U275" i="7"/>
  <c r="U274" i="7"/>
  <c r="U273" i="7"/>
  <c r="U491" i="7"/>
  <c r="U485" i="7"/>
  <c r="U387" i="7"/>
  <c r="U386" i="7"/>
  <c r="U385" i="7"/>
  <c r="U384" i="7"/>
  <c r="U383" i="7"/>
  <c r="U382" i="7"/>
  <c r="U400" i="7"/>
  <c r="U267" i="7"/>
  <c r="U254" i="7"/>
  <c r="U253" i="7"/>
  <c r="U252" i="7"/>
  <c r="U251" i="7"/>
  <c r="U250" i="7"/>
  <c r="U249" i="7"/>
  <c r="U28" i="7"/>
  <c r="T410" i="7"/>
  <c r="T268" i="7"/>
  <c r="T408" i="7"/>
  <c r="T409" i="7"/>
  <c r="T413" i="7"/>
  <c r="T433" i="7"/>
  <c r="T437" i="7"/>
  <c r="T457" i="7"/>
  <c r="T461" i="7"/>
  <c r="T465" i="7"/>
  <c r="T434" i="7"/>
  <c r="T438" i="7"/>
  <c r="T458" i="7"/>
  <c r="T462" i="7"/>
  <c r="T466" i="7"/>
  <c r="T30" i="7"/>
  <c r="T598" i="7"/>
  <c r="T583" i="7" s="1"/>
  <c r="T77" i="7" s="1"/>
  <c r="T630" i="7"/>
  <c r="T615" i="7" s="1"/>
  <c r="T78" i="7" s="1"/>
  <c r="T406" i="7"/>
  <c r="T414" i="7"/>
  <c r="T412" i="7"/>
  <c r="T407" i="7"/>
  <c r="T411" i="7"/>
  <c r="T431" i="7"/>
  <c r="T435" i="7"/>
  <c r="T439" i="7"/>
  <c r="T459" i="7"/>
  <c r="T463" i="7"/>
  <c r="T401" i="7"/>
  <c r="T432" i="7"/>
  <c r="T436" i="7"/>
  <c r="T440" i="7"/>
  <c r="T460" i="7"/>
  <c r="T464" i="7"/>
  <c r="S80" i="7"/>
  <c r="AA545" i="7" l="1"/>
  <c r="AA577" i="7"/>
  <c r="AA576" i="7"/>
  <c r="AA556" i="7"/>
  <c r="AA557" i="7"/>
  <c r="AA559" i="7"/>
  <c r="AA555" i="7"/>
  <c r="Y538" i="7"/>
  <c r="Y540" i="7" s="1"/>
  <c r="AA490" i="7"/>
  <c r="AA484" i="7"/>
  <c r="AA530" i="7"/>
  <c r="AA526" i="7"/>
  <c r="AA522" i="7"/>
  <c r="AA518" i="7"/>
  <c r="AA29" i="7"/>
  <c r="AA33" i="7"/>
  <c r="AA26" i="7"/>
  <c r="AA551" i="7"/>
  <c r="AB547" i="7"/>
  <c r="AA539" i="7"/>
  <c r="AA36" i="7"/>
  <c r="AA38" i="7"/>
  <c r="AA37" i="7"/>
  <c r="T405" i="7"/>
  <c r="AA22" i="7"/>
  <c r="AA39" i="7" s="1"/>
  <c r="AA41" i="7" s="1"/>
  <c r="AA661" i="7"/>
  <c r="AA660" i="7"/>
  <c r="AA659" i="7"/>
  <c r="AA658" i="7"/>
  <c r="AA657" i="7"/>
  <c r="AA656" i="7"/>
  <c r="AA655" i="7"/>
  <c r="AA654" i="7"/>
  <c r="AA653" i="7"/>
  <c r="AA629" i="7"/>
  <c r="AA628" i="7"/>
  <c r="AA626" i="7"/>
  <c r="AA624" i="7"/>
  <c r="AA652" i="7"/>
  <c r="AA627" i="7"/>
  <c r="AA625" i="7"/>
  <c r="AA623" i="7"/>
  <c r="AA621" i="7"/>
  <c r="AA597" i="7"/>
  <c r="AA593" i="7"/>
  <c r="AA591" i="7"/>
  <c r="AA589" i="7"/>
  <c r="AA620" i="7"/>
  <c r="AA596" i="7"/>
  <c r="AA594" i="7"/>
  <c r="AA592" i="7"/>
  <c r="AA590" i="7"/>
  <c r="AA588" i="7"/>
  <c r="AA622" i="7"/>
  <c r="AA595" i="7"/>
  <c r="AA19" i="7"/>
  <c r="AA40" i="7"/>
  <c r="AB2" i="7"/>
  <c r="V571" i="7"/>
  <c r="U272" i="7"/>
  <c r="U662" i="7"/>
  <c r="U647" i="7" s="1"/>
  <c r="U79" i="7" s="1"/>
  <c r="V673" i="7"/>
  <c r="V672" i="7"/>
  <c r="V671" i="7"/>
  <c r="V669" i="7"/>
  <c r="V668" i="7"/>
  <c r="V666" i="7"/>
  <c r="V665" i="7"/>
  <c r="V332" i="7"/>
  <c r="V331" i="7"/>
  <c r="V330" i="7"/>
  <c r="V329" i="7"/>
  <c r="V328" i="7"/>
  <c r="V327" i="7"/>
  <c r="V326" i="7"/>
  <c r="V325" i="7"/>
  <c r="V324" i="7"/>
  <c r="V323" i="7"/>
  <c r="V641" i="7"/>
  <c r="V640" i="7"/>
  <c r="V639" i="7"/>
  <c r="V638" i="7"/>
  <c r="V637" i="7"/>
  <c r="V636" i="7"/>
  <c r="V635" i="7"/>
  <c r="V634" i="7"/>
  <c r="V632" i="7"/>
  <c r="V306" i="7"/>
  <c r="V305" i="7"/>
  <c r="V304" i="7"/>
  <c r="V303" i="7"/>
  <c r="V302" i="7"/>
  <c r="V301" i="7"/>
  <c r="V300" i="7"/>
  <c r="V299" i="7"/>
  <c r="V298" i="7"/>
  <c r="V297" i="7"/>
  <c r="V609" i="7"/>
  <c r="V608" i="7"/>
  <c r="V607" i="7"/>
  <c r="V606" i="7"/>
  <c r="V605" i="7"/>
  <c r="V604" i="7"/>
  <c r="V603" i="7"/>
  <c r="V602" i="7"/>
  <c r="V600" i="7"/>
  <c r="V281" i="7"/>
  <c r="V280" i="7"/>
  <c r="V279" i="7"/>
  <c r="V278" i="7"/>
  <c r="V277" i="7"/>
  <c r="V276" i="7"/>
  <c r="V275" i="7"/>
  <c r="V274" i="7"/>
  <c r="V273" i="7"/>
  <c r="V491" i="7"/>
  <c r="V485" i="7"/>
  <c r="V400" i="7"/>
  <c r="V387" i="7"/>
  <c r="V386" i="7"/>
  <c r="V385" i="7"/>
  <c r="V384" i="7"/>
  <c r="V383" i="7"/>
  <c r="V382" i="7"/>
  <c r="V254" i="7"/>
  <c r="V253" i="7"/>
  <c r="V252" i="7"/>
  <c r="V251" i="7"/>
  <c r="V250" i="7"/>
  <c r="V249" i="7"/>
  <c r="V267" i="7"/>
  <c r="V28" i="7"/>
  <c r="U268" i="7"/>
  <c r="U413" i="7"/>
  <c r="U407" i="7"/>
  <c r="U406" i="7"/>
  <c r="U410" i="7"/>
  <c r="U414" i="7"/>
  <c r="U434" i="7"/>
  <c r="U438" i="7"/>
  <c r="U458" i="7"/>
  <c r="U462" i="7"/>
  <c r="U466" i="7"/>
  <c r="U431" i="7"/>
  <c r="U435" i="7"/>
  <c r="U439" i="7"/>
  <c r="U459" i="7"/>
  <c r="U463" i="7"/>
  <c r="U401" i="7"/>
  <c r="T80" i="7"/>
  <c r="U30" i="7"/>
  <c r="U598" i="7"/>
  <c r="U583" i="7" s="1"/>
  <c r="U77" i="7" s="1"/>
  <c r="U630" i="7"/>
  <c r="U615" i="7" s="1"/>
  <c r="U78" i="7" s="1"/>
  <c r="U409" i="7"/>
  <c r="U411" i="7"/>
  <c r="U408" i="7"/>
  <c r="U412" i="7"/>
  <c r="U432" i="7"/>
  <c r="U436" i="7"/>
  <c r="U440" i="7"/>
  <c r="U460" i="7"/>
  <c r="U464" i="7"/>
  <c r="U433" i="7"/>
  <c r="U437" i="7"/>
  <c r="U457" i="7"/>
  <c r="U461" i="7"/>
  <c r="U465" i="7"/>
  <c r="AA71" i="7" l="1"/>
  <c r="AB545" i="7"/>
  <c r="AB577" i="7"/>
  <c r="AB576" i="7"/>
  <c r="AB71" i="7" s="1"/>
  <c r="AB556" i="7"/>
  <c r="AB557" i="7"/>
  <c r="AB559" i="7"/>
  <c r="AB555" i="7"/>
  <c r="Z538" i="7"/>
  <c r="Z540" i="7" s="1"/>
  <c r="AB526" i="7"/>
  <c r="AB518" i="7"/>
  <c r="AB490" i="7"/>
  <c r="AB484" i="7"/>
  <c r="AB530" i="7"/>
  <c r="AB522" i="7"/>
  <c r="AB29" i="7"/>
  <c r="AB26" i="7"/>
  <c r="AB33" i="7"/>
  <c r="AB551" i="7"/>
  <c r="AC547" i="7"/>
  <c r="AB539" i="7"/>
  <c r="AB38" i="7"/>
  <c r="AB37" i="7"/>
  <c r="AB36" i="7"/>
  <c r="U405" i="7"/>
  <c r="AB22" i="7"/>
  <c r="AB39" i="7" s="1"/>
  <c r="AB41" i="7" s="1"/>
  <c r="AB661" i="7"/>
  <c r="AB659" i="7"/>
  <c r="AB657" i="7"/>
  <c r="AB655" i="7"/>
  <c r="AB629" i="7"/>
  <c r="AB656" i="7"/>
  <c r="AB653" i="7"/>
  <c r="AB628" i="7"/>
  <c r="AB626" i="7"/>
  <c r="AB658" i="7"/>
  <c r="AB652" i="7"/>
  <c r="AB660" i="7"/>
  <c r="AB654" i="7"/>
  <c r="AB627" i="7"/>
  <c r="AB625" i="7"/>
  <c r="AB623" i="7"/>
  <c r="AB621" i="7"/>
  <c r="AB597" i="7"/>
  <c r="AB595" i="7"/>
  <c r="AB594" i="7"/>
  <c r="AB593" i="7"/>
  <c r="AB592" i="7"/>
  <c r="AB591" i="7"/>
  <c r="AB590" i="7"/>
  <c r="AB589" i="7"/>
  <c r="AB588" i="7"/>
  <c r="AB620" i="7"/>
  <c r="AB596" i="7"/>
  <c r="AB624" i="7"/>
  <c r="AB622" i="7"/>
  <c r="AB19" i="7"/>
  <c r="AB40" i="7"/>
  <c r="AC2" i="7"/>
  <c r="W571" i="7"/>
  <c r="W544" i="7"/>
  <c r="V598" i="7"/>
  <c r="V583" i="7" s="1"/>
  <c r="V77" i="7" s="1"/>
  <c r="V662" i="7"/>
  <c r="V647" i="7" s="1"/>
  <c r="V79" i="7" s="1"/>
  <c r="V272" i="7"/>
  <c r="V30" i="7"/>
  <c r="V630" i="7"/>
  <c r="V615" i="7" s="1"/>
  <c r="V78" i="7" s="1"/>
  <c r="W673" i="7"/>
  <c r="W672" i="7"/>
  <c r="W671" i="7"/>
  <c r="W669" i="7"/>
  <c r="W667" i="7"/>
  <c r="W666" i="7"/>
  <c r="W332" i="7"/>
  <c r="W331" i="7"/>
  <c r="W330" i="7"/>
  <c r="W329" i="7"/>
  <c r="W328" i="7"/>
  <c r="W327" i="7"/>
  <c r="W326" i="7"/>
  <c r="W325" i="7"/>
  <c r="W664" i="7"/>
  <c r="W323" i="7"/>
  <c r="W306" i="7"/>
  <c r="W305" i="7"/>
  <c r="W304" i="7"/>
  <c r="W303" i="7"/>
  <c r="W302" i="7"/>
  <c r="W301" i="7"/>
  <c r="W300" i="7"/>
  <c r="W324" i="7"/>
  <c r="W641" i="7"/>
  <c r="W640" i="7"/>
  <c r="W639" i="7"/>
  <c r="W638" i="7"/>
  <c r="W637" i="7"/>
  <c r="W636" i="7"/>
  <c r="W635" i="7"/>
  <c r="W634" i="7"/>
  <c r="W632" i="7"/>
  <c r="W281" i="7"/>
  <c r="W280" i="7"/>
  <c r="W279" i="7"/>
  <c r="W278" i="7"/>
  <c r="W277" i="7"/>
  <c r="W276" i="7"/>
  <c r="W299" i="7"/>
  <c r="W298" i="7"/>
  <c r="W297" i="7"/>
  <c r="W609" i="7"/>
  <c r="W608" i="7"/>
  <c r="W607" i="7"/>
  <c r="W606" i="7"/>
  <c r="W605" i="7"/>
  <c r="W604" i="7"/>
  <c r="W603" i="7"/>
  <c r="W602" i="7"/>
  <c r="W600" i="7"/>
  <c r="W274" i="7"/>
  <c r="W275" i="7"/>
  <c r="W273" i="7"/>
  <c r="W491" i="7"/>
  <c r="W485" i="7"/>
  <c r="W387" i="7"/>
  <c r="W386" i="7"/>
  <c r="W385" i="7"/>
  <c r="W384" i="7"/>
  <c r="W383" i="7"/>
  <c r="W382" i="7"/>
  <c r="W400" i="7"/>
  <c r="W267" i="7"/>
  <c r="W254" i="7"/>
  <c r="W253" i="7"/>
  <c r="W252" i="7"/>
  <c r="W251" i="7"/>
  <c r="W250" i="7"/>
  <c r="W249" i="7"/>
  <c r="W28" i="7"/>
  <c r="V408" i="7"/>
  <c r="V268" i="7"/>
  <c r="V406" i="7"/>
  <c r="V414" i="7"/>
  <c r="V407" i="7"/>
  <c r="V411" i="7"/>
  <c r="V431" i="7"/>
  <c r="V435" i="7"/>
  <c r="V439" i="7"/>
  <c r="V459" i="7"/>
  <c r="V463" i="7"/>
  <c r="V401" i="7"/>
  <c r="V432" i="7"/>
  <c r="V436" i="7"/>
  <c r="V440" i="7"/>
  <c r="V460" i="7"/>
  <c r="V464" i="7"/>
  <c r="V412" i="7"/>
  <c r="V410" i="7"/>
  <c r="V409" i="7"/>
  <c r="V413" i="7"/>
  <c r="V433" i="7"/>
  <c r="V437" i="7"/>
  <c r="V457" i="7"/>
  <c r="V461" i="7"/>
  <c r="V465" i="7"/>
  <c r="V434" i="7"/>
  <c r="V438" i="7"/>
  <c r="V458" i="7"/>
  <c r="V462" i="7"/>
  <c r="V466" i="7"/>
  <c r="U80" i="7"/>
  <c r="AC545" i="7" l="1"/>
  <c r="AC577" i="7"/>
  <c r="AC576" i="7"/>
  <c r="AC71" i="7" s="1"/>
  <c r="AC556" i="7"/>
  <c r="AC557" i="7"/>
  <c r="AC559" i="7"/>
  <c r="AC555" i="7"/>
  <c r="AA538" i="7"/>
  <c r="AA540" i="7" s="1"/>
  <c r="AC490" i="7"/>
  <c r="AC484" i="7"/>
  <c r="AC530" i="7"/>
  <c r="AC526" i="7"/>
  <c r="AC522" i="7"/>
  <c r="AC518" i="7"/>
  <c r="AC29" i="7"/>
  <c r="AC33" i="7"/>
  <c r="AC26" i="7"/>
  <c r="AC551" i="7"/>
  <c r="AD547" i="7"/>
  <c r="AC539" i="7"/>
  <c r="AC38" i="7"/>
  <c r="AC37" i="7"/>
  <c r="AC36" i="7"/>
  <c r="V405" i="7"/>
  <c r="AC22" i="7"/>
  <c r="AC39" i="7" s="1"/>
  <c r="AC41" i="7" s="1"/>
  <c r="AC660" i="7"/>
  <c r="AC658" i="7"/>
  <c r="AC656" i="7"/>
  <c r="AC654" i="7"/>
  <c r="AC652" i="7"/>
  <c r="AC629" i="7"/>
  <c r="AC659" i="7"/>
  <c r="AC655" i="7"/>
  <c r="AC661" i="7"/>
  <c r="AC653" i="7"/>
  <c r="AC620" i="7"/>
  <c r="AC657" i="7"/>
  <c r="AC627" i="7"/>
  <c r="AC625" i="7"/>
  <c r="AC623" i="7"/>
  <c r="AC628" i="7"/>
  <c r="AC626" i="7"/>
  <c r="AC624" i="7"/>
  <c r="AC622" i="7"/>
  <c r="AC621" i="7"/>
  <c r="AC594" i="7"/>
  <c r="AC592" i="7"/>
  <c r="AC590" i="7"/>
  <c r="AC588" i="7"/>
  <c r="AC595" i="7"/>
  <c r="AC597" i="7"/>
  <c r="AC596" i="7"/>
  <c r="AC593" i="7"/>
  <c r="AC591" i="7"/>
  <c r="AC589" i="7"/>
  <c r="AC40" i="7"/>
  <c r="AC19" i="7"/>
  <c r="AD2" i="7"/>
  <c r="W546" i="7"/>
  <c r="W548" i="7" s="1"/>
  <c r="X571" i="7"/>
  <c r="X544" i="7"/>
  <c r="W176" i="7"/>
  <c r="W139" i="7"/>
  <c r="W55" i="7"/>
  <c r="W69" i="7"/>
  <c r="V80" i="7"/>
  <c r="W272" i="7"/>
  <c r="W30" i="7"/>
  <c r="W630" i="7"/>
  <c r="W615" i="7" s="1"/>
  <c r="W78" i="7" s="1"/>
  <c r="W598" i="7"/>
  <c r="W583" i="7" s="1"/>
  <c r="W77" i="7" s="1"/>
  <c r="W411" i="7"/>
  <c r="W413" i="7"/>
  <c r="W408" i="7"/>
  <c r="W412" i="7"/>
  <c r="W432" i="7"/>
  <c r="W436" i="7"/>
  <c r="W440" i="7"/>
  <c r="W460" i="7"/>
  <c r="W464" i="7"/>
  <c r="W433" i="7"/>
  <c r="W437" i="7"/>
  <c r="W457" i="7"/>
  <c r="W461" i="7"/>
  <c r="W465" i="7"/>
  <c r="X563" i="7"/>
  <c r="W662" i="7"/>
  <c r="W647" i="7" s="1"/>
  <c r="W79" i="7" s="1"/>
  <c r="X673" i="7"/>
  <c r="X672" i="7"/>
  <c r="X670" i="7"/>
  <c r="X669" i="7"/>
  <c r="X667" i="7"/>
  <c r="X666" i="7"/>
  <c r="X664" i="7"/>
  <c r="X332" i="7"/>
  <c r="X331" i="7"/>
  <c r="X330" i="7"/>
  <c r="X329" i="7"/>
  <c r="X328" i="7"/>
  <c r="X326" i="7"/>
  <c r="X325" i="7"/>
  <c r="X324" i="7"/>
  <c r="X323" i="7"/>
  <c r="X641" i="7"/>
  <c r="X640" i="7"/>
  <c r="X639" i="7"/>
  <c r="X638" i="7"/>
  <c r="X637" i="7"/>
  <c r="X636" i="7"/>
  <c r="X635" i="7"/>
  <c r="X634" i="7"/>
  <c r="X632" i="7"/>
  <c r="X306" i="7"/>
  <c r="X305" i="7"/>
  <c r="X304" i="7"/>
  <c r="X303" i="7"/>
  <c r="X302" i="7"/>
  <c r="X301" i="7"/>
  <c r="X300" i="7"/>
  <c r="X299" i="7"/>
  <c r="X298" i="7"/>
  <c r="X297" i="7"/>
  <c r="X609" i="7"/>
  <c r="X608" i="7"/>
  <c r="X607" i="7"/>
  <c r="X606" i="7"/>
  <c r="X605" i="7"/>
  <c r="X604" i="7"/>
  <c r="X603" i="7"/>
  <c r="X602" i="7"/>
  <c r="X600" i="7"/>
  <c r="X281" i="7"/>
  <c r="X280" i="7"/>
  <c r="X279" i="7"/>
  <c r="X278" i="7"/>
  <c r="X277" i="7"/>
  <c r="X276" i="7"/>
  <c r="X275" i="7"/>
  <c r="X274" i="7"/>
  <c r="X273" i="7"/>
  <c r="X491" i="7"/>
  <c r="X485" i="7"/>
  <c r="X400" i="7"/>
  <c r="X387" i="7"/>
  <c r="X386" i="7"/>
  <c r="X385" i="7"/>
  <c r="X384" i="7"/>
  <c r="X383" i="7"/>
  <c r="X382" i="7"/>
  <c r="X327" i="7"/>
  <c r="X254" i="7"/>
  <c r="X253" i="7"/>
  <c r="X252" i="7"/>
  <c r="X251" i="7"/>
  <c r="X250" i="7"/>
  <c r="X249" i="7"/>
  <c r="X267" i="7"/>
  <c r="X28" i="7"/>
  <c r="W268" i="7"/>
  <c r="W407" i="7"/>
  <c r="W409" i="7"/>
  <c r="W406" i="7"/>
  <c r="W410" i="7"/>
  <c r="W414" i="7"/>
  <c r="W434" i="7"/>
  <c r="W438" i="7"/>
  <c r="W458" i="7"/>
  <c r="W462" i="7"/>
  <c r="W466" i="7"/>
  <c r="W431" i="7"/>
  <c r="W435" i="7"/>
  <c r="W439" i="7"/>
  <c r="W459" i="7"/>
  <c r="W463" i="7"/>
  <c r="W401" i="7"/>
  <c r="AD545" i="7" l="1"/>
  <c r="AD577" i="7"/>
  <c r="AD576" i="7"/>
  <c r="AD71" i="7" s="1"/>
  <c r="AD556" i="7"/>
  <c r="AD557" i="7"/>
  <c r="AD559" i="7"/>
  <c r="AD555" i="7"/>
  <c r="AB538" i="7"/>
  <c r="AB540" i="7" s="1"/>
  <c r="AD530" i="7"/>
  <c r="AD526" i="7"/>
  <c r="AD522" i="7"/>
  <c r="AD518" i="7"/>
  <c r="AD490" i="7"/>
  <c r="AD484" i="7"/>
  <c r="AD29" i="7"/>
  <c r="AD33" i="7"/>
  <c r="AD26" i="7"/>
  <c r="AD551" i="7"/>
  <c r="AE547" i="7"/>
  <c r="AD539" i="7"/>
  <c r="AD38" i="7"/>
  <c r="AD37" i="7"/>
  <c r="AD36" i="7"/>
  <c r="W405" i="7"/>
  <c r="AD22" i="7"/>
  <c r="AD39" i="7" s="1"/>
  <c r="AD41" i="7" s="1"/>
  <c r="AD660" i="7"/>
  <c r="AD658" i="7"/>
  <c r="AD656" i="7"/>
  <c r="AD654" i="7"/>
  <c r="AD653" i="7"/>
  <c r="AD628" i="7"/>
  <c r="AD627" i="7"/>
  <c r="AD626" i="7"/>
  <c r="AD625" i="7"/>
  <c r="AD624" i="7"/>
  <c r="AD623" i="7"/>
  <c r="AD622" i="7"/>
  <c r="AD621" i="7"/>
  <c r="AD620" i="7"/>
  <c r="AD597" i="7"/>
  <c r="AD596" i="7"/>
  <c r="AD595" i="7"/>
  <c r="AD657" i="7"/>
  <c r="AD652" i="7"/>
  <c r="AD659" i="7"/>
  <c r="AD661" i="7"/>
  <c r="AD655" i="7"/>
  <c r="AD629" i="7"/>
  <c r="AD594" i="7"/>
  <c r="AD592" i="7"/>
  <c r="AD590" i="7"/>
  <c r="AD588" i="7"/>
  <c r="AD593" i="7"/>
  <c r="AD591" i="7"/>
  <c r="AD589" i="7"/>
  <c r="AD40" i="7"/>
  <c r="AD19" i="7"/>
  <c r="AE2" i="7"/>
  <c r="X546" i="7"/>
  <c r="X548" i="7" s="1"/>
  <c r="Y571" i="7"/>
  <c r="Y544" i="7"/>
  <c r="X176" i="7"/>
  <c r="X139" i="7"/>
  <c r="X55" i="7"/>
  <c r="X272" i="7"/>
  <c r="W80" i="7"/>
  <c r="X410" i="7"/>
  <c r="X268" i="7"/>
  <c r="X408" i="7"/>
  <c r="X409" i="7"/>
  <c r="X413" i="7"/>
  <c r="X433" i="7"/>
  <c r="X437" i="7"/>
  <c r="X457" i="7"/>
  <c r="X461" i="7"/>
  <c r="X465" i="7"/>
  <c r="X434" i="7"/>
  <c r="X438" i="7"/>
  <c r="X458" i="7"/>
  <c r="X462" i="7"/>
  <c r="X466" i="7"/>
  <c r="Y563" i="7"/>
  <c r="X30" i="7"/>
  <c r="X69" i="7"/>
  <c r="X598" i="7"/>
  <c r="X583" i="7" s="1"/>
  <c r="X77" i="7" s="1"/>
  <c r="X630" i="7"/>
  <c r="X615" i="7" s="1"/>
  <c r="X78" i="7" s="1"/>
  <c r="X662" i="7"/>
  <c r="X647" i="7" s="1"/>
  <c r="X79" i="7" s="1"/>
  <c r="Y673" i="7"/>
  <c r="Y672" i="7"/>
  <c r="Y670" i="7"/>
  <c r="Y669" i="7"/>
  <c r="Y667" i="7"/>
  <c r="Y666" i="7"/>
  <c r="Y332" i="7"/>
  <c r="Y331" i="7"/>
  <c r="Y330" i="7"/>
  <c r="Y329" i="7"/>
  <c r="Y328" i="7"/>
  <c r="Y327" i="7"/>
  <c r="Y326" i="7"/>
  <c r="Y325" i="7"/>
  <c r="Y664" i="7"/>
  <c r="Y324" i="7"/>
  <c r="Y306" i="7"/>
  <c r="Y305" i="7"/>
  <c r="Y304" i="7"/>
  <c r="Y303" i="7"/>
  <c r="Y302" i="7"/>
  <c r="Y301" i="7"/>
  <c r="Y300" i="7"/>
  <c r="Y323" i="7"/>
  <c r="Y641" i="7"/>
  <c r="Y640" i="7"/>
  <c r="Y639" i="7"/>
  <c r="Y638" i="7"/>
  <c r="Y637" i="7"/>
  <c r="Y636" i="7"/>
  <c r="Y635" i="7"/>
  <c r="Y634" i="7"/>
  <c r="Y632" i="7"/>
  <c r="Y299" i="7"/>
  <c r="Y281" i="7"/>
  <c r="Y280" i="7"/>
  <c r="Y279" i="7"/>
  <c r="Y278" i="7"/>
  <c r="Y277" i="7"/>
  <c r="Y276" i="7"/>
  <c r="Y298" i="7"/>
  <c r="Y297" i="7"/>
  <c r="Y609" i="7"/>
  <c r="Y608" i="7"/>
  <c r="Y607" i="7"/>
  <c r="Y606" i="7"/>
  <c r="Y605" i="7"/>
  <c r="Y604" i="7"/>
  <c r="Y603" i="7"/>
  <c r="Y602" i="7"/>
  <c r="Y600" i="7"/>
  <c r="Y275" i="7"/>
  <c r="Y274" i="7"/>
  <c r="Y273" i="7"/>
  <c r="Y491" i="7"/>
  <c r="Y485" i="7"/>
  <c r="Y387" i="7"/>
  <c r="Y386" i="7"/>
  <c r="Y385" i="7"/>
  <c r="Y384" i="7"/>
  <c r="Y383" i="7"/>
  <c r="Y382" i="7"/>
  <c r="Y400" i="7"/>
  <c r="Y267" i="7"/>
  <c r="Y254" i="7"/>
  <c r="Y253" i="7"/>
  <c r="Y252" i="7"/>
  <c r="Y251" i="7"/>
  <c r="Y250" i="7"/>
  <c r="Y249" i="7"/>
  <c r="Y28" i="7"/>
  <c r="X406" i="7"/>
  <c r="X414" i="7"/>
  <c r="X412" i="7"/>
  <c r="X407" i="7"/>
  <c r="X411" i="7"/>
  <c r="X431" i="7"/>
  <c r="X435" i="7"/>
  <c r="X439" i="7"/>
  <c r="X459" i="7"/>
  <c r="X463" i="7"/>
  <c r="X401" i="7"/>
  <c r="X432" i="7"/>
  <c r="X436" i="7"/>
  <c r="X440" i="7"/>
  <c r="X460" i="7"/>
  <c r="X464" i="7"/>
  <c r="AE545" i="7" l="1"/>
  <c r="AE577" i="7"/>
  <c r="AE576" i="7"/>
  <c r="AE71" i="7" s="1"/>
  <c r="AE556" i="7"/>
  <c r="AE557" i="7"/>
  <c r="AE559" i="7"/>
  <c r="AE555" i="7"/>
  <c r="AC538" i="7"/>
  <c r="AC540" i="7" s="1"/>
  <c r="AE490" i="7"/>
  <c r="AE484" i="7"/>
  <c r="AE530" i="7"/>
  <c r="AE526" i="7"/>
  <c r="AE518" i="7"/>
  <c r="AE522" i="7"/>
  <c r="AE29" i="7"/>
  <c r="AE33" i="7"/>
  <c r="AE26" i="7"/>
  <c r="AE551" i="7"/>
  <c r="AF547" i="7"/>
  <c r="AE539" i="7"/>
  <c r="AE37" i="7"/>
  <c r="AE38" i="7"/>
  <c r="AE36" i="7"/>
  <c r="W90" i="7"/>
  <c r="W91" i="7" s="1"/>
  <c r="X405" i="7"/>
  <c r="AE22" i="7"/>
  <c r="AE39" i="7" s="1"/>
  <c r="AE41" i="7" s="1"/>
  <c r="AE661" i="7"/>
  <c r="AE660" i="7"/>
  <c r="AE659" i="7"/>
  <c r="AE658" i="7"/>
  <c r="AE657" i="7"/>
  <c r="AE656" i="7"/>
  <c r="AE655" i="7"/>
  <c r="AE654" i="7"/>
  <c r="AE653" i="7"/>
  <c r="AE652" i="7"/>
  <c r="AE627" i="7"/>
  <c r="AE625" i="7"/>
  <c r="AE629" i="7"/>
  <c r="AE628" i="7"/>
  <c r="AE626" i="7"/>
  <c r="AE624" i="7"/>
  <c r="AE622" i="7"/>
  <c r="AE620" i="7"/>
  <c r="AE596" i="7"/>
  <c r="AE588" i="7"/>
  <c r="AE623" i="7"/>
  <c r="AE621" i="7"/>
  <c r="AE595" i="7"/>
  <c r="AE593" i="7"/>
  <c r="AE591" i="7"/>
  <c r="AE589" i="7"/>
  <c r="AE597" i="7"/>
  <c r="AE594" i="7"/>
  <c r="AE592" i="7"/>
  <c r="AE590" i="7"/>
  <c r="AE19" i="7"/>
  <c r="AE40" i="7"/>
  <c r="AF2" i="7"/>
  <c r="Y546" i="7"/>
  <c r="Y548" i="7" s="1"/>
  <c r="Z571" i="7"/>
  <c r="Y272" i="7"/>
  <c r="Z544" i="7"/>
  <c r="Y176" i="7"/>
  <c r="Y139" i="7"/>
  <c r="Y55" i="7"/>
  <c r="Y662" i="7"/>
  <c r="Y647" i="7" s="1"/>
  <c r="Y79" i="7" s="1"/>
  <c r="Y30" i="7"/>
  <c r="Z673" i="7"/>
  <c r="Z672" i="7"/>
  <c r="Z670" i="7"/>
  <c r="Z669" i="7"/>
  <c r="Z667" i="7"/>
  <c r="Z666" i="7"/>
  <c r="Z664" i="7"/>
  <c r="Z332" i="7"/>
  <c r="Z331" i="7"/>
  <c r="Z330" i="7"/>
  <c r="Z329" i="7"/>
  <c r="Z328" i="7"/>
  <c r="Z327" i="7"/>
  <c r="Z326" i="7"/>
  <c r="Z325" i="7"/>
  <c r="Z324" i="7"/>
  <c r="Z323" i="7"/>
  <c r="Z641" i="7"/>
  <c r="Z640" i="7"/>
  <c r="Z639" i="7"/>
  <c r="Z638" i="7"/>
  <c r="Z637" i="7"/>
  <c r="Z636" i="7"/>
  <c r="Z635" i="7"/>
  <c r="Z634" i="7"/>
  <c r="Z632" i="7"/>
  <c r="Z306" i="7"/>
  <c r="Z305" i="7"/>
  <c r="Z304" i="7"/>
  <c r="Z303" i="7"/>
  <c r="Z302" i="7"/>
  <c r="Z301" i="7"/>
  <c r="Z300" i="7"/>
  <c r="Z299" i="7"/>
  <c r="Z298" i="7"/>
  <c r="Z297" i="7"/>
  <c r="Z609" i="7"/>
  <c r="Z608" i="7"/>
  <c r="Z607" i="7"/>
  <c r="Z606" i="7"/>
  <c r="Z605" i="7"/>
  <c r="Z604" i="7"/>
  <c r="Z603" i="7"/>
  <c r="Z602" i="7"/>
  <c r="Z600" i="7"/>
  <c r="Z281" i="7"/>
  <c r="Z280" i="7"/>
  <c r="Z279" i="7"/>
  <c r="Z278" i="7"/>
  <c r="Z277" i="7"/>
  <c r="Z276" i="7"/>
  <c r="Z275" i="7"/>
  <c r="Z274" i="7"/>
  <c r="Z273" i="7"/>
  <c r="Z491" i="7"/>
  <c r="Z485" i="7"/>
  <c r="Z400" i="7"/>
  <c r="Z387" i="7"/>
  <c r="Z386" i="7"/>
  <c r="Z385" i="7"/>
  <c r="Z384" i="7"/>
  <c r="Z383" i="7"/>
  <c r="Z382" i="7"/>
  <c r="Z254" i="7"/>
  <c r="Z253" i="7"/>
  <c r="Z252" i="7"/>
  <c r="Z251" i="7"/>
  <c r="Z250" i="7"/>
  <c r="Z249" i="7"/>
  <c r="Z267" i="7"/>
  <c r="Z28" i="7"/>
  <c r="Y268" i="7"/>
  <c r="Y413" i="7"/>
  <c r="Y407" i="7"/>
  <c r="Y406" i="7"/>
  <c r="Y410" i="7"/>
  <c r="Y414" i="7"/>
  <c r="Y434" i="7"/>
  <c r="Y438" i="7"/>
  <c r="Y458" i="7"/>
  <c r="Y462" i="7"/>
  <c r="Y466" i="7"/>
  <c r="Y431" i="7"/>
  <c r="Y435" i="7"/>
  <c r="Y439" i="7"/>
  <c r="Y459" i="7"/>
  <c r="Y463" i="7"/>
  <c r="Y401" i="7"/>
  <c r="Y69" i="7"/>
  <c r="Y598" i="7"/>
  <c r="Y583" i="7" s="1"/>
  <c r="Y77" i="7" s="1"/>
  <c r="Y630" i="7"/>
  <c r="Y615" i="7" s="1"/>
  <c r="Y78" i="7" s="1"/>
  <c r="X80" i="7"/>
  <c r="Y409" i="7"/>
  <c r="Y411" i="7"/>
  <c r="Y408" i="7"/>
  <c r="Y412" i="7"/>
  <c r="Y432" i="7"/>
  <c r="Y436" i="7"/>
  <c r="Y440" i="7"/>
  <c r="Y460" i="7"/>
  <c r="Y464" i="7"/>
  <c r="Y433" i="7"/>
  <c r="Y437" i="7"/>
  <c r="Y457" i="7"/>
  <c r="Y461" i="7"/>
  <c r="Y465" i="7"/>
  <c r="Z563" i="7"/>
  <c r="AF545" i="7" l="1"/>
  <c r="AF576" i="7"/>
  <c r="AF577" i="7"/>
  <c r="W563" i="7"/>
  <c r="AF556" i="7"/>
  <c r="AF557" i="7"/>
  <c r="AF559" i="7"/>
  <c r="AF555" i="7"/>
  <c r="AD538" i="7"/>
  <c r="AD540" i="7" s="1"/>
  <c r="AF522" i="7"/>
  <c r="AF490" i="7"/>
  <c r="AF484" i="7"/>
  <c r="AF530" i="7"/>
  <c r="AF526" i="7"/>
  <c r="AF518" i="7"/>
  <c r="AF29" i="7"/>
  <c r="AF33" i="7"/>
  <c r="AF26" i="7"/>
  <c r="AF551" i="7"/>
  <c r="AG547" i="7"/>
  <c r="AF539" i="7"/>
  <c r="AF38" i="7"/>
  <c r="AF37" i="7"/>
  <c r="AF36" i="7"/>
  <c r="Y405" i="7"/>
  <c r="AF22" i="7"/>
  <c r="AF39" i="7" s="1"/>
  <c r="AF41" i="7" s="1"/>
  <c r="AF661" i="7"/>
  <c r="AF659" i="7"/>
  <c r="AF657" i="7"/>
  <c r="AF655" i="7"/>
  <c r="AF653" i="7"/>
  <c r="AF660" i="7"/>
  <c r="AF656" i="7"/>
  <c r="AF652" i="7"/>
  <c r="AF627" i="7"/>
  <c r="AF625" i="7"/>
  <c r="AF623" i="7"/>
  <c r="AF621" i="7"/>
  <c r="AF597" i="7"/>
  <c r="AF658" i="7"/>
  <c r="AF654" i="7"/>
  <c r="AF629" i="7"/>
  <c r="AF628" i="7"/>
  <c r="AF626" i="7"/>
  <c r="AF624" i="7"/>
  <c r="AF594" i="7"/>
  <c r="AF593" i="7"/>
  <c r="AF592" i="7"/>
  <c r="AF591" i="7"/>
  <c r="AF590" i="7"/>
  <c r="AF589" i="7"/>
  <c r="AF588" i="7"/>
  <c r="AF595" i="7"/>
  <c r="AF622" i="7"/>
  <c r="AF596" i="7"/>
  <c r="AF620" i="7"/>
  <c r="AF19" i="7"/>
  <c r="AF40" i="7"/>
  <c r="AG2" i="7"/>
  <c r="X90" i="7"/>
  <c r="X91" i="7" s="1"/>
  <c r="Z546" i="7"/>
  <c r="Z548" i="7" s="1"/>
  <c r="Z272" i="7"/>
  <c r="AA544" i="7"/>
  <c r="Z176" i="7"/>
  <c r="Z139" i="7"/>
  <c r="Z55" i="7"/>
  <c r="AA673" i="7"/>
  <c r="AA671" i="7"/>
  <c r="AA670" i="7"/>
  <c r="AA669" i="7"/>
  <c r="AA667" i="7"/>
  <c r="AA666" i="7"/>
  <c r="AA332" i="7"/>
  <c r="AA331" i="7"/>
  <c r="AA330" i="7"/>
  <c r="AA329" i="7"/>
  <c r="AA328" i="7"/>
  <c r="AA327" i="7"/>
  <c r="AA326" i="7"/>
  <c r="AA325" i="7"/>
  <c r="AA664" i="7"/>
  <c r="AA323" i="7"/>
  <c r="AA306" i="7"/>
  <c r="AA305" i="7"/>
  <c r="AA304" i="7"/>
  <c r="AA303" i="7"/>
  <c r="AA302" i="7"/>
  <c r="AA301" i="7"/>
  <c r="AA300" i="7"/>
  <c r="AA324" i="7"/>
  <c r="AA641" i="7"/>
  <c r="AA640" i="7"/>
  <c r="AA639" i="7"/>
  <c r="AA638" i="7"/>
  <c r="AA637" i="7"/>
  <c r="AA636" i="7"/>
  <c r="AA635" i="7"/>
  <c r="AA634" i="7"/>
  <c r="AA632" i="7"/>
  <c r="AA281" i="7"/>
  <c r="AA280" i="7"/>
  <c r="AA279" i="7"/>
  <c r="AA278" i="7"/>
  <c r="AA277" i="7"/>
  <c r="AA276" i="7"/>
  <c r="AA299" i="7"/>
  <c r="AA298" i="7"/>
  <c r="AA297" i="7"/>
  <c r="AA609" i="7"/>
  <c r="AA608" i="7"/>
  <c r="AA607" i="7"/>
  <c r="AA606" i="7"/>
  <c r="AA605" i="7"/>
  <c r="AA604" i="7"/>
  <c r="AA603" i="7"/>
  <c r="AA601" i="7"/>
  <c r="AA600" i="7"/>
  <c r="AA274" i="7"/>
  <c r="AA275" i="7"/>
  <c r="AA273" i="7"/>
  <c r="AA491" i="7"/>
  <c r="AA485" i="7"/>
  <c r="AA387" i="7"/>
  <c r="AA386" i="7"/>
  <c r="AA385" i="7"/>
  <c r="AA384" i="7"/>
  <c r="AA383" i="7"/>
  <c r="AA382" i="7"/>
  <c r="AA400" i="7"/>
  <c r="AA267" i="7"/>
  <c r="AA254" i="7"/>
  <c r="AA253" i="7"/>
  <c r="AA252" i="7"/>
  <c r="AA251" i="7"/>
  <c r="AA250" i="7"/>
  <c r="AA249" i="7"/>
  <c r="AA28" i="7"/>
  <c r="Z412" i="7"/>
  <c r="Z410" i="7"/>
  <c r="Z409" i="7"/>
  <c r="Z413" i="7"/>
  <c r="Z433" i="7"/>
  <c r="Z437" i="7"/>
  <c r="Z457" i="7"/>
  <c r="Z461" i="7"/>
  <c r="Z465" i="7"/>
  <c r="Z434" i="7"/>
  <c r="Z438" i="7"/>
  <c r="Z458" i="7"/>
  <c r="Z462" i="7"/>
  <c r="Z466" i="7"/>
  <c r="AA563" i="7"/>
  <c r="Z30" i="7"/>
  <c r="Z69" i="7"/>
  <c r="Z598" i="7"/>
  <c r="Z583" i="7" s="1"/>
  <c r="Z77" i="7" s="1"/>
  <c r="Z630" i="7"/>
  <c r="Z615" i="7" s="1"/>
  <c r="Z78" i="7" s="1"/>
  <c r="Z662" i="7"/>
  <c r="Z647" i="7" s="1"/>
  <c r="Z79" i="7" s="1"/>
  <c r="Z408" i="7"/>
  <c r="Z268" i="7"/>
  <c r="Z406" i="7"/>
  <c r="Z414" i="7"/>
  <c r="Z407" i="7"/>
  <c r="Z411" i="7"/>
  <c r="Z431" i="7"/>
  <c r="Z435" i="7"/>
  <c r="Z439" i="7"/>
  <c r="Z459" i="7"/>
  <c r="Z463" i="7"/>
  <c r="Z401" i="7"/>
  <c r="Z432" i="7"/>
  <c r="Z436" i="7"/>
  <c r="Z440" i="7"/>
  <c r="Z460" i="7"/>
  <c r="Z464" i="7"/>
  <c r="Y80" i="7"/>
  <c r="AF71" i="7" l="1"/>
  <c r="AG545" i="7"/>
  <c r="AG577" i="7"/>
  <c r="AG576" i="7"/>
  <c r="AG71" i="7" s="1"/>
  <c r="AG556" i="7"/>
  <c r="AG557" i="7"/>
  <c r="AG559" i="7"/>
  <c r="AG555" i="7"/>
  <c r="AE538" i="7"/>
  <c r="AE540" i="7" s="1"/>
  <c r="AG490" i="7"/>
  <c r="AG484" i="7"/>
  <c r="AG530" i="7"/>
  <c r="AG526" i="7"/>
  <c r="AG522" i="7"/>
  <c r="AG518" i="7"/>
  <c r="AG29" i="7"/>
  <c r="AG33" i="7"/>
  <c r="AG26" i="7"/>
  <c r="AG551" i="7"/>
  <c r="AH547" i="7"/>
  <c r="AG539" i="7"/>
  <c r="Z90" i="7"/>
  <c r="Z91" i="7" s="1"/>
  <c r="AG38" i="7"/>
  <c r="AG37" i="7"/>
  <c r="AG36" i="7"/>
  <c r="Z405" i="7"/>
  <c r="AG22" i="7"/>
  <c r="AG39" i="7" s="1"/>
  <c r="AG41" i="7" s="1"/>
  <c r="AG20" i="7"/>
  <c r="Y90" i="7"/>
  <c r="Y91" i="7" s="1"/>
  <c r="AG652" i="7"/>
  <c r="AG629" i="7"/>
  <c r="AG661" i="7"/>
  <c r="AG659" i="7"/>
  <c r="AG657" i="7"/>
  <c r="AG655" i="7"/>
  <c r="AG658" i="7"/>
  <c r="AG654" i="7"/>
  <c r="AG628" i="7"/>
  <c r="AG626" i="7"/>
  <c r="AG624" i="7"/>
  <c r="AG660" i="7"/>
  <c r="AG656" i="7"/>
  <c r="AG653" i="7"/>
  <c r="AG627" i="7"/>
  <c r="AG625" i="7"/>
  <c r="AG623" i="7"/>
  <c r="AG621" i="7"/>
  <c r="AG597" i="7"/>
  <c r="AG595" i="7"/>
  <c r="AG622" i="7"/>
  <c r="AG593" i="7"/>
  <c r="AG591" i="7"/>
  <c r="AG589" i="7"/>
  <c r="AG596" i="7"/>
  <c r="AG620" i="7"/>
  <c r="AG594" i="7"/>
  <c r="AG592" i="7"/>
  <c r="AG590" i="7"/>
  <c r="AG588" i="7"/>
  <c r="AG678" i="7"/>
  <c r="AG40" i="7"/>
  <c r="AG19" i="7"/>
  <c r="AH2" i="7"/>
  <c r="AA272" i="7"/>
  <c r="AA546" i="7"/>
  <c r="AA548" i="7" s="1"/>
  <c r="AB571" i="7"/>
  <c r="AB544" i="7"/>
  <c r="AA176" i="7"/>
  <c r="AA139" i="7"/>
  <c r="AA55" i="7"/>
  <c r="AA630" i="7"/>
  <c r="AA615" i="7" s="1"/>
  <c r="AA78" i="7" s="1"/>
  <c r="AA598" i="7"/>
  <c r="AA583" i="7" s="1"/>
  <c r="AA77" i="7" s="1"/>
  <c r="AA69" i="7"/>
  <c r="AB673" i="7"/>
  <c r="AB671" i="7"/>
  <c r="AB670" i="7"/>
  <c r="AB668" i="7"/>
  <c r="AB667" i="7"/>
  <c r="AB666" i="7"/>
  <c r="AB664" i="7"/>
  <c r="AB332" i="7"/>
  <c r="AB331" i="7"/>
  <c r="AB330" i="7"/>
  <c r="AB329" i="7"/>
  <c r="AB328" i="7"/>
  <c r="AB327" i="7"/>
  <c r="AB326" i="7"/>
  <c r="AB325" i="7"/>
  <c r="AB324" i="7"/>
  <c r="AB323" i="7"/>
  <c r="AB641" i="7"/>
  <c r="AB640" i="7"/>
  <c r="AB639" i="7"/>
  <c r="AB638" i="7"/>
  <c r="AB637" i="7"/>
  <c r="AB636" i="7"/>
  <c r="AB635" i="7"/>
  <c r="AB634" i="7"/>
  <c r="AB632" i="7"/>
  <c r="AB306" i="7"/>
  <c r="AB305" i="7"/>
  <c r="AB304" i="7"/>
  <c r="AB303" i="7"/>
  <c r="AB302" i="7"/>
  <c r="AB301" i="7"/>
  <c r="AB300" i="7"/>
  <c r="AB299" i="7"/>
  <c r="AB298" i="7"/>
  <c r="AB297" i="7"/>
  <c r="AB609" i="7"/>
  <c r="AB608" i="7"/>
  <c r="AB607" i="7"/>
  <c r="AB606" i="7"/>
  <c r="AB605" i="7"/>
  <c r="AB604" i="7"/>
  <c r="AB603" i="7"/>
  <c r="AB601" i="7"/>
  <c r="AB600" i="7"/>
  <c r="AB281" i="7"/>
  <c r="AB280" i="7"/>
  <c r="AB279" i="7"/>
  <c r="AB278" i="7"/>
  <c r="AB277" i="7"/>
  <c r="AB276" i="7"/>
  <c r="AB275" i="7"/>
  <c r="AB274" i="7"/>
  <c r="AB273" i="7"/>
  <c r="AB272" i="7"/>
  <c r="AB491" i="7"/>
  <c r="AB485" i="7"/>
  <c r="AB400" i="7"/>
  <c r="AB387" i="7"/>
  <c r="AB386" i="7"/>
  <c r="AB385" i="7"/>
  <c r="AB384" i="7"/>
  <c r="AB383" i="7"/>
  <c r="AB382" i="7"/>
  <c r="AB267" i="7"/>
  <c r="AB254" i="7"/>
  <c r="AB253" i="7"/>
  <c r="AB252" i="7"/>
  <c r="AB251" i="7"/>
  <c r="AB250" i="7"/>
  <c r="AB249" i="7"/>
  <c r="AB28" i="7"/>
  <c r="AA411" i="7"/>
  <c r="AA413" i="7"/>
  <c r="AA408" i="7"/>
  <c r="AA412" i="7"/>
  <c r="AA432" i="7"/>
  <c r="AA436" i="7"/>
  <c r="AA440" i="7"/>
  <c r="AA460" i="7"/>
  <c r="AA464" i="7"/>
  <c r="AA433" i="7"/>
  <c r="AA437" i="7"/>
  <c r="AA457" i="7"/>
  <c r="AA461" i="7"/>
  <c r="AA465" i="7"/>
  <c r="AB563" i="7"/>
  <c r="Z80" i="7"/>
  <c r="AA30" i="7"/>
  <c r="AA662" i="7"/>
  <c r="AA647" i="7" s="1"/>
  <c r="AA79" i="7" s="1"/>
  <c r="AA268" i="7"/>
  <c r="AA407" i="7"/>
  <c r="AA409" i="7"/>
  <c r="AA406" i="7"/>
  <c r="AA410" i="7"/>
  <c r="AA414" i="7"/>
  <c r="AA434" i="7"/>
  <c r="AA438" i="7"/>
  <c r="AA458" i="7"/>
  <c r="AA462" i="7"/>
  <c r="AA466" i="7"/>
  <c r="AA431" i="7"/>
  <c r="AA435" i="7"/>
  <c r="AA439" i="7"/>
  <c r="AA459" i="7"/>
  <c r="AA463" i="7"/>
  <c r="AA401" i="7"/>
  <c r="AH545" i="7" l="1"/>
  <c r="AH577" i="7"/>
  <c r="AH576" i="7"/>
  <c r="AH71" i="7" s="1"/>
  <c r="AH556" i="7"/>
  <c r="AH557" i="7"/>
  <c r="AH559" i="7"/>
  <c r="AH555" i="7"/>
  <c r="AF538" i="7"/>
  <c r="AF540" i="7" s="1"/>
  <c r="AH484" i="7"/>
  <c r="AH522" i="7"/>
  <c r="AH490" i="7"/>
  <c r="AH530" i="7"/>
  <c r="AH526" i="7"/>
  <c r="AH518" i="7"/>
  <c r="AH29" i="7"/>
  <c r="AH33" i="7"/>
  <c r="AH26" i="7"/>
  <c r="AH551" i="7"/>
  <c r="AI547" i="7"/>
  <c r="AH539" i="7"/>
  <c r="AH38" i="7"/>
  <c r="AH37" i="7"/>
  <c r="AH36" i="7"/>
  <c r="AA405" i="7"/>
  <c r="AH22" i="7"/>
  <c r="AH39" i="7" s="1"/>
  <c r="AH41" i="7" s="1"/>
  <c r="AH20" i="7"/>
  <c r="AH660" i="7"/>
  <c r="AH658" i="7"/>
  <c r="AH656" i="7"/>
  <c r="AH654" i="7"/>
  <c r="AH661" i="7"/>
  <c r="AH657" i="7"/>
  <c r="AH629" i="7"/>
  <c r="AH628" i="7"/>
  <c r="AH627" i="7"/>
  <c r="AH626" i="7"/>
  <c r="AH625" i="7"/>
  <c r="AH624" i="7"/>
  <c r="AH623" i="7"/>
  <c r="AH622" i="7"/>
  <c r="AH621" i="7"/>
  <c r="AH620" i="7"/>
  <c r="AH597" i="7"/>
  <c r="AH596" i="7"/>
  <c r="AH595" i="7"/>
  <c r="AH659" i="7"/>
  <c r="AH655" i="7"/>
  <c r="AH653" i="7"/>
  <c r="AH652" i="7"/>
  <c r="AH594" i="7"/>
  <c r="AH592" i="7"/>
  <c r="AH590" i="7"/>
  <c r="AH588" i="7"/>
  <c r="AH593" i="7"/>
  <c r="AH591" i="7"/>
  <c r="AH589" i="7"/>
  <c r="AH678" i="7"/>
  <c r="AH40" i="7"/>
  <c r="AH19" i="7"/>
  <c r="AI2" i="7"/>
  <c r="AB546" i="7"/>
  <c r="AB548" i="7" s="1"/>
  <c r="AC571" i="7"/>
  <c r="AC544" i="7"/>
  <c r="AB176" i="7"/>
  <c r="AB139" i="7"/>
  <c r="AB55" i="7"/>
  <c r="AA80" i="7"/>
  <c r="AB598" i="7"/>
  <c r="AB583" i="7" s="1"/>
  <c r="AB77" i="7" s="1"/>
  <c r="AB662" i="7"/>
  <c r="AB647" i="7" s="1"/>
  <c r="AB79" i="7" s="1"/>
  <c r="AB30" i="7"/>
  <c r="AB630" i="7"/>
  <c r="AB615" i="7" s="1"/>
  <c r="AB78" i="7" s="1"/>
  <c r="AB69" i="7"/>
  <c r="AC673" i="7"/>
  <c r="AC671" i="7"/>
  <c r="AC670" i="7"/>
  <c r="AC668" i="7"/>
  <c r="AC667" i="7"/>
  <c r="AC666" i="7"/>
  <c r="AC332" i="7"/>
  <c r="AC331" i="7"/>
  <c r="AC330" i="7"/>
  <c r="AC329" i="7"/>
  <c r="AC328" i="7"/>
  <c r="AC327" i="7"/>
  <c r="AC326" i="7"/>
  <c r="AC325" i="7"/>
  <c r="AC664" i="7"/>
  <c r="AC324" i="7"/>
  <c r="AC306" i="7"/>
  <c r="AC305" i="7"/>
  <c r="AC304" i="7"/>
  <c r="AC303" i="7"/>
  <c r="AC302" i="7"/>
  <c r="AC301" i="7"/>
  <c r="AC300" i="7"/>
  <c r="AC323" i="7"/>
  <c r="AC641" i="7"/>
  <c r="AC640" i="7"/>
  <c r="AC639" i="7"/>
  <c r="AC638" i="7"/>
  <c r="AC637" i="7"/>
  <c r="AC636" i="7"/>
  <c r="AC635" i="7"/>
  <c r="AC634" i="7"/>
  <c r="AC632" i="7"/>
  <c r="AC299" i="7"/>
  <c r="AC281" i="7"/>
  <c r="AC280" i="7"/>
  <c r="AC279" i="7"/>
  <c r="AC278" i="7"/>
  <c r="AC277" i="7"/>
  <c r="AC276" i="7"/>
  <c r="AC298" i="7"/>
  <c r="AC297" i="7"/>
  <c r="AC609" i="7"/>
  <c r="AC608" i="7"/>
  <c r="AC607" i="7"/>
  <c r="AC606" i="7"/>
  <c r="AC605" i="7"/>
  <c r="AC604" i="7"/>
  <c r="AC603" i="7"/>
  <c r="AC601" i="7"/>
  <c r="AC600" i="7"/>
  <c r="AC275" i="7"/>
  <c r="AC274" i="7"/>
  <c r="AC273" i="7"/>
  <c r="AC272" i="7"/>
  <c r="AC491" i="7"/>
  <c r="AC485" i="7"/>
  <c r="AC387" i="7"/>
  <c r="AC386" i="7"/>
  <c r="AC385" i="7"/>
  <c r="AC384" i="7"/>
  <c r="AC383" i="7"/>
  <c r="AC382" i="7"/>
  <c r="AC400" i="7"/>
  <c r="AC267" i="7"/>
  <c r="AC254" i="7"/>
  <c r="AC253" i="7"/>
  <c r="AC252" i="7"/>
  <c r="AC251" i="7"/>
  <c r="AC250" i="7"/>
  <c r="AC249" i="7"/>
  <c r="AC28" i="7"/>
  <c r="AB410" i="7"/>
  <c r="AB268" i="7"/>
  <c r="AB408" i="7"/>
  <c r="AB407" i="7"/>
  <c r="AB411" i="7"/>
  <c r="AB431" i="7"/>
  <c r="AB435" i="7"/>
  <c r="AB439" i="7"/>
  <c r="AB459" i="7"/>
  <c r="AB463" i="7"/>
  <c r="AB401" i="7"/>
  <c r="AB432" i="7"/>
  <c r="AB436" i="7"/>
  <c r="AB440" i="7"/>
  <c r="AB460" i="7"/>
  <c r="AB464" i="7"/>
  <c r="AB406" i="7"/>
  <c r="AB414" i="7"/>
  <c r="AB412" i="7"/>
  <c r="AB405" i="7"/>
  <c r="AB409" i="7"/>
  <c r="AB413" i="7"/>
  <c r="AB433" i="7"/>
  <c r="AB437" i="7"/>
  <c r="AB457" i="7"/>
  <c r="AB461" i="7"/>
  <c r="AB465" i="7"/>
  <c r="AB434" i="7"/>
  <c r="AB438" i="7"/>
  <c r="AB458" i="7"/>
  <c r="AB462" i="7"/>
  <c r="AB466" i="7"/>
  <c r="AC563" i="7"/>
  <c r="AI545" i="7" l="1"/>
  <c r="AI577" i="7"/>
  <c r="AI576" i="7"/>
  <c r="AI71" i="7" s="1"/>
  <c r="AI556" i="7"/>
  <c r="AI557" i="7"/>
  <c r="AI559" i="7"/>
  <c r="AI555" i="7"/>
  <c r="AG538" i="7"/>
  <c r="AG540" i="7" s="1"/>
  <c r="AI490" i="7"/>
  <c r="AI484" i="7"/>
  <c r="AI530" i="7"/>
  <c r="AI526" i="7"/>
  <c r="AI522" i="7"/>
  <c r="AI518" i="7"/>
  <c r="AI29" i="7"/>
  <c r="AI33" i="7"/>
  <c r="AI26" i="7"/>
  <c r="AI551" i="7"/>
  <c r="AJ547" i="7"/>
  <c r="AI539" i="7"/>
  <c r="AB90" i="7"/>
  <c r="AB91" i="7" s="1"/>
  <c r="AI38" i="7"/>
  <c r="AI36" i="7"/>
  <c r="AI37" i="7"/>
  <c r="AI22" i="7"/>
  <c r="AI39" i="7" s="1"/>
  <c r="AI41" i="7" s="1"/>
  <c r="AI20" i="7"/>
  <c r="AA90" i="7"/>
  <c r="AA91" i="7" s="1"/>
  <c r="AI661" i="7"/>
  <c r="AI660" i="7"/>
  <c r="AI659" i="7"/>
  <c r="AI658" i="7"/>
  <c r="AI657" i="7"/>
  <c r="AI656" i="7"/>
  <c r="AI655" i="7"/>
  <c r="AI654" i="7"/>
  <c r="AI653" i="7"/>
  <c r="AI628" i="7"/>
  <c r="AI624" i="7"/>
  <c r="AI629" i="7"/>
  <c r="AI652" i="7"/>
  <c r="AI627" i="7"/>
  <c r="AI625" i="7"/>
  <c r="AI623" i="7"/>
  <c r="AI626" i="7"/>
  <c r="AI622" i="7"/>
  <c r="AI620" i="7"/>
  <c r="AI596" i="7"/>
  <c r="AI594" i="7"/>
  <c r="AI592" i="7"/>
  <c r="AI590" i="7"/>
  <c r="AI588" i="7"/>
  <c r="AI597" i="7"/>
  <c r="AI593" i="7"/>
  <c r="AI591" i="7"/>
  <c r="AI589" i="7"/>
  <c r="AI621" i="7"/>
  <c r="AI595" i="7"/>
  <c r="AI678" i="7"/>
  <c r="AI19" i="7"/>
  <c r="AI40" i="7"/>
  <c r="AJ2" i="7"/>
  <c r="AC546" i="7"/>
  <c r="AC548" i="7" s="1"/>
  <c r="AD571" i="7"/>
  <c r="AD544" i="7"/>
  <c r="AC176" i="7"/>
  <c r="AC139" i="7"/>
  <c r="AC55" i="7"/>
  <c r="AB80" i="7"/>
  <c r="AC662" i="7"/>
  <c r="AC647" i="7" s="1"/>
  <c r="AC79" i="7" s="1"/>
  <c r="AC30" i="7"/>
  <c r="AD672" i="7"/>
  <c r="AD671" i="7"/>
  <c r="AD670" i="7"/>
  <c r="AD668" i="7"/>
  <c r="AD667" i="7"/>
  <c r="AD666" i="7"/>
  <c r="AD664" i="7"/>
  <c r="AD332" i="7"/>
  <c r="AD331" i="7"/>
  <c r="AD330" i="7"/>
  <c r="AD329" i="7"/>
  <c r="AD328" i="7"/>
  <c r="AD327" i="7"/>
  <c r="AD326" i="7"/>
  <c r="AD325" i="7"/>
  <c r="AD324" i="7"/>
  <c r="AD323" i="7"/>
  <c r="AD641" i="7"/>
  <c r="AD640" i="7"/>
  <c r="AD639" i="7"/>
  <c r="AD638" i="7"/>
  <c r="AD637" i="7"/>
  <c r="AD636" i="7"/>
  <c r="AD635" i="7"/>
  <c r="AD634" i="7"/>
  <c r="AD632" i="7"/>
  <c r="AD306" i="7"/>
  <c r="AD305" i="7"/>
  <c r="AD304" i="7"/>
  <c r="AD303" i="7"/>
  <c r="AD302" i="7"/>
  <c r="AD301" i="7"/>
  <c r="AD300" i="7"/>
  <c r="AD299" i="7"/>
  <c r="AD298" i="7"/>
  <c r="AD297" i="7"/>
  <c r="AD609" i="7"/>
  <c r="AD608" i="7"/>
  <c r="AD607" i="7"/>
  <c r="AD606" i="7"/>
  <c r="AD605" i="7"/>
  <c r="AD604" i="7"/>
  <c r="AD603" i="7"/>
  <c r="AD601" i="7"/>
  <c r="AD600" i="7"/>
  <c r="AD281" i="7"/>
  <c r="AD280" i="7"/>
  <c r="AD279" i="7"/>
  <c r="AD278" i="7"/>
  <c r="AD277" i="7"/>
  <c r="AD276" i="7"/>
  <c r="AD275" i="7"/>
  <c r="AD274" i="7"/>
  <c r="AD273" i="7"/>
  <c r="AD272" i="7"/>
  <c r="AD491" i="7"/>
  <c r="AD485" i="7"/>
  <c r="AD400" i="7"/>
  <c r="AD387" i="7"/>
  <c r="AD386" i="7"/>
  <c r="AD385" i="7"/>
  <c r="AD384" i="7"/>
  <c r="AD383" i="7"/>
  <c r="AD382" i="7"/>
  <c r="AD267" i="7"/>
  <c r="AD254" i="7"/>
  <c r="AD253" i="7"/>
  <c r="AD252" i="7"/>
  <c r="AD251" i="7"/>
  <c r="AD250" i="7"/>
  <c r="AD249" i="7"/>
  <c r="AD28" i="7"/>
  <c r="AC268" i="7"/>
  <c r="AC409" i="7"/>
  <c r="AC407" i="7"/>
  <c r="AC406" i="7"/>
  <c r="AC410" i="7"/>
  <c r="AC414" i="7"/>
  <c r="AC434" i="7"/>
  <c r="AC438" i="7"/>
  <c r="AC458" i="7"/>
  <c r="AC462" i="7"/>
  <c r="AC466" i="7"/>
  <c r="AC431" i="7"/>
  <c r="AC435" i="7"/>
  <c r="AC439" i="7"/>
  <c r="AC459" i="7"/>
  <c r="AC463" i="7"/>
  <c r="AC401" i="7"/>
  <c r="AC69" i="7"/>
  <c r="AC598" i="7"/>
  <c r="AC583" i="7" s="1"/>
  <c r="AC77" i="7" s="1"/>
  <c r="AC630" i="7"/>
  <c r="AC615" i="7" s="1"/>
  <c r="AC78" i="7" s="1"/>
  <c r="AC405" i="7"/>
  <c r="AC413" i="7"/>
  <c r="AC411" i="7"/>
  <c r="AC408" i="7"/>
  <c r="AC412" i="7"/>
  <c r="AC432" i="7"/>
  <c r="AC436" i="7"/>
  <c r="AC440" i="7"/>
  <c r="AC460" i="7"/>
  <c r="AC464" i="7"/>
  <c r="AC433" i="7"/>
  <c r="AC437" i="7"/>
  <c r="AC457" i="7"/>
  <c r="AC461" i="7"/>
  <c r="AC465" i="7"/>
  <c r="AD563" i="7"/>
  <c r="AJ545" i="7" l="1"/>
  <c r="AJ577" i="7"/>
  <c r="AJ576" i="7"/>
  <c r="AJ556" i="7"/>
  <c r="AJ557" i="7"/>
  <c r="AJ559" i="7"/>
  <c r="AJ555" i="7"/>
  <c r="AH538" i="7"/>
  <c r="AH540" i="7" s="1"/>
  <c r="AJ526" i="7"/>
  <c r="AJ522" i="7"/>
  <c r="AJ518" i="7"/>
  <c r="AJ490" i="7"/>
  <c r="AJ484" i="7"/>
  <c r="AJ530" i="7"/>
  <c r="AJ29" i="7"/>
  <c r="AJ33" i="7"/>
  <c r="AJ26" i="7"/>
  <c r="AJ551" i="7"/>
  <c r="AK547" i="7"/>
  <c r="AJ539" i="7"/>
  <c r="AJ38" i="7"/>
  <c r="AJ37" i="7"/>
  <c r="AJ36" i="7"/>
  <c r="AJ22" i="7"/>
  <c r="AJ39" i="7" s="1"/>
  <c r="AJ41" i="7" s="1"/>
  <c r="AJ20" i="7"/>
  <c r="AJ660" i="7"/>
  <c r="AJ658" i="7"/>
  <c r="AJ656" i="7"/>
  <c r="AJ654" i="7"/>
  <c r="AJ652" i="7"/>
  <c r="AJ659" i="7"/>
  <c r="AJ629" i="7"/>
  <c r="AJ655" i="7"/>
  <c r="AJ653" i="7"/>
  <c r="AJ627" i="7"/>
  <c r="AJ625" i="7"/>
  <c r="AJ661" i="7"/>
  <c r="AJ657" i="7"/>
  <c r="AJ628" i="7"/>
  <c r="AJ626" i="7"/>
  <c r="AJ624" i="7"/>
  <c r="AJ622" i="7"/>
  <c r="AJ620" i="7"/>
  <c r="AJ596" i="7"/>
  <c r="AJ594" i="7"/>
  <c r="AJ593" i="7"/>
  <c r="AJ592" i="7"/>
  <c r="AJ591" i="7"/>
  <c r="AJ590" i="7"/>
  <c r="AJ589" i="7"/>
  <c r="AJ588" i="7"/>
  <c r="AJ597" i="7"/>
  <c r="AJ621" i="7"/>
  <c r="AJ595" i="7"/>
  <c r="AJ623" i="7"/>
  <c r="AJ678" i="7"/>
  <c r="AJ19" i="7"/>
  <c r="AJ40" i="7"/>
  <c r="AK2" i="7"/>
  <c r="AD546" i="7"/>
  <c r="AD548" i="7" s="1"/>
  <c r="AE571" i="7"/>
  <c r="AE544" i="7"/>
  <c r="AD176" i="7"/>
  <c r="AD139" i="7"/>
  <c r="AD55" i="7"/>
  <c r="AE672" i="7"/>
  <c r="AE671" i="7"/>
  <c r="AE670" i="7"/>
  <c r="AE668" i="7"/>
  <c r="AE667" i="7"/>
  <c r="AE666" i="7"/>
  <c r="AE664" i="7"/>
  <c r="AE332" i="7"/>
  <c r="AE331" i="7"/>
  <c r="AE330" i="7"/>
  <c r="AE329" i="7"/>
  <c r="AE328" i="7"/>
  <c r="AE327" i="7"/>
  <c r="AE326" i="7"/>
  <c r="AE325" i="7"/>
  <c r="AE323" i="7"/>
  <c r="AE306" i="7"/>
  <c r="AE305" i="7"/>
  <c r="AE304" i="7"/>
  <c r="AE303" i="7"/>
  <c r="AE302" i="7"/>
  <c r="AE301" i="7"/>
  <c r="AE300" i="7"/>
  <c r="AE324" i="7"/>
  <c r="AE641" i="7"/>
  <c r="AE640" i="7"/>
  <c r="AE639" i="7"/>
  <c r="AE638" i="7"/>
  <c r="AE637" i="7"/>
  <c r="AE636" i="7"/>
  <c r="AE635" i="7"/>
  <c r="AE634" i="7"/>
  <c r="AE632" i="7"/>
  <c r="AE281" i="7"/>
  <c r="AE280" i="7"/>
  <c r="AE279" i="7"/>
  <c r="AE278" i="7"/>
  <c r="AE277" i="7"/>
  <c r="AE276" i="7"/>
  <c r="AE299" i="7"/>
  <c r="AE298" i="7"/>
  <c r="AE297" i="7"/>
  <c r="AE609" i="7"/>
  <c r="AE608" i="7"/>
  <c r="AE607" i="7"/>
  <c r="AE606" i="7"/>
  <c r="AE605" i="7"/>
  <c r="AE604" i="7"/>
  <c r="AE603" i="7"/>
  <c r="AE601" i="7"/>
  <c r="AE600" i="7"/>
  <c r="AE274" i="7"/>
  <c r="AE275" i="7"/>
  <c r="AE273" i="7"/>
  <c r="AE272" i="7"/>
  <c r="AE491" i="7"/>
  <c r="AE485" i="7"/>
  <c r="AE387" i="7"/>
  <c r="AE386" i="7"/>
  <c r="AE385" i="7"/>
  <c r="AE384" i="7"/>
  <c r="AE383" i="7"/>
  <c r="AE382" i="7"/>
  <c r="AE400" i="7"/>
  <c r="AE267" i="7"/>
  <c r="AE254" i="7"/>
  <c r="AE253" i="7"/>
  <c r="AE252" i="7"/>
  <c r="AE251" i="7"/>
  <c r="AE250" i="7"/>
  <c r="AE249" i="7"/>
  <c r="AE28" i="7"/>
  <c r="AD408" i="7"/>
  <c r="AD268" i="7"/>
  <c r="AD406" i="7"/>
  <c r="AD414" i="7"/>
  <c r="AD405" i="7"/>
  <c r="AD409" i="7"/>
  <c r="AD413" i="7"/>
  <c r="AD433" i="7"/>
  <c r="AD437" i="7"/>
  <c r="AD457" i="7"/>
  <c r="AD461" i="7"/>
  <c r="AD465" i="7"/>
  <c r="AD434" i="7"/>
  <c r="AD438" i="7"/>
  <c r="AD458" i="7"/>
  <c r="AD462" i="7"/>
  <c r="AD466" i="7"/>
  <c r="AE563" i="7"/>
  <c r="AD30" i="7"/>
  <c r="AD69" i="7"/>
  <c r="AD598" i="7"/>
  <c r="AD583" i="7" s="1"/>
  <c r="AD77" i="7" s="1"/>
  <c r="AD630" i="7"/>
  <c r="AD615" i="7" s="1"/>
  <c r="AD78" i="7" s="1"/>
  <c r="AD662" i="7"/>
  <c r="AD647" i="7" s="1"/>
  <c r="AD79" i="7" s="1"/>
  <c r="AD412" i="7"/>
  <c r="AD410" i="7"/>
  <c r="AD407" i="7"/>
  <c r="AD411" i="7"/>
  <c r="AD431" i="7"/>
  <c r="AD435" i="7"/>
  <c r="AD439" i="7"/>
  <c r="AD459" i="7"/>
  <c r="AD463" i="7"/>
  <c r="AD401" i="7"/>
  <c r="AD432" i="7"/>
  <c r="AD436" i="7"/>
  <c r="AD440" i="7"/>
  <c r="AD460" i="7"/>
  <c r="AD464" i="7"/>
  <c r="AC80" i="7"/>
  <c r="AJ71" i="7" l="1"/>
  <c r="AK545" i="7"/>
  <c r="AK577" i="7"/>
  <c r="AK576" i="7"/>
  <c r="AK71" i="7" s="1"/>
  <c r="AK556" i="7"/>
  <c r="AK557" i="7"/>
  <c r="AK559" i="7"/>
  <c r="AK555" i="7"/>
  <c r="AI538" i="7"/>
  <c r="AI540" i="7" s="1"/>
  <c r="AK490" i="7"/>
  <c r="AK484" i="7"/>
  <c r="AK530" i="7"/>
  <c r="AK526" i="7"/>
  <c r="AK522" i="7"/>
  <c r="AK518" i="7"/>
  <c r="AK29" i="7"/>
  <c r="AK33" i="7"/>
  <c r="AK26" i="7"/>
  <c r="AK551" i="7"/>
  <c r="AL547" i="7"/>
  <c r="AK539" i="7"/>
  <c r="AK38" i="7"/>
  <c r="AK37" i="7"/>
  <c r="AK36" i="7"/>
  <c r="AK22" i="7"/>
  <c r="AK39" i="7" s="1"/>
  <c r="AK41" i="7" s="1"/>
  <c r="AK20" i="7"/>
  <c r="AC90" i="7"/>
  <c r="AC91" i="7" s="1"/>
  <c r="AK661" i="7"/>
  <c r="AK659" i="7"/>
  <c r="AK657" i="7"/>
  <c r="AK655" i="7"/>
  <c r="AK653" i="7"/>
  <c r="AK652" i="7"/>
  <c r="AK629" i="7"/>
  <c r="AK658" i="7"/>
  <c r="AK654" i="7"/>
  <c r="AK660" i="7"/>
  <c r="AK656" i="7"/>
  <c r="AK628" i="7"/>
  <c r="AK626" i="7"/>
  <c r="AK624" i="7"/>
  <c r="AK627" i="7"/>
  <c r="AK625" i="7"/>
  <c r="AK623" i="7"/>
  <c r="AK621" i="7"/>
  <c r="AK597" i="7"/>
  <c r="AK620" i="7"/>
  <c r="AK595" i="7"/>
  <c r="AK593" i="7"/>
  <c r="AK591" i="7"/>
  <c r="AK589" i="7"/>
  <c r="AK622" i="7"/>
  <c r="AK596" i="7"/>
  <c r="AK594" i="7"/>
  <c r="AK592" i="7"/>
  <c r="AK590" i="7"/>
  <c r="AK588" i="7"/>
  <c r="AK678" i="7"/>
  <c r="AK40" i="7"/>
  <c r="AK19" i="7"/>
  <c r="AL2" i="7"/>
  <c r="AE546" i="7"/>
  <c r="AE548" i="7" s="1"/>
  <c r="AF544" i="7"/>
  <c r="AE176" i="7"/>
  <c r="AE139" i="7"/>
  <c r="AE55" i="7"/>
  <c r="AE598" i="7"/>
  <c r="AE583" i="7" s="1"/>
  <c r="AE77" i="7" s="1"/>
  <c r="AE630" i="7"/>
  <c r="AE615" i="7" s="1"/>
  <c r="AE78" i="7" s="1"/>
  <c r="AE69" i="7"/>
  <c r="AE411" i="7"/>
  <c r="AE405" i="7"/>
  <c r="AE413" i="7"/>
  <c r="AE408" i="7"/>
  <c r="AE412" i="7"/>
  <c r="AE432" i="7"/>
  <c r="AE436" i="7"/>
  <c r="AE440" i="7"/>
  <c r="AE460" i="7"/>
  <c r="AE464" i="7"/>
  <c r="AE433" i="7"/>
  <c r="AE437" i="7"/>
  <c r="AE457" i="7"/>
  <c r="AE461" i="7"/>
  <c r="AE465" i="7"/>
  <c r="AF563" i="7"/>
  <c r="AE30" i="7"/>
  <c r="AE662" i="7"/>
  <c r="AE647" i="7" s="1"/>
  <c r="AE79" i="7" s="1"/>
  <c r="AF672" i="7"/>
  <c r="AF671" i="7"/>
  <c r="AF670" i="7"/>
  <c r="AF668" i="7"/>
  <c r="AF667" i="7"/>
  <c r="AF666" i="7"/>
  <c r="AF664" i="7"/>
  <c r="AF332" i="7"/>
  <c r="AF331" i="7"/>
  <c r="AF330" i="7"/>
  <c r="AF329" i="7"/>
  <c r="AF328" i="7"/>
  <c r="AF327" i="7"/>
  <c r="AF326" i="7"/>
  <c r="AF325" i="7"/>
  <c r="AF324" i="7"/>
  <c r="AF323" i="7"/>
  <c r="AF641" i="7"/>
  <c r="AF640" i="7"/>
  <c r="AF639" i="7"/>
  <c r="AF638" i="7"/>
  <c r="AF637" i="7"/>
  <c r="AF636" i="7"/>
  <c r="AF635" i="7"/>
  <c r="AF634" i="7"/>
  <c r="AF632" i="7"/>
  <c r="AF306" i="7"/>
  <c r="AF305" i="7"/>
  <c r="AF304" i="7"/>
  <c r="AF303" i="7"/>
  <c r="AF302" i="7"/>
  <c r="AF301" i="7"/>
  <c r="AF300" i="7"/>
  <c r="AF299" i="7"/>
  <c r="AF298" i="7"/>
  <c r="AF297" i="7"/>
  <c r="AF609" i="7"/>
  <c r="AF608" i="7"/>
  <c r="AF607" i="7"/>
  <c r="AF606" i="7"/>
  <c r="AF605" i="7"/>
  <c r="AF604" i="7"/>
  <c r="AF603" i="7"/>
  <c r="AF601" i="7"/>
  <c r="AF600" i="7"/>
  <c r="AF281" i="7"/>
  <c r="AF280" i="7"/>
  <c r="AF279" i="7"/>
  <c r="AF278" i="7"/>
  <c r="AF277" i="7"/>
  <c r="AF276" i="7"/>
  <c r="AF275" i="7"/>
  <c r="AF274" i="7"/>
  <c r="AF273" i="7"/>
  <c r="AF272" i="7"/>
  <c r="AF491" i="7"/>
  <c r="AF485" i="7"/>
  <c r="AF400" i="7"/>
  <c r="AF387" i="7"/>
  <c r="AF386" i="7"/>
  <c r="AF385" i="7"/>
  <c r="AF384" i="7"/>
  <c r="AF383" i="7"/>
  <c r="AF382" i="7"/>
  <c r="AF267" i="7"/>
  <c r="AF254" i="7"/>
  <c r="AF253" i="7"/>
  <c r="AF252" i="7"/>
  <c r="AF251" i="7"/>
  <c r="AF250" i="7"/>
  <c r="AF249" i="7"/>
  <c r="AF28" i="7"/>
  <c r="AE268" i="7"/>
  <c r="AE407" i="7"/>
  <c r="AE409" i="7"/>
  <c r="AE406" i="7"/>
  <c r="AE410" i="7"/>
  <c r="AE414" i="7"/>
  <c r="AE434" i="7"/>
  <c r="AE438" i="7"/>
  <c r="AE458" i="7"/>
  <c r="AE462" i="7"/>
  <c r="AE466" i="7"/>
  <c r="AE431" i="7"/>
  <c r="AE435" i="7"/>
  <c r="AE439" i="7"/>
  <c r="AE459" i="7"/>
  <c r="AE463" i="7"/>
  <c r="AE401" i="7"/>
  <c r="AD80" i="7"/>
  <c r="AL545" i="7" l="1"/>
  <c r="AL577" i="7"/>
  <c r="AL576" i="7"/>
  <c r="AL71" i="7" s="1"/>
  <c r="AL556" i="7"/>
  <c r="AL557" i="7"/>
  <c r="AL559" i="7"/>
  <c r="AL555" i="7"/>
  <c r="AJ538" i="7"/>
  <c r="AJ540" i="7" s="1"/>
  <c r="AL530" i="7"/>
  <c r="AL526" i="7"/>
  <c r="AL522" i="7"/>
  <c r="AL518" i="7"/>
  <c r="AL490" i="7"/>
  <c r="AL484" i="7"/>
  <c r="AL29" i="7"/>
  <c r="AL33" i="7"/>
  <c r="AL26" i="7"/>
  <c r="AL551" i="7"/>
  <c r="AM547" i="7"/>
  <c r="AL539" i="7"/>
  <c r="AE90" i="7"/>
  <c r="AE91" i="7" s="1"/>
  <c r="AL38" i="7"/>
  <c r="AL37" i="7"/>
  <c r="AL36" i="7"/>
  <c r="AL22" i="7"/>
  <c r="AL39" i="7" s="1"/>
  <c r="AL41" i="7" s="1"/>
  <c r="AL20" i="7"/>
  <c r="AD90" i="7"/>
  <c r="AD91" i="7" s="1"/>
  <c r="AL661" i="7"/>
  <c r="AL659" i="7"/>
  <c r="AL657" i="7"/>
  <c r="AL655" i="7"/>
  <c r="AL653" i="7"/>
  <c r="AL628" i="7"/>
  <c r="AL627" i="7"/>
  <c r="AL626" i="7"/>
  <c r="AL625" i="7"/>
  <c r="AL624" i="7"/>
  <c r="AL623" i="7"/>
  <c r="AL622" i="7"/>
  <c r="AL621" i="7"/>
  <c r="AL620" i="7"/>
  <c r="AL597" i="7"/>
  <c r="AL596" i="7"/>
  <c r="AL595" i="7"/>
  <c r="AL660" i="7"/>
  <c r="AL654" i="7"/>
  <c r="AL656" i="7"/>
  <c r="AL652" i="7"/>
  <c r="AL658" i="7"/>
  <c r="AL629" i="7"/>
  <c r="AL593" i="7"/>
  <c r="AL591" i="7"/>
  <c r="AL589" i="7"/>
  <c r="AL594" i="7"/>
  <c r="AL592" i="7"/>
  <c r="AL590" i="7"/>
  <c r="AL588" i="7"/>
  <c r="AL678" i="7"/>
  <c r="AL40" i="7"/>
  <c r="AL19" i="7"/>
  <c r="AM2" i="7"/>
  <c r="AF546" i="7"/>
  <c r="AF548" i="7" s="1"/>
  <c r="AG571" i="7"/>
  <c r="C387" i="7"/>
  <c r="C254" i="7"/>
  <c r="AG544" i="7"/>
  <c r="AF176" i="7"/>
  <c r="AF139" i="7"/>
  <c r="AF55" i="7"/>
  <c r="AE80" i="7"/>
  <c r="AF630" i="7"/>
  <c r="AF615" i="7" s="1"/>
  <c r="AF78" i="7" s="1"/>
  <c r="AF30" i="7"/>
  <c r="AF598" i="7"/>
  <c r="AF583" i="7" s="1"/>
  <c r="AF77" i="7" s="1"/>
  <c r="AF662" i="7"/>
  <c r="AF647" i="7" s="1"/>
  <c r="AF79" i="7" s="1"/>
  <c r="AF69" i="7"/>
  <c r="AG673" i="7"/>
  <c r="AG672" i="7"/>
  <c r="AG671" i="7"/>
  <c r="AG669" i="7"/>
  <c r="AG668" i="7"/>
  <c r="AG667" i="7"/>
  <c r="AG666" i="7"/>
  <c r="AG332" i="7"/>
  <c r="AG330" i="7"/>
  <c r="AG329" i="7"/>
  <c r="AG328" i="7"/>
  <c r="AG327" i="7"/>
  <c r="AG326" i="7"/>
  <c r="AG325" i="7"/>
  <c r="AG664" i="7"/>
  <c r="AG324" i="7"/>
  <c r="AG306" i="7"/>
  <c r="AG305" i="7"/>
  <c r="AG304" i="7"/>
  <c r="AG303" i="7"/>
  <c r="AG302" i="7"/>
  <c r="AG301" i="7"/>
  <c r="AG300" i="7"/>
  <c r="AG323" i="7"/>
  <c r="AG641" i="7"/>
  <c r="AG640" i="7"/>
  <c r="AG639" i="7"/>
  <c r="AG638" i="7"/>
  <c r="AG637" i="7"/>
  <c r="AG636" i="7"/>
  <c r="AG635" i="7"/>
  <c r="AG633" i="7"/>
  <c r="AG632" i="7"/>
  <c r="AG299" i="7"/>
  <c r="AG281" i="7"/>
  <c r="AG280" i="7"/>
  <c r="AG279" i="7"/>
  <c r="AG278" i="7"/>
  <c r="AG277" i="7"/>
  <c r="AG276" i="7"/>
  <c r="AG298" i="7"/>
  <c r="AG297" i="7"/>
  <c r="AG609" i="7"/>
  <c r="AG608" i="7"/>
  <c r="AG607" i="7"/>
  <c r="AG606" i="7"/>
  <c r="AG605" i="7"/>
  <c r="AG604" i="7"/>
  <c r="AG603" i="7"/>
  <c r="AG601" i="7"/>
  <c r="AG600" i="7"/>
  <c r="AG275" i="7"/>
  <c r="AG274" i="7"/>
  <c r="AG273" i="7"/>
  <c r="AG272" i="7"/>
  <c r="AG491" i="7"/>
  <c r="AG485" i="7"/>
  <c r="AG387" i="7"/>
  <c r="AG386" i="7"/>
  <c r="AG385" i="7"/>
  <c r="AG384" i="7"/>
  <c r="AG383" i="7"/>
  <c r="AG382" i="7"/>
  <c r="AG331" i="7"/>
  <c r="AG400" i="7"/>
  <c r="AG267" i="7"/>
  <c r="AG254" i="7"/>
  <c r="AG253" i="7"/>
  <c r="AG252" i="7"/>
  <c r="AG251" i="7"/>
  <c r="AG250" i="7"/>
  <c r="AG249" i="7"/>
  <c r="AG28" i="7"/>
  <c r="AF410" i="7"/>
  <c r="AF268" i="7"/>
  <c r="AF408" i="7"/>
  <c r="AF407" i="7"/>
  <c r="AF411" i="7"/>
  <c r="AF431" i="7"/>
  <c r="AF435" i="7"/>
  <c r="AF439" i="7"/>
  <c r="AF459" i="7"/>
  <c r="AF463" i="7"/>
  <c r="AF401" i="7"/>
  <c r="AF432" i="7"/>
  <c r="AF436" i="7"/>
  <c r="AF440" i="7"/>
  <c r="AF460" i="7"/>
  <c r="AF464" i="7"/>
  <c r="AF406" i="7"/>
  <c r="AF414" i="7"/>
  <c r="AF412" i="7"/>
  <c r="AF405" i="7"/>
  <c r="AF409" i="7"/>
  <c r="AF413" i="7"/>
  <c r="AF433" i="7"/>
  <c r="AF437" i="7"/>
  <c r="AF457" i="7"/>
  <c r="AF461" i="7"/>
  <c r="AF465" i="7"/>
  <c r="AF434" i="7"/>
  <c r="AF438" i="7"/>
  <c r="AF458" i="7"/>
  <c r="AF462" i="7"/>
  <c r="AF466" i="7"/>
  <c r="AG563" i="7"/>
  <c r="AM545" i="7" l="1"/>
  <c r="AM577" i="7"/>
  <c r="AM576" i="7"/>
  <c r="AM71" i="7" s="1"/>
  <c r="AM556" i="7"/>
  <c r="AM557" i="7"/>
  <c r="AM559" i="7"/>
  <c r="AM555" i="7"/>
  <c r="AK538" i="7"/>
  <c r="AK540" i="7" s="1"/>
  <c r="AM484" i="7"/>
  <c r="AM490" i="7"/>
  <c r="AM522" i="7"/>
  <c r="AM530" i="7"/>
  <c r="AM526" i="7"/>
  <c r="AM518" i="7"/>
  <c r="AM29" i="7"/>
  <c r="AM33" i="7"/>
  <c r="AM26" i="7"/>
  <c r="AM551" i="7"/>
  <c r="AN547" i="7"/>
  <c r="AM539" i="7"/>
  <c r="AF90" i="7"/>
  <c r="AF91" i="7" s="1"/>
  <c r="AM37" i="7"/>
  <c r="AM38" i="7"/>
  <c r="AM36" i="7"/>
  <c r="AM22" i="7"/>
  <c r="AM39" i="7" s="1"/>
  <c r="AM41" i="7" s="1"/>
  <c r="AM20" i="7"/>
  <c r="AM661" i="7"/>
  <c r="AM660" i="7"/>
  <c r="AM659" i="7"/>
  <c r="AM658" i="7"/>
  <c r="AM657" i="7"/>
  <c r="AM656" i="7"/>
  <c r="AM655" i="7"/>
  <c r="AM654" i="7"/>
  <c r="AM653" i="7"/>
  <c r="AM629" i="7"/>
  <c r="AM652" i="7"/>
  <c r="AM628" i="7"/>
  <c r="AM626" i="7"/>
  <c r="AM624" i="7"/>
  <c r="AM627" i="7"/>
  <c r="AM625" i="7"/>
  <c r="AM623" i="7"/>
  <c r="AM621" i="7"/>
  <c r="AM597" i="7"/>
  <c r="AM595" i="7"/>
  <c r="AM591" i="7"/>
  <c r="AM620" i="7"/>
  <c r="AM594" i="7"/>
  <c r="AM592" i="7"/>
  <c r="AM590" i="7"/>
  <c r="AM588" i="7"/>
  <c r="AM622" i="7"/>
  <c r="AM596" i="7"/>
  <c r="AM593" i="7"/>
  <c r="AM589" i="7"/>
  <c r="AM678" i="7"/>
  <c r="AM19" i="7"/>
  <c r="AM40" i="7"/>
  <c r="AN2" i="7"/>
  <c r="AG546" i="7"/>
  <c r="AG548" i="7" s="1"/>
  <c r="AH571" i="7"/>
  <c r="AH544" i="7"/>
  <c r="AG176" i="7"/>
  <c r="AG139" i="7"/>
  <c r="AG55" i="7"/>
  <c r="AG662" i="7"/>
  <c r="AG647" i="7" s="1"/>
  <c r="AG79" i="7" s="1"/>
  <c r="AF80" i="7"/>
  <c r="AH673" i="7"/>
  <c r="AH672" i="7"/>
  <c r="AH671" i="7"/>
  <c r="AH669" i="7"/>
  <c r="AH668" i="7"/>
  <c r="AH667" i="7"/>
  <c r="AH666" i="7"/>
  <c r="AH664" i="7"/>
  <c r="AH332" i="7"/>
  <c r="AH331" i="7"/>
  <c r="AH330" i="7"/>
  <c r="AH329" i="7"/>
  <c r="AH328" i="7"/>
  <c r="AH326" i="7"/>
  <c r="AH325" i="7"/>
  <c r="AH324" i="7"/>
  <c r="AH323" i="7"/>
  <c r="AH641" i="7"/>
  <c r="AH640" i="7"/>
  <c r="AH639" i="7"/>
  <c r="AH638" i="7"/>
  <c r="AH637" i="7"/>
  <c r="AH636" i="7"/>
  <c r="AH635" i="7"/>
  <c r="AH633" i="7"/>
  <c r="AH632" i="7"/>
  <c r="AH306" i="7"/>
  <c r="AH305" i="7"/>
  <c r="AH304" i="7"/>
  <c r="AH303" i="7"/>
  <c r="AH302" i="7"/>
  <c r="AH301" i="7"/>
  <c r="AH300" i="7"/>
  <c r="AH299" i="7"/>
  <c r="AH298" i="7"/>
  <c r="AH297" i="7"/>
  <c r="AH609" i="7"/>
  <c r="AH608" i="7"/>
  <c r="AH607" i="7"/>
  <c r="AH606" i="7"/>
  <c r="AH605" i="7"/>
  <c r="AH604" i="7"/>
  <c r="AH603" i="7"/>
  <c r="AH601" i="7"/>
  <c r="AH600" i="7"/>
  <c r="AH281" i="7"/>
  <c r="AH280" i="7"/>
  <c r="AH279" i="7"/>
  <c r="AH278" i="7"/>
  <c r="AH277" i="7"/>
  <c r="AH276" i="7"/>
  <c r="AH275" i="7"/>
  <c r="AH274" i="7"/>
  <c r="AH273" i="7"/>
  <c r="AH272" i="7"/>
  <c r="AH491" i="7"/>
  <c r="AH485" i="7"/>
  <c r="AH400" i="7"/>
  <c r="AH387" i="7"/>
  <c r="AH386" i="7"/>
  <c r="AH385" i="7"/>
  <c r="AH384" i="7"/>
  <c r="AH383" i="7"/>
  <c r="AH382" i="7"/>
  <c r="AH327" i="7"/>
  <c r="AH267" i="7"/>
  <c r="AH254" i="7"/>
  <c r="AH253" i="7"/>
  <c r="AH252" i="7"/>
  <c r="AH251" i="7"/>
  <c r="AH250" i="7"/>
  <c r="AH249" i="7"/>
  <c r="AH28" i="7"/>
  <c r="AG268" i="7"/>
  <c r="AG409" i="7"/>
  <c r="AG407" i="7"/>
  <c r="AG406" i="7"/>
  <c r="AG410" i="7"/>
  <c r="AG414" i="7"/>
  <c r="AG434" i="7"/>
  <c r="AG438" i="7"/>
  <c r="AG458" i="7"/>
  <c r="AG462" i="7"/>
  <c r="AG466" i="7"/>
  <c r="AG431" i="7"/>
  <c r="AG435" i="7"/>
  <c r="AG439" i="7"/>
  <c r="AG459" i="7"/>
  <c r="AG463" i="7"/>
  <c r="AG401" i="7"/>
  <c r="AG30" i="7"/>
  <c r="AG69" i="7"/>
  <c r="AG598" i="7"/>
  <c r="AG583" i="7" s="1"/>
  <c r="AG77" i="7" s="1"/>
  <c r="AG630" i="7"/>
  <c r="AG615" i="7" s="1"/>
  <c r="AG78" i="7" s="1"/>
  <c r="AG405" i="7"/>
  <c r="AG413" i="7"/>
  <c r="AG411" i="7"/>
  <c r="AG408" i="7"/>
  <c r="AG412" i="7"/>
  <c r="AG432" i="7"/>
  <c r="AG436" i="7"/>
  <c r="AG440" i="7"/>
  <c r="AG460" i="7"/>
  <c r="AG464" i="7"/>
  <c r="AG433" i="7"/>
  <c r="AG437" i="7"/>
  <c r="AG457" i="7"/>
  <c r="AG461" i="7"/>
  <c r="AG465" i="7"/>
  <c r="AH563" i="7"/>
  <c r="AN545" i="7" l="1"/>
  <c r="AN577" i="7"/>
  <c r="AN576" i="7"/>
  <c r="AN71" i="7" s="1"/>
  <c r="AN556" i="7"/>
  <c r="AN557" i="7"/>
  <c r="AN559" i="7"/>
  <c r="AN555" i="7"/>
  <c r="AL538" i="7"/>
  <c r="AL540" i="7" s="1"/>
  <c r="AN490" i="7"/>
  <c r="AN484" i="7"/>
  <c r="AN530" i="7"/>
  <c r="AN526" i="7"/>
  <c r="AN522" i="7"/>
  <c r="AN518" i="7"/>
  <c r="AN29" i="7"/>
  <c r="AN33" i="7"/>
  <c r="AN26" i="7"/>
  <c r="AN551" i="7"/>
  <c r="AO547" i="7"/>
  <c r="AN539" i="7"/>
  <c r="AN38" i="7"/>
  <c r="AN37" i="7"/>
  <c r="AN36" i="7"/>
  <c r="AN22" i="7"/>
  <c r="AN39" i="7" s="1"/>
  <c r="AN41" i="7" s="1"/>
  <c r="AN20" i="7"/>
  <c r="AN660" i="7"/>
  <c r="AN658" i="7"/>
  <c r="AN656" i="7"/>
  <c r="AN654" i="7"/>
  <c r="AN659" i="7"/>
  <c r="AN655" i="7"/>
  <c r="AN653" i="7"/>
  <c r="AN626" i="7"/>
  <c r="AN622" i="7"/>
  <c r="AN620" i="7"/>
  <c r="AN661" i="7"/>
  <c r="AN657" i="7"/>
  <c r="AN629" i="7"/>
  <c r="AN627" i="7"/>
  <c r="AN625" i="7"/>
  <c r="AN623" i="7"/>
  <c r="AN652" i="7"/>
  <c r="AN594" i="7"/>
  <c r="AN593" i="7"/>
  <c r="AN592" i="7"/>
  <c r="AN591" i="7"/>
  <c r="AN590" i="7"/>
  <c r="AN589" i="7"/>
  <c r="AN588" i="7"/>
  <c r="AN628" i="7"/>
  <c r="AN624" i="7"/>
  <c r="AN596" i="7"/>
  <c r="AN595" i="7"/>
  <c r="AN621" i="7"/>
  <c r="AN597" i="7"/>
  <c r="AN678" i="7"/>
  <c r="AN19" i="7"/>
  <c r="AN40" i="7"/>
  <c r="AO2" i="7"/>
  <c r="AH546" i="7"/>
  <c r="AH548" i="7" s="1"/>
  <c r="AI571" i="7"/>
  <c r="AI544" i="7"/>
  <c r="AH176" i="7"/>
  <c r="AH139" i="7"/>
  <c r="AH55" i="7"/>
  <c r="AH30" i="7"/>
  <c r="AH598" i="7"/>
  <c r="AH583" i="7" s="1"/>
  <c r="AH77" i="7" s="1"/>
  <c r="AH69" i="7"/>
  <c r="AI673" i="7"/>
  <c r="AI672" i="7"/>
  <c r="AI671" i="7"/>
  <c r="AI669" i="7"/>
  <c r="AI668" i="7"/>
  <c r="AI667" i="7"/>
  <c r="AI666" i="7"/>
  <c r="AI664" i="7"/>
  <c r="AI332" i="7"/>
  <c r="AI331" i="7"/>
  <c r="AI330" i="7"/>
  <c r="AI329" i="7"/>
  <c r="AI328" i="7"/>
  <c r="AI327" i="7"/>
  <c r="AI326" i="7"/>
  <c r="AI325" i="7"/>
  <c r="AI323" i="7"/>
  <c r="AI306" i="7"/>
  <c r="AI305" i="7"/>
  <c r="AI304" i="7"/>
  <c r="AI303" i="7"/>
  <c r="AI302" i="7"/>
  <c r="AI301" i="7"/>
  <c r="AI300" i="7"/>
  <c r="AI324" i="7"/>
  <c r="AI641" i="7"/>
  <c r="AI640" i="7"/>
  <c r="AI639" i="7"/>
  <c r="AI638" i="7"/>
  <c r="AI637" i="7"/>
  <c r="AI636" i="7"/>
  <c r="AI635" i="7"/>
  <c r="AI633" i="7"/>
  <c r="AI632" i="7"/>
  <c r="AI281" i="7"/>
  <c r="AI280" i="7"/>
  <c r="AI279" i="7"/>
  <c r="AI278" i="7"/>
  <c r="AI277" i="7"/>
  <c r="AI276" i="7"/>
  <c r="AI299" i="7"/>
  <c r="AI298" i="7"/>
  <c r="AI297" i="7"/>
  <c r="AI609" i="7"/>
  <c r="AI608" i="7"/>
  <c r="AI607" i="7"/>
  <c r="AI606" i="7"/>
  <c r="AI605" i="7"/>
  <c r="AI604" i="7"/>
  <c r="AI603" i="7"/>
  <c r="AI601" i="7"/>
  <c r="AI600" i="7"/>
  <c r="AI274" i="7"/>
  <c r="AI275" i="7"/>
  <c r="AI273" i="7"/>
  <c r="AI272" i="7"/>
  <c r="AI491" i="7"/>
  <c r="AI485" i="7"/>
  <c r="AI387" i="7"/>
  <c r="AI386" i="7"/>
  <c r="AI385" i="7"/>
  <c r="AI384" i="7"/>
  <c r="AI383" i="7"/>
  <c r="AI382" i="7"/>
  <c r="AI400" i="7"/>
  <c r="AI267" i="7"/>
  <c r="AI254" i="7"/>
  <c r="AI253" i="7"/>
  <c r="AI252" i="7"/>
  <c r="AI251" i="7"/>
  <c r="AI250" i="7"/>
  <c r="AI249" i="7"/>
  <c r="AI28" i="7"/>
  <c r="AH412" i="7"/>
  <c r="AH410" i="7"/>
  <c r="AH407" i="7"/>
  <c r="AH411" i="7"/>
  <c r="AH431" i="7"/>
  <c r="AH435" i="7"/>
  <c r="AH439" i="7"/>
  <c r="AH459" i="7"/>
  <c r="AH463" i="7"/>
  <c r="AH401" i="7"/>
  <c r="AH432" i="7"/>
  <c r="AH436" i="7"/>
  <c r="AH440" i="7"/>
  <c r="AH460" i="7"/>
  <c r="AH464" i="7"/>
  <c r="AG80" i="7"/>
  <c r="AH408" i="7"/>
  <c r="AH268" i="7"/>
  <c r="AH406" i="7"/>
  <c r="AH414" i="7"/>
  <c r="AH405" i="7"/>
  <c r="AH409" i="7"/>
  <c r="AH413" i="7"/>
  <c r="AH433" i="7"/>
  <c r="AH437" i="7"/>
  <c r="AH457" i="7"/>
  <c r="AH461" i="7"/>
  <c r="AH465" i="7"/>
  <c r="AH434" i="7"/>
  <c r="AH438" i="7"/>
  <c r="AH458" i="7"/>
  <c r="AH462" i="7"/>
  <c r="AH466" i="7"/>
  <c r="AI563" i="7"/>
  <c r="AH630" i="7"/>
  <c r="AH615" i="7" s="1"/>
  <c r="AH78" i="7" s="1"/>
  <c r="AH662" i="7"/>
  <c r="AH647" i="7" s="1"/>
  <c r="AH79" i="7" s="1"/>
  <c r="AO545" i="7" l="1"/>
  <c r="AO577" i="7"/>
  <c r="AO576" i="7"/>
  <c r="AO71" i="7" s="1"/>
  <c r="AO556" i="7"/>
  <c r="AO557" i="7"/>
  <c r="AO559" i="7"/>
  <c r="AO555" i="7"/>
  <c r="AM538" i="7"/>
  <c r="AM540" i="7" s="1"/>
  <c r="AO490" i="7"/>
  <c r="AO484" i="7"/>
  <c r="AO530" i="7"/>
  <c r="AO526" i="7"/>
  <c r="AO522" i="7"/>
  <c r="AO518" i="7"/>
  <c r="AO29" i="7"/>
  <c r="AO33" i="7"/>
  <c r="AO26" i="7"/>
  <c r="AO551" i="7"/>
  <c r="AP547" i="7"/>
  <c r="AO539" i="7"/>
  <c r="AO38" i="7"/>
  <c r="AO37" i="7"/>
  <c r="AO36" i="7"/>
  <c r="AO22" i="7"/>
  <c r="AO39" i="7" s="1"/>
  <c r="AO41" i="7" s="1"/>
  <c r="AO20" i="7"/>
  <c r="AG90" i="7"/>
  <c r="AG91" i="7" s="1"/>
  <c r="AO652" i="7"/>
  <c r="AO629" i="7"/>
  <c r="AO660" i="7"/>
  <c r="AO658" i="7"/>
  <c r="AO656" i="7"/>
  <c r="AO654" i="7"/>
  <c r="AO661" i="7"/>
  <c r="AO655" i="7"/>
  <c r="AO657" i="7"/>
  <c r="AO627" i="7"/>
  <c r="AO625" i="7"/>
  <c r="AO659" i="7"/>
  <c r="AO653" i="7"/>
  <c r="AO628" i="7"/>
  <c r="AO626" i="7"/>
  <c r="AO624" i="7"/>
  <c r="AO622" i="7"/>
  <c r="AO620" i="7"/>
  <c r="AO596" i="7"/>
  <c r="AO621" i="7"/>
  <c r="AO594" i="7"/>
  <c r="AO592" i="7"/>
  <c r="AO590" i="7"/>
  <c r="AO588" i="7"/>
  <c r="AO623" i="7"/>
  <c r="AO597" i="7"/>
  <c r="AO593" i="7"/>
  <c r="AO591" i="7"/>
  <c r="AO589" i="7"/>
  <c r="AO595" i="7"/>
  <c r="AO678" i="7"/>
  <c r="AO40" i="7"/>
  <c r="AO19" i="7"/>
  <c r="AP2" i="7"/>
  <c r="AI546" i="7"/>
  <c r="AI548" i="7" s="1"/>
  <c r="AJ571" i="7"/>
  <c r="AJ544" i="7"/>
  <c r="AI176" i="7"/>
  <c r="AI139" i="7"/>
  <c r="AI55" i="7"/>
  <c r="AH80" i="7"/>
  <c r="AJ673" i="7"/>
  <c r="AJ672" i="7"/>
  <c r="AJ671" i="7"/>
  <c r="AJ669" i="7"/>
  <c r="AJ668" i="7"/>
  <c r="AJ667" i="7"/>
  <c r="AJ666" i="7"/>
  <c r="AJ664" i="7"/>
  <c r="AJ332" i="7"/>
  <c r="AJ331" i="7"/>
  <c r="AJ330" i="7"/>
  <c r="AJ329" i="7"/>
  <c r="AJ328" i="7"/>
  <c r="AJ327" i="7"/>
  <c r="AJ326" i="7"/>
  <c r="AJ325" i="7"/>
  <c r="AJ324" i="7"/>
  <c r="AJ641" i="7"/>
  <c r="AJ640" i="7"/>
  <c r="AJ639" i="7"/>
  <c r="AJ638" i="7"/>
  <c r="AJ637" i="7"/>
  <c r="AJ636" i="7"/>
  <c r="AJ635" i="7"/>
  <c r="AJ633" i="7"/>
  <c r="AJ632" i="7"/>
  <c r="AJ306" i="7"/>
  <c r="AJ305" i="7"/>
  <c r="AJ304" i="7"/>
  <c r="AJ303" i="7"/>
  <c r="AJ302" i="7"/>
  <c r="AJ301" i="7"/>
  <c r="AJ300" i="7"/>
  <c r="AJ299" i="7"/>
  <c r="AJ298" i="7"/>
  <c r="AJ297" i="7"/>
  <c r="AJ609" i="7"/>
  <c r="AJ608" i="7"/>
  <c r="AJ607" i="7"/>
  <c r="AJ606" i="7"/>
  <c r="AJ605" i="7"/>
  <c r="AJ604" i="7"/>
  <c r="AJ603" i="7"/>
  <c r="AJ601" i="7"/>
  <c r="AJ600" i="7"/>
  <c r="AJ281" i="7"/>
  <c r="AJ280" i="7"/>
  <c r="AJ279" i="7"/>
  <c r="AJ278" i="7"/>
  <c r="AJ277" i="7"/>
  <c r="AJ276" i="7"/>
  <c r="AJ275" i="7"/>
  <c r="AJ274" i="7"/>
  <c r="AJ273" i="7"/>
  <c r="AJ272" i="7"/>
  <c r="AJ491" i="7"/>
  <c r="AJ485" i="7"/>
  <c r="AJ400" i="7"/>
  <c r="AJ387" i="7"/>
  <c r="AJ386" i="7"/>
  <c r="AJ385" i="7"/>
  <c r="AJ384" i="7"/>
  <c r="AJ383" i="7"/>
  <c r="AJ382" i="7"/>
  <c r="AJ323" i="7"/>
  <c r="AJ267" i="7"/>
  <c r="AJ254" i="7"/>
  <c r="AJ253" i="7"/>
  <c r="AJ252" i="7"/>
  <c r="AJ251" i="7"/>
  <c r="AJ250" i="7"/>
  <c r="AJ249" i="7"/>
  <c r="AJ28" i="7"/>
  <c r="AI268" i="7"/>
  <c r="AI407" i="7"/>
  <c r="AI409" i="7"/>
  <c r="AI406" i="7"/>
  <c r="AI410" i="7"/>
  <c r="AI414" i="7"/>
  <c r="AI434" i="7"/>
  <c r="AI438" i="7"/>
  <c r="AI458" i="7"/>
  <c r="AI462" i="7"/>
  <c r="AI466" i="7"/>
  <c r="AI431" i="7"/>
  <c r="AI435" i="7"/>
  <c r="AI439" i="7"/>
  <c r="AI459" i="7"/>
  <c r="AI463" i="7"/>
  <c r="AI401" i="7"/>
  <c r="AI30" i="7"/>
  <c r="AI69" i="7"/>
  <c r="AI598" i="7"/>
  <c r="AI583" i="7" s="1"/>
  <c r="AI77" i="7" s="1"/>
  <c r="AI630" i="7"/>
  <c r="AI615" i="7" s="1"/>
  <c r="AI78" i="7" s="1"/>
  <c r="AI411" i="7"/>
  <c r="AI405" i="7"/>
  <c r="AI413" i="7"/>
  <c r="AI408" i="7"/>
  <c r="AI412" i="7"/>
  <c r="AI432" i="7"/>
  <c r="AI436" i="7"/>
  <c r="AI440" i="7"/>
  <c r="AI460" i="7"/>
  <c r="AI464" i="7"/>
  <c r="AI433" i="7"/>
  <c r="AI437" i="7"/>
  <c r="AI457" i="7"/>
  <c r="AI461" i="7"/>
  <c r="AI465" i="7"/>
  <c r="AJ563" i="7"/>
  <c r="AI662" i="7"/>
  <c r="AI647" i="7" s="1"/>
  <c r="AI79" i="7" s="1"/>
  <c r="AP545" i="7" l="1"/>
  <c r="AP577" i="7"/>
  <c r="AP576" i="7"/>
  <c r="AP71" i="7" s="1"/>
  <c r="AP556" i="7"/>
  <c r="AP557" i="7"/>
  <c r="AP559" i="7"/>
  <c r="AP555" i="7"/>
  <c r="AN538" i="7"/>
  <c r="AN540" i="7" s="1"/>
  <c r="AP490" i="7"/>
  <c r="AP526" i="7"/>
  <c r="AP522" i="7"/>
  <c r="AP518" i="7"/>
  <c r="AP484" i="7"/>
  <c r="AP530" i="7"/>
  <c r="AP29" i="7"/>
  <c r="AP33" i="7"/>
  <c r="AP26" i="7"/>
  <c r="AP551" i="7"/>
  <c r="AP539" i="7"/>
  <c r="AP38" i="7"/>
  <c r="AP37" i="7"/>
  <c r="AP36" i="7"/>
  <c r="AP22" i="7"/>
  <c r="AP39" i="7" s="1"/>
  <c r="AP41" i="7" s="1"/>
  <c r="AP20" i="7"/>
  <c r="AH90" i="7"/>
  <c r="AH91" i="7" s="1"/>
  <c r="AP661" i="7"/>
  <c r="AP659" i="7"/>
  <c r="AP657" i="7"/>
  <c r="AP655" i="7"/>
  <c r="AP653" i="7"/>
  <c r="AP660" i="7"/>
  <c r="AP656" i="7"/>
  <c r="AP652" i="7"/>
  <c r="AP628" i="7"/>
  <c r="AP627" i="7"/>
  <c r="AP626" i="7"/>
  <c r="AP625" i="7"/>
  <c r="AP624" i="7"/>
  <c r="AP623" i="7"/>
  <c r="AP622" i="7"/>
  <c r="AP621" i="7"/>
  <c r="AP620" i="7"/>
  <c r="AP597" i="7"/>
  <c r="AP596" i="7"/>
  <c r="AP595" i="7"/>
  <c r="AP629" i="7"/>
  <c r="AP658" i="7"/>
  <c r="AP654" i="7"/>
  <c r="AP593" i="7"/>
  <c r="AP591" i="7"/>
  <c r="AP589" i="7"/>
  <c r="AP594" i="7"/>
  <c r="AP592" i="7"/>
  <c r="AP590" i="7"/>
  <c r="AP588" i="7"/>
  <c r="AP678" i="7"/>
  <c r="AP40" i="7"/>
  <c r="AP19" i="7"/>
  <c r="AJ546" i="7"/>
  <c r="AJ548" i="7" s="1"/>
  <c r="AK571" i="7"/>
  <c r="AK544" i="7"/>
  <c r="AJ176" i="7"/>
  <c r="AJ139" i="7"/>
  <c r="AJ55" i="7"/>
  <c r="AK673" i="7"/>
  <c r="AK672" i="7"/>
  <c r="AK671" i="7"/>
  <c r="AK669" i="7"/>
  <c r="AK668" i="7"/>
  <c r="AK667" i="7"/>
  <c r="AK666" i="7"/>
  <c r="AK332" i="7"/>
  <c r="AK330" i="7"/>
  <c r="AK329" i="7"/>
  <c r="AK328" i="7"/>
  <c r="AK327" i="7"/>
  <c r="AK326" i="7"/>
  <c r="AK325" i="7"/>
  <c r="AK664" i="7"/>
  <c r="AK324" i="7"/>
  <c r="AK306" i="7"/>
  <c r="AK305" i="7"/>
  <c r="AK304" i="7"/>
  <c r="AK303" i="7"/>
  <c r="AK302" i="7"/>
  <c r="AK301" i="7"/>
  <c r="AK300" i="7"/>
  <c r="AK323" i="7"/>
  <c r="AK641" i="7"/>
  <c r="AK640" i="7"/>
  <c r="AK639" i="7"/>
  <c r="AK638" i="7"/>
  <c r="AK637" i="7"/>
  <c r="AK636" i="7"/>
  <c r="AK635" i="7"/>
  <c r="AK633" i="7"/>
  <c r="AK632" i="7"/>
  <c r="AK299" i="7"/>
  <c r="AK281" i="7"/>
  <c r="AK280" i="7"/>
  <c r="AK279" i="7"/>
  <c r="AK278" i="7"/>
  <c r="AK277" i="7"/>
  <c r="AK276" i="7"/>
  <c r="AK298" i="7"/>
  <c r="AK297" i="7"/>
  <c r="AK609" i="7"/>
  <c r="AK608" i="7"/>
  <c r="AK607" i="7"/>
  <c r="AK606" i="7"/>
  <c r="AK605" i="7"/>
  <c r="AK604" i="7"/>
  <c r="AK603" i="7"/>
  <c r="AK601" i="7"/>
  <c r="AK600" i="7"/>
  <c r="AK275" i="7"/>
  <c r="AK274" i="7"/>
  <c r="AK273" i="7"/>
  <c r="AK272" i="7"/>
  <c r="AK491" i="7"/>
  <c r="AK485" i="7"/>
  <c r="AK387" i="7"/>
  <c r="AK386" i="7"/>
  <c r="AK385" i="7"/>
  <c r="AK384" i="7"/>
  <c r="AK383" i="7"/>
  <c r="AK382" i="7"/>
  <c r="AK331" i="7"/>
  <c r="AK400" i="7"/>
  <c r="AK267" i="7"/>
  <c r="AK254" i="7"/>
  <c r="AK253" i="7"/>
  <c r="AK252" i="7"/>
  <c r="AK251" i="7"/>
  <c r="AK250" i="7"/>
  <c r="AK249" i="7"/>
  <c r="AK28" i="7"/>
  <c r="AJ406" i="7"/>
  <c r="AJ414" i="7"/>
  <c r="AJ412" i="7"/>
  <c r="AJ405" i="7"/>
  <c r="AJ409" i="7"/>
  <c r="AJ413" i="7"/>
  <c r="AJ433" i="7"/>
  <c r="AJ437" i="7"/>
  <c r="AJ457" i="7"/>
  <c r="AJ461" i="7"/>
  <c r="AJ465" i="7"/>
  <c r="AJ434" i="7"/>
  <c r="AJ438" i="7"/>
  <c r="AJ458" i="7"/>
  <c r="AJ462" i="7"/>
  <c r="AJ466" i="7"/>
  <c r="AK563" i="7"/>
  <c r="AJ30" i="7"/>
  <c r="AJ69" i="7"/>
  <c r="AJ598" i="7"/>
  <c r="AJ583" i="7" s="1"/>
  <c r="AJ77" i="7" s="1"/>
  <c r="AJ630" i="7"/>
  <c r="AJ615" i="7" s="1"/>
  <c r="AJ78" i="7" s="1"/>
  <c r="AJ662" i="7"/>
  <c r="AJ647" i="7" s="1"/>
  <c r="AJ79" i="7" s="1"/>
  <c r="AJ410" i="7"/>
  <c r="AJ268" i="7"/>
  <c r="AJ408" i="7"/>
  <c r="AJ407" i="7"/>
  <c r="AJ411" i="7"/>
  <c r="AJ431" i="7"/>
  <c r="AJ435" i="7"/>
  <c r="AJ439" i="7"/>
  <c r="AJ459" i="7"/>
  <c r="AJ463" i="7"/>
  <c r="AJ401" i="7"/>
  <c r="AJ432" i="7"/>
  <c r="AJ436" i="7"/>
  <c r="AJ440" i="7"/>
  <c r="AJ460" i="7"/>
  <c r="AJ464" i="7"/>
  <c r="AI80" i="7"/>
  <c r="AO538" i="7" l="1"/>
  <c r="AO540" i="7" s="1"/>
  <c r="AI90" i="7"/>
  <c r="AI91" i="7" s="1"/>
  <c r="AK546" i="7"/>
  <c r="AK548" i="7" s="1"/>
  <c r="AL571" i="7"/>
  <c r="AL544" i="7"/>
  <c r="AK176" i="7"/>
  <c r="AK139" i="7"/>
  <c r="AK55" i="7"/>
  <c r="AK662" i="7"/>
  <c r="AK647" i="7" s="1"/>
  <c r="AK79" i="7" s="1"/>
  <c r="AK30" i="7"/>
  <c r="AK405" i="7"/>
  <c r="AK413" i="7"/>
  <c r="AK411" i="7"/>
  <c r="AK408" i="7"/>
  <c r="AK412" i="7"/>
  <c r="AK432" i="7"/>
  <c r="AK436" i="7"/>
  <c r="AK440" i="7"/>
  <c r="AK460" i="7"/>
  <c r="AK464" i="7"/>
  <c r="AK433" i="7"/>
  <c r="AK437" i="7"/>
  <c r="AK457" i="7"/>
  <c r="AK461" i="7"/>
  <c r="AK465" i="7"/>
  <c r="AL563" i="7"/>
  <c r="AL673" i="7"/>
  <c r="AL672" i="7"/>
  <c r="AL670" i="7"/>
  <c r="AL669" i="7"/>
  <c r="AL668" i="7"/>
  <c r="AL667" i="7"/>
  <c r="AL666" i="7"/>
  <c r="AL664" i="7"/>
  <c r="AL332" i="7"/>
  <c r="AL330" i="7"/>
  <c r="AL329" i="7"/>
  <c r="AL328" i="7"/>
  <c r="AL327" i="7"/>
  <c r="AL326" i="7"/>
  <c r="AL325" i="7"/>
  <c r="AL324" i="7"/>
  <c r="AL323" i="7"/>
  <c r="AL641" i="7"/>
  <c r="AL640" i="7"/>
  <c r="AL639" i="7"/>
  <c r="AL638" i="7"/>
  <c r="AL637" i="7"/>
  <c r="AL636" i="7"/>
  <c r="AL635" i="7"/>
  <c r="AL633" i="7"/>
  <c r="AL632" i="7"/>
  <c r="AL306" i="7"/>
  <c r="AL305" i="7"/>
  <c r="AL304" i="7"/>
  <c r="AL303" i="7"/>
  <c r="AL302" i="7"/>
  <c r="AL301" i="7"/>
  <c r="AL300" i="7"/>
  <c r="AL299" i="7"/>
  <c r="AL298" i="7"/>
  <c r="AL297" i="7"/>
  <c r="AL609" i="7"/>
  <c r="AL608" i="7"/>
  <c r="AL607" i="7"/>
  <c r="AL606" i="7"/>
  <c r="AL605" i="7"/>
  <c r="AL604" i="7"/>
  <c r="AL603" i="7"/>
  <c r="AL601" i="7"/>
  <c r="AL600" i="7"/>
  <c r="AL281" i="7"/>
  <c r="AL280" i="7"/>
  <c r="AL279" i="7"/>
  <c r="AL278" i="7"/>
  <c r="AL277" i="7"/>
  <c r="AL276" i="7"/>
  <c r="AL275" i="7"/>
  <c r="AL274" i="7"/>
  <c r="AL273" i="7"/>
  <c r="AL272" i="7"/>
  <c r="AL491" i="7"/>
  <c r="AL485" i="7"/>
  <c r="AL400" i="7"/>
  <c r="AL387" i="7"/>
  <c r="AL386" i="7"/>
  <c r="AL385" i="7"/>
  <c r="AL384" i="7"/>
  <c r="AL383" i="7"/>
  <c r="AL382" i="7"/>
  <c r="AL331" i="7"/>
  <c r="AL267" i="7"/>
  <c r="AL254" i="7"/>
  <c r="AL253" i="7"/>
  <c r="AL252" i="7"/>
  <c r="AL251" i="7"/>
  <c r="AL250" i="7"/>
  <c r="AL249" i="7"/>
  <c r="AL28" i="7"/>
  <c r="AK268" i="7"/>
  <c r="AK409" i="7"/>
  <c r="AK407" i="7"/>
  <c r="AK406" i="7"/>
  <c r="AK410" i="7"/>
  <c r="AK414" i="7"/>
  <c r="AK434" i="7"/>
  <c r="AK438" i="7"/>
  <c r="AK458" i="7"/>
  <c r="AK462" i="7"/>
  <c r="AK466" i="7"/>
  <c r="AK431" i="7"/>
  <c r="AK435" i="7"/>
  <c r="AK439" i="7"/>
  <c r="AK459" i="7"/>
  <c r="AK463" i="7"/>
  <c r="AK401" i="7"/>
  <c r="AJ80" i="7"/>
  <c r="AK69" i="7"/>
  <c r="AK598" i="7"/>
  <c r="AK583" i="7" s="1"/>
  <c r="AK77" i="7" s="1"/>
  <c r="AK630" i="7"/>
  <c r="AK615" i="7" s="1"/>
  <c r="AK78" i="7" s="1"/>
  <c r="AP538" i="7" l="1"/>
  <c r="AP540" i="7" s="1"/>
  <c r="AJ90" i="7"/>
  <c r="AJ91" i="7" s="1"/>
  <c r="AL546" i="7"/>
  <c r="AL548" i="7" s="1"/>
  <c r="AM571" i="7"/>
  <c r="AM544" i="7"/>
  <c r="AL176" i="7"/>
  <c r="AL139" i="7"/>
  <c r="AL55" i="7"/>
  <c r="AL598" i="7"/>
  <c r="AL583" i="7" s="1"/>
  <c r="AL77" i="7" s="1"/>
  <c r="AL662" i="7"/>
  <c r="AL647" i="7" s="1"/>
  <c r="AL79" i="7" s="1"/>
  <c r="AL30" i="7"/>
  <c r="AL630" i="7"/>
  <c r="AL615" i="7" s="1"/>
  <c r="AL78" i="7" s="1"/>
  <c r="AL69" i="7"/>
  <c r="AM673" i="7"/>
  <c r="AM672" i="7"/>
  <c r="AM670" i="7"/>
  <c r="AM669" i="7"/>
  <c r="AM668" i="7"/>
  <c r="AM667" i="7"/>
  <c r="AM666" i="7"/>
  <c r="AM664" i="7"/>
  <c r="AM332" i="7"/>
  <c r="AM331" i="7"/>
  <c r="AM330" i="7"/>
  <c r="AM329" i="7"/>
  <c r="AM328" i="7"/>
  <c r="AM327" i="7"/>
  <c r="AM326" i="7"/>
  <c r="AM325" i="7"/>
  <c r="AM323" i="7"/>
  <c r="AM306" i="7"/>
  <c r="AM305" i="7"/>
  <c r="AM304" i="7"/>
  <c r="AM303" i="7"/>
  <c r="AM302" i="7"/>
  <c r="AM301" i="7"/>
  <c r="AM300" i="7"/>
  <c r="AM324" i="7"/>
  <c r="AM641" i="7"/>
  <c r="AM640" i="7"/>
  <c r="AM639" i="7"/>
  <c r="AM638" i="7"/>
  <c r="AM637" i="7"/>
  <c r="AM636" i="7"/>
  <c r="AM635" i="7"/>
  <c r="AM633" i="7"/>
  <c r="AM632" i="7"/>
  <c r="AM281" i="7"/>
  <c r="AM280" i="7"/>
  <c r="AM279" i="7"/>
  <c r="AM278" i="7"/>
  <c r="AM277" i="7"/>
  <c r="AM276" i="7"/>
  <c r="AM299" i="7"/>
  <c r="AM298" i="7"/>
  <c r="AM297" i="7"/>
  <c r="AM609" i="7"/>
  <c r="AM608" i="7"/>
  <c r="AM607" i="7"/>
  <c r="AM606" i="7"/>
  <c r="AM605" i="7"/>
  <c r="AM604" i="7"/>
  <c r="AM602" i="7"/>
  <c r="AM601" i="7"/>
  <c r="AM600" i="7"/>
  <c r="AM274" i="7"/>
  <c r="AM275" i="7"/>
  <c r="AM273" i="7"/>
  <c r="AM272" i="7"/>
  <c r="AM491" i="7"/>
  <c r="AM485" i="7"/>
  <c r="AM387" i="7"/>
  <c r="AM386" i="7"/>
  <c r="AM385" i="7"/>
  <c r="AM384" i="7"/>
  <c r="AM383" i="7"/>
  <c r="AM382" i="7"/>
  <c r="AM400" i="7"/>
  <c r="AM267" i="7"/>
  <c r="AM254" i="7"/>
  <c r="AM253" i="7"/>
  <c r="AM252" i="7"/>
  <c r="AM251" i="7"/>
  <c r="AM250" i="7"/>
  <c r="AM249" i="7"/>
  <c r="AM28" i="7"/>
  <c r="AL412" i="7"/>
  <c r="AL410" i="7"/>
  <c r="AL407" i="7"/>
  <c r="AL411" i="7"/>
  <c r="AL431" i="7"/>
  <c r="AL435" i="7"/>
  <c r="AL439" i="7"/>
  <c r="AL459" i="7"/>
  <c r="AL463" i="7"/>
  <c r="AL401" i="7"/>
  <c r="AL432" i="7"/>
  <c r="AL436" i="7"/>
  <c r="AL440" i="7"/>
  <c r="AL460" i="7"/>
  <c r="AL464" i="7"/>
  <c r="AK80" i="7"/>
  <c r="AL408" i="7"/>
  <c r="AL268" i="7"/>
  <c r="AL406" i="7"/>
  <c r="AL414" i="7"/>
  <c r="AL405" i="7"/>
  <c r="AL409" i="7"/>
  <c r="AL413" i="7"/>
  <c r="AL433" i="7"/>
  <c r="AL437" i="7"/>
  <c r="AL457" i="7"/>
  <c r="AL461" i="7"/>
  <c r="AL465" i="7"/>
  <c r="AL434" i="7"/>
  <c r="AL438" i="7"/>
  <c r="AL458" i="7"/>
  <c r="AL462" i="7"/>
  <c r="AL466" i="7"/>
  <c r="AM563" i="7"/>
  <c r="AK90" i="7" l="1"/>
  <c r="AK91" i="7" s="1"/>
  <c r="AM546" i="7"/>
  <c r="AM548" i="7" s="1"/>
  <c r="AN571" i="7"/>
  <c r="AN544" i="7"/>
  <c r="AM176" i="7"/>
  <c r="AM139" i="7"/>
  <c r="AM55" i="7"/>
  <c r="AL80" i="7"/>
  <c r="AM30" i="7"/>
  <c r="AM598" i="7"/>
  <c r="AM583" i="7" s="1"/>
  <c r="AM77" i="7" s="1"/>
  <c r="AM630" i="7"/>
  <c r="AM615" i="7" s="1"/>
  <c r="AM78" i="7" s="1"/>
  <c r="AM69" i="7"/>
  <c r="AM411" i="7"/>
  <c r="AM405" i="7"/>
  <c r="AM413" i="7"/>
  <c r="AM408" i="7"/>
  <c r="AM412" i="7"/>
  <c r="AM432" i="7"/>
  <c r="AM436" i="7"/>
  <c r="AM440" i="7"/>
  <c r="AM460" i="7"/>
  <c r="AM464" i="7"/>
  <c r="AM433" i="7"/>
  <c r="AM437" i="7"/>
  <c r="AM457" i="7"/>
  <c r="AM461" i="7"/>
  <c r="AM465" i="7"/>
  <c r="AN563" i="7"/>
  <c r="AM662" i="7"/>
  <c r="AM647" i="7" s="1"/>
  <c r="AM79" i="7" s="1"/>
  <c r="AN673" i="7"/>
  <c r="AN672" i="7"/>
  <c r="AN670" i="7"/>
  <c r="AN669" i="7"/>
  <c r="AN668" i="7"/>
  <c r="AN667" i="7"/>
  <c r="AN666" i="7"/>
  <c r="AN664" i="7"/>
  <c r="AN332" i="7"/>
  <c r="AN331" i="7"/>
  <c r="AN330" i="7"/>
  <c r="AN329" i="7"/>
  <c r="AN328" i="7"/>
  <c r="AN327" i="7"/>
  <c r="AN326" i="7"/>
  <c r="AN325" i="7"/>
  <c r="AN324" i="7"/>
  <c r="AN323" i="7"/>
  <c r="AN641" i="7"/>
  <c r="AN640" i="7"/>
  <c r="AN639" i="7"/>
  <c r="AN638" i="7"/>
  <c r="AN637" i="7"/>
  <c r="AN636" i="7"/>
  <c r="AN635" i="7"/>
  <c r="AN633" i="7"/>
  <c r="AN632" i="7"/>
  <c r="AN305" i="7"/>
  <c r="AN304" i="7"/>
  <c r="AN303" i="7"/>
  <c r="AN302" i="7"/>
  <c r="AN301" i="7"/>
  <c r="AN300" i="7"/>
  <c r="AN299" i="7"/>
  <c r="AN298" i="7"/>
  <c r="AN297" i="7"/>
  <c r="AN609" i="7"/>
  <c r="AN608" i="7"/>
  <c r="AN607" i="7"/>
  <c r="AN606" i="7"/>
  <c r="AN605" i="7"/>
  <c r="AN604" i="7"/>
  <c r="AN602" i="7"/>
  <c r="AN601" i="7"/>
  <c r="AN600" i="7"/>
  <c r="AN281" i="7"/>
  <c r="AN280" i="7"/>
  <c r="AN279" i="7"/>
  <c r="AN278" i="7"/>
  <c r="AN277" i="7"/>
  <c r="AN276" i="7"/>
  <c r="AN275" i="7"/>
  <c r="AN274" i="7"/>
  <c r="AN273" i="7"/>
  <c r="AN272" i="7"/>
  <c r="AN491" i="7"/>
  <c r="AN485" i="7"/>
  <c r="AN400" i="7"/>
  <c r="AN306" i="7"/>
  <c r="AN387" i="7"/>
  <c r="AN386" i="7"/>
  <c r="AN385" i="7"/>
  <c r="AN384" i="7"/>
  <c r="AN383" i="7"/>
  <c r="AN382" i="7"/>
  <c r="AN267" i="7"/>
  <c r="AN254" i="7"/>
  <c r="AN253" i="7"/>
  <c r="AN252" i="7"/>
  <c r="AN251" i="7"/>
  <c r="AN250" i="7"/>
  <c r="AN249" i="7"/>
  <c r="AN28" i="7"/>
  <c r="AM268" i="7"/>
  <c r="AM407" i="7"/>
  <c r="AM409" i="7"/>
  <c r="AM406" i="7"/>
  <c r="AM410" i="7"/>
  <c r="AM414" i="7"/>
  <c r="AM434" i="7"/>
  <c r="AM438" i="7"/>
  <c r="AM458" i="7"/>
  <c r="AM462" i="7"/>
  <c r="AM466" i="7"/>
  <c r="AM431" i="7"/>
  <c r="AM435" i="7"/>
  <c r="AM439" i="7"/>
  <c r="AM459" i="7"/>
  <c r="AM463" i="7"/>
  <c r="AM401" i="7"/>
  <c r="AL90" i="7" l="1"/>
  <c r="AL91" i="7" s="1"/>
  <c r="AN546" i="7"/>
  <c r="AN548" i="7" s="1"/>
  <c r="AO571" i="7"/>
  <c r="AO544" i="7"/>
  <c r="AN176" i="7"/>
  <c r="AN139" i="7"/>
  <c r="AN55" i="7"/>
  <c r="AM80" i="7"/>
  <c r="AN410" i="7"/>
  <c r="AN268" i="7"/>
  <c r="AN408" i="7"/>
  <c r="AN407" i="7"/>
  <c r="AN411" i="7"/>
  <c r="AN431" i="7"/>
  <c r="AN435" i="7"/>
  <c r="AN439" i="7"/>
  <c r="AN459" i="7"/>
  <c r="AN463" i="7"/>
  <c r="AN401" i="7"/>
  <c r="AN432" i="7"/>
  <c r="AN436" i="7"/>
  <c r="AN440" i="7"/>
  <c r="AN460" i="7"/>
  <c r="AN464" i="7"/>
  <c r="AO673" i="7"/>
  <c r="AO672" i="7"/>
  <c r="AO670" i="7"/>
  <c r="AO669" i="7"/>
  <c r="AO668" i="7"/>
  <c r="AO667" i="7"/>
  <c r="AO666" i="7"/>
  <c r="AO332" i="7"/>
  <c r="AO330" i="7"/>
  <c r="AO329" i="7"/>
  <c r="AO328" i="7"/>
  <c r="AO327" i="7"/>
  <c r="AO326" i="7"/>
  <c r="AO325" i="7"/>
  <c r="AO664" i="7"/>
  <c r="AO324" i="7"/>
  <c r="AO306" i="7"/>
  <c r="AO305" i="7"/>
  <c r="AO304" i="7"/>
  <c r="AO303" i="7"/>
  <c r="AO302" i="7"/>
  <c r="AO301" i="7"/>
  <c r="AO300" i="7"/>
  <c r="AO323" i="7"/>
  <c r="AO641" i="7"/>
  <c r="AO640" i="7"/>
  <c r="AO639" i="7"/>
  <c r="AO638" i="7"/>
  <c r="AO637" i="7"/>
  <c r="AO636" i="7"/>
  <c r="AO635" i="7"/>
  <c r="AO633" i="7"/>
  <c r="AO632" i="7"/>
  <c r="AO299" i="7"/>
  <c r="AO281" i="7"/>
  <c r="AO280" i="7"/>
  <c r="AO279" i="7"/>
  <c r="AO278" i="7"/>
  <c r="AO277" i="7"/>
  <c r="AO276" i="7"/>
  <c r="AO298" i="7"/>
  <c r="AO297" i="7"/>
  <c r="AO609" i="7"/>
  <c r="AO608" i="7"/>
  <c r="AO607" i="7"/>
  <c r="AO606" i="7"/>
  <c r="AO605" i="7"/>
  <c r="AO604" i="7"/>
  <c r="AO602" i="7"/>
  <c r="AO601" i="7"/>
  <c r="AO600" i="7"/>
  <c r="AO275" i="7"/>
  <c r="AO274" i="7"/>
  <c r="AO273" i="7"/>
  <c r="AO272" i="7"/>
  <c r="AO491" i="7"/>
  <c r="AO485" i="7"/>
  <c r="AO387" i="7"/>
  <c r="AO386" i="7"/>
  <c r="AO385" i="7"/>
  <c r="AO384" i="7"/>
  <c r="AO383" i="7"/>
  <c r="AO382" i="7"/>
  <c r="AO331" i="7"/>
  <c r="AO400" i="7"/>
  <c r="AO267" i="7"/>
  <c r="AO254" i="7"/>
  <c r="AO253" i="7"/>
  <c r="AO252" i="7"/>
  <c r="AO251" i="7"/>
  <c r="AO250" i="7"/>
  <c r="AO249" i="7"/>
  <c r="AO28" i="7"/>
  <c r="AN406" i="7"/>
  <c r="AN414" i="7"/>
  <c r="AN412" i="7"/>
  <c r="AN405" i="7"/>
  <c r="AN409" i="7"/>
  <c r="AN413" i="7"/>
  <c r="AN433" i="7"/>
  <c r="AN437" i="7"/>
  <c r="AN457" i="7"/>
  <c r="AN461" i="7"/>
  <c r="AN465" i="7"/>
  <c r="AN434" i="7"/>
  <c r="AN438" i="7"/>
  <c r="AN458" i="7"/>
  <c r="AN462" i="7"/>
  <c r="AN466" i="7"/>
  <c r="AO563" i="7"/>
  <c r="AN30" i="7"/>
  <c r="AN69" i="7"/>
  <c r="AN598" i="7"/>
  <c r="AN583" i="7" s="1"/>
  <c r="AN77" i="7" s="1"/>
  <c r="AN630" i="7"/>
  <c r="AN615" i="7" s="1"/>
  <c r="AN78" i="7" s="1"/>
  <c r="AN662" i="7"/>
  <c r="AN647" i="7" s="1"/>
  <c r="AN79" i="7" s="1"/>
  <c r="AM90" i="7" l="1"/>
  <c r="AM91" i="7" s="1"/>
  <c r="AO546" i="7"/>
  <c r="AO548" i="7" s="1"/>
  <c r="AP570" i="7"/>
  <c r="AP544" i="7"/>
  <c r="AO176" i="7"/>
  <c r="AO139" i="7"/>
  <c r="AO55" i="7"/>
  <c r="AO30" i="7"/>
  <c r="AO598" i="7"/>
  <c r="AO583" i="7" s="1"/>
  <c r="AO77" i="7" s="1"/>
  <c r="AO630" i="7"/>
  <c r="AO615" i="7" s="1"/>
  <c r="AO78" i="7" s="1"/>
  <c r="AO69" i="7"/>
  <c r="AO405" i="7"/>
  <c r="AO413" i="7"/>
  <c r="AO411" i="7"/>
  <c r="AO408" i="7"/>
  <c r="AO412" i="7"/>
  <c r="AO432" i="7"/>
  <c r="AO436" i="7"/>
  <c r="AO440" i="7"/>
  <c r="AO460" i="7"/>
  <c r="AO464" i="7"/>
  <c r="AO433" i="7"/>
  <c r="AO437" i="7"/>
  <c r="AO457" i="7"/>
  <c r="AO461" i="7"/>
  <c r="AO465" i="7"/>
  <c r="AP563" i="7"/>
  <c r="AO662" i="7"/>
  <c r="AO647" i="7" s="1"/>
  <c r="AO79" i="7" s="1"/>
  <c r="AP673" i="7"/>
  <c r="AP672" i="7"/>
  <c r="AP670" i="7"/>
  <c r="AP669" i="7"/>
  <c r="AP668" i="7"/>
  <c r="AP667" i="7"/>
  <c r="AP666" i="7"/>
  <c r="AP664" i="7"/>
  <c r="B661" i="7"/>
  <c r="B660" i="7"/>
  <c r="B659" i="7"/>
  <c r="B658" i="7"/>
  <c r="B657" i="7"/>
  <c r="B656" i="7"/>
  <c r="B655" i="7"/>
  <c r="B654" i="7"/>
  <c r="B653" i="7"/>
  <c r="AP323" i="7"/>
  <c r="AP641" i="7"/>
  <c r="B641" i="7" s="1"/>
  <c r="AP640" i="7"/>
  <c r="B640" i="7" s="1"/>
  <c r="AP639" i="7"/>
  <c r="B639" i="7" s="1"/>
  <c r="AP638" i="7"/>
  <c r="B638" i="7" s="1"/>
  <c r="AP637" i="7"/>
  <c r="B637" i="7" s="1"/>
  <c r="AP636" i="7"/>
  <c r="B636" i="7" s="1"/>
  <c r="AP635" i="7"/>
  <c r="B635" i="7" s="1"/>
  <c r="AP633" i="7"/>
  <c r="AP632" i="7"/>
  <c r="B629" i="7"/>
  <c r="B628" i="7"/>
  <c r="B627" i="7"/>
  <c r="B626" i="7"/>
  <c r="B625" i="7"/>
  <c r="B624" i="7"/>
  <c r="B623" i="7"/>
  <c r="B622" i="7"/>
  <c r="B621" i="7"/>
  <c r="AP297" i="7"/>
  <c r="AP609" i="7"/>
  <c r="B609" i="7" s="1"/>
  <c r="AP608" i="7"/>
  <c r="B608" i="7" s="1"/>
  <c r="AP607" i="7"/>
  <c r="B607" i="7" s="1"/>
  <c r="AP606" i="7"/>
  <c r="B606" i="7" s="1"/>
  <c r="AP605" i="7"/>
  <c r="B605" i="7" s="1"/>
  <c r="AP604" i="7"/>
  <c r="B604" i="7" s="1"/>
  <c r="AP602" i="7"/>
  <c r="AP601" i="7"/>
  <c r="AP600" i="7"/>
  <c r="B597" i="7"/>
  <c r="B596" i="7"/>
  <c r="B595" i="7"/>
  <c r="B594" i="7"/>
  <c r="B593" i="7"/>
  <c r="B592" i="7"/>
  <c r="B591" i="7"/>
  <c r="B590" i="7"/>
  <c r="B589" i="7"/>
  <c r="AP272" i="7"/>
  <c r="AP491" i="7"/>
  <c r="AP485" i="7"/>
  <c r="AP400" i="7"/>
  <c r="AP306" i="7"/>
  <c r="AP387" i="7"/>
  <c r="AP386" i="7"/>
  <c r="AP385" i="7"/>
  <c r="AP384" i="7"/>
  <c r="AP383" i="7"/>
  <c r="AP382" i="7"/>
  <c r="AP267" i="7"/>
  <c r="AP254" i="7"/>
  <c r="AP253" i="7"/>
  <c r="AP252" i="7"/>
  <c r="AP251" i="7"/>
  <c r="AP250" i="7"/>
  <c r="AP249" i="7"/>
  <c r="AP28" i="7"/>
  <c r="AO268" i="7"/>
  <c r="AO409" i="7"/>
  <c r="AO407" i="7"/>
  <c r="AO406" i="7"/>
  <c r="AO410" i="7"/>
  <c r="AO414" i="7"/>
  <c r="AO434" i="7"/>
  <c r="AO438" i="7"/>
  <c r="AO458" i="7"/>
  <c r="AO462" i="7"/>
  <c r="AO466" i="7"/>
  <c r="AO431" i="7"/>
  <c r="AO435" i="7"/>
  <c r="AO439" i="7"/>
  <c r="AO459" i="7"/>
  <c r="AO463" i="7"/>
  <c r="AO401" i="7"/>
  <c r="AN80" i="7"/>
  <c r="AO421" i="7" l="1"/>
  <c r="AO478" i="7"/>
  <c r="AN420" i="7"/>
  <c r="AO471" i="7"/>
  <c r="AO475" i="7"/>
  <c r="AO450" i="7"/>
  <c r="AO447" i="7"/>
  <c r="AO451" i="7"/>
  <c r="AO474" i="7"/>
  <c r="AO284" i="7"/>
  <c r="AN426" i="7"/>
  <c r="AO311" i="7"/>
  <c r="AN472" i="7"/>
  <c r="AN419" i="7"/>
  <c r="AO339" i="7"/>
  <c r="AN424" i="7"/>
  <c r="AN447" i="7"/>
  <c r="AN451" i="7"/>
  <c r="AN474" i="7"/>
  <c r="AP318" i="7"/>
  <c r="AN421" i="7"/>
  <c r="AN444" i="7"/>
  <c r="AN452" i="7"/>
  <c r="AO337" i="7"/>
  <c r="AO341" i="7"/>
  <c r="AO470" i="7"/>
  <c r="AO418" i="7"/>
  <c r="AO426" i="7"/>
  <c r="AO419" i="7"/>
  <c r="AO446" i="7"/>
  <c r="AO472" i="7"/>
  <c r="AN445" i="7"/>
  <c r="AO422" i="7"/>
  <c r="AO310" i="7"/>
  <c r="E288" i="7"/>
  <c r="D288" i="7"/>
  <c r="H288" i="7"/>
  <c r="G288" i="7"/>
  <c r="F288" i="7"/>
  <c r="C288" i="7"/>
  <c r="I288" i="7"/>
  <c r="J288" i="7"/>
  <c r="C422" i="7"/>
  <c r="E422" i="7"/>
  <c r="D422" i="7"/>
  <c r="G422" i="7"/>
  <c r="H422" i="7"/>
  <c r="F422" i="7"/>
  <c r="I422" i="7"/>
  <c r="K288" i="7"/>
  <c r="J422" i="7"/>
  <c r="K422" i="7"/>
  <c r="L288" i="7"/>
  <c r="L422" i="7"/>
  <c r="M288" i="7"/>
  <c r="M422" i="7"/>
  <c r="N288" i="7"/>
  <c r="O288" i="7"/>
  <c r="N422" i="7"/>
  <c r="P288" i="7"/>
  <c r="O422" i="7"/>
  <c r="Q288" i="7"/>
  <c r="P422" i="7"/>
  <c r="R288" i="7"/>
  <c r="Q422" i="7"/>
  <c r="S288" i="7"/>
  <c r="R422" i="7"/>
  <c r="T288" i="7"/>
  <c r="S422" i="7"/>
  <c r="T422" i="7"/>
  <c r="U288" i="7"/>
  <c r="U422" i="7"/>
  <c r="V288" i="7"/>
  <c r="V422" i="7"/>
  <c r="W288" i="7"/>
  <c r="X288" i="7"/>
  <c r="W422" i="7"/>
  <c r="Y288" i="7"/>
  <c r="X422" i="7"/>
  <c r="Y422" i="7"/>
  <c r="Z288" i="7"/>
  <c r="Z422" i="7"/>
  <c r="AA288" i="7"/>
  <c r="AB288" i="7"/>
  <c r="AA422" i="7"/>
  <c r="AC288" i="7"/>
  <c r="AB422" i="7"/>
  <c r="AC422" i="7"/>
  <c r="AD288" i="7"/>
  <c r="AD422" i="7"/>
  <c r="AE288" i="7"/>
  <c r="AF288" i="7"/>
  <c r="AE422" i="7"/>
  <c r="AF422" i="7"/>
  <c r="AG288" i="7"/>
  <c r="AG422" i="7"/>
  <c r="AH288" i="7"/>
  <c r="AH422" i="7"/>
  <c r="AI288" i="7"/>
  <c r="AI422" i="7"/>
  <c r="AJ288" i="7"/>
  <c r="AJ422" i="7"/>
  <c r="AK288" i="7"/>
  <c r="AK422" i="7"/>
  <c r="AL288" i="7"/>
  <c r="AL422" i="7"/>
  <c r="AM288" i="7"/>
  <c r="AN288" i="7"/>
  <c r="AM422" i="7"/>
  <c r="C311" i="7"/>
  <c r="F311" i="7"/>
  <c r="D311" i="7"/>
  <c r="C445" i="7"/>
  <c r="E311" i="7"/>
  <c r="D445" i="7"/>
  <c r="G311" i="7"/>
  <c r="E445" i="7"/>
  <c r="F445" i="7"/>
  <c r="G445" i="7"/>
  <c r="H311" i="7"/>
  <c r="I311" i="7"/>
  <c r="H445" i="7"/>
  <c r="I445" i="7"/>
  <c r="J311" i="7"/>
  <c r="J445" i="7"/>
  <c r="K311" i="7"/>
  <c r="L311" i="7"/>
  <c r="K445" i="7"/>
  <c r="M311" i="7"/>
  <c r="L445" i="7"/>
  <c r="M445" i="7"/>
  <c r="N311" i="7"/>
  <c r="N445" i="7"/>
  <c r="O311" i="7"/>
  <c r="P311" i="7"/>
  <c r="O445" i="7"/>
  <c r="P445" i="7"/>
  <c r="Q311" i="7"/>
  <c r="R311" i="7"/>
  <c r="Q445" i="7"/>
  <c r="R445" i="7"/>
  <c r="S311" i="7"/>
  <c r="T311" i="7"/>
  <c r="S445" i="7"/>
  <c r="U311" i="7"/>
  <c r="T445" i="7"/>
  <c r="V311" i="7"/>
  <c r="U445" i="7"/>
  <c r="V445" i="7"/>
  <c r="W311" i="7"/>
  <c r="W445" i="7"/>
  <c r="X311" i="7"/>
  <c r="Y311" i="7"/>
  <c r="X445" i="7"/>
  <c r="Y445" i="7"/>
  <c r="Z311" i="7"/>
  <c r="Z445" i="7"/>
  <c r="AA311" i="7"/>
  <c r="AA445" i="7"/>
  <c r="AB311" i="7"/>
  <c r="AB445" i="7"/>
  <c r="AC311" i="7"/>
  <c r="AC445" i="7"/>
  <c r="AD311" i="7"/>
  <c r="AD445" i="7"/>
  <c r="AE311" i="7"/>
  <c r="AF311" i="7"/>
  <c r="AE445" i="7"/>
  <c r="AG311" i="7"/>
  <c r="AF445" i="7"/>
  <c r="AG445" i="7"/>
  <c r="AH311" i="7"/>
  <c r="AI311" i="7"/>
  <c r="AH445" i="7"/>
  <c r="AI445" i="7"/>
  <c r="AJ311" i="7"/>
  <c r="AK311" i="7"/>
  <c r="AJ445" i="7"/>
  <c r="AK445" i="7"/>
  <c r="AL311" i="7"/>
  <c r="AL445" i="7"/>
  <c r="AM311" i="7"/>
  <c r="AN311" i="7"/>
  <c r="AM445" i="7"/>
  <c r="H342" i="7"/>
  <c r="D342" i="7"/>
  <c r="E342" i="7"/>
  <c r="G342" i="7"/>
  <c r="F342" i="7"/>
  <c r="C342" i="7"/>
  <c r="I342" i="7"/>
  <c r="J342" i="7"/>
  <c r="K342" i="7"/>
  <c r="J476" i="7"/>
  <c r="L342" i="7"/>
  <c r="I476" i="7"/>
  <c r="H476" i="7"/>
  <c r="C476" i="7"/>
  <c r="E476" i="7"/>
  <c r="G476" i="7"/>
  <c r="K476" i="7"/>
  <c r="F476" i="7"/>
  <c r="D476" i="7"/>
  <c r="L476" i="7"/>
  <c r="M342" i="7"/>
  <c r="M476" i="7"/>
  <c r="N342" i="7"/>
  <c r="N476" i="7"/>
  <c r="O342" i="7"/>
  <c r="P342" i="7"/>
  <c r="O476" i="7"/>
  <c r="P476" i="7"/>
  <c r="Q342" i="7"/>
  <c r="R342" i="7"/>
  <c r="Q476" i="7"/>
  <c r="R476" i="7"/>
  <c r="S342" i="7"/>
  <c r="T342" i="7"/>
  <c r="S476" i="7"/>
  <c r="U342" i="7"/>
  <c r="T476" i="7"/>
  <c r="V342" i="7"/>
  <c r="U476" i="7"/>
  <c r="V476" i="7"/>
  <c r="W342" i="7"/>
  <c r="W476" i="7"/>
  <c r="X342" i="7"/>
  <c r="X476" i="7"/>
  <c r="Y342" i="7"/>
  <c r="Y476" i="7"/>
  <c r="Z342" i="7"/>
  <c r="Z476" i="7"/>
  <c r="AA342" i="7"/>
  <c r="AB342" i="7"/>
  <c r="AA476" i="7"/>
  <c r="AC342" i="7"/>
  <c r="AB476" i="7"/>
  <c r="AC476" i="7"/>
  <c r="AD342" i="7"/>
  <c r="AE342" i="7"/>
  <c r="AD476" i="7"/>
  <c r="AF342" i="7"/>
  <c r="AE476" i="7"/>
  <c r="AG342" i="7"/>
  <c r="AF476" i="7"/>
  <c r="AH342" i="7"/>
  <c r="AG476" i="7"/>
  <c r="AI342" i="7"/>
  <c r="AH476" i="7"/>
  <c r="AI476" i="7"/>
  <c r="AJ342" i="7"/>
  <c r="AK342" i="7"/>
  <c r="AJ476" i="7"/>
  <c r="AL342" i="7"/>
  <c r="AK476" i="7"/>
  <c r="AL476" i="7"/>
  <c r="AM342" i="7"/>
  <c r="AN342" i="7"/>
  <c r="AM476" i="7"/>
  <c r="AO449" i="7"/>
  <c r="AO420" i="7"/>
  <c r="AN471" i="7"/>
  <c r="AN475" i="7"/>
  <c r="AO292" i="7"/>
  <c r="AO285" i="7"/>
  <c r="G289" i="7"/>
  <c r="F289" i="7"/>
  <c r="H289" i="7"/>
  <c r="D289" i="7"/>
  <c r="C289" i="7"/>
  <c r="I289" i="7"/>
  <c r="E289" i="7"/>
  <c r="J289" i="7"/>
  <c r="C423" i="7"/>
  <c r="K289" i="7"/>
  <c r="J423" i="7"/>
  <c r="I423" i="7"/>
  <c r="D423" i="7"/>
  <c r="F423" i="7"/>
  <c r="E423" i="7"/>
  <c r="G423" i="7"/>
  <c r="H423" i="7"/>
  <c r="L289" i="7"/>
  <c r="K423" i="7"/>
  <c r="M289" i="7"/>
  <c r="L423" i="7"/>
  <c r="N289" i="7"/>
  <c r="M423" i="7"/>
  <c r="O289" i="7"/>
  <c r="N423" i="7"/>
  <c r="P289" i="7"/>
  <c r="O423" i="7"/>
  <c r="P423" i="7"/>
  <c r="Q289" i="7"/>
  <c r="R289" i="7"/>
  <c r="Q423" i="7"/>
  <c r="S289" i="7"/>
  <c r="R423" i="7"/>
  <c r="T289" i="7"/>
  <c r="S423" i="7"/>
  <c r="T423" i="7"/>
  <c r="U289" i="7"/>
  <c r="V289" i="7"/>
  <c r="U423" i="7"/>
  <c r="V423" i="7"/>
  <c r="W289" i="7"/>
  <c r="X289" i="7"/>
  <c r="W423" i="7"/>
  <c r="Y289" i="7"/>
  <c r="X423" i="7"/>
  <c r="Z289" i="7"/>
  <c r="Y423" i="7"/>
  <c r="AA289" i="7"/>
  <c r="Z423" i="7"/>
  <c r="AB289" i="7"/>
  <c r="AA423" i="7"/>
  <c r="AC289" i="7"/>
  <c r="AB423" i="7"/>
  <c r="AD289" i="7"/>
  <c r="AC423" i="7"/>
  <c r="AE289" i="7"/>
  <c r="AD423" i="7"/>
  <c r="AF289" i="7"/>
  <c r="AE423" i="7"/>
  <c r="AG289" i="7"/>
  <c r="AF423" i="7"/>
  <c r="AH289" i="7"/>
  <c r="AG423" i="7"/>
  <c r="AI289" i="7"/>
  <c r="AH423" i="7"/>
  <c r="AI423" i="7"/>
  <c r="AJ289" i="7"/>
  <c r="AJ423" i="7"/>
  <c r="AK289" i="7"/>
  <c r="AK423" i="7"/>
  <c r="AL289" i="7"/>
  <c r="AM289" i="7"/>
  <c r="AL423" i="7"/>
  <c r="AM423" i="7"/>
  <c r="AN289" i="7"/>
  <c r="D312" i="7"/>
  <c r="F312" i="7"/>
  <c r="G312" i="7"/>
  <c r="E312" i="7"/>
  <c r="C312" i="7"/>
  <c r="G446" i="7"/>
  <c r="C446" i="7"/>
  <c r="H312" i="7"/>
  <c r="E446" i="7"/>
  <c r="F446" i="7"/>
  <c r="D446" i="7"/>
  <c r="I312" i="7"/>
  <c r="H446" i="7"/>
  <c r="I446" i="7"/>
  <c r="J312" i="7"/>
  <c r="J446" i="7"/>
  <c r="K312" i="7"/>
  <c r="L312" i="7"/>
  <c r="K446" i="7"/>
  <c r="L446" i="7"/>
  <c r="M312" i="7"/>
  <c r="M446" i="7"/>
  <c r="N312" i="7"/>
  <c r="N446" i="7"/>
  <c r="O312" i="7"/>
  <c r="P312" i="7"/>
  <c r="O446" i="7"/>
  <c r="Q312" i="7"/>
  <c r="P446" i="7"/>
  <c r="R312" i="7"/>
  <c r="Q446" i="7"/>
  <c r="R446" i="7"/>
  <c r="S312" i="7"/>
  <c r="T312" i="7"/>
  <c r="S446" i="7"/>
  <c r="U312" i="7"/>
  <c r="T446" i="7"/>
  <c r="V312" i="7"/>
  <c r="U446" i="7"/>
  <c r="V446" i="7"/>
  <c r="W312" i="7"/>
  <c r="X312" i="7"/>
  <c r="W446" i="7"/>
  <c r="Y312" i="7"/>
  <c r="X446" i="7"/>
  <c r="Z312" i="7"/>
  <c r="Y446" i="7"/>
  <c r="Z446" i="7"/>
  <c r="AA312" i="7"/>
  <c r="AA446" i="7"/>
  <c r="AB312" i="7"/>
  <c r="AC312" i="7"/>
  <c r="AB446" i="7"/>
  <c r="AD312" i="7"/>
  <c r="AC446" i="7"/>
  <c r="AE312" i="7"/>
  <c r="AD446" i="7"/>
  <c r="AF312" i="7"/>
  <c r="AE446" i="7"/>
  <c r="AF446" i="7"/>
  <c r="AG312" i="7"/>
  <c r="AG446" i="7"/>
  <c r="AH312" i="7"/>
  <c r="AH446" i="7"/>
  <c r="AI312" i="7"/>
  <c r="AJ312" i="7"/>
  <c r="AI446" i="7"/>
  <c r="AK312" i="7"/>
  <c r="AJ446" i="7"/>
  <c r="AK446" i="7"/>
  <c r="AL312" i="7"/>
  <c r="AL446" i="7"/>
  <c r="AM312" i="7"/>
  <c r="AM446" i="7"/>
  <c r="AN312" i="7"/>
  <c r="E343" i="7"/>
  <c r="D343" i="7"/>
  <c r="F343" i="7"/>
  <c r="L343" i="7"/>
  <c r="C343" i="7"/>
  <c r="K343" i="7"/>
  <c r="J343" i="7"/>
  <c r="I343" i="7"/>
  <c r="H343" i="7"/>
  <c r="G343" i="7"/>
  <c r="L477" i="7"/>
  <c r="M343" i="7"/>
  <c r="G477" i="7"/>
  <c r="C477" i="7"/>
  <c r="H477" i="7"/>
  <c r="F477" i="7"/>
  <c r="E477" i="7"/>
  <c r="I477" i="7"/>
  <c r="D477" i="7"/>
  <c r="J477" i="7"/>
  <c r="K477" i="7"/>
  <c r="M477" i="7"/>
  <c r="N343" i="7"/>
  <c r="O343" i="7"/>
  <c r="N477" i="7"/>
  <c r="O477" i="7"/>
  <c r="P343" i="7"/>
  <c r="Q343" i="7"/>
  <c r="P477" i="7"/>
  <c r="Q477" i="7"/>
  <c r="R343" i="7"/>
  <c r="R477" i="7"/>
  <c r="S343" i="7"/>
  <c r="S477" i="7"/>
  <c r="T343" i="7"/>
  <c r="U343" i="7"/>
  <c r="T477" i="7"/>
  <c r="U477" i="7"/>
  <c r="V343" i="7"/>
  <c r="W343" i="7"/>
  <c r="V477" i="7"/>
  <c r="W477" i="7"/>
  <c r="X343" i="7"/>
  <c r="X477" i="7"/>
  <c r="Y343" i="7"/>
  <c r="Y477" i="7"/>
  <c r="Z343" i="7"/>
  <c r="AA343" i="7"/>
  <c r="Z477" i="7"/>
  <c r="AA477" i="7"/>
  <c r="AB343" i="7"/>
  <c r="AC343" i="7"/>
  <c r="AB477" i="7"/>
  <c r="AD343" i="7"/>
  <c r="AC477" i="7"/>
  <c r="AE343" i="7"/>
  <c r="AD477" i="7"/>
  <c r="AE477" i="7"/>
  <c r="AF343" i="7"/>
  <c r="AF477" i="7"/>
  <c r="AG343" i="7"/>
  <c r="AG477" i="7"/>
  <c r="AH343" i="7"/>
  <c r="AH477" i="7"/>
  <c r="AI343" i="7"/>
  <c r="AJ343" i="7"/>
  <c r="AI477" i="7"/>
  <c r="AK343" i="7"/>
  <c r="AJ477" i="7"/>
  <c r="AK477" i="7"/>
  <c r="AL343" i="7"/>
  <c r="AM343" i="7"/>
  <c r="AL477" i="7"/>
  <c r="AM477" i="7"/>
  <c r="AN343" i="7"/>
  <c r="AO445" i="7"/>
  <c r="AO423" i="7"/>
  <c r="AO287" i="7"/>
  <c r="AO342" i="7"/>
  <c r="AN477" i="7"/>
  <c r="AN446" i="7"/>
  <c r="H290" i="7"/>
  <c r="G290" i="7"/>
  <c r="K290" i="7"/>
  <c r="F290" i="7"/>
  <c r="I290" i="7"/>
  <c r="J290" i="7"/>
  <c r="C290" i="7"/>
  <c r="D290" i="7"/>
  <c r="E290" i="7"/>
  <c r="G424" i="7"/>
  <c r="H424" i="7"/>
  <c r="D424" i="7"/>
  <c r="C424" i="7"/>
  <c r="I424" i="7"/>
  <c r="F424" i="7"/>
  <c r="L290" i="7"/>
  <c r="K424" i="7"/>
  <c r="J424" i="7"/>
  <c r="E424" i="7"/>
  <c r="L424" i="7"/>
  <c r="M290" i="7"/>
  <c r="M424" i="7"/>
  <c r="N290" i="7"/>
  <c r="N424" i="7"/>
  <c r="O290" i="7"/>
  <c r="O424" i="7"/>
  <c r="P290" i="7"/>
  <c r="P424" i="7"/>
  <c r="Q290" i="7"/>
  <c r="Q424" i="7"/>
  <c r="R290" i="7"/>
  <c r="R424" i="7"/>
  <c r="S290" i="7"/>
  <c r="S424" i="7"/>
  <c r="T290" i="7"/>
  <c r="U290" i="7"/>
  <c r="T424" i="7"/>
  <c r="V290" i="7"/>
  <c r="U424" i="7"/>
  <c r="V424" i="7"/>
  <c r="W290" i="7"/>
  <c r="X290" i="7"/>
  <c r="W424" i="7"/>
  <c r="X424" i="7"/>
  <c r="Y290" i="7"/>
  <c r="Y424" i="7"/>
  <c r="Z290" i="7"/>
  <c r="Z424" i="7"/>
  <c r="AA290" i="7"/>
  <c r="AB290" i="7"/>
  <c r="AA424" i="7"/>
  <c r="AB424" i="7"/>
  <c r="AC290" i="7"/>
  <c r="AC424" i="7"/>
  <c r="AD290" i="7"/>
  <c r="AE290" i="7"/>
  <c r="AD424" i="7"/>
  <c r="AF290" i="7"/>
  <c r="AE424" i="7"/>
  <c r="AG290" i="7"/>
  <c r="AF424" i="7"/>
  <c r="AH290" i="7"/>
  <c r="AG424" i="7"/>
  <c r="AI290" i="7"/>
  <c r="AH424" i="7"/>
  <c r="AJ290" i="7"/>
  <c r="AI424" i="7"/>
  <c r="AJ424" i="7"/>
  <c r="AK290" i="7"/>
  <c r="AK424" i="7"/>
  <c r="AL290" i="7"/>
  <c r="AM290" i="7"/>
  <c r="AL424" i="7"/>
  <c r="AM424" i="7"/>
  <c r="AN290" i="7"/>
  <c r="E313" i="7"/>
  <c r="C313" i="7"/>
  <c r="D313" i="7"/>
  <c r="G313" i="7"/>
  <c r="H313" i="7"/>
  <c r="F313" i="7"/>
  <c r="D447" i="7"/>
  <c r="C447" i="7"/>
  <c r="F447" i="7"/>
  <c r="G447" i="7"/>
  <c r="H447" i="7"/>
  <c r="E447" i="7"/>
  <c r="I313" i="7"/>
  <c r="J313" i="7"/>
  <c r="I447" i="7"/>
  <c r="K313" i="7"/>
  <c r="J447" i="7"/>
  <c r="K447" i="7"/>
  <c r="L313" i="7"/>
  <c r="L447" i="7"/>
  <c r="M313" i="7"/>
  <c r="N313" i="7"/>
  <c r="M447" i="7"/>
  <c r="N447" i="7"/>
  <c r="O313" i="7"/>
  <c r="P313" i="7"/>
  <c r="O447" i="7"/>
  <c r="P447" i="7"/>
  <c r="Q313" i="7"/>
  <c r="R313" i="7"/>
  <c r="Q447" i="7"/>
  <c r="S313" i="7"/>
  <c r="R447" i="7"/>
  <c r="T313" i="7"/>
  <c r="S447" i="7"/>
  <c r="T447" i="7"/>
  <c r="U313" i="7"/>
  <c r="U447" i="7"/>
  <c r="V313" i="7"/>
  <c r="W313" i="7"/>
  <c r="V447" i="7"/>
  <c r="X313" i="7"/>
  <c r="W447" i="7"/>
  <c r="X447" i="7"/>
  <c r="Y313" i="7"/>
  <c r="Y447" i="7"/>
  <c r="Z313" i="7"/>
  <c r="AA313" i="7"/>
  <c r="Z447" i="7"/>
  <c r="AA447" i="7"/>
  <c r="AB313" i="7"/>
  <c r="AB447" i="7"/>
  <c r="AC313" i="7"/>
  <c r="AC447" i="7"/>
  <c r="AD313" i="7"/>
  <c r="AE313" i="7"/>
  <c r="AD447" i="7"/>
  <c r="AE447" i="7"/>
  <c r="AF313" i="7"/>
  <c r="AG313" i="7"/>
  <c r="AF447" i="7"/>
  <c r="AH313" i="7"/>
  <c r="AG447" i="7"/>
  <c r="AI313" i="7"/>
  <c r="AH447" i="7"/>
  <c r="AI447" i="7"/>
  <c r="AJ313" i="7"/>
  <c r="AK313" i="7"/>
  <c r="AJ447" i="7"/>
  <c r="AL313" i="7"/>
  <c r="AK447" i="7"/>
  <c r="AM313" i="7"/>
  <c r="AL447" i="7"/>
  <c r="AM447" i="7"/>
  <c r="AN313" i="7"/>
  <c r="C336" i="7"/>
  <c r="C470" i="7"/>
  <c r="D336" i="7"/>
  <c r="F336" i="7"/>
  <c r="D470" i="7"/>
  <c r="E336" i="7"/>
  <c r="G336" i="7"/>
  <c r="E470" i="7"/>
  <c r="F470" i="7"/>
  <c r="G470" i="7"/>
  <c r="H336" i="7"/>
  <c r="I336" i="7"/>
  <c r="H470" i="7"/>
  <c r="J336" i="7"/>
  <c r="I470" i="7"/>
  <c r="J470" i="7"/>
  <c r="K336" i="7"/>
  <c r="L336" i="7"/>
  <c r="K470" i="7"/>
  <c r="L470" i="7"/>
  <c r="M336" i="7"/>
  <c r="M470" i="7"/>
  <c r="N336" i="7"/>
  <c r="N470" i="7"/>
  <c r="O336" i="7"/>
  <c r="P336" i="7"/>
  <c r="O470" i="7"/>
  <c r="Q336" i="7"/>
  <c r="P470" i="7"/>
  <c r="Q470" i="7"/>
  <c r="R336" i="7"/>
  <c r="R470" i="7"/>
  <c r="S336" i="7"/>
  <c r="S470" i="7"/>
  <c r="T336" i="7"/>
  <c r="U336" i="7"/>
  <c r="T470" i="7"/>
  <c r="U470" i="7"/>
  <c r="V336" i="7"/>
  <c r="V470" i="7"/>
  <c r="W336" i="7"/>
  <c r="X336" i="7"/>
  <c r="W470" i="7"/>
  <c r="Y336" i="7"/>
  <c r="X470" i="7"/>
  <c r="Y470" i="7"/>
  <c r="Z336" i="7"/>
  <c r="AA336" i="7"/>
  <c r="Z470" i="7"/>
  <c r="AB336" i="7"/>
  <c r="AA470" i="7"/>
  <c r="AC336" i="7"/>
  <c r="AB470" i="7"/>
  <c r="AC470" i="7"/>
  <c r="AD336" i="7"/>
  <c r="AD470" i="7"/>
  <c r="AE336" i="7"/>
  <c r="AE470" i="7"/>
  <c r="AF336" i="7"/>
  <c r="AG336" i="7"/>
  <c r="AF470" i="7"/>
  <c r="AH336" i="7"/>
  <c r="AG470" i="7"/>
  <c r="AI336" i="7"/>
  <c r="AH470" i="7"/>
  <c r="AJ336" i="7"/>
  <c r="AI470" i="7"/>
  <c r="AK336" i="7"/>
  <c r="AJ470" i="7"/>
  <c r="AL336" i="7"/>
  <c r="AK470" i="7"/>
  <c r="AL470" i="7"/>
  <c r="AM336" i="7"/>
  <c r="AN336" i="7"/>
  <c r="AM470" i="7"/>
  <c r="C344" i="7"/>
  <c r="L344" i="7"/>
  <c r="D344" i="7"/>
  <c r="I344" i="7"/>
  <c r="E344" i="7"/>
  <c r="K344" i="7"/>
  <c r="G344" i="7"/>
  <c r="F344" i="7"/>
  <c r="J344" i="7"/>
  <c r="H344" i="7"/>
  <c r="M344" i="7"/>
  <c r="F478" i="7"/>
  <c r="G478" i="7"/>
  <c r="K478" i="7"/>
  <c r="H478" i="7"/>
  <c r="D478" i="7"/>
  <c r="E478" i="7"/>
  <c r="L478" i="7"/>
  <c r="C478" i="7"/>
  <c r="J478" i="7"/>
  <c r="M478" i="7"/>
  <c r="N344" i="7"/>
  <c r="I478" i="7"/>
  <c r="N478" i="7"/>
  <c r="O344" i="7"/>
  <c r="O478" i="7"/>
  <c r="P344" i="7"/>
  <c r="P478" i="7"/>
  <c r="Q344" i="7"/>
  <c r="R344" i="7"/>
  <c r="Q478" i="7"/>
  <c r="S344" i="7"/>
  <c r="R478" i="7"/>
  <c r="T344" i="7"/>
  <c r="S478" i="7"/>
  <c r="T478" i="7"/>
  <c r="U344" i="7"/>
  <c r="V344" i="7"/>
  <c r="U478" i="7"/>
  <c r="W344" i="7"/>
  <c r="V478" i="7"/>
  <c r="W478" i="7"/>
  <c r="X344" i="7"/>
  <c r="X478" i="7"/>
  <c r="Y344" i="7"/>
  <c r="Y478" i="7"/>
  <c r="Z344" i="7"/>
  <c r="AA344" i="7"/>
  <c r="Z478" i="7"/>
  <c r="AB344" i="7"/>
  <c r="AA478" i="7"/>
  <c r="AB478" i="7"/>
  <c r="AC344" i="7"/>
  <c r="AC478" i="7"/>
  <c r="AD344" i="7"/>
  <c r="AD478" i="7"/>
  <c r="AE344" i="7"/>
  <c r="AF344" i="7"/>
  <c r="AE478" i="7"/>
  <c r="AF478" i="7"/>
  <c r="AG344" i="7"/>
  <c r="AH344" i="7"/>
  <c r="AG478" i="7"/>
  <c r="AH478" i="7"/>
  <c r="AI344" i="7"/>
  <c r="AJ344" i="7"/>
  <c r="AI478" i="7"/>
  <c r="AK344" i="7"/>
  <c r="AJ478" i="7"/>
  <c r="AL344" i="7"/>
  <c r="AK478" i="7"/>
  <c r="AL478" i="7"/>
  <c r="AM344" i="7"/>
  <c r="AN344" i="7"/>
  <c r="AM478" i="7"/>
  <c r="AO476" i="7"/>
  <c r="AO425" i="7"/>
  <c r="AO343" i="7"/>
  <c r="AO318" i="7"/>
  <c r="AO317" i="7"/>
  <c r="AN423" i="7"/>
  <c r="AO312" i="7"/>
  <c r="E314" i="7"/>
  <c r="I314" i="7"/>
  <c r="F314" i="7"/>
  <c r="H314" i="7"/>
  <c r="C314" i="7"/>
  <c r="G314" i="7"/>
  <c r="D314" i="7"/>
  <c r="C448" i="7"/>
  <c r="E448" i="7"/>
  <c r="J314" i="7"/>
  <c r="F448" i="7"/>
  <c r="H448" i="7"/>
  <c r="I448" i="7"/>
  <c r="D448" i="7"/>
  <c r="G448" i="7"/>
  <c r="J448" i="7"/>
  <c r="K314" i="7"/>
  <c r="K448" i="7"/>
  <c r="L314" i="7"/>
  <c r="L448" i="7"/>
  <c r="M314" i="7"/>
  <c r="N314" i="7"/>
  <c r="M448" i="7"/>
  <c r="O314" i="7"/>
  <c r="N448" i="7"/>
  <c r="P314" i="7"/>
  <c r="O448" i="7"/>
  <c r="P448" i="7"/>
  <c r="Q314" i="7"/>
  <c r="Q448" i="7"/>
  <c r="R314" i="7"/>
  <c r="S314" i="7"/>
  <c r="R448" i="7"/>
  <c r="T314" i="7"/>
  <c r="S448" i="7"/>
  <c r="U314" i="7"/>
  <c r="T448" i="7"/>
  <c r="V314" i="7"/>
  <c r="U448" i="7"/>
  <c r="V448" i="7"/>
  <c r="W314" i="7"/>
  <c r="X314" i="7"/>
  <c r="W448" i="7"/>
  <c r="X448" i="7"/>
  <c r="Y314" i="7"/>
  <c r="Y448" i="7"/>
  <c r="Z314" i="7"/>
  <c r="AA314" i="7"/>
  <c r="Z448" i="7"/>
  <c r="AB314" i="7"/>
  <c r="AA448" i="7"/>
  <c r="AC314" i="7"/>
  <c r="AB448" i="7"/>
  <c r="AC448" i="7"/>
  <c r="AD314" i="7"/>
  <c r="AE314" i="7"/>
  <c r="AD448" i="7"/>
  <c r="AE448" i="7"/>
  <c r="AF314" i="7"/>
  <c r="AG314" i="7"/>
  <c r="AF448" i="7"/>
  <c r="AG448" i="7"/>
  <c r="AH314" i="7"/>
  <c r="AH448" i="7"/>
  <c r="AI314" i="7"/>
  <c r="AJ314" i="7"/>
  <c r="AI448" i="7"/>
  <c r="AK314" i="7"/>
  <c r="AJ448" i="7"/>
  <c r="AL314" i="7"/>
  <c r="AK448" i="7"/>
  <c r="AM314" i="7"/>
  <c r="AL448" i="7"/>
  <c r="AM448" i="7"/>
  <c r="AN314" i="7"/>
  <c r="C284" i="7"/>
  <c r="D284" i="7"/>
  <c r="F284" i="7"/>
  <c r="E284" i="7"/>
  <c r="C418" i="7"/>
  <c r="D418" i="7"/>
  <c r="E418" i="7"/>
  <c r="F418" i="7"/>
  <c r="G284" i="7"/>
  <c r="G418" i="7"/>
  <c r="H284" i="7"/>
  <c r="I284" i="7"/>
  <c r="H418" i="7"/>
  <c r="I418" i="7"/>
  <c r="J284" i="7"/>
  <c r="K284" i="7"/>
  <c r="J418" i="7"/>
  <c r="K418" i="7"/>
  <c r="L284" i="7"/>
  <c r="L418" i="7"/>
  <c r="M284" i="7"/>
  <c r="N284" i="7"/>
  <c r="M418" i="7"/>
  <c r="O284" i="7"/>
  <c r="N418" i="7"/>
  <c r="O418" i="7"/>
  <c r="P284" i="7"/>
  <c r="Q284" i="7"/>
  <c r="P418" i="7"/>
  <c r="R284" i="7"/>
  <c r="Q418" i="7"/>
  <c r="S284" i="7"/>
  <c r="R418" i="7"/>
  <c r="T284" i="7"/>
  <c r="S418" i="7"/>
  <c r="T418" i="7"/>
  <c r="U284" i="7"/>
  <c r="U418" i="7"/>
  <c r="V284" i="7"/>
  <c r="W284" i="7"/>
  <c r="V418" i="7"/>
  <c r="X284" i="7"/>
  <c r="W418" i="7"/>
  <c r="X418" i="7"/>
  <c r="Y284" i="7"/>
  <c r="Y418" i="7"/>
  <c r="Z284" i="7"/>
  <c r="Z418" i="7"/>
  <c r="AA284" i="7"/>
  <c r="AB284" i="7"/>
  <c r="AA418" i="7"/>
  <c r="AB418" i="7"/>
  <c r="AC284" i="7"/>
  <c r="AD284" i="7"/>
  <c r="AC418" i="7"/>
  <c r="AD418" i="7"/>
  <c r="AE284" i="7"/>
  <c r="AE418" i="7"/>
  <c r="AF284" i="7"/>
  <c r="AF418" i="7"/>
  <c r="AG284" i="7"/>
  <c r="AH284" i="7"/>
  <c r="AG418" i="7"/>
  <c r="AI284" i="7"/>
  <c r="AH418" i="7"/>
  <c r="AI418" i="7"/>
  <c r="AJ284" i="7"/>
  <c r="AJ418" i="7"/>
  <c r="AK284" i="7"/>
  <c r="AL284" i="7"/>
  <c r="AK418" i="7"/>
  <c r="AM284" i="7"/>
  <c r="AL418" i="7"/>
  <c r="AM418" i="7"/>
  <c r="AN284" i="7"/>
  <c r="G292" i="7"/>
  <c r="C292" i="7"/>
  <c r="J292" i="7"/>
  <c r="H292" i="7"/>
  <c r="E292" i="7"/>
  <c r="L292" i="7"/>
  <c r="I292" i="7"/>
  <c r="F292" i="7"/>
  <c r="K292" i="7"/>
  <c r="M292" i="7"/>
  <c r="D292" i="7"/>
  <c r="K426" i="7"/>
  <c r="H426" i="7"/>
  <c r="M426" i="7"/>
  <c r="J426" i="7"/>
  <c r="N292" i="7"/>
  <c r="F426" i="7"/>
  <c r="D426" i="7"/>
  <c r="L426" i="7"/>
  <c r="E426" i="7"/>
  <c r="I426" i="7"/>
  <c r="G426" i="7"/>
  <c r="C426" i="7"/>
  <c r="O292" i="7"/>
  <c r="N426" i="7"/>
  <c r="O426" i="7"/>
  <c r="P292" i="7"/>
  <c r="P426" i="7"/>
  <c r="Q292" i="7"/>
  <c r="R292" i="7"/>
  <c r="Q426" i="7"/>
  <c r="R426" i="7"/>
  <c r="S292" i="7"/>
  <c r="T292" i="7"/>
  <c r="S426" i="7"/>
  <c r="U292" i="7"/>
  <c r="T426" i="7"/>
  <c r="U426" i="7"/>
  <c r="V292" i="7"/>
  <c r="V426" i="7"/>
  <c r="W292" i="7"/>
  <c r="X292" i="7"/>
  <c r="W426" i="7"/>
  <c r="Y292" i="7"/>
  <c r="X426" i="7"/>
  <c r="Z292" i="7"/>
  <c r="Y426" i="7"/>
  <c r="AA292" i="7"/>
  <c r="Z426" i="7"/>
  <c r="AB292" i="7"/>
  <c r="AA426" i="7"/>
  <c r="AC292" i="7"/>
  <c r="AB426" i="7"/>
  <c r="AD292" i="7"/>
  <c r="AC426" i="7"/>
  <c r="AE292" i="7"/>
  <c r="AD426" i="7"/>
  <c r="AF292" i="7"/>
  <c r="AE426" i="7"/>
  <c r="AF426" i="7"/>
  <c r="AG292" i="7"/>
  <c r="AG426" i="7"/>
  <c r="AH292" i="7"/>
  <c r="AH426" i="7"/>
  <c r="AI292" i="7"/>
  <c r="AJ292" i="7"/>
  <c r="AI426" i="7"/>
  <c r="AJ426" i="7"/>
  <c r="AK292" i="7"/>
  <c r="AL292" i="7"/>
  <c r="AK426" i="7"/>
  <c r="AM292" i="7"/>
  <c r="AL426" i="7"/>
  <c r="AM426" i="7"/>
  <c r="AN292" i="7"/>
  <c r="I315" i="7"/>
  <c r="E315" i="7"/>
  <c r="D315" i="7"/>
  <c r="F315" i="7"/>
  <c r="H315" i="7"/>
  <c r="J315" i="7"/>
  <c r="C315" i="7"/>
  <c r="G315" i="7"/>
  <c r="J449" i="7"/>
  <c r="K315" i="7"/>
  <c r="E449" i="7"/>
  <c r="G449" i="7"/>
  <c r="F449" i="7"/>
  <c r="I449" i="7"/>
  <c r="D449" i="7"/>
  <c r="C449" i="7"/>
  <c r="H449" i="7"/>
  <c r="L315" i="7"/>
  <c r="K449" i="7"/>
  <c r="L449" i="7"/>
  <c r="M315" i="7"/>
  <c r="N315" i="7"/>
  <c r="M449" i="7"/>
  <c r="O315" i="7"/>
  <c r="N449" i="7"/>
  <c r="P315" i="7"/>
  <c r="O449" i="7"/>
  <c r="P449" i="7"/>
  <c r="Q315" i="7"/>
  <c r="Q449" i="7"/>
  <c r="R315" i="7"/>
  <c r="S315" i="7"/>
  <c r="R449" i="7"/>
  <c r="S449" i="7"/>
  <c r="T315" i="7"/>
  <c r="T449" i="7"/>
  <c r="U315" i="7"/>
  <c r="U449" i="7"/>
  <c r="V315" i="7"/>
  <c r="W315" i="7"/>
  <c r="V449" i="7"/>
  <c r="W449" i="7"/>
  <c r="X315" i="7"/>
  <c r="X449" i="7"/>
  <c r="Y315" i="7"/>
  <c r="Y449" i="7"/>
  <c r="Z315" i="7"/>
  <c r="Z449" i="7"/>
  <c r="AA315" i="7"/>
  <c r="AA449" i="7"/>
  <c r="AB315" i="7"/>
  <c r="AB449" i="7"/>
  <c r="AC315" i="7"/>
  <c r="AC449" i="7"/>
  <c r="AD315" i="7"/>
  <c r="AE315" i="7"/>
  <c r="AD449" i="7"/>
  <c r="AF315" i="7"/>
  <c r="AE449" i="7"/>
  <c r="AG315" i="7"/>
  <c r="AF449" i="7"/>
  <c r="AG449" i="7"/>
  <c r="AH315" i="7"/>
  <c r="AI315" i="7"/>
  <c r="AH449" i="7"/>
  <c r="AJ315" i="7"/>
  <c r="AI449" i="7"/>
  <c r="AK315" i="7"/>
  <c r="AJ449" i="7"/>
  <c r="AK449" i="7"/>
  <c r="AL315" i="7"/>
  <c r="AM315" i="7"/>
  <c r="AL449" i="7"/>
  <c r="AM449" i="7"/>
  <c r="AN315" i="7"/>
  <c r="F338" i="7"/>
  <c r="G338" i="7"/>
  <c r="E338" i="7"/>
  <c r="C338" i="7"/>
  <c r="D338" i="7"/>
  <c r="F472" i="7"/>
  <c r="C472" i="7"/>
  <c r="D472" i="7"/>
  <c r="H338" i="7"/>
  <c r="E472" i="7"/>
  <c r="G472" i="7"/>
  <c r="I338" i="7"/>
  <c r="H472" i="7"/>
  <c r="I472" i="7"/>
  <c r="J338" i="7"/>
  <c r="J472" i="7"/>
  <c r="K338" i="7"/>
  <c r="K472" i="7"/>
  <c r="L338" i="7"/>
  <c r="M338" i="7"/>
  <c r="L472" i="7"/>
  <c r="N338" i="7"/>
  <c r="M472" i="7"/>
  <c r="O338" i="7"/>
  <c r="N472" i="7"/>
  <c r="P338" i="7"/>
  <c r="O472" i="7"/>
  <c r="P472" i="7"/>
  <c r="Q338" i="7"/>
  <c r="Q472" i="7"/>
  <c r="R338" i="7"/>
  <c r="S338" i="7"/>
  <c r="R472" i="7"/>
  <c r="S472" i="7"/>
  <c r="T338" i="7"/>
  <c r="U338" i="7"/>
  <c r="T472" i="7"/>
  <c r="V338" i="7"/>
  <c r="U472" i="7"/>
  <c r="V472" i="7"/>
  <c r="W338" i="7"/>
  <c r="W472" i="7"/>
  <c r="X338" i="7"/>
  <c r="X472" i="7"/>
  <c r="Y338" i="7"/>
  <c r="Y472" i="7"/>
  <c r="Z338" i="7"/>
  <c r="AA338" i="7"/>
  <c r="Z472" i="7"/>
  <c r="AB338" i="7"/>
  <c r="AA472" i="7"/>
  <c r="AC338" i="7"/>
  <c r="AB472" i="7"/>
  <c r="AD338" i="7"/>
  <c r="AC472" i="7"/>
  <c r="AE338" i="7"/>
  <c r="AD472" i="7"/>
  <c r="AF338" i="7"/>
  <c r="AE472" i="7"/>
  <c r="AG338" i="7"/>
  <c r="AF472" i="7"/>
  <c r="AG472" i="7"/>
  <c r="AH338" i="7"/>
  <c r="AI338" i="7"/>
  <c r="AH472" i="7"/>
  <c r="AI472" i="7"/>
  <c r="AJ338" i="7"/>
  <c r="AK338" i="7"/>
  <c r="AJ472" i="7"/>
  <c r="AK472" i="7"/>
  <c r="AL338" i="7"/>
  <c r="AM338" i="7"/>
  <c r="AL472" i="7"/>
  <c r="AN338" i="7"/>
  <c r="AM472" i="7"/>
  <c r="AO452" i="7"/>
  <c r="AN449" i="7"/>
  <c r="AN448" i="7"/>
  <c r="AO288" i="7"/>
  <c r="C291" i="7"/>
  <c r="F291" i="7"/>
  <c r="D291" i="7"/>
  <c r="L291" i="7"/>
  <c r="E291" i="7"/>
  <c r="I291" i="7"/>
  <c r="H291" i="7"/>
  <c r="J291" i="7"/>
  <c r="G291" i="7"/>
  <c r="K291" i="7"/>
  <c r="L425" i="7"/>
  <c r="D425" i="7"/>
  <c r="C425" i="7"/>
  <c r="E425" i="7"/>
  <c r="F425" i="7"/>
  <c r="H425" i="7"/>
  <c r="I425" i="7"/>
  <c r="M291" i="7"/>
  <c r="K425" i="7"/>
  <c r="J425" i="7"/>
  <c r="G425" i="7"/>
  <c r="M425" i="7"/>
  <c r="N291" i="7"/>
  <c r="O291" i="7"/>
  <c r="N425" i="7"/>
  <c r="P291" i="7"/>
  <c r="O425" i="7"/>
  <c r="Q291" i="7"/>
  <c r="P425" i="7"/>
  <c r="R291" i="7"/>
  <c r="Q425" i="7"/>
  <c r="R425" i="7"/>
  <c r="S291" i="7"/>
  <c r="S425" i="7"/>
  <c r="T291" i="7"/>
  <c r="T425" i="7"/>
  <c r="U291" i="7"/>
  <c r="U425" i="7"/>
  <c r="V291" i="7"/>
  <c r="V425" i="7"/>
  <c r="W291" i="7"/>
  <c r="W425" i="7"/>
  <c r="X291" i="7"/>
  <c r="Y291" i="7"/>
  <c r="X425" i="7"/>
  <c r="Y425" i="7"/>
  <c r="Z291" i="7"/>
  <c r="AA291" i="7"/>
  <c r="Z425" i="7"/>
  <c r="AB291" i="7"/>
  <c r="AA425" i="7"/>
  <c r="AC291" i="7"/>
  <c r="AB425" i="7"/>
  <c r="AC425" i="7"/>
  <c r="AD291" i="7"/>
  <c r="AD425" i="7"/>
  <c r="AE291" i="7"/>
  <c r="AF291" i="7"/>
  <c r="AE425" i="7"/>
  <c r="AF425" i="7"/>
  <c r="AG291" i="7"/>
  <c r="AG425" i="7"/>
  <c r="AH291" i="7"/>
  <c r="AI291" i="7"/>
  <c r="AH425" i="7"/>
  <c r="AJ291" i="7"/>
  <c r="AI425" i="7"/>
  <c r="AK291" i="7"/>
  <c r="AJ425" i="7"/>
  <c r="AK425" i="7"/>
  <c r="AL291" i="7"/>
  <c r="AM291" i="7"/>
  <c r="AL425" i="7"/>
  <c r="AM425" i="7"/>
  <c r="AN291" i="7"/>
  <c r="C285" i="7"/>
  <c r="D285" i="7"/>
  <c r="C419" i="7"/>
  <c r="E285" i="7"/>
  <c r="F285" i="7"/>
  <c r="G285" i="7"/>
  <c r="D419" i="7"/>
  <c r="G419" i="7"/>
  <c r="H285" i="7"/>
  <c r="F419" i="7"/>
  <c r="E419" i="7"/>
  <c r="H419" i="7"/>
  <c r="I285" i="7"/>
  <c r="J285" i="7"/>
  <c r="I419" i="7"/>
  <c r="J419" i="7"/>
  <c r="K285" i="7"/>
  <c r="K419" i="7"/>
  <c r="L285" i="7"/>
  <c r="L419" i="7"/>
  <c r="M285" i="7"/>
  <c r="N285" i="7"/>
  <c r="M419" i="7"/>
  <c r="N419" i="7"/>
  <c r="O285" i="7"/>
  <c r="P285" i="7"/>
  <c r="O419" i="7"/>
  <c r="Q285" i="7"/>
  <c r="P419" i="7"/>
  <c r="R285" i="7"/>
  <c r="Q419" i="7"/>
  <c r="R419" i="7"/>
  <c r="S285" i="7"/>
  <c r="T285" i="7"/>
  <c r="S419" i="7"/>
  <c r="U285" i="7"/>
  <c r="T419" i="7"/>
  <c r="V285" i="7"/>
  <c r="U419" i="7"/>
  <c r="W285" i="7"/>
  <c r="V419" i="7"/>
  <c r="W419" i="7"/>
  <c r="X285" i="7"/>
  <c r="Y285" i="7"/>
  <c r="X419" i="7"/>
  <c r="Z285" i="7"/>
  <c r="Y419" i="7"/>
  <c r="Z419" i="7"/>
  <c r="AA285" i="7"/>
  <c r="AA419" i="7"/>
  <c r="AB285" i="7"/>
  <c r="AC285" i="7"/>
  <c r="AB419" i="7"/>
  <c r="AD285" i="7"/>
  <c r="AC419" i="7"/>
  <c r="AE285" i="7"/>
  <c r="AD419" i="7"/>
  <c r="AE419" i="7"/>
  <c r="AF285" i="7"/>
  <c r="AG285" i="7"/>
  <c r="AF419" i="7"/>
  <c r="AH285" i="7"/>
  <c r="AG419" i="7"/>
  <c r="AH419" i="7"/>
  <c r="AI285" i="7"/>
  <c r="AI419" i="7"/>
  <c r="AJ285" i="7"/>
  <c r="AK285" i="7"/>
  <c r="AJ419" i="7"/>
  <c r="AK419" i="7"/>
  <c r="AL285" i="7"/>
  <c r="AM285" i="7"/>
  <c r="AL419" i="7"/>
  <c r="AN285" i="7"/>
  <c r="AM419" i="7"/>
  <c r="I316" i="7"/>
  <c r="H316" i="7"/>
  <c r="E316" i="7"/>
  <c r="C316" i="7"/>
  <c r="K316" i="7"/>
  <c r="D316" i="7"/>
  <c r="G316" i="7"/>
  <c r="J316" i="7"/>
  <c r="F316" i="7"/>
  <c r="C450" i="7"/>
  <c r="L316" i="7"/>
  <c r="J450" i="7"/>
  <c r="E450" i="7"/>
  <c r="H450" i="7"/>
  <c r="G450" i="7"/>
  <c r="F450" i="7"/>
  <c r="I450" i="7"/>
  <c r="K450" i="7"/>
  <c r="D450" i="7"/>
  <c r="L450" i="7"/>
  <c r="M316" i="7"/>
  <c r="N316" i="7"/>
  <c r="M450" i="7"/>
  <c r="N450" i="7"/>
  <c r="O316" i="7"/>
  <c r="O450" i="7"/>
  <c r="P316" i="7"/>
  <c r="P450" i="7"/>
  <c r="Q316" i="7"/>
  <c r="R316" i="7"/>
  <c r="Q450" i="7"/>
  <c r="R450" i="7"/>
  <c r="S316" i="7"/>
  <c r="T316" i="7"/>
  <c r="S450" i="7"/>
  <c r="U316" i="7"/>
  <c r="T450" i="7"/>
  <c r="U450" i="7"/>
  <c r="V316" i="7"/>
  <c r="V450" i="7"/>
  <c r="W316" i="7"/>
  <c r="X316" i="7"/>
  <c r="W450" i="7"/>
  <c r="Y316" i="7"/>
  <c r="X450" i="7"/>
  <c r="Z316" i="7"/>
  <c r="Y450" i="7"/>
  <c r="AA316" i="7"/>
  <c r="Z450" i="7"/>
  <c r="AA450" i="7"/>
  <c r="AB316" i="7"/>
  <c r="AC316" i="7"/>
  <c r="AB450" i="7"/>
  <c r="AD316" i="7"/>
  <c r="AC450" i="7"/>
  <c r="AE316" i="7"/>
  <c r="AD450" i="7"/>
  <c r="AE450" i="7"/>
  <c r="AF316" i="7"/>
  <c r="AF450" i="7"/>
  <c r="AG316" i="7"/>
  <c r="AH316" i="7"/>
  <c r="AG450" i="7"/>
  <c r="AH450" i="7"/>
  <c r="AI316" i="7"/>
  <c r="AJ316" i="7"/>
  <c r="AI450" i="7"/>
  <c r="AK316" i="7"/>
  <c r="AJ450" i="7"/>
  <c r="AL316" i="7"/>
  <c r="AK450" i="7"/>
  <c r="AL450" i="7"/>
  <c r="AM316" i="7"/>
  <c r="AM450" i="7"/>
  <c r="AN316" i="7"/>
  <c r="C339" i="7"/>
  <c r="E339" i="7"/>
  <c r="F339" i="7"/>
  <c r="H339" i="7"/>
  <c r="D339" i="7"/>
  <c r="G339" i="7"/>
  <c r="F473" i="7"/>
  <c r="G473" i="7"/>
  <c r="D473" i="7"/>
  <c r="E473" i="7"/>
  <c r="C473" i="7"/>
  <c r="I339" i="7"/>
  <c r="H473" i="7"/>
  <c r="I473" i="7"/>
  <c r="J339" i="7"/>
  <c r="K339" i="7"/>
  <c r="J473" i="7"/>
  <c r="K473" i="7"/>
  <c r="L339" i="7"/>
  <c r="L473" i="7"/>
  <c r="M339" i="7"/>
  <c r="N339" i="7"/>
  <c r="M473" i="7"/>
  <c r="O339" i="7"/>
  <c r="N473" i="7"/>
  <c r="O473" i="7"/>
  <c r="P339" i="7"/>
  <c r="Q339" i="7"/>
  <c r="P473" i="7"/>
  <c r="R339" i="7"/>
  <c r="Q473" i="7"/>
  <c r="R473" i="7"/>
  <c r="S339" i="7"/>
  <c r="T339" i="7"/>
  <c r="S473" i="7"/>
  <c r="U339" i="7"/>
  <c r="T473" i="7"/>
  <c r="V339" i="7"/>
  <c r="U473" i="7"/>
  <c r="V473" i="7"/>
  <c r="W339" i="7"/>
  <c r="X339" i="7"/>
  <c r="W473" i="7"/>
  <c r="Y339" i="7"/>
  <c r="X473" i="7"/>
  <c r="Y473" i="7"/>
  <c r="Z339" i="7"/>
  <c r="AA339" i="7"/>
  <c r="Z473" i="7"/>
  <c r="AA473" i="7"/>
  <c r="AB339" i="7"/>
  <c r="AB473" i="7"/>
  <c r="AC339" i="7"/>
  <c r="AC473" i="7"/>
  <c r="AD339" i="7"/>
  <c r="AE339" i="7"/>
  <c r="AD473" i="7"/>
  <c r="AE473" i="7"/>
  <c r="AF339" i="7"/>
  <c r="AG339" i="7"/>
  <c r="AF473" i="7"/>
  <c r="AG473" i="7"/>
  <c r="AH339" i="7"/>
  <c r="AH473" i="7"/>
  <c r="AI339" i="7"/>
  <c r="AJ339" i="7"/>
  <c r="AI473" i="7"/>
  <c r="AK339" i="7"/>
  <c r="AJ473" i="7"/>
  <c r="AL339" i="7"/>
  <c r="AK473" i="7"/>
  <c r="AM339" i="7"/>
  <c r="AL473" i="7"/>
  <c r="AN339" i="7"/>
  <c r="AM473" i="7"/>
  <c r="AO477" i="7"/>
  <c r="AO448" i="7"/>
  <c r="AN476" i="7"/>
  <c r="AN418" i="7"/>
  <c r="AN478" i="7"/>
  <c r="AO315" i="7"/>
  <c r="AO338" i="7"/>
  <c r="E286" i="7"/>
  <c r="C286" i="7"/>
  <c r="D286" i="7"/>
  <c r="F286" i="7"/>
  <c r="G286" i="7"/>
  <c r="G420" i="7"/>
  <c r="E420" i="7"/>
  <c r="F420" i="7"/>
  <c r="C420" i="7"/>
  <c r="H286" i="7"/>
  <c r="D420" i="7"/>
  <c r="I286" i="7"/>
  <c r="H420" i="7"/>
  <c r="J286" i="7"/>
  <c r="I420" i="7"/>
  <c r="K286" i="7"/>
  <c r="J420" i="7"/>
  <c r="L286" i="7"/>
  <c r="K420" i="7"/>
  <c r="L420" i="7"/>
  <c r="M286" i="7"/>
  <c r="N286" i="7"/>
  <c r="M420" i="7"/>
  <c r="O286" i="7"/>
  <c r="N420" i="7"/>
  <c r="P286" i="7"/>
  <c r="O420" i="7"/>
  <c r="P420" i="7"/>
  <c r="Q286" i="7"/>
  <c r="Q420" i="7"/>
  <c r="R286" i="7"/>
  <c r="S286" i="7"/>
  <c r="R420" i="7"/>
  <c r="T286" i="7"/>
  <c r="S420" i="7"/>
  <c r="U286" i="7"/>
  <c r="T420" i="7"/>
  <c r="V286" i="7"/>
  <c r="U420" i="7"/>
  <c r="V420" i="7"/>
  <c r="W286" i="7"/>
  <c r="W420" i="7"/>
  <c r="X286" i="7"/>
  <c r="X420" i="7"/>
  <c r="Y286" i="7"/>
  <c r="Y420" i="7"/>
  <c r="Z286" i="7"/>
  <c r="AA286" i="7"/>
  <c r="Z420" i="7"/>
  <c r="AA420" i="7"/>
  <c r="AB286" i="7"/>
  <c r="AB420" i="7"/>
  <c r="AC286" i="7"/>
  <c r="AC420" i="7"/>
  <c r="AD286" i="7"/>
  <c r="AE286" i="7"/>
  <c r="AD420" i="7"/>
  <c r="AF286" i="7"/>
  <c r="AE420" i="7"/>
  <c r="AF420" i="7"/>
  <c r="AG286" i="7"/>
  <c r="AG420" i="7"/>
  <c r="AH286" i="7"/>
  <c r="AH420" i="7"/>
  <c r="AI286" i="7"/>
  <c r="AJ286" i="7"/>
  <c r="AI420" i="7"/>
  <c r="AJ420" i="7"/>
  <c r="AK286" i="7"/>
  <c r="AK420" i="7"/>
  <c r="AL286" i="7"/>
  <c r="AL420" i="7"/>
  <c r="AM286" i="7"/>
  <c r="AM420" i="7"/>
  <c r="AN286" i="7"/>
  <c r="K317" i="7"/>
  <c r="L317" i="7"/>
  <c r="E317" i="7"/>
  <c r="F317" i="7"/>
  <c r="J317" i="7"/>
  <c r="C317" i="7"/>
  <c r="D317" i="7"/>
  <c r="G317" i="7"/>
  <c r="I317" i="7"/>
  <c r="H317" i="7"/>
  <c r="K451" i="7"/>
  <c r="I451" i="7"/>
  <c r="H451" i="7"/>
  <c r="E451" i="7"/>
  <c r="G451" i="7"/>
  <c r="L451" i="7"/>
  <c r="J451" i="7"/>
  <c r="D451" i="7"/>
  <c r="C451" i="7"/>
  <c r="M317" i="7"/>
  <c r="F451" i="7"/>
  <c r="M451" i="7"/>
  <c r="N317" i="7"/>
  <c r="O317" i="7"/>
  <c r="N451" i="7"/>
  <c r="P317" i="7"/>
  <c r="O451" i="7"/>
  <c r="P451" i="7"/>
  <c r="Q317" i="7"/>
  <c r="R317" i="7"/>
  <c r="Q451" i="7"/>
  <c r="R451" i="7"/>
  <c r="S317" i="7"/>
  <c r="T317" i="7"/>
  <c r="S451" i="7"/>
  <c r="T451" i="7"/>
  <c r="U317" i="7"/>
  <c r="U451" i="7"/>
  <c r="V317" i="7"/>
  <c r="V451" i="7"/>
  <c r="W317" i="7"/>
  <c r="W451" i="7"/>
  <c r="X317" i="7"/>
  <c r="X451" i="7"/>
  <c r="Y317" i="7"/>
  <c r="Y451" i="7"/>
  <c r="Z317" i="7"/>
  <c r="Z451" i="7"/>
  <c r="AA317" i="7"/>
  <c r="AA451" i="7"/>
  <c r="AB317" i="7"/>
  <c r="AB451" i="7"/>
  <c r="AC317" i="7"/>
  <c r="AD317" i="7"/>
  <c r="AC451" i="7"/>
  <c r="AE317" i="7"/>
  <c r="AD451" i="7"/>
  <c r="AF317" i="7"/>
  <c r="AE451" i="7"/>
  <c r="AG317" i="7"/>
  <c r="AF451" i="7"/>
  <c r="AH317" i="7"/>
  <c r="AG451" i="7"/>
  <c r="AI317" i="7"/>
  <c r="AH451" i="7"/>
  <c r="AI451" i="7"/>
  <c r="AJ317" i="7"/>
  <c r="AJ451" i="7"/>
  <c r="AK317" i="7"/>
  <c r="AK451" i="7"/>
  <c r="AL317" i="7"/>
  <c r="AM317" i="7"/>
  <c r="AL451" i="7"/>
  <c r="AM451" i="7"/>
  <c r="AN317" i="7"/>
  <c r="E340" i="7"/>
  <c r="F340" i="7"/>
  <c r="D340" i="7"/>
  <c r="G340" i="7"/>
  <c r="H340" i="7"/>
  <c r="I340" i="7"/>
  <c r="C340" i="7"/>
  <c r="F474" i="7"/>
  <c r="C474" i="7"/>
  <c r="E474" i="7"/>
  <c r="J340" i="7"/>
  <c r="I474" i="7"/>
  <c r="H474" i="7"/>
  <c r="G474" i="7"/>
  <c r="D474" i="7"/>
  <c r="J474" i="7"/>
  <c r="K340" i="7"/>
  <c r="K474" i="7"/>
  <c r="L340" i="7"/>
  <c r="M340" i="7"/>
  <c r="L474" i="7"/>
  <c r="M474" i="7"/>
  <c r="N340" i="7"/>
  <c r="O340" i="7"/>
  <c r="N474" i="7"/>
  <c r="P340" i="7"/>
  <c r="O474" i="7"/>
  <c r="P474" i="7"/>
  <c r="Q340" i="7"/>
  <c r="R340" i="7"/>
  <c r="Q474" i="7"/>
  <c r="R474" i="7"/>
  <c r="S340" i="7"/>
  <c r="S474" i="7"/>
  <c r="T340" i="7"/>
  <c r="T474" i="7"/>
  <c r="U340" i="7"/>
  <c r="V340" i="7"/>
  <c r="U474" i="7"/>
  <c r="V474" i="7"/>
  <c r="W340" i="7"/>
  <c r="X340" i="7"/>
  <c r="W474" i="7"/>
  <c r="Y340" i="7"/>
  <c r="X474" i="7"/>
  <c r="Z340" i="7"/>
  <c r="Y474" i="7"/>
  <c r="Z474" i="7"/>
  <c r="AA340" i="7"/>
  <c r="AB340" i="7"/>
  <c r="AA474" i="7"/>
  <c r="AC340" i="7"/>
  <c r="AB474" i="7"/>
  <c r="AC474" i="7"/>
  <c r="AD340" i="7"/>
  <c r="AE340" i="7"/>
  <c r="AD474" i="7"/>
  <c r="AE474" i="7"/>
  <c r="AF340" i="7"/>
  <c r="AG340" i="7"/>
  <c r="AF474" i="7"/>
  <c r="AG474" i="7"/>
  <c r="AH340" i="7"/>
  <c r="AI340" i="7"/>
  <c r="AH474" i="7"/>
  <c r="AJ340" i="7"/>
  <c r="AI474" i="7"/>
  <c r="AJ474" i="7"/>
  <c r="AK340" i="7"/>
  <c r="AL340" i="7"/>
  <c r="AK474" i="7"/>
  <c r="AL474" i="7"/>
  <c r="AM340" i="7"/>
  <c r="AM474" i="7"/>
  <c r="AN340" i="7"/>
  <c r="AO473" i="7"/>
  <c r="AO444" i="7"/>
  <c r="AO344" i="7"/>
  <c r="AN473" i="7"/>
  <c r="AO340" i="7"/>
  <c r="AO291" i="7"/>
  <c r="AO314" i="7"/>
  <c r="AO313" i="7"/>
  <c r="AN425" i="7"/>
  <c r="C337" i="7"/>
  <c r="F337" i="7"/>
  <c r="C471" i="7"/>
  <c r="E337" i="7"/>
  <c r="D337" i="7"/>
  <c r="D471" i="7"/>
  <c r="E471" i="7"/>
  <c r="F471" i="7"/>
  <c r="G337" i="7"/>
  <c r="G471" i="7"/>
  <c r="H337" i="7"/>
  <c r="I337" i="7"/>
  <c r="H471" i="7"/>
  <c r="I471" i="7"/>
  <c r="J337" i="7"/>
  <c r="J471" i="7"/>
  <c r="K337" i="7"/>
  <c r="L337" i="7"/>
  <c r="K471" i="7"/>
  <c r="M337" i="7"/>
  <c r="L471" i="7"/>
  <c r="M471" i="7"/>
  <c r="N337" i="7"/>
  <c r="N471" i="7"/>
  <c r="O337" i="7"/>
  <c r="P337" i="7"/>
  <c r="O471" i="7"/>
  <c r="Q337" i="7"/>
  <c r="P471" i="7"/>
  <c r="R337" i="7"/>
  <c r="Q471" i="7"/>
  <c r="S337" i="7"/>
  <c r="R471" i="7"/>
  <c r="S471" i="7"/>
  <c r="T337" i="7"/>
  <c r="T471" i="7"/>
  <c r="U337" i="7"/>
  <c r="U471" i="7"/>
  <c r="V337" i="7"/>
  <c r="V471" i="7"/>
  <c r="W337" i="7"/>
  <c r="X337" i="7"/>
  <c r="W471" i="7"/>
  <c r="X471" i="7"/>
  <c r="Y337" i="7"/>
  <c r="Y471" i="7"/>
  <c r="Z337" i="7"/>
  <c r="AA337" i="7"/>
  <c r="Z471" i="7"/>
  <c r="AA471" i="7"/>
  <c r="AB337" i="7"/>
  <c r="AC337" i="7"/>
  <c r="AB471" i="7"/>
  <c r="AD337" i="7"/>
  <c r="AC471" i="7"/>
  <c r="AE337" i="7"/>
  <c r="AD471" i="7"/>
  <c r="AE471" i="7"/>
  <c r="AF337" i="7"/>
  <c r="AG337" i="7"/>
  <c r="AF471" i="7"/>
  <c r="AH337" i="7"/>
  <c r="AG471" i="7"/>
  <c r="AI337" i="7"/>
  <c r="AH471" i="7"/>
  <c r="AJ337" i="7"/>
  <c r="AI471" i="7"/>
  <c r="AK337" i="7"/>
  <c r="AJ471" i="7"/>
  <c r="AL337" i="7"/>
  <c r="AK471" i="7"/>
  <c r="AM337" i="7"/>
  <c r="AL471" i="7"/>
  <c r="AN337" i="7"/>
  <c r="AM471" i="7"/>
  <c r="C287" i="7"/>
  <c r="F287" i="7"/>
  <c r="E287" i="7"/>
  <c r="G287" i="7"/>
  <c r="H287" i="7"/>
  <c r="D287" i="7"/>
  <c r="I287" i="7"/>
  <c r="F421" i="7"/>
  <c r="D421" i="7"/>
  <c r="C421" i="7"/>
  <c r="G421" i="7"/>
  <c r="H421" i="7"/>
  <c r="E421" i="7"/>
  <c r="I421" i="7"/>
  <c r="J287" i="7"/>
  <c r="J421" i="7"/>
  <c r="K287" i="7"/>
  <c r="L287" i="7"/>
  <c r="K421" i="7"/>
  <c r="L421" i="7"/>
  <c r="M287" i="7"/>
  <c r="M421" i="7"/>
  <c r="N287" i="7"/>
  <c r="N421" i="7"/>
  <c r="O287" i="7"/>
  <c r="O421" i="7"/>
  <c r="P287" i="7"/>
  <c r="P421" i="7"/>
  <c r="Q287" i="7"/>
  <c r="R287" i="7"/>
  <c r="Q421" i="7"/>
  <c r="R421" i="7"/>
  <c r="S287" i="7"/>
  <c r="T287" i="7"/>
  <c r="S421" i="7"/>
  <c r="T421" i="7"/>
  <c r="U287" i="7"/>
  <c r="U421" i="7"/>
  <c r="V287" i="7"/>
  <c r="V421" i="7"/>
  <c r="W287" i="7"/>
  <c r="W421" i="7"/>
  <c r="X287" i="7"/>
  <c r="Y287" i="7"/>
  <c r="X421" i="7"/>
  <c r="Y421" i="7"/>
  <c r="Z287" i="7"/>
  <c r="AA287" i="7"/>
  <c r="Z421" i="7"/>
  <c r="AA421" i="7"/>
  <c r="AB287" i="7"/>
  <c r="AC287" i="7"/>
  <c r="AB421" i="7"/>
  <c r="AD287" i="7"/>
  <c r="AC421" i="7"/>
  <c r="AE287" i="7"/>
  <c r="AD421" i="7"/>
  <c r="AF287" i="7"/>
  <c r="AE421" i="7"/>
  <c r="AF421" i="7"/>
  <c r="AG287" i="7"/>
  <c r="AG421" i="7"/>
  <c r="AH287" i="7"/>
  <c r="AI287" i="7"/>
  <c r="AH421" i="7"/>
  <c r="AJ287" i="7"/>
  <c r="AI421" i="7"/>
  <c r="AJ421" i="7"/>
  <c r="AK287" i="7"/>
  <c r="AK421" i="7"/>
  <c r="AL287" i="7"/>
  <c r="AL421" i="7"/>
  <c r="AM287" i="7"/>
  <c r="AM421" i="7"/>
  <c r="AN287" i="7"/>
  <c r="C310" i="7"/>
  <c r="C444" i="7"/>
  <c r="F310" i="7"/>
  <c r="E310" i="7"/>
  <c r="D310" i="7"/>
  <c r="F444" i="7"/>
  <c r="G310" i="7"/>
  <c r="D444" i="7"/>
  <c r="E444" i="7"/>
  <c r="H310" i="7"/>
  <c r="G444" i="7"/>
  <c r="H444" i="7"/>
  <c r="I310" i="7"/>
  <c r="I444" i="7"/>
  <c r="J310" i="7"/>
  <c r="J444" i="7"/>
  <c r="K310" i="7"/>
  <c r="L310" i="7"/>
  <c r="K444" i="7"/>
  <c r="L444" i="7"/>
  <c r="M310" i="7"/>
  <c r="N310" i="7"/>
  <c r="M444" i="7"/>
  <c r="O310" i="7"/>
  <c r="N444" i="7"/>
  <c r="P310" i="7"/>
  <c r="O444" i="7"/>
  <c r="Q310" i="7"/>
  <c r="P444" i="7"/>
  <c r="Q444" i="7"/>
  <c r="R310" i="7"/>
  <c r="R444" i="7"/>
  <c r="S310" i="7"/>
  <c r="S444" i="7"/>
  <c r="T310" i="7"/>
  <c r="T444" i="7"/>
  <c r="U310" i="7"/>
  <c r="U444" i="7"/>
  <c r="V310" i="7"/>
  <c r="V444" i="7"/>
  <c r="W310" i="7"/>
  <c r="X310" i="7"/>
  <c r="W444" i="7"/>
  <c r="Y310" i="7"/>
  <c r="X444" i="7"/>
  <c r="Y444" i="7"/>
  <c r="Z310" i="7"/>
  <c r="Z444" i="7"/>
  <c r="AA310" i="7"/>
  <c r="AA444" i="7"/>
  <c r="AB310" i="7"/>
  <c r="AB444" i="7"/>
  <c r="AC310" i="7"/>
  <c r="AC444" i="7"/>
  <c r="AD310" i="7"/>
  <c r="AD444" i="7"/>
  <c r="AE310" i="7"/>
  <c r="AF310" i="7"/>
  <c r="AE444" i="7"/>
  <c r="AG310" i="7"/>
  <c r="AF444" i="7"/>
  <c r="AH310" i="7"/>
  <c r="AG444" i="7"/>
  <c r="AI310" i="7"/>
  <c r="AH444" i="7"/>
  <c r="AJ310" i="7"/>
  <c r="AI444" i="7"/>
  <c r="AK310" i="7"/>
  <c r="AJ444" i="7"/>
  <c r="AK444" i="7"/>
  <c r="AL310" i="7"/>
  <c r="AM310" i="7"/>
  <c r="AL444" i="7"/>
  <c r="AM444" i="7"/>
  <c r="AN310" i="7"/>
  <c r="C318" i="7"/>
  <c r="M318" i="7"/>
  <c r="G318" i="7"/>
  <c r="D318" i="7"/>
  <c r="F318" i="7"/>
  <c r="L318" i="7"/>
  <c r="I318" i="7"/>
  <c r="J318" i="7"/>
  <c r="H318" i="7"/>
  <c r="E318" i="7"/>
  <c r="K318" i="7"/>
  <c r="J452" i="7"/>
  <c r="M452" i="7"/>
  <c r="C452" i="7"/>
  <c r="K452" i="7"/>
  <c r="I452" i="7"/>
  <c r="L452" i="7"/>
  <c r="N318" i="7"/>
  <c r="E452" i="7"/>
  <c r="F452" i="7"/>
  <c r="D452" i="7"/>
  <c r="H452" i="7"/>
  <c r="G452" i="7"/>
  <c r="O318" i="7"/>
  <c r="N452" i="7"/>
  <c r="O452" i="7"/>
  <c r="P318" i="7"/>
  <c r="P452" i="7"/>
  <c r="Q318" i="7"/>
  <c r="Q452" i="7"/>
  <c r="R318" i="7"/>
  <c r="S318" i="7"/>
  <c r="R452" i="7"/>
  <c r="T318" i="7"/>
  <c r="S452" i="7"/>
  <c r="T452" i="7"/>
  <c r="U318" i="7"/>
  <c r="U452" i="7"/>
  <c r="V318" i="7"/>
  <c r="W318" i="7"/>
  <c r="V452" i="7"/>
  <c r="W452" i="7"/>
  <c r="X318" i="7"/>
  <c r="Y318" i="7"/>
  <c r="X452" i="7"/>
  <c r="Y452" i="7"/>
  <c r="Z318" i="7"/>
  <c r="Z452" i="7"/>
  <c r="AA318" i="7"/>
  <c r="AA452" i="7"/>
  <c r="AB318" i="7"/>
  <c r="AC318" i="7"/>
  <c r="AB452" i="7"/>
  <c r="AD318" i="7"/>
  <c r="AC452" i="7"/>
  <c r="AD452" i="7"/>
  <c r="AE318" i="7"/>
  <c r="AF318" i="7"/>
  <c r="AE452" i="7"/>
  <c r="AG318" i="7"/>
  <c r="AF452" i="7"/>
  <c r="AG452" i="7"/>
  <c r="AH318" i="7"/>
  <c r="AH452" i="7"/>
  <c r="AI318" i="7"/>
  <c r="AI452" i="7"/>
  <c r="AJ318" i="7"/>
  <c r="AK318" i="7"/>
  <c r="AJ452" i="7"/>
  <c r="AL318" i="7"/>
  <c r="AK452" i="7"/>
  <c r="AM318" i="7"/>
  <c r="AL452" i="7"/>
  <c r="AM452" i="7"/>
  <c r="AN318" i="7"/>
  <c r="J341" i="7"/>
  <c r="F341" i="7"/>
  <c r="H341" i="7"/>
  <c r="D341" i="7"/>
  <c r="G341" i="7"/>
  <c r="C341" i="7"/>
  <c r="E341" i="7"/>
  <c r="I341" i="7"/>
  <c r="J475" i="7"/>
  <c r="C475" i="7"/>
  <c r="G475" i="7"/>
  <c r="F475" i="7"/>
  <c r="D475" i="7"/>
  <c r="I475" i="7"/>
  <c r="K341" i="7"/>
  <c r="E475" i="7"/>
  <c r="H475" i="7"/>
  <c r="L341" i="7"/>
  <c r="K475" i="7"/>
  <c r="L475" i="7"/>
  <c r="M341" i="7"/>
  <c r="M475" i="7"/>
  <c r="N341" i="7"/>
  <c r="O341" i="7"/>
  <c r="N475" i="7"/>
  <c r="P341" i="7"/>
  <c r="O475" i="7"/>
  <c r="P475" i="7"/>
  <c r="Q341" i="7"/>
  <c r="Q475" i="7"/>
  <c r="R341" i="7"/>
  <c r="S341" i="7"/>
  <c r="R475" i="7"/>
  <c r="T341" i="7"/>
  <c r="S475" i="7"/>
  <c r="U341" i="7"/>
  <c r="T475" i="7"/>
  <c r="V341" i="7"/>
  <c r="U475" i="7"/>
  <c r="W341" i="7"/>
  <c r="V475" i="7"/>
  <c r="X341" i="7"/>
  <c r="W475" i="7"/>
  <c r="X475" i="7"/>
  <c r="Y341" i="7"/>
  <c r="Y475" i="7"/>
  <c r="Z341" i="7"/>
  <c r="AA341" i="7"/>
  <c r="Z475" i="7"/>
  <c r="AB341" i="7"/>
  <c r="AA475" i="7"/>
  <c r="AC341" i="7"/>
  <c r="AB475" i="7"/>
  <c r="AC475" i="7"/>
  <c r="AD341" i="7"/>
  <c r="AE341" i="7"/>
  <c r="AD475" i="7"/>
  <c r="AF341" i="7"/>
  <c r="AE475" i="7"/>
  <c r="AG341" i="7"/>
  <c r="AF475" i="7"/>
  <c r="AH341" i="7"/>
  <c r="AG475" i="7"/>
  <c r="AI341" i="7"/>
  <c r="AH475" i="7"/>
  <c r="AJ341" i="7"/>
  <c r="AI475" i="7"/>
  <c r="AJ475" i="7"/>
  <c r="AK341" i="7"/>
  <c r="AL341" i="7"/>
  <c r="AK475" i="7"/>
  <c r="AM341" i="7"/>
  <c r="AL475" i="7"/>
  <c r="AM475" i="7"/>
  <c r="AN341" i="7"/>
  <c r="AO424" i="7"/>
  <c r="AO336" i="7"/>
  <c r="AN422" i="7"/>
  <c r="AN450" i="7"/>
  <c r="AO316" i="7"/>
  <c r="AO286" i="7"/>
  <c r="AO290" i="7"/>
  <c r="AO289" i="7"/>
  <c r="AN470" i="7"/>
  <c r="AN90" i="7"/>
  <c r="AN91" i="7" s="1"/>
  <c r="B249" i="7" a="1"/>
  <c r="B249" i="7" s="1"/>
  <c r="B251" i="7" a="1"/>
  <c r="B251" i="7" s="1"/>
  <c r="B253" i="7" a="1"/>
  <c r="B253" i="7" s="1"/>
  <c r="B383" i="7" a="1"/>
  <c r="B383" i="7" s="1"/>
  <c r="B385" i="7" a="1"/>
  <c r="B385" i="7" s="1"/>
  <c r="B387" i="7" a="1"/>
  <c r="B387" i="7" s="1"/>
  <c r="B250" i="7" a="1"/>
  <c r="B250" i="7" s="1"/>
  <c r="B252" i="7" a="1"/>
  <c r="B252" i="7" s="1"/>
  <c r="B254" i="7" a="1"/>
  <c r="B254" i="7" s="1"/>
  <c r="B382" i="7" a="1"/>
  <c r="B382" i="7" s="1"/>
  <c r="B384" i="7" a="1"/>
  <c r="B384" i="7" s="1"/>
  <c r="B386" i="7" a="1"/>
  <c r="B386" i="7" s="1"/>
  <c r="AP546" i="7"/>
  <c r="AP548" i="7" s="1"/>
  <c r="R667" i="7"/>
  <c r="S667" i="7"/>
  <c r="T667" i="7"/>
  <c r="U667" i="7"/>
  <c r="V667" i="7"/>
  <c r="AL671" i="7"/>
  <c r="AM671" i="7"/>
  <c r="AN671" i="7"/>
  <c r="AO671" i="7"/>
  <c r="W668" i="7"/>
  <c r="X668" i="7"/>
  <c r="Y668" i="7"/>
  <c r="Z668" i="7"/>
  <c r="AA668" i="7"/>
  <c r="AP671" i="7"/>
  <c r="I665" i="7"/>
  <c r="J665" i="7"/>
  <c r="K665" i="7"/>
  <c r="L665" i="7"/>
  <c r="AB669" i="7"/>
  <c r="AC669" i="7"/>
  <c r="AD669" i="7"/>
  <c r="AE669" i="7"/>
  <c r="AF669" i="7"/>
  <c r="M666" i="7"/>
  <c r="N666" i="7"/>
  <c r="O666" i="7"/>
  <c r="P666" i="7"/>
  <c r="Q666" i="7"/>
  <c r="AG670" i="7"/>
  <c r="AH670" i="7"/>
  <c r="AI670" i="7"/>
  <c r="AJ670" i="7"/>
  <c r="AK670" i="7"/>
  <c r="AP275" i="7"/>
  <c r="AP286" i="7" s="1"/>
  <c r="AP325" i="7"/>
  <c r="AP337" i="7" s="1"/>
  <c r="AP327" i="7"/>
  <c r="AP331" i="7"/>
  <c r="AP280" i="7"/>
  <c r="AP291" i="7" s="1"/>
  <c r="AP329" i="7"/>
  <c r="AP298" i="7"/>
  <c r="AP310" i="7" s="1"/>
  <c r="AP300" i="7"/>
  <c r="AP302" i="7"/>
  <c r="AP314" i="7" s="1"/>
  <c r="AP278" i="7"/>
  <c r="AP276" i="7"/>
  <c r="AP304" i="7"/>
  <c r="AP316" i="7" s="1"/>
  <c r="AP274" i="7"/>
  <c r="AP303" i="7"/>
  <c r="AP281" i="7"/>
  <c r="AP328" i="7"/>
  <c r="AP273" i="7"/>
  <c r="AP284" i="7" s="1"/>
  <c r="AP299" i="7"/>
  <c r="AP324" i="7"/>
  <c r="AP332" i="7"/>
  <c r="AP279" i="7"/>
  <c r="AP277" i="7"/>
  <c r="AP301" i="7"/>
  <c r="AP313" i="7" s="1"/>
  <c r="AP305" i="7"/>
  <c r="AP326" i="7"/>
  <c r="AP330" i="7"/>
  <c r="AP342" i="7" s="1"/>
  <c r="AP176" i="7"/>
  <c r="AP139" i="7"/>
  <c r="AP55" i="7"/>
  <c r="AP665" i="7"/>
  <c r="F665" i="7"/>
  <c r="G665" i="7"/>
  <c r="H665" i="7"/>
  <c r="L667" i="7"/>
  <c r="M667" i="7"/>
  <c r="N667" i="7"/>
  <c r="R669" i="7"/>
  <c r="S669" i="7"/>
  <c r="T669" i="7"/>
  <c r="X671" i="7"/>
  <c r="Y671" i="7"/>
  <c r="Z671" i="7"/>
  <c r="AD673" i="7"/>
  <c r="AE673" i="7"/>
  <c r="AF673" i="7"/>
  <c r="I666" i="7"/>
  <c r="J666" i="7"/>
  <c r="K666" i="7"/>
  <c r="O668" i="7"/>
  <c r="P668" i="7"/>
  <c r="Q668" i="7"/>
  <c r="U670" i="7"/>
  <c r="V670" i="7"/>
  <c r="W670" i="7"/>
  <c r="AA672" i="7"/>
  <c r="AB672" i="7"/>
  <c r="AC672" i="7"/>
  <c r="AP30" i="7"/>
  <c r="AO80" i="7"/>
  <c r="AP69" i="7"/>
  <c r="AP431" i="7"/>
  <c r="AP401" i="7"/>
  <c r="AP440" i="7"/>
  <c r="AP452" i="7" s="1"/>
  <c r="O601" i="7"/>
  <c r="O610" i="7" s="1"/>
  <c r="O582" i="7" s="1"/>
  <c r="P601" i="7"/>
  <c r="P610" i="7" s="1"/>
  <c r="P582" i="7" s="1"/>
  <c r="Q601" i="7"/>
  <c r="Q610" i="7" s="1"/>
  <c r="Q582" i="7" s="1"/>
  <c r="R601" i="7"/>
  <c r="R610" i="7" s="1"/>
  <c r="R582" i="7" s="1"/>
  <c r="S601" i="7"/>
  <c r="S610" i="7" s="1"/>
  <c r="S582" i="7" s="1"/>
  <c r="T601" i="7"/>
  <c r="T610" i="7" s="1"/>
  <c r="T582" i="7" s="1"/>
  <c r="U601" i="7"/>
  <c r="U610" i="7" s="1"/>
  <c r="U582" i="7" s="1"/>
  <c r="V601" i="7"/>
  <c r="V610" i="7" s="1"/>
  <c r="V582" i="7" s="1"/>
  <c r="W601" i="7"/>
  <c r="W610" i="7" s="1"/>
  <c r="W582" i="7" s="1"/>
  <c r="W72" i="7" s="1"/>
  <c r="X601" i="7"/>
  <c r="X610" i="7" s="1"/>
  <c r="X582" i="7" s="1"/>
  <c r="X72" i="7" s="1"/>
  <c r="Y601" i="7"/>
  <c r="Y610" i="7" s="1"/>
  <c r="Y582" i="7" s="1"/>
  <c r="Y72" i="7" s="1"/>
  <c r="Z601" i="7"/>
  <c r="Z610" i="7" s="1"/>
  <c r="Z582" i="7" s="1"/>
  <c r="Z72" i="7" s="1"/>
  <c r="AM603" i="7"/>
  <c r="AM610" i="7" s="1"/>
  <c r="AM582" i="7" s="1"/>
  <c r="AM72" i="7" s="1"/>
  <c r="AN603" i="7"/>
  <c r="AN610" i="7" s="1"/>
  <c r="AN582" i="7" s="1"/>
  <c r="AN72" i="7" s="1"/>
  <c r="AO603" i="7"/>
  <c r="AO610" i="7" s="1"/>
  <c r="AO582" i="7" s="1"/>
  <c r="AO72" i="7" s="1"/>
  <c r="R633" i="7"/>
  <c r="R642" i="7" s="1"/>
  <c r="R614" i="7" s="1"/>
  <c r="R73" i="7" s="1"/>
  <c r="S633" i="7"/>
  <c r="S642" i="7" s="1"/>
  <c r="S614" i="7" s="1"/>
  <c r="S73" i="7" s="1"/>
  <c r="T633" i="7"/>
  <c r="T642" i="7" s="1"/>
  <c r="T614" i="7" s="1"/>
  <c r="T73" i="7" s="1"/>
  <c r="U633" i="7"/>
  <c r="U642" i="7" s="1"/>
  <c r="U614" i="7" s="1"/>
  <c r="U73" i="7" s="1"/>
  <c r="V633" i="7"/>
  <c r="V642" i="7" s="1"/>
  <c r="V614" i="7" s="1"/>
  <c r="V73" i="7" s="1"/>
  <c r="W633" i="7"/>
  <c r="W642" i="7" s="1"/>
  <c r="W614" i="7" s="1"/>
  <c r="W73" i="7" s="1"/>
  <c r="X633" i="7"/>
  <c r="X642" i="7" s="1"/>
  <c r="X614" i="7" s="1"/>
  <c r="X73" i="7" s="1"/>
  <c r="Y633" i="7"/>
  <c r="Y642" i="7" s="1"/>
  <c r="Y614" i="7" s="1"/>
  <c r="Y73" i="7" s="1"/>
  <c r="Z633" i="7"/>
  <c r="Z642" i="7" s="1"/>
  <c r="Z614" i="7" s="1"/>
  <c r="Z73" i="7" s="1"/>
  <c r="AA633" i="7"/>
  <c r="AA642" i="7" s="1"/>
  <c r="AA614" i="7" s="1"/>
  <c r="AA73" i="7" s="1"/>
  <c r="AB633" i="7"/>
  <c r="AB642" i="7" s="1"/>
  <c r="AB614" i="7" s="1"/>
  <c r="AB73" i="7" s="1"/>
  <c r="AC633" i="7"/>
  <c r="AC642" i="7" s="1"/>
  <c r="AC614" i="7" s="1"/>
  <c r="AC73" i="7" s="1"/>
  <c r="AD633" i="7"/>
  <c r="AD642" i="7" s="1"/>
  <c r="AD614" i="7" s="1"/>
  <c r="AD73" i="7" s="1"/>
  <c r="AE633" i="7"/>
  <c r="AE642" i="7" s="1"/>
  <c r="AE614" i="7" s="1"/>
  <c r="AE73" i="7" s="1"/>
  <c r="AF633" i="7"/>
  <c r="AF642" i="7" s="1"/>
  <c r="AF614" i="7" s="1"/>
  <c r="AF73" i="7" s="1"/>
  <c r="W665" i="7"/>
  <c r="X665" i="7"/>
  <c r="Y665" i="7"/>
  <c r="Z665" i="7"/>
  <c r="AA665" i="7"/>
  <c r="AB665" i="7"/>
  <c r="AC665" i="7"/>
  <c r="AD665" i="7"/>
  <c r="AE665" i="7"/>
  <c r="AF665" i="7"/>
  <c r="AG665" i="7"/>
  <c r="AH665" i="7"/>
  <c r="AI665" i="7"/>
  <c r="AJ665" i="7"/>
  <c r="AK665" i="7"/>
  <c r="AL665" i="7"/>
  <c r="AM665" i="7"/>
  <c r="AN665" i="7"/>
  <c r="AO665" i="7"/>
  <c r="AP603" i="7"/>
  <c r="AP610" i="7" s="1"/>
  <c r="AP582" i="7" s="1"/>
  <c r="AP268" i="7"/>
  <c r="AP405" i="7"/>
  <c r="AP457" i="7"/>
  <c r="AP598" i="7"/>
  <c r="AP583" i="7" s="1"/>
  <c r="AP77" i="7" s="1"/>
  <c r="B588" i="7"/>
  <c r="AA602" i="7"/>
  <c r="AA610" i="7" s="1"/>
  <c r="AA582" i="7" s="1"/>
  <c r="AA72" i="7" s="1"/>
  <c r="AB602" i="7"/>
  <c r="AB610" i="7" s="1"/>
  <c r="AB582" i="7" s="1"/>
  <c r="AB72" i="7" s="1"/>
  <c r="AC602" i="7"/>
  <c r="AC610" i="7" s="1"/>
  <c r="AC582" i="7" s="1"/>
  <c r="AC72" i="7" s="1"/>
  <c r="AD602" i="7"/>
  <c r="AD610" i="7" s="1"/>
  <c r="AD582" i="7" s="1"/>
  <c r="AD72" i="7" s="1"/>
  <c r="AE602" i="7"/>
  <c r="AE610" i="7" s="1"/>
  <c r="AE582" i="7" s="1"/>
  <c r="AE72" i="7" s="1"/>
  <c r="AF602" i="7"/>
  <c r="AF610" i="7" s="1"/>
  <c r="AF582" i="7" s="1"/>
  <c r="AF72" i="7" s="1"/>
  <c r="AG602" i="7"/>
  <c r="AG610" i="7" s="1"/>
  <c r="AG582" i="7" s="1"/>
  <c r="AG72" i="7" s="1"/>
  <c r="AH602" i="7"/>
  <c r="AH610" i="7" s="1"/>
  <c r="AH582" i="7" s="1"/>
  <c r="AH72" i="7" s="1"/>
  <c r="AI602" i="7"/>
  <c r="AI610" i="7" s="1"/>
  <c r="AI582" i="7" s="1"/>
  <c r="AI72" i="7" s="1"/>
  <c r="AJ602" i="7"/>
  <c r="AJ610" i="7" s="1"/>
  <c r="AJ582" i="7" s="1"/>
  <c r="AJ72" i="7" s="1"/>
  <c r="AK602" i="7"/>
  <c r="AK610" i="7" s="1"/>
  <c r="AK582" i="7" s="1"/>
  <c r="AK72" i="7" s="1"/>
  <c r="AL602" i="7"/>
  <c r="AL610" i="7" s="1"/>
  <c r="AL582" i="7" s="1"/>
  <c r="AL72" i="7" s="1"/>
  <c r="AP630" i="7"/>
  <c r="AP615" i="7" s="1"/>
  <c r="AP78" i="7" s="1"/>
  <c r="B620" i="7"/>
  <c r="AP309" i="7" s="1"/>
  <c r="AG634" i="7"/>
  <c r="AG642" i="7" s="1"/>
  <c r="AG614" i="7" s="1"/>
  <c r="AG73" i="7" s="1"/>
  <c r="AH634" i="7"/>
  <c r="AH642" i="7" s="1"/>
  <c r="AH614" i="7" s="1"/>
  <c r="AH73" i="7" s="1"/>
  <c r="AI634" i="7"/>
  <c r="AI642" i="7" s="1"/>
  <c r="AI614" i="7" s="1"/>
  <c r="AI73" i="7" s="1"/>
  <c r="AJ634" i="7"/>
  <c r="AJ642" i="7" s="1"/>
  <c r="AJ614" i="7" s="1"/>
  <c r="AJ73" i="7" s="1"/>
  <c r="AK634" i="7"/>
  <c r="AK642" i="7" s="1"/>
  <c r="AK614" i="7" s="1"/>
  <c r="AK73" i="7" s="1"/>
  <c r="AL634" i="7"/>
  <c r="AL642" i="7" s="1"/>
  <c r="AL614" i="7" s="1"/>
  <c r="AL73" i="7" s="1"/>
  <c r="AM634" i="7"/>
  <c r="AM642" i="7" s="1"/>
  <c r="AM614" i="7" s="1"/>
  <c r="AM73" i="7" s="1"/>
  <c r="AN634" i="7"/>
  <c r="AN642" i="7" s="1"/>
  <c r="AN614" i="7" s="1"/>
  <c r="AN73" i="7" s="1"/>
  <c r="AO634" i="7"/>
  <c r="AO642" i="7" s="1"/>
  <c r="AO614" i="7" s="1"/>
  <c r="AO73" i="7" s="1"/>
  <c r="AP662" i="7"/>
  <c r="AP647" i="7" s="1"/>
  <c r="AP79" i="7" s="1"/>
  <c r="B652" i="7"/>
  <c r="AP634" i="7"/>
  <c r="U72" i="7" l="1"/>
  <c r="V72" i="7"/>
  <c r="AP443" i="7"/>
  <c r="AP417" i="7"/>
  <c r="AP460" i="7"/>
  <c r="AP472" i="7" s="1"/>
  <c r="B472" i="7" s="1"/>
  <c r="AP338" i="7"/>
  <c r="AP439" i="7"/>
  <c r="AP451" i="7" s="1"/>
  <c r="B451" i="7" s="1"/>
  <c r="AP317" i="7"/>
  <c r="B317" i="7" s="1"/>
  <c r="AP462" i="7"/>
  <c r="AP474" i="7" s="1"/>
  <c r="AP340" i="7"/>
  <c r="B340" i="7" s="1"/>
  <c r="AP434" i="7"/>
  <c r="AP446" i="7" s="1"/>
  <c r="B446" i="7" s="1"/>
  <c r="AP312" i="7"/>
  <c r="B312" i="7" s="1"/>
  <c r="C335" i="7"/>
  <c r="D335" i="7"/>
  <c r="D345" i="7" s="1"/>
  <c r="C469" i="7"/>
  <c r="F335" i="7"/>
  <c r="F345" i="7" s="1"/>
  <c r="D469" i="7"/>
  <c r="D479" i="7" s="1"/>
  <c r="E335" i="7"/>
  <c r="E345" i="7" s="1"/>
  <c r="G335" i="7"/>
  <c r="G345" i="7" s="1"/>
  <c r="E469" i="7"/>
  <c r="E479" i="7" s="1"/>
  <c r="F469" i="7"/>
  <c r="F479" i="7" s="1"/>
  <c r="H335" i="7"/>
  <c r="H345" i="7" s="1"/>
  <c r="G469" i="7"/>
  <c r="G479" i="7" s="1"/>
  <c r="H469" i="7"/>
  <c r="H479" i="7" s="1"/>
  <c r="I335" i="7"/>
  <c r="I345" i="7" s="1"/>
  <c r="I469" i="7"/>
  <c r="J335" i="7"/>
  <c r="J345" i="7" s="1"/>
  <c r="J469" i="7"/>
  <c r="J479" i="7" s="1"/>
  <c r="K335" i="7"/>
  <c r="K345" i="7" s="1"/>
  <c r="K469" i="7"/>
  <c r="K479" i="7" s="1"/>
  <c r="L335" i="7"/>
  <c r="L345" i="7" s="1"/>
  <c r="M335" i="7"/>
  <c r="M345" i="7" s="1"/>
  <c r="N335" i="7"/>
  <c r="N345" i="7" s="1"/>
  <c r="L469" i="7"/>
  <c r="N469" i="7"/>
  <c r="N479" i="7" s="1"/>
  <c r="M469" i="7"/>
  <c r="M479" i="7" s="1"/>
  <c r="O335" i="7"/>
  <c r="O469" i="7"/>
  <c r="O479" i="7" s="1"/>
  <c r="P335" i="7"/>
  <c r="P345" i="7" s="1"/>
  <c r="Q335" i="7"/>
  <c r="Q345" i="7" s="1"/>
  <c r="P469" i="7"/>
  <c r="R335" i="7"/>
  <c r="Q469" i="7"/>
  <c r="Q479" i="7" s="1"/>
  <c r="S335" i="7"/>
  <c r="S345" i="7" s="1"/>
  <c r="R469" i="7"/>
  <c r="R479" i="7" s="1"/>
  <c r="S469" i="7"/>
  <c r="S479" i="7" s="1"/>
  <c r="T335" i="7"/>
  <c r="T345" i="7" s="1"/>
  <c r="T469" i="7"/>
  <c r="T479" i="7" s="1"/>
  <c r="U335" i="7"/>
  <c r="U345" i="7" s="1"/>
  <c r="V335" i="7"/>
  <c r="U469" i="7"/>
  <c r="U479" i="7" s="1"/>
  <c r="V469" i="7"/>
  <c r="V479" i="7" s="1"/>
  <c r="W335" i="7"/>
  <c r="W345" i="7" s="1"/>
  <c r="X335" i="7"/>
  <c r="X345" i="7" s="1"/>
  <c r="W469" i="7"/>
  <c r="W479" i="7" s="1"/>
  <c r="Y335" i="7"/>
  <c r="Y345" i="7" s="1"/>
  <c r="X469" i="7"/>
  <c r="X479" i="7" s="1"/>
  <c r="Y469" i="7"/>
  <c r="Y479" i="7" s="1"/>
  <c r="Z335" i="7"/>
  <c r="Z345" i="7" s="1"/>
  <c r="AA335" i="7"/>
  <c r="AA345" i="7" s="1"/>
  <c r="Z469" i="7"/>
  <c r="AA469" i="7"/>
  <c r="AA479" i="7" s="1"/>
  <c r="AB335" i="7"/>
  <c r="AB345" i="7" s="1"/>
  <c r="AC335" i="7"/>
  <c r="AC345" i="7" s="1"/>
  <c r="AB469" i="7"/>
  <c r="AB479" i="7" s="1"/>
  <c r="AD335" i="7"/>
  <c r="AC469" i="7"/>
  <c r="AC479" i="7" s="1"/>
  <c r="AD469" i="7"/>
  <c r="AD479" i="7" s="1"/>
  <c r="AE335" i="7"/>
  <c r="AE345" i="7" s="1"/>
  <c r="AF335" i="7"/>
  <c r="AF345" i="7" s="1"/>
  <c r="AE469" i="7"/>
  <c r="AE479" i="7" s="1"/>
  <c r="AG335" i="7"/>
  <c r="AG345" i="7" s="1"/>
  <c r="AF469" i="7"/>
  <c r="AF479" i="7" s="1"/>
  <c r="AH335" i="7"/>
  <c r="AH345" i="7" s="1"/>
  <c r="AG469" i="7"/>
  <c r="AG479" i="7" s="1"/>
  <c r="AH469" i="7"/>
  <c r="AH479" i="7" s="1"/>
  <c r="AI335" i="7"/>
  <c r="AI469" i="7"/>
  <c r="AI479" i="7" s="1"/>
  <c r="AJ335" i="7"/>
  <c r="AJ345" i="7" s="1"/>
  <c r="AJ469" i="7"/>
  <c r="AJ479" i="7" s="1"/>
  <c r="AK335" i="7"/>
  <c r="AK345" i="7" s="1"/>
  <c r="AL335" i="7"/>
  <c r="AL345" i="7" s="1"/>
  <c r="AK469" i="7"/>
  <c r="AK479" i="7" s="1"/>
  <c r="AL469" i="7"/>
  <c r="AL479" i="7" s="1"/>
  <c r="AM335" i="7"/>
  <c r="AM345" i="7" s="1"/>
  <c r="AM469" i="7"/>
  <c r="AN335" i="7"/>
  <c r="AN345" i="7" s="1"/>
  <c r="AN469" i="7"/>
  <c r="AN479" i="7" s="1"/>
  <c r="AO335" i="7"/>
  <c r="AO345" i="7" s="1"/>
  <c r="AP414" i="7"/>
  <c r="AP426" i="7" s="1"/>
  <c r="B426" i="7" s="1"/>
  <c r="AP292" i="7"/>
  <c r="B292" i="7" s="1"/>
  <c r="C283" i="7"/>
  <c r="D283" i="7"/>
  <c r="D293" i="7" s="1"/>
  <c r="C417" i="7"/>
  <c r="F283" i="7"/>
  <c r="F293" i="7" s="1"/>
  <c r="D417" i="7"/>
  <c r="D427" i="7" s="1"/>
  <c r="E283" i="7"/>
  <c r="E293" i="7" s="1"/>
  <c r="F417" i="7"/>
  <c r="F427" i="7" s="1"/>
  <c r="E417" i="7"/>
  <c r="E427" i="7" s="1"/>
  <c r="G283" i="7"/>
  <c r="G293" i="7" s="1"/>
  <c r="G417" i="7"/>
  <c r="G427" i="7" s="1"/>
  <c r="H283" i="7"/>
  <c r="H293" i="7" s="1"/>
  <c r="I283" i="7"/>
  <c r="I293" i="7" s="1"/>
  <c r="H417" i="7"/>
  <c r="H427" i="7" s="1"/>
  <c r="I417" i="7"/>
  <c r="I427" i="7" s="1"/>
  <c r="J283" i="7"/>
  <c r="J293" i="7" s="1"/>
  <c r="J417" i="7"/>
  <c r="J427" i="7" s="1"/>
  <c r="K283" i="7"/>
  <c r="K293" i="7" s="1"/>
  <c r="M283" i="7"/>
  <c r="M293" i="7" s="1"/>
  <c r="L283" i="7"/>
  <c r="L293" i="7" s="1"/>
  <c r="K417" i="7"/>
  <c r="K427" i="7" s="1"/>
  <c r="N283" i="7"/>
  <c r="N293" i="7" s="1"/>
  <c r="L417" i="7"/>
  <c r="L427" i="7" s="1"/>
  <c r="M417" i="7"/>
  <c r="M427" i="7" s="1"/>
  <c r="N417" i="7"/>
  <c r="N427" i="7" s="1"/>
  <c r="O283" i="7"/>
  <c r="O293" i="7" s="1"/>
  <c r="O417" i="7"/>
  <c r="O427" i="7" s="1"/>
  <c r="P283" i="7"/>
  <c r="P293" i="7" s="1"/>
  <c r="Q283" i="7"/>
  <c r="Q293" i="7" s="1"/>
  <c r="P417" i="7"/>
  <c r="P427" i="7" s="1"/>
  <c r="R283" i="7"/>
  <c r="R293" i="7" s="1"/>
  <c r="Q417" i="7"/>
  <c r="Q427" i="7" s="1"/>
  <c r="S283" i="7"/>
  <c r="S293" i="7" s="1"/>
  <c r="R417" i="7"/>
  <c r="R427" i="7" s="1"/>
  <c r="S417" i="7"/>
  <c r="S427" i="7" s="1"/>
  <c r="T283" i="7"/>
  <c r="T293" i="7" s="1"/>
  <c r="U283" i="7"/>
  <c r="U293" i="7" s="1"/>
  <c r="T417" i="7"/>
  <c r="T427" i="7" s="1"/>
  <c r="V283" i="7"/>
  <c r="V293" i="7" s="1"/>
  <c r="U417" i="7"/>
  <c r="U427" i="7" s="1"/>
  <c r="W283" i="7"/>
  <c r="W293" i="7" s="1"/>
  <c r="V417" i="7"/>
  <c r="V427" i="7" s="1"/>
  <c r="X283" i="7"/>
  <c r="X293" i="7" s="1"/>
  <c r="W417" i="7"/>
  <c r="W427" i="7" s="1"/>
  <c r="X417" i="7"/>
  <c r="X427" i="7" s="1"/>
  <c r="Y283" i="7"/>
  <c r="Y293" i="7" s="1"/>
  <c r="Z283" i="7"/>
  <c r="Z293" i="7" s="1"/>
  <c r="Y417" i="7"/>
  <c r="Y427" i="7" s="1"/>
  <c r="AA283" i="7"/>
  <c r="AA293" i="7" s="1"/>
  <c r="AB283" i="7"/>
  <c r="AB293" i="7" s="1"/>
  <c r="Z417" i="7"/>
  <c r="Z427" i="7" s="1"/>
  <c r="AC283" i="7"/>
  <c r="AC293" i="7" s="1"/>
  <c r="AA417" i="7"/>
  <c r="AA427" i="7" s="1"/>
  <c r="AB417" i="7"/>
  <c r="AB427" i="7" s="1"/>
  <c r="AC417" i="7"/>
  <c r="AC427" i="7" s="1"/>
  <c r="AD283" i="7"/>
  <c r="AD293" i="7" s="1"/>
  <c r="AE283" i="7"/>
  <c r="AE293" i="7" s="1"/>
  <c r="AD417" i="7"/>
  <c r="AD427" i="7" s="1"/>
  <c r="AF283" i="7"/>
  <c r="AF293" i="7" s="1"/>
  <c r="AE417" i="7"/>
  <c r="AE427" i="7" s="1"/>
  <c r="AG283" i="7"/>
  <c r="AG293" i="7" s="1"/>
  <c r="AF417" i="7"/>
  <c r="AF427" i="7" s="1"/>
  <c r="AG417" i="7"/>
  <c r="AG427" i="7" s="1"/>
  <c r="AH283" i="7"/>
  <c r="AH293" i="7" s="1"/>
  <c r="AI283" i="7"/>
  <c r="AI293" i="7" s="1"/>
  <c r="AH417" i="7"/>
  <c r="AH427" i="7" s="1"/>
  <c r="AJ283" i="7"/>
  <c r="AJ293" i="7" s="1"/>
  <c r="AI417" i="7"/>
  <c r="AI427" i="7" s="1"/>
  <c r="AJ417" i="7"/>
  <c r="AJ427" i="7" s="1"/>
  <c r="AK283" i="7"/>
  <c r="AK293" i="7" s="1"/>
  <c r="AK417" i="7"/>
  <c r="AK427" i="7" s="1"/>
  <c r="AL283" i="7"/>
  <c r="AL293" i="7" s="1"/>
  <c r="AL417" i="7"/>
  <c r="AL427" i="7" s="1"/>
  <c r="AM283" i="7"/>
  <c r="AM293" i="7" s="1"/>
  <c r="AM417" i="7"/>
  <c r="AM427" i="7" s="1"/>
  <c r="AN283" i="7"/>
  <c r="AN293" i="7" s="1"/>
  <c r="AO283" i="7"/>
  <c r="AO293" i="7" s="1"/>
  <c r="AN417" i="7"/>
  <c r="AN427" i="7" s="1"/>
  <c r="AM674" i="7"/>
  <c r="AM646" i="7" s="1"/>
  <c r="AM74" i="7" s="1"/>
  <c r="AP410" i="7"/>
  <c r="AP422" i="7" s="1"/>
  <c r="B422" i="7" s="1"/>
  <c r="AP288" i="7"/>
  <c r="B288" i="7" s="1"/>
  <c r="AP437" i="7"/>
  <c r="AP449" i="7" s="1"/>
  <c r="B449" i="7" s="1"/>
  <c r="AP315" i="7"/>
  <c r="AP463" i="7"/>
  <c r="AP475" i="7" s="1"/>
  <c r="B475" i="7" s="1"/>
  <c r="AP341" i="7"/>
  <c r="B341" i="7" s="1"/>
  <c r="AO469" i="7"/>
  <c r="AO479" i="7" s="1"/>
  <c r="AP335" i="7"/>
  <c r="AP407" i="7"/>
  <c r="AP419" i="7" s="1"/>
  <c r="B419" i="7" s="1"/>
  <c r="AP285" i="7"/>
  <c r="B285" i="7" s="1"/>
  <c r="C309" i="7"/>
  <c r="D309" i="7"/>
  <c r="D319" i="7" s="1"/>
  <c r="F309" i="7"/>
  <c r="F319" i="7" s="1"/>
  <c r="C443" i="7"/>
  <c r="D443" i="7"/>
  <c r="D453" i="7" s="1"/>
  <c r="E309" i="7"/>
  <c r="E319" i="7" s="1"/>
  <c r="F443" i="7"/>
  <c r="F453" i="7" s="1"/>
  <c r="G309" i="7"/>
  <c r="G319" i="7" s="1"/>
  <c r="H309" i="7"/>
  <c r="H319" i="7" s="1"/>
  <c r="G443" i="7"/>
  <c r="G453" i="7" s="1"/>
  <c r="E443" i="7"/>
  <c r="E453" i="7" s="1"/>
  <c r="I309" i="7"/>
  <c r="I319" i="7" s="1"/>
  <c r="H443" i="7"/>
  <c r="H453" i="7" s="1"/>
  <c r="I443" i="7"/>
  <c r="I453" i="7" s="1"/>
  <c r="J309" i="7"/>
  <c r="K309" i="7"/>
  <c r="K319" i="7" s="1"/>
  <c r="J443" i="7"/>
  <c r="J453" i="7" s="1"/>
  <c r="K443" i="7"/>
  <c r="K453" i="7" s="1"/>
  <c r="L309" i="7"/>
  <c r="L319" i="7" s="1"/>
  <c r="L443" i="7"/>
  <c r="L453" i="7" s="1"/>
  <c r="M309" i="7"/>
  <c r="M319" i="7" s="1"/>
  <c r="M443" i="7"/>
  <c r="M453" i="7" s="1"/>
  <c r="N309" i="7"/>
  <c r="N319" i="7" s="1"/>
  <c r="N443" i="7"/>
  <c r="N453" i="7" s="1"/>
  <c r="O309" i="7"/>
  <c r="O319" i="7" s="1"/>
  <c r="P309" i="7"/>
  <c r="P319" i="7" s="1"/>
  <c r="O443" i="7"/>
  <c r="O453" i="7" s="1"/>
  <c r="P443" i="7"/>
  <c r="P453" i="7" s="1"/>
  <c r="Q309" i="7"/>
  <c r="Q319" i="7" s="1"/>
  <c r="R309" i="7"/>
  <c r="R319" i="7" s="1"/>
  <c r="Q443" i="7"/>
  <c r="Q453" i="7" s="1"/>
  <c r="S309" i="7"/>
  <c r="S319" i="7" s="1"/>
  <c r="R443" i="7"/>
  <c r="R453" i="7" s="1"/>
  <c r="S443" i="7"/>
  <c r="S453" i="7" s="1"/>
  <c r="T309" i="7"/>
  <c r="T319" i="7" s="1"/>
  <c r="T443" i="7"/>
  <c r="T453" i="7" s="1"/>
  <c r="U309" i="7"/>
  <c r="U319" i="7" s="1"/>
  <c r="U443" i="7"/>
  <c r="U453" i="7" s="1"/>
  <c r="V309" i="7"/>
  <c r="V443" i="7"/>
  <c r="V453" i="7" s="1"/>
  <c r="W309" i="7"/>
  <c r="W319" i="7" s="1"/>
  <c r="W443" i="7"/>
  <c r="W453" i="7" s="1"/>
  <c r="X309" i="7"/>
  <c r="X319" i="7" s="1"/>
  <c r="X443" i="7"/>
  <c r="X453" i="7" s="1"/>
  <c r="Y309" i="7"/>
  <c r="Y319" i="7" s="1"/>
  <c r="Y443" i="7"/>
  <c r="Y453" i="7" s="1"/>
  <c r="Z309" i="7"/>
  <c r="Z319" i="7" s="1"/>
  <c r="Z443" i="7"/>
  <c r="Z453" i="7" s="1"/>
  <c r="AA309" i="7"/>
  <c r="AA319" i="7" s="1"/>
  <c r="AB309" i="7"/>
  <c r="AB319" i="7" s="1"/>
  <c r="AA443" i="7"/>
  <c r="AA453" i="7" s="1"/>
  <c r="AC309" i="7"/>
  <c r="AC319" i="7" s="1"/>
  <c r="AB443" i="7"/>
  <c r="AB453" i="7" s="1"/>
  <c r="AC443" i="7"/>
  <c r="AC453" i="7" s="1"/>
  <c r="AD309" i="7"/>
  <c r="AD319" i="7" s="1"/>
  <c r="AE309" i="7"/>
  <c r="AE319" i="7" s="1"/>
  <c r="AD443" i="7"/>
  <c r="AD453" i="7" s="1"/>
  <c r="AF309" i="7"/>
  <c r="AF319" i="7" s="1"/>
  <c r="AE443" i="7"/>
  <c r="AE453" i="7" s="1"/>
  <c r="AG309" i="7"/>
  <c r="AG319" i="7" s="1"/>
  <c r="AF443" i="7"/>
  <c r="AF453" i="7" s="1"/>
  <c r="AG443" i="7"/>
  <c r="AG453" i="7" s="1"/>
  <c r="AH309" i="7"/>
  <c r="AH319" i="7" s="1"/>
  <c r="AH443" i="7"/>
  <c r="AH453" i="7" s="1"/>
  <c r="AI309" i="7"/>
  <c r="AI319" i="7" s="1"/>
  <c r="AJ309" i="7"/>
  <c r="AJ319" i="7" s="1"/>
  <c r="AI443" i="7"/>
  <c r="AI453" i="7" s="1"/>
  <c r="AK309" i="7"/>
  <c r="AK319" i="7" s="1"/>
  <c r="AJ443" i="7"/>
  <c r="AJ453" i="7" s="1"/>
  <c r="AK443" i="7"/>
  <c r="AK453" i="7" s="1"/>
  <c r="AL309" i="7"/>
  <c r="AL319" i="7" s="1"/>
  <c r="AM309" i="7"/>
  <c r="AM319" i="7" s="1"/>
  <c r="AL443" i="7"/>
  <c r="AL453" i="7" s="1"/>
  <c r="AM443" i="7"/>
  <c r="AM453" i="7" s="1"/>
  <c r="AN309" i="7"/>
  <c r="AN319" i="7" s="1"/>
  <c r="AO309" i="7"/>
  <c r="AO319" i="7" s="1"/>
  <c r="AN443" i="7"/>
  <c r="AN453" i="7" s="1"/>
  <c r="AP469" i="7"/>
  <c r="AP466" i="7"/>
  <c r="AP478" i="7" s="1"/>
  <c r="B478" i="7" s="1"/>
  <c r="AP344" i="7"/>
  <c r="B344" i="7" s="1"/>
  <c r="AP465" i="7"/>
  <c r="AP477" i="7" s="1"/>
  <c r="B477" i="7" s="1"/>
  <c r="AP343" i="7"/>
  <c r="B343" i="7" s="1"/>
  <c r="AP283" i="7"/>
  <c r="AP458" i="7"/>
  <c r="AP470" i="7" s="1"/>
  <c r="B470" i="7" s="1"/>
  <c r="AP336" i="7"/>
  <c r="B336" i="7" s="1"/>
  <c r="AP409" i="7"/>
  <c r="AP421" i="7" s="1"/>
  <c r="B421" i="7" s="1"/>
  <c r="AP287" i="7"/>
  <c r="B287" i="7" s="1"/>
  <c r="AP461" i="7"/>
  <c r="AP473" i="7" s="1"/>
  <c r="B473" i="7" s="1"/>
  <c r="AP339" i="7"/>
  <c r="B339" i="7" s="1"/>
  <c r="AO443" i="7"/>
  <c r="AO453" i="7" s="1"/>
  <c r="AP412" i="7"/>
  <c r="AP424" i="7" s="1"/>
  <c r="B424" i="7" s="1"/>
  <c r="AP290" i="7"/>
  <c r="B290" i="7" s="1"/>
  <c r="AP433" i="7"/>
  <c r="AP445" i="7" s="1"/>
  <c r="B445" i="7" s="1"/>
  <c r="AP311" i="7"/>
  <c r="B311" i="7" s="1"/>
  <c r="AP411" i="7"/>
  <c r="AP423" i="7" s="1"/>
  <c r="B423" i="7" s="1"/>
  <c r="AP289" i="7"/>
  <c r="AO417" i="7"/>
  <c r="AO427" i="7" s="1"/>
  <c r="AO674" i="7"/>
  <c r="AO646" i="7" s="1"/>
  <c r="AO74" i="7" s="1"/>
  <c r="AO90" i="7"/>
  <c r="AO91" i="7" s="1"/>
  <c r="Q72" i="7"/>
  <c r="T72" i="7"/>
  <c r="P72" i="7"/>
  <c r="S72" i="7"/>
  <c r="R72" i="7"/>
  <c r="AP438" i="7"/>
  <c r="AP450" i="7" s="1"/>
  <c r="B450" i="7" s="1"/>
  <c r="AP413" i="7"/>
  <c r="AP425" i="7" s="1"/>
  <c r="B425" i="7" s="1"/>
  <c r="AP408" i="7"/>
  <c r="AP674" i="7"/>
  <c r="AP646" i="7" s="1"/>
  <c r="AP74" i="7" s="1"/>
  <c r="AJ674" i="7"/>
  <c r="AJ646" i="7" s="1"/>
  <c r="AJ74" i="7" s="1"/>
  <c r="AH674" i="7"/>
  <c r="AH646" i="7" s="1"/>
  <c r="AH74" i="7" s="1"/>
  <c r="AK674" i="7"/>
  <c r="AK646" i="7" s="1"/>
  <c r="AK74" i="7" s="1"/>
  <c r="AL674" i="7"/>
  <c r="AL646" i="7" s="1"/>
  <c r="AL74" i="7" s="1"/>
  <c r="AG674" i="7"/>
  <c r="AG646" i="7" s="1"/>
  <c r="AG74" i="7" s="1"/>
  <c r="AA674" i="7"/>
  <c r="AA646" i="7" s="1"/>
  <c r="AA74" i="7" s="1"/>
  <c r="AN674" i="7"/>
  <c r="AN646" i="7" s="1"/>
  <c r="AN74" i="7" s="1"/>
  <c r="AI674" i="7"/>
  <c r="AI646" i="7" s="1"/>
  <c r="AI74" i="7" s="1"/>
  <c r="AP459" i="7"/>
  <c r="AF674" i="7"/>
  <c r="AF646" i="7" s="1"/>
  <c r="AF74" i="7" s="1"/>
  <c r="AC674" i="7"/>
  <c r="AC646" i="7" s="1"/>
  <c r="AC74" i="7" s="1"/>
  <c r="Z674" i="7"/>
  <c r="Z646" i="7" s="1"/>
  <c r="Z74" i="7" s="1"/>
  <c r="W674" i="7"/>
  <c r="W646" i="7" s="1"/>
  <c r="W74" i="7" s="1"/>
  <c r="AP436" i="7"/>
  <c r="AP432" i="7"/>
  <c r="AP464" i="7"/>
  <c r="X674" i="7"/>
  <c r="X646" i="7" s="1"/>
  <c r="X74" i="7" s="1"/>
  <c r="AD674" i="7"/>
  <c r="AD646" i="7" s="1"/>
  <c r="AD74" i="7" s="1"/>
  <c r="AP406" i="7"/>
  <c r="AB674" i="7"/>
  <c r="AB646" i="7" s="1"/>
  <c r="AB74" i="7" s="1"/>
  <c r="B338" i="7"/>
  <c r="AP435" i="7"/>
  <c r="AE674" i="7"/>
  <c r="AE646" i="7" s="1"/>
  <c r="AE74" i="7" s="1"/>
  <c r="Y674" i="7"/>
  <c r="Y646" i="7" s="1"/>
  <c r="Y74" i="7" s="1"/>
  <c r="O72" i="7"/>
  <c r="B669" i="7"/>
  <c r="B601" i="7"/>
  <c r="B668" i="7"/>
  <c r="B673" i="7"/>
  <c r="B672" i="7"/>
  <c r="B666" i="7"/>
  <c r="B671" i="7"/>
  <c r="B667" i="7"/>
  <c r="B670" i="7"/>
  <c r="B665" i="7"/>
  <c r="B602" i="7"/>
  <c r="B633" i="7"/>
  <c r="B634" i="7"/>
  <c r="AP72" i="7"/>
  <c r="B603" i="7"/>
  <c r="D664" i="7"/>
  <c r="D674" i="7" s="1"/>
  <c r="D646" i="7" s="1"/>
  <c r="D74" i="7" s="1"/>
  <c r="C664" i="7"/>
  <c r="E664" i="7"/>
  <c r="E674" i="7" s="1"/>
  <c r="E646" i="7" s="1"/>
  <c r="E74" i="7" s="1"/>
  <c r="F664" i="7"/>
  <c r="F674" i="7" s="1"/>
  <c r="F646" i="7" s="1"/>
  <c r="F74" i="7" s="1"/>
  <c r="G664" i="7"/>
  <c r="G674" i="7" s="1"/>
  <c r="G646" i="7" s="1"/>
  <c r="G74" i="7" s="1"/>
  <c r="H664" i="7"/>
  <c r="H674" i="7" s="1"/>
  <c r="H646" i="7" s="1"/>
  <c r="H74" i="7" s="1"/>
  <c r="I664" i="7"/>
  <c r="I674" i="7" s="1"/>
  <c r="I646" i="7" s="1"/>
  <c r="I74" i="7" s="1"/>
  <c r="J664" i="7"/>
  <c r="J674" i="7" s="1"/>
  <c r="J646" i="7" s="1"/>
  <c r="J74" i="7" s="1"/>
  <c r="K664" i="7"/>
  <c r="K674" i="7" s="1"/>
  <c r="K646" i="7" s="1"/>
  <c r="K74" i="7" s="1"/>
  <c r="L664" i="7"/>
  <c r="L674" i="7" s="1"/>
  <c r="L646" i="7" s="1"/>
  <c r="L74" i="7" s="1"/>
  <c r="M664" i="7"/>
  <c r="M674" i="7" s="1"/>
  <c r="M646" i="7" s="1"/>
  <c r="M74" i="7" s="1"/>
  <c r="N664" i="7"/>
  <c r="N674" i="7" s="1"/>
  <c r="N646" i="7" s="1"/>
  <c r="N74" i="7" s="1"/>
  <c r="O664" i="7"/>
  <c r="O674" i="7" s="1"/>
  <c r="O646" i="7" s="1"/>
  <c r="O74" i="7" s="1"/>
  <c r="P664" i="7"/>
  <c r="P674" i="7" s="1"/>
  <c r="P646" i="7" s="1"/>
  <c r="P74" i="7" s="1"/>
  <c r="Q664" i="7"/>
  <c r="Q674" i="7" s="1"/>
  <c r="Q646" i="7" s="1"/>
  <c r="Q74" i="7" s="1"/>
  <c r="R664" i="7"/>
  <c r="R674" i="7" s="1"/>
  <c r="R646" i="7" s="1"/>
  <c r="R74" i="7" s="1"/>
  <c r="S664" i="7"/>
  <c r="S674" i="7" s="1"/>
  <c r="S646" i="7" s="1"/>
  <c r="S74" i="7" s="1"/>
  <c r="T664" i="7"/>
  <c r="T674" i="7" s="1"/>
  <c r="T646" i="7" s="1"/>
  <c r="T74" i="7" s="1"/>
  <c r="U664" i="7"/>
  <c r="U674" i="7" s="1"/>
  <c r="U646" i="7" s="1"/>
  <c r="U74" i="7" s="1"/>
  <c r="V664" i="7"/>
  <c r="V674" i="7" s="1"/>
  <c r="V646" i="7" s="1"/>
  <c r="V74" i="7" s="1"/>
  <c r="I479" i="7"/>
  <c r="O345" i="7"/>
  <c r="L479" i="7"/>
  <c r="P479" i="7"/>
  <c r="R345" i="7"/>
  <c r="V345" i="7"/>
  <c r="Z479" i="7"/>
  <c r="AD345" i="7"/>
  <c r="AI345" i="7"/>
  <c r="AM479" i="7"/>
  <c r="AP642" i="7"/>
  <c r="AP614" i="7" s="1"/>
  <c r="AP73" i="7" s="1"/>
  <c r="B337" i="7"/>
  <c r="B291" i="7"/>
  <c r="AP80" i="7"/>
  <c r="B318" i="7"/>
  <c r="B452" i="7"/>
  <c r="B316" i="7"/>
  <c r="B310" i="7"/>
  <c r="D632" i="7"/>
  <c r="D642" i="7" s="1"/>
  <c r="D614" i="7" s="1"/>
  <c r="D73" i="7" s="1"/>
  <c r="C632" i="7"/>
  <c r="E632" i="7"/>
  <c r="E642" i="7" s="1"/>
  <c r="E614" i="7" s="1"/>
  <c r="E73" i="7" s="1"/>
  <c r="F632" i="7"/>
  <c r="F642" i="7" s="1"/>
  <c r="F614" i="7" s="1"/>
  <c r="F73" i="7" s="1"/>
  <c r="G632" i="7"/>
  <c r="G642" i="7" s="1"/>
  <c r="G614" i="7" s="1"/>
  <c r="G73" i="7" s="1"/>
  <c r="H632" i="7"/>
  <c r="H642" i="7" s="1"/>
  <c r="H614" i="7" s="1"/>
  <c r="H73" i="7" s="1"/>
  <c r="I632" i="7"/>
  <c r="I642" i="7" s="1"/>
  <c r="I614" i="7" s="1"/>
  <c r="I73" i="7" s="1"/>
  <c r="J632" i="7"/>
  <c r="J642" i="7" s="1"/>
  <c r="J614" i="7" s="1"/>
  <c r="J73" i="7" s="1"/>
  <c r="K632" i="7"/>
  <c r="K642" i="7" s="1"/>
  <c r="K614" i="7" s="1"/>
  <c r="K73" i="7" s="1"/>
  <c r="L632" i="7"/>
  <c r="L642" i="7" s="1"/>
  <c r="L614" i="7" s="1"/>
  <c r="L73" i="7" s="1"/>
  <c r="M632" i="7"/>
  <c r="M642" i="7" s="1"/>
  <c r="M614" i="7" s="1"/>
  <c r="N632" i="7"/>
  <c r="N642" i="7" s="1"/>
  <c r="N614" i="7" s="1"/>
  <c r="O632" i="7"/>
  <c r="O642" i="7" s="1"/>
  <c r="O614" i="7" s="1"/>
  <c r="P632" i="7"/>
  <c r="P642" i="7" s="1"/>
  <c r="P614" i="7" s="1"/>
  <c r="Q632" i="7"/>
  <c r="Q642" i="7" s="1"/>
  <c r="Q614" i="7" s="1"/>
  <c r="V319" i="7"/>
  <c r="J319" i="7"/>
  <c r="D600" i="7"/>
  <c r="D610" i="7" s="1"/>
  <c r="D582" i="7" s="1"/>
  <c r="C600" i="7"/>
  <c r="E600" i="7"/>
  <c r="E610" i="7" s="1"/>
  <c r="E582" i="7" s="1"/>
  <c r="F600" i="7"/>
  <c r="F610" i="7" s="1"/>
  <c r="F582" i="7" s="1"/>
  <c r="G600" i="7"/>
  <c r="G610" i="7" s="1"/>
  <c r="G582" i="7" s="1"/>
  <c r="H600" i="7"/>
  <c r="H610" i="7" s="1"/>
  <c r="H582" i="7" s="1"/>
  <c r="I600" i="7"/>
  <c r="I610" i="7" s="1"/>
  <c r="I582" i="7" s="1"/>
  <c r="J600" i="7"/>
  <c r="J610" i="7" s="1"/>
  <c r="J582" i="7" s="1"/>
  <c r="K600" i="7"/>
  <c r="K610" i="7" s="1"/>
  <c r="K582" i="7" s="1"/>
  <c r="L600" i="7"/>
  <c r="L610" i="7" s="1"/>
  <c r="L582" i="7" s="1"/>
  <c r="M600" i="7"/>
  <c r="M610" i="7" s="1"/>
  <c r="M582" i="7" s="1"/>
  <c r="N600" i="7"/>
  <c r="N610" i="7" s="1"/>
  <c r="N582" i="7" s="1"/>
  <c r="B313" i="7"/>
  <c r="B342" i="7"/>
  <c r="B474" i="7"/>
  <c r="B314" i="7"/>
  <c r="B286" i="7"/>
  <c r="B284" i="7"/>
  <c r="AP447" i="7" l="1"/>
  <c r="B447" i="7" s="1"/>
  <c r="AP448" i="7"/>
  <c r="B448" i="7" s="1"/>
  <c r="AP420" i="7"/>
  <c r="B420" i="7" s="1"/>
  <c r="AP476" i="7"/>
  <c r="B476" i="7" s="1"/>
  <c r="AP471" i="7"/>
  <c r="B471" i="7" s="1"/>
  <c r="AP444" i="7"/>
  <c r="B444" i="7" s="1"/>
  <c r="AP418" i="7"/>
  <c r="B418" i="7" s="1"/>
  <c r="AP90" i="7"/>
  <c r="AP91" i="7" s="1"/>
  <c r="AP319" i="7"/>
  <c r="AP345" i="7"/>
  <c r="B315" i="7"/>
  <c r="AP293" i="7"/>
  <c r="B289" i="7"/>
  <c r="N72" i="7"/>
  <c r="M72" i="7"/>
  <c r="P73" i="7"/>
  <c r="N73" i="7"/>
  <c r="Q73" i="7"/>
  <c r="O73" i="7"/>
  <c r="M73" i="7"/>
  <c r="K72" i="7"/>
  <c r="I72" i="7"/>
  <c r="G72" i="7"/>
  <c r="E72" i="7"/>
  <c r="D72" i="7"/>
  <c r="L72" i="7"/>
  <c r="J72" i="7"/>
  <c r="H72" i="7"/>
  <c r="F72" i="7"/>
  <c r="B600" i="7"/>
  <c r="C610" i="7"/>
  <c r="C582" i="7" s="1"/>
  <c r="B443" i="7"/>
  <c r="C453" i="7"/>
  <c r="B632" i="7"/>
  <c r="C642" i="7"/>
  <c r="C614" i="7" s="1"/>
  <c r="C674" i="7"/>
  <c r="C646" i="7" s="1"/>
  <c r="B664" i="7"/>
  <c r="C293" i="7"/>
  <c r="B283" i="7"/>
  <c r="C427" i="7"/>
  <c r="B417" i="7"/>
  <c r="C319" i="7"/>
  <c r="B309" i="7"/>
  <c r="C345" i="7"/>
  <c r="B335" i="7"/>
  <c r="B469" i="7"/>
  <c r="C479" i="7"/>
  <c r="AP453" i="7" l="1"/>
  <c r="AP427" i="7"/>
  <c r="AP479" i="7"/>
  <c r="C74" i="7"/>
  <c r="C648" i="7"/>
  <c r="D645" i="7" s="1"/>
  <c r="D648" i="7" s="1"/>
  <c r="E645" i="7" s="1"/>
  <c r="E648" i="7" s="1"/>
  <c r="F645" i="7" s="1"/>
  <c r="F648" i="7" s="1"/>
  <c r="G645" i="7" s="1"/>
  <c r="G648" i="7" s="1"/>
  <c r="H645" i="7" s="1"/>
  <c r="H648" i="7" s="1"/>
  <c r="I645" i="7" s="1"/>
  <c r="I648" i="7" s="1"/>
  <c r="J645" i="7" s="1"/>
  <c r="J648" i="7" s="1"/>
  <c r="K645" i="7" s="1"/>
  <c r="K648" i="7" s="1"/>
  <c r="L645" i="7" s="1"/>
  <c r="L648" i="7" s="1"/>
  <c r="M645" i="7" s="1"/>
  <c r="M648" i="7" s="1"/>
  <c r="N645" i="7" s="1"/>
  <c r="N648" i="7" s="1"/>
  <c r="O645" i="7" s="1"/>
  <c r="O648" i="7" s="1"/>
  <c r="P645" i="7" s="1"/>
  <c r="P648" i="7" s="1"/>
  <c r="Q645" i="7" s="1"/>
  <c r="Q648" i="7" s="1"/>
  <c r="R645" i="7" s="1"/>
  <c r="R648" i="7" s="1"/>
  <c r="S645" i="7" s="1"/>
  <c r="S648" i="7" s="1"/>
  <c r="T645" i="7" s="1"/>
  <c r="T648" i="7" s="1"/>
  <c r="U645" i="7" s="1"/>
  <c r="U648" i="7" s="1"/>
  <c r="V645" i="7" s="1"/>
  <c r="V648" i="7" s="1"/>
  <c r="W645" i="7" s="1"/>
  <c r="W648" i="7" s="1"/>
  <c r="X645" i="7" s="1"/>
  <c r="X648" i="7" s="1"/>
  <c r="Y645" i="7" s="1"/>
  <c r="Y648" i="7" s="1"/>
  <c r="Z645" i="7" s="1"/>
  <c r="Z648" i="7" s="1"/>
  <c r="AA645" i="7" s="1"/>
  <c r="AA648" i="7" s="1"/>
  <c r="AB645" i="7" s="1"/>
  <c r="AB648" i="7" s="1"/>
  <c r="AC645" i="7" s="1"/>
  <c r="AC648" i="7" s="1"/>
  <c r="AD645" i="7" s="1"/>
  <c r="AD648" i="7" s="1"/>
  <c r="AE645" i="7" s="1"/>
  <c r="AE648" i="7" s="1"/>
  <c r="AF645" i="7" s="1"/>
  <c r="AF648" i="7" s="1"/>
  <c r="AG645" i="7" s="1"/>
  <c r="AG648" i="7" s="1"/>
  <c r="AH645" i="7" s="1"/>
  <c r="AH648" i="7" s="1"/>
  <c r="AI645" i="7" s="1"/>
  <c r="AI648" i="7" s="1"/>
  <c r="AJ645" i="7" s="1"/>
  <c r="AJ648" i="7" s="1"/>
  <c r="AK645" i="7" s="1"/>
  <c r="AK648" i="7" s="1"/>
  <c r="AL645" i="7" s="1"/>
  <c r="AL648" i="7" s="1"/>
  <c r="AM645" i="7" s="1"/>
  <c r="AM648" i="7" s="1"/>
  <c r="AN645" i="7" s="1"/>
  <c r="AN648" i="7" s="1"/>
  <c r="AO645" i="7" s="1"/>
  <c r="AO648" i="7" s="1"/>
  <c r="AP645" i="7" s="1"/>
  <c r="AP648" i="7" s="1"/>
  <c r="C73" i="7"/>
  <c r="C616" i="7"/>
  <c r="D613" i="7" s="1"/>
  <c r="D616" i="7" s="1"/>
  <c r="E613" i="7" s="1"/>
  <c r="E616" i="7" s="1"/>
  <c r="F613" i="7" s="1"/>
  <c r="F616" i="7" s="1"/>
  <c r="G613" i="7" s="1"/>
  <c r="G616" i="7" s="1"/>
  <c r="H613" i="7" s="1"/>
  <c r="H616" i="7" s="1"/>
  <c r="I613" i="7" s="1"/>
  <c r="I616" i="7" s="1"/>
  <c r="J613" i="7" s="1"/>
  <c r="J616" i="7" s="1"/>
  <c r="K613" i="7" s="1"/>
  <c r="K616" i="7" s="1"/>
  <c r="L613" i="7" s="1"/>
  <c r="L616" i="7" s="1"/>
  <c r="M613" i="7" s="1"/>
  <c r="M616" i="7" s="1"/>
  <c r="N613" i="7" s="1"/>
  <c r="N616" i="7" s="1"/>
  <c r="O613" i="7" s="1"/>
  <c r="O616" i="7" s="1"/>
  <c r="P613" i="7" s="1"/>
  <c r="P616" i="7" s="1"/>
  <c r="Q613" i="7" s="1"/>
  <c r="Q616" i="7" s="1"/>
  <c r="R613" i="7" s="1"/>
  <c r="R616" i="7" s="1"/>
  <c r="S613" i="7" s="1"/>
  <c r="S616" i="7" s="1"/>
  <c r="T613" i="7" s="1"/>
  <c r="T616" i="7" s="1"/>
  <c r="U613" i="7" s="1"/>
  <c r="U616" i="7" s="1"/>
  <c r="V613" i="7" s="1"/>
  <c r="V616" i="7" s="1"/>
  <c r="W613" i="7" s="1"/>
  <c r="W616" i="7" s="1"/>
  <c r="X613" i="7" s="1"/>
  <c r="X616" i="7" s="1"/>
  <c r="Y613" i="7" s="1"/>
  <c r="Y616" i="7" s="1"/>
  <c r="Z613" i="7" s="1"/>
  <c r="Z616" i="7" s="1"/>
  <c r="AA613" i="7" s="1"/>
  <c r="AA616" i="7" s="1"/>
  <c r="AB613" i="7" s="1"/>
  <c r="AB616" i="7" s="1"/>
  <c r="AC613" i="7" s="1"/>
  <c r="AC616" i="7" s="1"/>
  <c r="AD613" i="7" s="1"/>
  <c r="AD616" i="7" s="1"/>
  <c r="AE613" i="7" s="1"/>
  <c r="AE616" i="7" s="1"/>
  <c r="AF613" i="7" s="1"/>
  <c r="AF616" i="7" s="1"/>
  <c r="AG613" i="7" s="1"/>
  <c r="AG616" i="7" s="1"/>
  <c r="AH613" i="7" s="1"/>
  <c r="AH616" i="7" s="1"/>
  <c r="AI613" i="7" s="1"/>
  <c r="AI616" i="7" s="1"/>
  <c r="AJ613" i="7" s="1"/>
  <c r="AJ616" i="7" s="1"/>
  <c r="AK613" i="7" s="1"/>
  <c r="AK616" i="7" s="1"/>
  <c r="AL613" i="7" s="1"/>
  <c r="AL616" i="7" s="1"/>
  <c r="AM613" i="7" s="1"/>
  <c r="AM616" i="7" s="1"/>
  <c r="AN613" i="7" s="1"/>
  <c r="AN616" i="7" s="1"/>
  <c r="AO613" i="7" s="1"/>
  <c r="AO616" i="7" s="1"/>
  <c r="AP613" i="7" s="1"/>
  <c r="AP616" i="7" s="1"/>
  <c r="C72" i="7"/>
  <c r="C584" i="7"/>
  <c r="D581" i="7" s="1"/>
  <c r="D584" i="7" s="1"/>
  <c r="E581" i="7" s="1"/>
  <c r="E584" i="7" s="1"/>
  <c r="F581" i="7" s="1"/>
  <c r="F584" i="7" s="1"/>
  <c r="G581" i="7" s="1"/>
  <c r="G584" i="7" s="1"/>
  <c r="H581" i="7" s="1"/>
  <c r="H584" i="7" s="1"/>
  <c r="I581" i="7" s="1"/>
  <c r="I584" i="7" s="1"/>
  <c r="J581" i="7" s="1"/>
  <c r="J584" i="7" s="1"/>
  <c r="K581" i="7" s="1"/>
  <c r="K584" i="7" s="1"/>
  <c r="L581" i="7" s="1"/>
  <c r="L584" i="7" s="1"/>
  <c r="M581" i="7" l="1"/>
  <c r="M584" i="7" s="1"/>
  <c r="N581" i="7" l="1"/>
  <c r="N584" i="7" s="1"/>
  <c r="AO531" i="7" l="1"/>
  <c r="AO532" i="7" s="1"/>
  <c r="AO17" i="7" s="1"/>
  <c r="AO527" i="7"/>
  <c r="AO528" i="7" s="1"/>
  <c r="AO492" i="7"/>
  <c r="AO493" i="7" s="1"/>
  <c r="AO106" i="7" s="1"/>
  <c r="AO523" i="7"/>
  <c r="AO524" i="7" s="1"/>
  <c r="AO519" i="7"/>
  <c r="AO520" i="7" s="1"/>
  <c r="AO486" i="7"/>
  <c r="AO487" i="7" s="1"/>
  <c r="AO105" i="7" s="1"/>
  <c r="AO32" i="7"/>
  <c r="AO34" i="7" s="1"/>
  <c r="AO575" i="7" s="1"/>
  <c r="AN527" i="7"/>
  <c r="AN528" i="7" s="1"/>
  <c r="AN492" i="7"/>
  <c r="AN493" i="7" s="1"/>
  <c r="AN106" i="7" s="1"/>
  <c r="AN531" i="7"/>
  <c r="AN532" i="7" s="1"/>
  <c r="AN17" i="7" s="1"/>
  <c r="AN519" i="7"/>
  <c r="AN520" i="7" s="1"/>
  <c r="AN486" i="7"/>
  <c r="AN487" i="7" s="1"/>
  <c r="AN105" i="7" s="1"/>
  <c r="AN523" i="7"/>
  <c r="AN524" i="7" s="1"/>
  <c r="AN32" i="7"/>
  <c r="AN34" i="7" s="1"/>
  <c r="AN575" i="7" s="1"/>
  <c r="AM523" i="7"/>
  <c r="AM524" i="7" s="1"/>
  <c r="AM519" i="7"/>
  <c r="AM520" i="7" s="1"/>
  <c r="AM486" i="7"/>
  <c r="AM487" i="7" s="1"/>
  <c r="AM105" i="7" s="1"/>
  <c r="AM32" i="7"/>
  <c r="AM34" i="7" s="1"/>
  <c r="AM575" i="7" s="1"/>
  <c r="AM531" i="7"/>
  <c r="AM532" i="7" s="1"/>
  <c r="AM17" i="7" s="1"/>
  <c r="AM527" i="7"/>
  <c r="AM528" i="7" s="1"/>
  <c r="AM492" i="7"/>
  <c r="AM493" i="7" s="1"/>
  <c r="AM106" i="7" s="1"/>
  <c r="AL527" i="7"/>
  <c r="AL528" i="7" s="1"/>
  <c r="AL492" i="7"/>
  <c r="AL493" i="7" s="1"/>
  <c r="AL106" i="7" s="1"/>
  <c r="AL531" i="7"/>
  <c r="AL532" i="7" s="1"/>
  <c r="AL17" i="7" s="1"/>
  <c r="AL519" i="7"/>
  <c r="AL520" i="7" s="1"/>
  <c r="AL486" i="7"/>
  <c r="AL487" i="7" s="1"/>
  <c r="AL105" i="7" s="1"/>
  <c r="AL523" i="7"/>
  <c r="AL524" i="7" s="1"/>
  <c r="AL32" i="7"/>
  <c r="AL34" i="7" s="1"/>
  <c r="AL575" i="7" s="1"/>
  <c r="AK531" i="7"/>
  <c r="AK532" i="7" s="1"/>
  <c r="AK17" i="7" s="1"/>
  <c r="AK527" i="7"/>
  <c r="AK528" i="7" s="1"/>
  <c r="AK523" i="7"/>
  <c r="AK524" i="7" s="1"/>
  <c r="AK519" i="7"/>
  <c r="AK520" i="7" s="1"/>
  <c r="AK486" i="7"/>
  <c r="AK487" i="7" s="1"/>
  <c r="AK105" i="7" s="1"/>
  <c r="AK32" i="7"/>
  <c r="AK34" i="7" s="1"/>
  <c r="AK575" i="7" s="1"/>
  <c r="AK492" i="7"/>
  <c r="AK493" i="7" s="1"/>
  <c r="AK106" i="7" s="1"/>
  <c r="AJ519" i="7"/>
  <c r="AJ520" i="7" s="1"/>
  <c r="AJ486" i="7"/>
  <c r="AJ487" i="7" s="1"/>
  <c r="AJ105" i="7" s="1"/>
  <c r="AJ523" i="7"/>
  <c r="AJ524" i="7" s="1"/>
  <c r="AJ32" i="7"/>
  <c r="AJ34" i="7" s="1"/>
  <c r="AJ575" i="7" s="1"/>
  <c r="AJ527" i="7"/>
  <c r="AJ528" i="7" s="1"/>
  <c r="AJ492" i="7"/>
  <c r="AJ493" i="7" s="1"/>
  <c r="AJ106" i="7" s="1"/>
  <c r="AJ531" i="7"/>
  <c r="AJ532" i="7" s="1"/>
  <c r="AJ17" i="7" s="1"/>
  <c r="AH519" i="7"/>
  <c r="AH520" i="7" s="1"/>
  <c r="AH486" i="7"/>
  <c r="AH487" i="7" s="1"/>
  <c r="AH105" i="7" s="1"/>
  <c r="AH523" i="7"/>
  <c r="AH524" i="7" s="1"/>
  <c r="AH32" i="7"/>
  <c r="AH34" i="7" s="1"/>
  <c r="AH575" i="7" s="1"/>
  <c r="AH527" i="7"/>
  <c r="AH528" i="7" s="1"/>
  <c r="AH492" i="7"/>
  <c r="AH493" i="7" s="1"/>
  <c r="AH106" i="7" s="1"/>
  <c r="AH531" i="7"/>
  <c r="AH532" i="7" s="1"/>
  <c r="AH17" i="7" s="1"/>
  <c r="AG523" i="7"/>
  <c r="AG524" i="7" s="1"/>
  <c r="AG519" i="7"/>
  <c r="AG520" i="7" s="1"/>
  <c r="AG486" i="7"/>
  <c r="AG487" i="7" s="1"/>
  <c r="AG105" i="7" s="1"/>
  <c r="AG32" i="7"/>
  <c r="AG34" i="7" s="1"/>
  <c r="AG575" i="7" s="1"/>
  <c r="AG531" i="7"/>
  <c r="AG532" i="7" s="1"/>
  <c r="AG17" i="7" s="1"/>
  <c r="AG527" i="7"/>
  <c r="AG528" i="7" s="1"/>
  <c r="AG492" i="7"/>
  <c r="AG493" i="7" s="1"/>
  <c r="AG106" i="7" s="1"/>
  <c r="AP527" i="7"/>
  <c r="AP528" i="7" s="1"/>
  <c r="AP492" i="7"/>
  <c r="AP493" i="7" s="1"/>
  <c r="AP106" i="7" s="1"/>
  <c r="AP531" i="7"/>
  <c r="AP532" i="7" s="1"/>
  <c r="AP17" i="7" s="1"/>
  <c r="AP519" i="7"/>
  <c r="AP520" i="7" s="1"/>
  <c r="AP486" i="7"/>
  <c r="AP487" i="7" s="1"/>
  <c r="AP105" i="7" s="1"/>
  <c r="AP523" i="7"/>
  <c r="AP524" i="7" s="1"/>
  <c r="AP32" i="7"/>
  <c r="AP34" i="7" s="1"/>
  <c r="AP575" i="7" s="1"/>
  <c r="AI523" i="7"/>
  <c r="AI524" i="7" s="1"/>
  <c r="AI486" i="7"/>
  <c r="AI487" i="7" s="1"/>
  <c r="AI105" i="7" s="1"/>
  <c r="AI531" i="7"/>
  <c r="AI532" i="7" s="1"/>
  <c r="AI17" i="7" s="1"/>
  <c r="AI527" i="7"/>
  <c r="AI528" i="7" s="1"/>
  <c r="AI492" i="7"/>
  <c r="AI493" i="7" s="1"/>
  <c r="AI106" i="7" s="1"/>
  <c r="AI519" i="7"/>
  <c r="AI520" i="7" s="1"/>
  <c r="AI32" i="7"/>
  <c r="AI34" i="7" s="1"/>
  <c r="AI575" i="7" s="1"/>
  <c r="C519" i="7"/>
  <c r="C520" i="7" s="1"/>
  <c r="C32" i="7"/>
  <c r="C34" i="7" s="1"/>
  <c r="C527" i="7"/>
  <c r="C528" i="7" s="1"/>
  <c r="C125" i="7"/>
  <c r="C523" i="7"/>
  <c r="C524" i="7" s="1"/>
  <c r="C486" i="7"/>
  <c r="C487" i="7" s="1"/>
  <c r="C105" i="7" s="1"/>
  <c r="C531" i="7"/>
  <c r="C532" i="7" s="1"/>
  <c r="C17" i="7" s="1"/>
  <c r="C18" i="7" s="1"/>
  <c r="C20" i="7" s="1"/>
  <c r="C492" i="7"/>
  <c r="C493" i="7" s="1"/>
  <c r="C106" i="7" s="1"/>
  <c r="G531" i="7"/>
  <c r="G532" i="7" s="1"/>
  <c r="G17" i="7" s="1"/>
  <c r="G492" i="7"/>
  <c r="G493" i="7" s="1"/>
  <c r="G106" i="7" s="1"/>
  <c r="G519" i="7"/>
  <c r="G520" i="7" s="1"/>
  <c r="G32" i="7"/>
  <c r="G34" i="7" s="1"/>
  <c r="G575" i="7" s="1"/>
  <c r="G527" i="7"/>
  <c r="G528" i="7" s="1"/>
  <c r="G125" i="7"/>
  <c r="G523" i="7"/>
  <c r="G524" i="7" s="1"/>
  <c r="G486" i="7"/>
  <c r="G487" i="7" s="1"/>
  <c r="G105" i="7" s="1"/>
  <c r="K531" i="7"/>
  <c r="K532" i="7" s="1"/>
  <c r="K17" i="7" s="1"/>
  <c r="K492" i="7"/>
  <c r="K493" i="7" s="1"/>
  <c r="K106" i="7" s="1"/>
  <c r="K486" i="7"/>
  <c r="K487" i="7" s="1"/>
  <c r="K105" i="7" s="1"/>
  <c r="K519" i="7"/>
  <c r="K520" i="7" s="1"/>
  <c r="K527" i="7"/>
  <c r="K528" i="7" s="1"/>
  <c r="K125" i="7"/>
  <c r="K523" i="7"/>
  <c r="K524" i="7" s="1"/>
  <c r="K32" i="7"/>
  <c r="K34" i="7" s="1"/>
  <c r="K575" i="7" s="1"/>
  <c r="O531" i="7"/>
  <c r="O532" i="7" s="1"/>
  <c r="O17" i="7" s="1"/>
  <c r="O125" i="7"/>
  <c r="O519" i="7"/>
  <c r="O520" i="7" s="1"/>
  <c r="O32" i="7"/>
  <c r="O34" i="7" s="1"/>
  <c r="O575" i="7" s="1"/>
  <c r="O527" i="7"/>
  <c r="O528" i="7" s="1"/>
  <c r="O523" i="7"/>
  <c r="O524" i="7" s="1"/>
  <c r="O486" i="7"/>
  <c r="O487" i="7" s="1"/>
  <c r="O105" i="7" s="1"/>
  <c r="O492" i="7"/>
  <c r="O493" i="7" s="1"/>
  <c r="O106" i="7" s="1"/>
  <c r="S523" i="7"/>
  <c r="S524" i="7" s="1"/>
  <c r="S486" i="7"/>
  <c r="S487" i="7" s="1"/>
  <c r="S105" i="7" s="1"/>
  <c r="S531" i="7"/>
  <c r="S532" i="7" s="1"/>
  <c r="S17" i="7" s="1"/>
  <c r="S492" i="7"/>
  <c r="S493" i="7" s="1"/>
  <c r="S106" i="7" s="1"/>
  <c r="S519" i="7"/>
  <c r="S520" i="7" s="1"/>
  <c r="S32" i="7"/>
  <c r="S34" i="7" s="1"/>
  <c r="S575" i="7" s="1"/>
  <c r="S527" i="7"/>
  <c r="S528" i="7" s="1"/>
  <c r="S125" i="7"/>
  <c r="W523" i="7"/>
  <c r="W524" i="7" s="1"/>
  <c r="W486" i="7"/>
  <c r="W487" i="7" s="1"/>
  <c r="W105" i="7" s="1"/>
  <c r="W531" i="7"/>
  <c r="W532" i="7" s="1"/>
  <c r="W17" i="7" s="1"/>
  <c r="W492" i="7"/>
  <c r="W493" i="7" s="1"/>
  <c r="W106" i="7" s="1"/>
  <c r="W519" i="7"/>
  <c r="W520" i="7" s="1"/>
  <c r="W32" i="7"/>
  <c r="W34" i="7" s="1"/>
  <c r="W575" i="7" s="1"/>
  <c r="W527" i="7"/>
  <c r="W528" i="7" s="1"/>
  <c r="W125" i="7"/>
  <c r="AA523" i="7"/>
  <c r="AA524" i="7" s="1"/>
  <c r="AA486" i="7"/>
  <c r="AA487" i="7" s="1"/>
  <c r="AA105" i="7" s="1"/>
  <c r="AA531" i="7"/>
  <c r="AA532" i="7" s="1"/>
  <c r="AA17" i="7" s="1"/>
  <c r="AA492" i="7"/>
  <c r="AA493" i="7" s="1"/>
  <c r="AA106" i="7" s="1"/>
  <c r="AA519" i="7"/>
  <c r="AA520" i="7" s="1"/>
  <c r="AA32" i="7"/>
  <c r="AA34" i="7" s="1"/>
  <c r="AA575" i="7" s="1"/>
  <c r="AA527" i="7"/>
  <c r="AA528" i="7" s="1"/>
  <c r="AA125" i="7"/>
  <c r="AE531" i="7"/>
  <c r="AE532" i="7" s="1"/>
  <c r="AE17" i="7" s="1"/>
  <c r="AE492" i="7"/>
  <c r="AE493" i="7" s="1"/>
  <c r="AE106" i="7" s="1"/>
  <c r="AE519" i="7"/>
  <c r="AE520" i="7" s="1"/>
  <c r="AE32" i="7"/>
  <c r="AE34" i="7" s="1"/>
  <c r="AE575" i="7" s="1"/>
  <c r="AE527" i="7"/>
  <c r="AE528" i="7" s="1"/>
  <c r="AE523" i="7"/>
  <c r="AE524" i="7" s="1"/>
  <c r="AE486" i="7"/>
  <c r="AE487" i="7" s="1"/>
  <c r="AE105" i="7" s="1"/>
  <c r="F527" i="7"/>
  <c r="F528" i="7" s="1"/>
  <c r="F531" i="7"/>
  <c r="F532" i="7" s="1"/>
  <c r="F17" i="7" s="1"/>
  <c r="F486" i="7"/>
  <c r="F487" i="7" s="1"/>
  <c r="F105" i="7" s="1"/>
  <c r="F32" i="7"/>
  <c r="F34" i="7" s="1"/>
  <c r="F575" i="7" s="1"/>
  <c r="F492" i="7"/>
  <c r="F493" i="7" s="1"/>
  <c r="F106" i="7" s="1"/>
  <c r="F125" i="7"/>
  <c r="F519" i="7"/>
  <c r="F520" i="7" s="1"/>
  <c r="F523" i="7"/>
  <c r="F524" i="7" s="1"/>
  <c r="J486" i="7"/>
  <c r="J487" i="7" s="1"/>
  <c r="J105" i="7" s="1"/>
  <c r="J32" i="7"/>
  <c r="J34" i="7" s="1"/>
  <c r="J575" i="7" s="1"/>
  <c r="J492" i="7"/>
  <c r="J493" i="7" s="1"/>
  <c r="J106" i="7" s="1"/>
  <c r="J125" i="7"/>
  <c r="J519" i="7"/>
  <c r="J520" i="7" s="1"/>
  <c r="J523" i="7"/>
  <c r="J524" i="7" s="1"/>
  <c r="J527" i="7"/>
  <c r="J528" i="7" s="1"/>
  <c r="J531" i="7"/>
  <c r="J532" i="7" s="1"/>
  <c r="J17" i="7" s="1"/>
  <c r="N486" i="7"/>
  <c r="N487" i="7" s="1"/>
  <c r="N105" i="7" s="1"/>
  <c r="N32" i="7"/>
  <c r="N34" i="7" s="1"/>
  <c r="N575" i="7" s="1"/>
  <c r="N492" i="7"/>
  <c r="N493" i="7" s="1"/>
  <c r="N106" i="7" s="1"/>
  <c r="N125" i="7"/>
  <c r="N519" i="7"/>
  <c r="N520" i="7" s="1"/>
  <c r="N523" i="7"/>
  <c r="N524" i="7" s="1"/>
  <c r="N527" i="7"/>
  <c r="N528" i="7" s="1"/>
  <c r="N531" i="7"/>
  <c r="N532" i="7" s="1"/>
  <c r="N17" i="7" s="1"/>
  <c r="R519" i="7"/>
  <c r="R520" i="7" s="1"/>
  <c r="R523" i="7"/>
  <c r="R524" i="7" s="1"/>
  <c r="R527" i="7"/>
  <c r="R528" i="7" s="1"/>
  <c r="R125" i="7"/>
  <c r="R531" i="7"/>
  <c r="R532" i="7" s="1"/>
  <c r="R17" i="7" s="1"/>
  <c r="R486" i="7"/>
  <c r="R487" i="7" s="1"/>
  <c r="R105" i="7" s="1"/>
  <c r="R32" i="7"/>
  <c r="R34" i="7" s="1"/>
  <c r="R575" i="7" s="1"/>
  <c r="R492" i="7"/>
  <c r="R493" i="7" s="1"/>
  <c r="R106" i="7" s="1"/>
  <c r="V492" i="7"/>
  <c r="V493" i="7" s="1"/>
  <c r="V106" i="7" s="1"/>
  <c r="V486" i="7"/>
  <c r="V487" i="7" s="1"/>
  <c r="V105" i="7" s="1"/>
  <c r="V32" i="7"/>
  <c r="V34" i="7" s="1"/>
  <c r="V575" i="7" s="1"/>
  <c r="V527" i="7"/>
  <c r="V528" i="7" s="1"/>
  <c r="V531" i="7"/>
  <c r="V532" i="7" s="1"/>
  <c r="V17" i="7" s="1"/>
  <c r="V519" i="7"/>
  <c r="V520" i="7" s="1"/>
  <c r="V523" i="7"/>
  <c r="V524" i="7" s="1"/>
  <c r="V125" i="7"/>
  <c r="Z492" i="7"/>
  <c r="Z493" i="7" s="1"/>
  <c r="Z106" i="7" s="1"/>
  <c r="Z519" i="7"/>
  <c r="Z520" i="7" s="1"/>
  <c r="Z523" i="7"/>
  <c r="Z524" i="7" s="1"/>
  <c r="Z531" i="7"/>
  <c r="Z532" i="7" s="1"/>
  <c r="Z17" i="7" s="1"/>
  <c r="Z527" i="7"/>
  <c r="Z528" i="7" s="1"/>
  <c r="Z486" i="7"/>
  <c r="Z487" i="7" s="1"/>
  <c r="Z105" i="7" s="1"/>
  <c r="Z32" i="7"/>
  <c r="Z34" i="7" s="1"/>
  <c r="Z575" i="7" s="1"/>
  <c r="Z125" i="7"/>
  <c r="AD486" i="7"/>
  <c r="AD487" i="7" s="1"/>
  <c r="AD105" i="7" s="1"/>
  <c r="AD32" i="7"/>
  <c r="AD34" i="7" s="1"/>
  <c r="AD575" i="7" s="1"/>
  <c r="AD492" i="7"/>
  <c r="AD493" i="7" s="1"/>
  <c r="AD106" i="7" s="1"/>
  <c r="AD519" i="7"/>
  <c r="AD520" i="7" s="1"/>
  <c r="AD523" i="7"/>
  <c r="AD524" i="7" s="1"/>
  <c r="AD527" i="7"/>
  <c r="AD528" i="7" s="1"/>
  <c r="AD531" i="7"/>
  <c r="AD532" i="7" s="1"/>
  <c r="AD17" i="7" s="1"/>
  <c r="E531" i="7"/>
  <c r="E532" i="7" s="1"/>
  <c r="E17" i="7" s="1"/>
  <c r="E492" i="7"/>
  <c r="E493" i="7" s="1"/>
  <c r="E106" i="7" s="1"/>
  <c r="E519" i="7"/>
  <c r="E520" i="7" s="1"/>
  <c r="E32" i="7"/>
  <c r="E34" i="7" s="1"/>
  <c r="E575" i="7" s="1"/>
  <c r="E527" i="7"/>
  <c r="E528" i="7" s="1"/>
  <c r="E125" i="7"/>
  <c r="E523" i="7"/>
  <c r="E524" i="7" s="1"/>
  <c r="E486" i="7"/>
  <c r="E487" i="7" s="1"/>
  <c r="E105" i="7" s="1"/>
  <c r="I523" i="7"/>
  <c r="I524" i="7" s="1"/>
  <c r="I486" i="7"/>
  <c r="I487" i="7" s="1"/>
  <c r="I105" i="7" s="1"/>
  <c r="I531" i="7"/>
  <c r="I532" i="7" s="1"/>
  <c r="I17" i="7" s="1"/>
  <c r="I492" i="7"/>
  <c r="I493" i="7" s="1"/>
  <c r="I106" i="7" s="1"/>
  <c r="I519" i="7"/>
  <c r="I520" i="7" s="1"/>
  <c r="I32" i="7"/>
  <c r="I34" i="7" s="1"/>
  <c r="I575" i="7" s="1"/>
  <c r="I527" i="7"/>
  <c r="I528" i="7" s="1"/>
  <c r="I125" i="7"/>
  <c r="M531" i="7"/>
  <c r="M532" i="7" s="1"/>
  <c r="M17" i="7" s="1"/>
  <c r="M523" i="7"/>
  <c r="M524" i="7" s="1"/>
  <c r="M486" i="7"/>
  <c r="M487" i="7" s="1"/>
  <c r="M105" i="7" s="1"/>
  <c r="M527" i="7"/>
  <c r="M528" i="7" s="1"/>
  <c r="M492" i="7"/>
  <c r="M493" i="7" s="1"/>
  <c r="M106" i="7" s="1"/>
  <c r="M519" i="7"/>
  <c r="M520" i="7" s="1"/>
  <c r="M32" i="7"/>
  <c r="M34" i="7" s="1"/>
  <c r="M575" i="7" s="1"/>
  <c r="M125" i="7"/>
  <c r="Q531" i="7"/>
  <c r="Q532" i="7" s="1"/>
  <c r="Q17" i="7" s="1"/>
  <c r="Q492" i="7"/>
  <c r="Q493" i="7" s="1"/>
  <c r="Q106" i="7" s="1"/>
  <c r="Q519" i="7"/>
  <c r="Q520" i="7" s="1"/>
  <c r="Q32" i="7"/>
  <c r="Q34" i="7" s="1"/>
  <c r="Q575" i="7" s="1"/>
  <c r="Q527" i="7"/>
  <c r="Q528" i="7" s="1"/>
  <c r="Q125" i="7"/>
  <c r="Q523" i="7"/>
  <c r="Q524" i="7" s="1"/>
  <c r="Q486" i="7"/>
  <c r="Q487" i="7" s="1"/>
  <c r="Q105" i="7" s="1"/>
  <c r="U531" i="7"/>
  <c r="U532" i="7" s="1"/>
  <c r="U17" i="7" s="1"/>
  <c r="U492" i="7"/>
  <c r="U493" i="7" s="1"/>
  <c r="U106" i="7" s="1"/>
  <c r="U523" i="7"/>
  <c r="U524" i="7" s="1"/>
  <c r="U32" i="7"/>
  <c r="U34" i="7" s="1"/>
  <c r="U575" i="7" s="1"/>
  <c r="U527" i="7"/>
  <c r="U528" i="7" s="1"/>
  <c r="U125" i="7"/>
  <c r="U486" i="7"/>
  <c r="U487" i="7" s="1"/>
  <c r="U105" i="7" s="1"/>
  <c r="U519" i="7"/>
  <c r="U520" i="7" s="1"/>
  <c r="Y531" i="7"/>
  <c r="Y532" i="7" s="1"/>
  <c r="Y17" i="7" s="1"/>
  <c r="Y492" i="7"/>
  <c r="Y493" i="7" s="1"/>
  <c r="Y106" i="7" s="1"/>
  <c r="Y519" i="7"/>
  <c r="Y520" i="7" s="1"/>
  <c r="Y32" i="7"/>
  <c r="Y34" i="7" s="1"/>
  <c r="Y575" i="7" s="1"/>
  <c r="Y527" i="7"/>
  <c r="Y528" i="7" s="1"/>
  <c r="Y125" i="7"/>
  <c r="Y523" i="7"/>
  <c r="Y524" i="7" s="1"/>
  <c r="Y486" i="7"/>
  <c r="Y487" i="7" s="1"/>
  <c r="Y105" i="7" s="1"/>
  <c r="AC531" i="7"/>
  <c r="AC532" i="7" s="1"/>
  <c r="AC17" i="7" s="1"/>
  <c r="AC492" i="7"/>
  <c r="AC493" i="7" s="1"/>
  <c r="AC106" i="7" s="1"/>
  <c r="AC519" i="7"/>
  <c r="AC520" i="7" s="1"/>
  <c r="AC32" i="7"/>
  <c r="AC34" i="7" s="1"/>
  <c r="AC575" i="7" s="1"/>
  <c r="AC527" i="7"/>
  <c r="AC528" i="7" s="1"/>
  <c r="AC523" i="7"/>
  <c r="AC524" i="7" s="1"/>
  <c r="AC486" i="7"/>
  <c r="AC487" i="7" s="1"/>
  <c r="AC105" i="7" s="1"/>
  <c r="D527" i="7"/>
  <c r="D528" i="7" s="1"/>
  <c r="D531" i="7"/>
  <c r="D532" i="7" s="1"/>
  <c r="D17" i="7" s="1"/>
  <c r="D486" i="7"/>
  <c r="D487" i="7" s="1"/>
  <c r="D105" i="7" s="1"/>
  <c r="D32" i="7"/>
  <c r="D34" i="7" s="1"/>
  <c r="D575" i="7" s="1"/>
  <c r="D492" i="7"/>
  <c r="D493" i="7" s="1"/>
  <c r="D106" i="7" s="1"/>
  <c r="D125" i="7"/>
  <c r="D519" i="7"/>
  <c r="D520" i="7" s="1"/>
  <c r="D523" i="7"/>
  <c r="D524" i="7" s="1"/>
  <c r="H486" i="7"/>
  <c r="H487" i="7" s="1"/>
  <c r="H105" i="7" s="1"/>
  <c r="H32" i="7"/>
  <c r="H34" i="7" s="1"/>
  <c r="H575" i="7" s="1"/>
  <c r="H519" i="7"/>
  <c r="H520" i="7" s="1"/>
  <c r="H523" i="7"/>
  <c r="H524" i="7" s="1"/>
  <c r="H527" i="7"/>
  <c r="H528" i="7" s="1"/>
  <c r="H531" i="7"/>
  <c r="H532" i="7" s="1"/>
  <c r="H17" i="7" s="1"/>
  <c r="H125" i="7"/>
  <c r="H492" i="7"/>
  <c r="H493" i="7" s="1"/>
  <c r="H106" i="7" s="1"/>
  <c r="L486" i="7"/>
  <c r="L487" i="7" s="1"/>
  <c r="L105" i="7" s="1"/>
  <c r="L32" i="7"/>
  <c r="L34" i="7" s="1"/>
  <c r="L575" i="7" s="1"/>
  <c r="L492" i="7"/>
  <c r="L493" i="7" s="1"/>
  <c r="L106" i="7" s="1"/>
  <c r="L125" i="7"/>
  <c r="L519" i="7"/>
  <c r="L520" i="7" s="1"/>
  <c r="L523" i="7"/>
  <c r="L524" i="7" s="1"/>
  <c r="L527" i="7"/>
  <c r="L528" i="7" s="1"/>
  <c r="L531" i="7"/>
  <c r="L532" i="7" s="1"/>
  <c r="L17" i="7" s="1"/>
  <c r="P486" i="7"/>
  <c r="P487" i="7" s="1"/>
  <c r="P105" i="7" s="1"/>
  <c r="P32" i="7"/>
  <c r="P34" i="7" s="1"/>
  <c r="P575" i="7" s="1"/>
  <c r="P492" i="7"/>
  <c r="P493" i="7" s="1"/>
  <c r="P106" i="7" s="1"/>
  <c r="P125" i="7"/>
  <c r="P519" i="7"/>
  <c r="P520" i="7" s="1"/>
  <c r="P523" i="7"/>
  <c r="P524" i="7" s="1"/>
  <c r="P527" i="7"/>
  <c r="P528" i="7" s="1"/>
  <c r="P531" i="7"/>
  <c r="P532" i="7" s="1"/>
  <c r="P17" i="7" s="1"/>
  <c r="T527" i="7"/>
  <c r="T528" i="7" s="1"/>
  <c r="T531" i="7"/>
  <c r="T532" i="7" s="1"/>
  <c r="T17" i="7" s="1"/>
  <c r="T523" i="7"/>
  <c r="T524" i="7" s="1"/>
  <c r="T486" i="7"/>
  <c r="T487" i="7" s="1"/>
  <c r="T105" i="7" s="1"/>
  <c r="T492" i="7"/>
  <c r="T493" i="7" s="1"/>
  <c r="T106" i="7" s="1"/>
  <c r="T125" i="7"/>
  <c r="T519" i="7"/>
  <c r="T520" i="7" s="1"/>
  <c r="T32" i="7"/>
  <c r="T34" i="7" s="1"/>
  <c r="T575" i="7" s="1"/>
  <c r="X486" i="7"/>
  <c r="X487" i="7" s="1"/>
  <c r="X105" i="7" s="1"/>
  <c r="X32" i="7"/>
  <c r="X34" i="7" s="1"/>
  <c r="X575" i="7" s="1"/>
  <c r="X492" i="7"/>
  <c r="X493" i="7" s="1"/>
  <c r="X106" i="7" s="1"/>
  <c r="X125" i="7"/>
  <c r="X519" i="7"/>
  <c r="X520" i="7" s="1"/>
  <c r="X523" i="7"/>
  <c r="X524" i="7" s="1"/>
  <c r="X527" i="7"/>
  <c r="X528" i="7" s="1"/>
  <c r="X531" i="7"/>
  <c r="X532" i="7" s="1"/>
  <c r="X17" i="7" s="1"/>
  <c r="AB527" i="7"/>
  <c r="AB528" i="7" s="1"/>
  <c r="AB531" i="7"/>
  <c r="AB532" i="7" s="1"/>
  <c r="AB17" i="7" s="1"/>
  <c r="AB523" i="7"/>
  <c r="AB524" i="7" s="1"/>
  <c r="AB519" i="7"/>
  <c r="AB520" i="7" s="1"/>
  <c r="AB492" i="7"/>
  <c r="AB493" i="7" s="1"/>
  <c r="AB106" i="7" s="1"/>
  <c r="AB486" i="7"/>
  <c r="AB487" i="7" s="1"/>
  <c r="AB105" i="7" s="1"/>
  <c r="AB32" i="7"/>
  <c r="AB34" i="7" s="1"/>
  <c r="AB575" i="7" s="1"/>
  <c r="AF486" i="7"/>
  <c r="AF487" i="7" s="1"/>
  <c r="AF105" i="7" s="1"/>
  <c r="AF32" i="7"/>
  <c r="AF34" i="7" s="1"/>
  <c r="AF575" i="7" s="1"/>
  <c r="AF492" i="7"/>
  <c r="AF493" i="7" s="1"/>
  <c r="AF106" i="7" s="1"/>
  <c r="AF519" i="7"/>
  <c r="AF520" i="7" s="1"/>
  <c r="AF523" i="7"/>
  <c r="AF524" i="7" s="1"/>
  <c r="AF527" i="7"/>
  <c r="AF528" i="7" s="1"/>
  <c r="AF531" i="7"/>
  <c r="AF532" i="7" s="1"/>
  <c r="AF17" i="7" s="1"/>
  <c r="O581" i="7"/>
  <c r="O584" i="7" s="1"/>
  <c r="C575" i="7" l="1"/>
  <c r="C43" i="7"/>
  <c r="C534" i="7"/>
  <c r="B128" i="7"/>
  <c r="AB205" i="7"/>
  <c r="AB165" i="7"/>
  <c r="AB52" i="7"/>
  <c r="X204" i="7"/>
  <c r="X164" i="7"/>
  <c r="X51" i="7"/>
  <c r="T202" i="7"/>
  <c r="T49" i="7"/>
  <c r="T162" i="7"/>
  <c r="T203" i="7"/>
  <c r="T163" i="7"/>
  <c r="T50" i="7"/>
  <c r="P202" i="7"/>
  <c r="P162" i="7"/>
  <c r="P49" i="7"/>
  <c r="L203" i="7"/>
  <c r="L163" i="7"/>
  <c r="L50" i="7"/>
  <c r="H202" i="7"/>
  <c r="H162" i="7"/>
  <c r="H49" i="7"/>
  <c r="D202" i="7"/>
  <c r="D49" i="7"/>
  <c r="D162" i="7"/>
  <c r="AC205" i="7"/>
  <c r="AC165" i="7"/>
  <c r="AC52" i="7"/>
  <c r="Y204" i="7"/>
  <c r="Y164" i="7"/>
  <c r="Y51" i="7"/>
  <c r="Q203" i="7"/>
  <c r="Q50" i="7"/>
  <c r="Q163" i="7"/>
  <c r="Q202" i="7"/>
  <c r="Q162" i="7"/>
  <c r="Q49" i="7"/>
  <c r="M205" i="7"/>
  <c r="M165" i="7"/>
  <c r="M52" i="7"/>
  <c r="I202" i="7"/>
  <c r="I162" i="7"/>
  <c r="I49" i="7"/>
  <c r="AD205" i="7"/>
  <c r="AD165" i="7"/>
  <c r="AD52" i="7"/>
  <c r="Z204" i="7"/>
  <c r="Z164" i="7"/>
  <c r="Z51" i="7"/>
  <c r="V205" i="7"/>
  <c r="V165" i="7"/>
  <c r="V52" i="7"/>
  <c r="R204" i="7"/>
  <c r="R51" i="7"/>
  <c r="R164" i="7"/>
  <c r="N205" i="7"/>
  <c r="N165" i="7"/>
  <c r="N52" i="7"/>
  <c r="J202" i="7"/>
  <c r="J49" i="7"/>
  <c r="J162" i="7"/>
  <c r="F205" i="7"/>
  <c r="F165" i="7"/>
  <c r="F52" i="7"/>
  <c r="AA204" i="7"/>
  <c r="AA164" i="7"/>
  <c r="AA51" i="7"/>
  <c r="W203" i="7"/>
  <c r="W163" i="7"/>
  <c r="W50" i="7"/>
  <c r="S202" i="7"/>
  <c r="S162" i="7"/>
  <c r="S49" i="7"/>
  <c r="O203" i="7"/>
  <c r="O163" i="7"/>
  <c r="O50" i="7"/>
  <c r="O202" i="7"/>
  <c r="O49" i="7"/>
  <c r="O162" i="7"/>
  <c r="K203" i="7"/>
  <c r="K50" i="7"/>
  <c r="K163" i="7"/>
  <c r="G205" i="7"/>
  <c r="G165" i="7"/>
  <c r="G52" i="7"/>
  <c r="AI205" i="7"/>
  <c r="AI165" i="7"/>
  <c r="AI52" i="7"/>
  <c r="AP203" i="7"/>
  <c r="AP163" i="7"/>
  <c r="AP50" i="7"/>
  <c r="AG205" i="7"/>
  <c r="AG165" i="7"/>
  <c r="AG52" i="7"/>
  <c r="AG203" i="7"/>
  <c r="AG163" i="7"/>
  <c r="AG50" i="7"/>
  <c r="AJ205" i="7"/>
  <c r="AJ165" i="7"/>
  <c r="AJ52" i="7"/>
  <c r="AJ203" i="7"/>
  <c r="AJ163" i="7"/>
  <c r="AJ50" i="7"/>
  <c r="AK203" i="7"/>
  <c r="AK50" i="7"/>
  <c r="AK163" i="7"/>
  <c r="AL204" i="7"/>
  <c r="AL164" i="7"/>
  <c r="AL51" i="7"/>
  <c r="AM204" i="7"/>
  <c r="AM164" i="7"/>
  <c r="AM51" i="7"/>
  <c r="AM202" i="7"/>
  <c r="AM162" i="7"/>
  <c r="AM49" i="7"/>
  <c r="AN205" i="7"/>
  <c r="AN165" i="7"/>
  <c r="AN52" i="7"/>
  <c r="AB202" i="7"/>
  <c r="AB162" i="7"/>
  <c r="AB49" i="7"/>
  <c r="P205" i="7"/>
  <c r="P165" i="7"/>
  <c r="P52" i="7"/>
  <c r="L202" i="7"/>
  <c r="L49" i="7"/>
  <c r="L162" i="7"/>
  <c r="H205" i="7"/>
  <c r="H165" i="7"/>
  <c r="H52" i="7"/>
  <c r="AC203" i="7"/>
  <c r="AC50" i="7"/>
  <c r="AC163" i="7"/>
  <c r="AC202" i="7"/>
  <c r="AC162" i="7"/>
  <c r="AC49" i="7"/>
  <c r="Y205" i="7"/>
  <c r="Y165" i="7"/>
  <c r="Y52" i="7"/>
  <c r="U204" i="7"/>
  <c r="U164" i="7"/>
  <c r="U51" i="7"/>
  <c r="M204" i="7"/>
  <c r="M164" i="7"/>
  <c r="M51" i="7"/>
  <c r="I203" i="7"/>
  <c r="I50" i="7"/>
  <c r="I163" i="7"/>
  <c r="E204" i="7"/>
  <c r="E164" i="7"/>
  <c r="E51" i="7"/>
  <c r="AD204" i="7"/>
  <c r="AD164" i="7"/>
  <c r="AD51" i="7"/>
  <c r="Z205" i="7"/>
  <c r="Z165" i="7"/>
  <c r="Z52" i="7"/>
  <c r="V204" i="7"/>
  <c r="V164" i="7"/>
  <c r="V51" i="7"/>
  <c r="R203" i="7"/>
  <c r="R163" i="7"/>
  <c r="R50" i="7"/>
  <c r="N204" i="7"/>
  <c r="N51" i="7"/>
  <c r="N164" i="7"/>
  <c r="J205" i="7"/>
  <c r="J165" i="7"/>
  <c r="J52" i="7"/>
  <c r="F203" i="7"/>
  <c r="F163" i="7"/>
  <c r="F50" i="7"/>
  <c r="F204" i="7"/>
  <c r="F51" i="7"/>
  <c r="F164" i="7"/>
  <c r="AE204" i="7"/>
  <c r="AE164" i="7"/>
  <c r="AE51" i="7"/>
  <c r="AA205" i="7"/>
  <c r="AA165" i="7"/>
  <c r="AA52" i="7"/>
  <c r="W204" i="7"/>
  <c r="W164" i="7"/>
  <c r="W51" i="7"/>
  <c r="S203" i="7"/>
  <c r="S163" i="7"/>
  <c r="S50" i="7"/>
  <c r="O204" i="7"/>
  <c r="O164" i="7"/>
  <c r="O51" i="7"/>
  <c r="G203" i="7"/>
  <c r="G163" i="7"/>
  <c r="G50" i="7"/>
  <c r="G202" i="7"/>
  <c r="G49" i="7"/>
  <c r="G162" i="7"/>
  <c r="C203" i="7"/>
  <c r="C163" i="7"/>
  <c r="C50" i="7"/>
  <c r="C202" i="7"/>
  <c r="C162" i="7"/>
  <c r="C49" i="7"/>
  <c r="AP205" i="7"/>
  <c r="AP165" i="7"/>
  <c r="AP52" i="7"/>
  <c r="AH204" i="7"/>
  <c r="AH164" i="7"/>
  <c r="AH51" i="7"/>
  <c r="AH202" i="7"/>
  <c r="AH49" i="7"/>
  <c r="AH162" i="7"/>
  <c r="AL203" i="7"/>
  <c r="AL163" i="7"/>
  <c r="AL50" i="7"/>
  <c r="AM205" i="7"/>
  <c r="AM165" i="7"/>
  <c r="AM52" i="7"/>
  <c r="AM203" i="7"/>
  <c r="AM163" i="7"/>
  <c r="AM50" i="7"/>
  <c r="AN202" i="7"/>
  <c r="AN162" i="7"/>
  <c r="AN49" i="7"/>
  <c r="AO202" i="7"/>
  <c r="AO162" i="7"/>
  <c r="AO49" i="7"/>
  <c r="X203" i="7"/>
  <c r="X163" i="7"/>
  <c r="X50" i="7"/>
  <c r="D205" i="7"/>
  <c r="D165" i="7"/>
  <c r="D52" i="7"/>
  <c r="Y203" i="7"/>
  <c r="Y50" i="7"/>
  <c r="Y163" i="7"/>
  <c r="Y202" i="7"/>
  <c r="Y162" i="7"/>
  <c r="Y49" i="7"/>
  <c r="U202" i="7"/>
  <c r="U162" i="7"/>
  <c r="U49" i="7"/>
  <c r="U205" i="7"/>
  <c r="U165" i="7"/>
  <c r="U52" i="7"/>
  <c r="Q204" i="7"/>
  <c r="Q164" i="7"/>
  <c r="Q51" i="7"/>
  <c r="M202" i="7"/>
  <c r="M162" i="7"/>
  <c r="M49" i="7"/>
  <c r="I204" i="7"/>
  <c r="I164" i="7"/>
  <c r="I51" i="7"/>
  <c r="E205" i="7"/>
  <c r="E165" i="7"/>
  <c r="E52" i="7"/>
  <c r="AD203" i="7"/>
  <c r="AD163" i="7"/>
  <c r="AD50" i="7"/>
  <c r="Z203" i="7"/>
  <c r="Z163" i="7"/>
  <c r="Z50" i="7"/>
  <c r="V203" i="7"/>
  <c r="V163" i="7"/>
  <c r="V50" i="7"/>
  <c r="R205" i="7"/>
  <c r="R165" i="7"/>
  <c r="R52" i="7"/>
  <c r="R202" i="7"/>
  <c r="R49" i="7"/>
  <c r="R162" i="7"/>
  <c r="N203" i="7"/>
  <c r="N163" i="7"/>
  <c r="N50" i="7"/>
  <c r="J204" i="7"/>
  <c r="J164" i="7"/>
  <c r="J51" i="7"/>
  <c r="F202" i="7"/>
  <c r="F49" i="7"/>
  <c r="F162" i="7"/>
  <c r="AE205" i="7"/>
  <c r="AE165" i="7"/>
  <c r="AE52" i="7"/>
  <c r="AA202" i="7"/>
  <c r="AA162" i="7"/>
  <c r="AA49" i="7"/>
  <c r="W205" i="7"/>
  <c r="W165" i="7"/>
  <c r="W52" i="7"/>
  <c r="S204" i="7"/>
  <c r="S164" i="7"/>
  <c r="S51" i="7"/>
  <c r="O205" i="7"/>
  <c r="O165" i="7"/>
  <c r="O52" i="7"/>
  <c r="K204" i="7"/>
  <c r="K164" i="7"/>
  <c r="K51" i="7"/>
  <c r="AI203" i="7"/>
  <c r="AI163" i="7"/>
  <c r="AI50" i="7"/>
  <c r="AP202" i="7"/>
  <c r="AP162" i="7"/>
  <c r="AP49" i="7"/>
  <c r="AJ204" i="7"/>
  <c r="AJ164" i="7"/>
  <c r="AJ51" i="7"/>
  <c r="AJ202" i="7"/>
  <c r="AJ49" i="7"/>
  <c r="AJ162" i="7"/>
  <c r="AK204" i="7"/>
  <c r="AK164" i="7"/>
  <c r="AK51" i="7"/>
  <c r="AL205" i="7"/>
  <c r="AL165" i="7"/>
  <c r="AL52" i="7"/>
  <c r="AN204" i="7"/>
  <c r="AN164" i="7"/>
  <c r="AN51" i="7"/>
  <c r="AO203" i="7"/>
  <c r="AO163" i="7"/>
  <c r="AO50" i="7"/>
  <c r="AO204" i="7"/>
  <c r="AO164" i="7"/>
  <c r="AO51" i="7"/>
  <c r="AF202" i="7"/>
  <c r="AF162" i="7"/>
  <c r="AF49" i="7"/>
  <c r="AF205" i="7"/>
  <c r="AF165" i="7"/>
  <c r="AF52" i="7"/>
  <c r="AB204" i="7"/>
  <c r="AB164" i="7"/>
  <c r="AB51" i="7"/>
  <c r="AF204" i="7"/>
  <c r="AF164" i="7"/>
  <c r="AF51" i="7"/>
  <c r="AB203" i="7"/>
  <c r="AB163" i="7"/>
  <c r="AB50" i="7"/>
  <c r="X202" i="7"/>
  <c r="X162" i="7"/>
  <c r="X49" i="7"/>
  <c r="T205" i="7"/>
  <c r="T165" i="7"/>
  <c r="T52" i="7"/>
  <c r="P204" i="7"/>
  <c r="P164" i="7"/>
  <c r="P51" i="7"/>
  <c r="L205" i="7"/>
  <c r="L165" i="7"/>
  <c r="L52" i="7"/>
  <c r="H204" i="7"/>
  <c r="H164" i="7"/>
  <c r="H51" i="7"/>
  <c r="AF203" i="7"/>
  <c r="AF163" i="7"/>
  <c r="AF50" i="7"/>
  <c r="X205" i="7"/>
  <c r="X165" i="7"/>
  <c r="X52" i="7"/>
  <c r="T204" i="7"/>
  <c r="T164" i="7"/>
  <c r="T51" i="7"/>
  <c r="P203" i="7"/>
  <c r="P163" i="7"/>
  <c r="P50" i="7"/>
  <c r="L204" i="7"/>
  <c r="L164" i="7"/>
  <c r="L51" i="7"/>
  <c r="H203" i="7"/>
  <c r="H163" i="7"/>
  <c r="H50" i="7"/>
  <c r="D203" i="7"/>
  <c r="D163" i="7"/>
  <c r="D50" i="7"/>
  <c r="D204" i="7"/>
  <c r="D164" i="7"/>
  <c r="D51" i="7"/>
  <c r="AC204" i="7"/>
  <c r="AC164" i="7"/>
  <c r="AC51" i="7"/>
  <c r="U203" i="7"/>
  <c r="U163" i="7"/>
  <c r="U50" i="7"/>
  <c r="Q205" i="7"/>
  <c r="Q165" i="7"/>
  <c r="Q52" i="7"/>
  <c r="M203" i="7"/>
  <c r="M163" i="7"/>
  <c r="M50" i="7"/>
  <c r="I205" i="7"/>
  <c r="I165" i="7"/>
  <c r="I52" i="7"/>
  <c r="E203" i="7"/>
  <c r="E163" i="7"/>
  <c r="E50" i="7"/>
  <c r="E202" i="7"/>
  <c r="E162" i="7"/>
  <c r="E49" i="7"/>
  <c r="AD202" i="7"/>
  <c r="AD162" i="7"/>
  <c r="AD49" i="7"/>
  <c r="Z202" i="7"/>
  <c r="Z162" i="7"/>
  <c r="Z49" i="7"/>
  <c r="V202" i="7"/>
  <c r="V162" i="7"/>
  <c r="V49" i="7"/>
  <c r="N202" i="7"/>
  <c r="N49" i="7"/>
  <c r="N162" i="7"/>
  <c r="J203" i="7"/>
  <c r="J163" i="7"/>
  <c r="J50" i="7"/>
  <c r="AE203" i="7"/>
  <c r="AE163" i="7"/>
  <c r="AE50" i="7"/>
  <c r="AE202" i="7"/>
  <c r="AE162" i="7"/>
  <c r="AE49" i="7"/>
  <c r="AA203" i="7"/>
  <c r="AA50" i="7"/>
  <c r="AA163" i="7"/>
  <c r="W202" i="7"/>
  <c r="W162" i="7"/>
  <c r="W49" i="7"/>
  <c r="S205" i="7"/>
  <c r="S165" i="7"/>
  <c r="S52" i="7"/>
  <c r="K202" i="7"/>
  <c r="K49" i="7"/>
  <c r="K162" i="7"/>
  <c r="K205" i="7"/>
  <c r="K165" i="7"/>
  <c r="K52" i="7"/>
  <c r="G204" i="7"/>
  <c r="G164" i="7"/>
  <c r="G51" i="7"/>
  <c r="C205" i="7"/>
  <c r="C52" i="7"/>
  <c r="C165" i="7"/>
  <c r="C204" i="7"/>
  <c r="C51" i="7"/>
  <c r="C164" i="7"/>
  <c r="AI202" i="7"/>
  <c r="AI162" i="7"/>
  <c r="AI49" i="7"/>
  <c r="AI204" i="7"/>
  <c r="AI164" i="7"/>
  <c r="AI51" i="7"/>
  <c r="AP204" i="7"/>
  <c r="AP164" i="7"/>
  <c r="AP51" i="7"/>
  <c r="AG204" i="7"/>
  <c r="AG164" i="7"/>
  <c r="AG51" i="7"/>
  <c r="AG202" i="7"/>
  <c r="AG162" i="7"/>
  <c r="AG49" i="7"/>
  <c r="AH205" i="7"/>
  <c r="AH165" i="7"/>
  <c r="AH52" i="7"/>
  <c r="AH203" i="7"/>
  <c r="AH163" i="7"/>
  <c r="AH50" i="7"/>
  <c r="AK202" i="7"/>
  <c r="AK162" i="7"/>
  <c r="AK49" i="7"/>
  <c r="AK205" i="7"/>
  <c r="AK165" i="7"/>
  <c r="AK52" i="7"/>
  <c r="AL202" i="7"/>
  <c r="AL162" i="7"/>
  <c r="AL49" i="7"/>
  <c r="AN203" i="7"/>
  <c r="AN163" i="7"/>
  <c r="AN50" i="7"/>
  <c r="AO205" i="7"/>
  <c r="AO165" i="7"/>
  <c r="AO52" i="7"/>
  <c r="AI18" i="7"/>
  <c r="AI534" i="7"/>
  <c r="AI180" i="7"/>
  <c r="AI107" i="7"/>
  <c r="AP180" i="7"/>
  <c r="AP107" i="7"/>
  <c r="AG18" i="7"/>
  <c r="AG534" i="7"/>
  <c r="AH18" i="7"/>
  <c r="AH534" i="7"/>
  <c r="AJ18" i="7"/>
  <c r="AJ534" i="7"/>
  <c r="AK180" i="7"/>
  <c r="AK107" i="7"/>
  <c r="AL180" i="7"/>
  <c r="AL107" i="7"/>
  <c r="AM18" i="7"/>
  <c r="AM534" i="7"/>
  <c r="AN180" i="7"/>
  <c r="AN107" i="7"/>
  <c r="AO180" i="7"/>
  <c r="AO107" i="7"/>
  <c r="AP18" i="7"/>
  <c r="AP534" i="7"/>
  <c r="AG180" i="7"/>
  <c r="AG107" i="7"/>
  <c r="AH180" i="7"/>
  <c r="AH107" i="7"/>
  <c r="AJ180" i="7"/>
  <c r="AJ107" i="7"/>
  <c r="AK18" i="7"/>
  <c r="AK534" i="7"/>
  <c r="AL18" i="7"/>
  <c r="AL534" i="7"/>
  <c r="AM180" i="7"/>
  <c r="AM107" i="7"/>
  <c r="AN18" i="7"/>
  <c r="AN534" i="7"/>
  <c r="AO18" i="7"/>
  <c r="AO534" i="7"/>
  <c r="AB18" i="7"/>
  <c r="AB20" i="7" s="1"/>
  <c r="AB534" i="7"/>
  <c r="T180" i="7"/>
  <c r="T107" i="7"/>
  <c r="L18" i="7"/>
  <c r="L20" i="7" s="1"/>
  <c r="L534" i="7"/>
  <c r="L180" i="7"/>
  <c r="L107" i="7"/>
  <c r="AC18" i="7"/>
  <c r="AC20" i="7" s="1"/>
  <c r="AC534" i="7"/>
  <c r="Y180" i="7"/>
  <c r="Y107" i="7"/>
  <c r="U180" i="7"/>
  <c r="U107" i="7"/>
  <c r="Q180" i="7"/>
  <c r="Q107" i="7"/>
  <c r="E18" i="7"/>
  <c r="E20" i="7" s="1"/>
  <c r="E534" i="7"/>
  <c r="Z180" i="7"/>
  <c r="Z107" i="7"/>
  <c r="R18" i="7"/>
  <c r="R20" i="7" s="1"/>
  <c r="R534" i="7"/>
  <c r="J18" i="7"/>
  <c r="J20" i="7" s="1"/>
  <c r="J534" i="7"/>
  <c r="J180" i="7"/>
  <c r="J107" i="7"/>
  <c r="F18" i="7"/>
  <c r="F20" i="7" s="1"/>
  <c r="F534" i="7"/>
  <c r="F180" i="7"/>
  <c r="F107" i="7"/>
  <c r="AE18" i="7"/>
  <c r="AE20" i="7" s="1"/>
  <c r="AE534" i="7"/>
  <c r="W18" i="7"/>
  <c r="W20" i="7" s="1"/>
  <c r="W534" i="7"/>
  <c r="W180" i="7"/>
  <c r="W107" i="7"/>
  <c r="O180" i="7"/>
  <c r="O107" i="7"/>
  <c r="K18" i="7"/>
  <c r="K20" i="7" s="1"/>
  <c r="K534" i="7"/>
  <c r="G18" i="7"/>
  <c r="G20" i="7" s="1"/>
  <c r="G534" i="7"/>
  <c r="AF18" i="7"/>
  <c r="AF20" i="7" s="1"/>
  <c r="AF534" i="7"/>
  <c r="AF180" i="7"/>
  <c r="AF107" i="7"/>
  <c r="AB180" i="7"/>
  <c r="AB107" i="7"/>
  <c r="X18" i="7"/>
  <c r="X20" i="7" s="1"/>
  <c r="X534" i="7"/>
  <c r="X180" i="7"/>
  <c r="X107" i="7"/>
  <c r="T18" i="7"/>
  <c r="T20" i="7" s="1"/>
  <c r="T534" i="7"/>
  <c r="P18" i="7"/>
  <c r="P20" i="7" s="1"/>
  <c r="P534" i="7"/>
  <c r="P180" i="7"/>
  <c r="P107" i="7"/>
  <c r="H18" i="7"/>
  <c r="H20" i="7" s="1"/>
  <c r="H534" i="7"/>
  <c r="H180" i="7"/>
  <c r="H107" i="7"/>
  <c r="D18" i="7"/>
  <c r="D20" i="7" s="1"/>
  <c r="D534" i="7"/>
  <c r="D180" i="7"/>
  <c r="D107" i="7"/>
  <c r="AC180" i="7"/>
  <c r="AC107" i="7"/>
  <c r="Y18" i="7"/>
  <c r="Y20" i="7" s="1"/>
  <c r="Y534" i="7"/>
  <c r="U18" i="7"/>
  <c r="U20" i="7" s="1"/>
  <c r="U534" i="7"/>
  <c r="Q18" i="7"/>
  <c r="Q20" i="7" s="1"/>
  <c r="Q534" i="7"/>
  <c r="M18" i="7"/>
  <c r="M20" i="7" s="1"/>
  <c r="M534" i="7"/>
  <c r="M180" i="7"/>
  <c r="M107" i="7"/>
  <c r="I18" i="7"/>
  <c r="I20" i="7" s="1"/>
  <c r="I534" i="7"/>
  <c r="I180" i="7"/>
  <c r="I107" i="7"/>
  <c r="E180" i="7"/>
  <c r="E107" i="7"/>
  <c r="AD18" i="7"/>
  <c r="AD20" i="7" s="1"/>
  <c r="AD534" i="7"/>
  <c r="AD180" i="7"/>
  <c r="AD107" i="7"/>
  <c r="Z18" i="7"/>
  <c r="Z20" i="7" s="1"/>
  <c r="Z534" i="7"/>
  <c r="V18" i="7"/>
  <c r="V20" i="7" s="1"/>
  <c r="V534" i="7"/>
  <c r="V180" i="7"/>
  <c r="V107" i="7"/>
  <c r="R180" i="7"/>
  <c r="R107" i="7"/>
  <c r="N18" i="7"/>
  <c r="N20" i="7" s="1"/>
  <c r="N534" i="7"/>
  <c r="N180" i="7"/>
  <c r="N107" i="7"/>
  <c r="AE180" i="7"/>
  <c r="AE107" i="7"/>
  <c r="AA18" i="7"/>
  <c r="AA20" i="7" s="1"/>
  <c r="AA534" i="7"/>
  <c r="AA180" i="7"/>
  <c r="AA107" i="7"/>
  <c r="S18" i="7"/>
  <c r="S20" i="7" s="1"/>
  <c r="S534" i="7"/>
  <c r="S180" i="7"/>
  <c r="S107" i="7"/>
  <c r="O18" i="7"/>
  <c r="O20" i="7" s="1"/>
  <c r="O534" i="7"/>
  <c r="K180" i="7"/>
  <c r="K107" i="7"/>
  <c r="G180" i="7"/>
  <c r="G107" i="7"/>
  <c r="C180" i="7"/>
  <c r="C107" i="7"/>
  <c r="P581" i="7"/>
  <c r="P584" i="7" s="1"/>
  <c r="B132" i="7" l="1"/>
  <c r="B131" i="7"/>
  <c r="V206" i="7"/>
  <c r="V207" i="7" s="1"/>
  <c r="Z206" i="7"/>
  <c r="Z207" i="7" s="1"/>
  <c r="C166" i="7"/>
  <c r="F206" i="7"/>
  <c r="F207" i="7" s="1"/>
  <c r="AJ206" i="7"/>
  <c r="AJ207" i="7" s="1"/>
  <c r="Y206" i="7"/>
  <c r="Y207" i="7" s="1"/>
  <c r="AA206" i="7"/>
  <c r="AA207" i="7" s="1"/>
  <c r="AK206" i="7"/>
  <c r="AK207" i="7" s="1"/>
  <c r="K206" i="7"/>
  <c r="K207" i="7" s="1"/>
  <c r="N206" i="7"/>
  <c r="N207" i="7" s="1"/>
  <c r="AL206" i="7"/>
  <c r="AL207" i="7" s="1"/>
  <c r="W206" i="7"/>
  <c r="W207" i="7" s="1"/>
  <c r="AD206" i="7"/>
  <c r="AD207" i="7" s="1"/>
  <c r="X206" i="7"/>
  <c r="X207" i="7" s="1"/>
  <c r="R206" i="7"/>
  <c r="R207" i="7" s="1"/>
  <c r="AN206" i="7"/>
  <c r="AN207" i="7" s="1"/>
  <c r="AH206" i="7"/>
  <c r="AH207" i="7" s="1"/>
  <c r="L206" i="7"/>
  <c r="L207" i="7" s="1"/>
  <c r="AM206" i="7"/>
  <c r="AM207" i="7" s="1"/>
  <c r="O206" i="7"/>
  <c r="O207" i="7" s="1"/>
  <c r="I206" i="7"/>
  <c r="I207" i="7" s="1"/>
  <c r="M206" i="7"/>
  <c r="M207" i="7" s="1"/>
  <c r="AO206" i="7"/>
  <c r="AO207" i="7" s="1"/>
  <c r="H206" i="7"/>
  <c r="H207" i="7" s="1"/>
  <c r="T206" i="7"/>
  <c r="T207" i="7" s="1"/>
  <c r="AE206" i="7"/>
  <c r="AE207" i="7" s="1"/>
  <c r="U206" i="7"/>
  <c r="U207" i="7" s="1"/>
  <c r="AB206" i="7"/>
  <c r="AB207" i="7" s="1"/>
  <c r="S206" i="7"/>
  <c r="S207" i="7" s="1"/>
  <c r="J206" i="7"/>
  <c r="J207" i="7" s="1"/>
  <c r="Q206" i="7"/>
  <c r="Q207" i="7" s="1"/>
  <c r="D206" i="7"/>
  <c r="D207" i="7" s="1"/>
  <c r="AG206" i="7"/>
  <c r="AG207" i="7" s="1"/>
  <c r="AI206" i="7"/>
  <c r="AI207" i="7" s="1"/>
  <c r="E206" i="7"/>
  <c r="E207" i="7" s="1"/>
  <c r="AF206" i="7"/>
  <c r="AF207" i="7" s="1"/>
  <c r="AP206" i="7"/>
  <c r="AP207" i="7" s="1"/>
  <c r="G206" i="7"/>
  <c r="G207" i="7" s="1"/>
  <c r="AC206" i="7"/>
  <c r="AC207" i="7" s="1"/>
  <c r="P206" i="7"/>
  <c r="P207" i="7" s="1"/>
  <c r="S53" i="7"/>
  <c r="AF53" i="7"/>
  <c r="AP53" i="7"/>
  <c r="AK166" i="7"/>
  <c r="AK167" i="7" s="1"/>
  <c r="AL53" i="7"/>
  <c r="S166" i="7"/>
  <c r="S167" i="7" s="1"/>
  <c r="AJ53" i="7"/>
  <c r="AJ166" i="7"/>
  <c r="AJ167" i="7" s="1"/>
  <c r="AK53" i="7"/>
  <c r="AP166" i="7"/>
  <c r="AP167" i="7" s="1"/>
  <c r="AH53" i="7"/>
  <c r="AH166" i="7"/>
  <c r="AH167" i="7" s="1"/>
  <c r="AO166" i="7"/>
  <c r="AO167" i="7" s="1"/>
  <c r="AN166" i="7"/>
  <c r="AN167" i="7" s="1"/>
  <c r="AN53" i="7"/>
  <c r="AL166" i="7"/>
  <c r="AL167" i="7" s="1"/>
  <c r="AM53" i="7"/>
  <c r="AM166" i="7"/>
  <c r="AM167" i="7" s="1"/>
  <c r="AG166" i="7"/>
  <c r="AG167" i="7" s="1"/>
  <c r="AG53" i="7"/>
  <c r="AI53" i="7"/>
  <c r="AI166" i="7"/>
  <c r="AI167" i="7" s="1"/>
  <c r="AO53" i="7"/>
  <c r="I53" i="7"/>
  <c r="P53" i="7"/>
  <c r="X166" i="7"/>
  <c r="X167" i="7" s="1"/>
  <c r="Z53" i="7"/>
  <c r="I166" i="7"/>
  <c r="I167" i="7" s="1"/>
  <c r="H53" i="7"/>
  <c r="N53" i="7"/>
  <c r="O53" i="7"/>
  <c r="V53" i="7"/>
  <c r="Q53" i="7"/>
  <c r="Y166" i="7"/>
  <c r="Y167" i="7" s="1"/>
  <c r="H166" i="7"/>
  <c r="H167" i="7" s="1"/>
  <c r="AA53" i="7"/>
  <c r="N166" i="7"/>
  <c r="N167" i="7" s="1"/>
  <c r="AD166" i="7"/>
  <c r="AD167" i="7" s="1"/>
  <c r="P166" i="7"/>
  <c r="P167" i="7" s="1"/>
  <c r="M166" i="7"/>
  <c r="M167" i="7" s="1"/>
  <c r="U53" i="7"/>
  <c r="D166" i="7"/>
  <c r="D167" i="7" s="1"/>
  <c r="T53" i="7"/>
  <c r="G53" i="7"/>
  <c r="K166" i="7"/>
  <c r="K167" i="7" s="1"/>
  <c r="W166" i="7"/>
  <c r="W167" i="7" s="1"/>
  <c r="AE166" i="7"/>
  <c r="AE167" i="7" s="1"/>
  <c r="F53" i="7"/>
  <c r="J166" i="7"/>
  <c r="J167" i="7" s="1"/>
  <c r="R53" i="7"/>
  <c r="E166" i="7"/>
  <c r="E167" i="7" s="1"/>
  <c r="AC166" i="7"/>
  <c r="AC167" i="7" s="1"/>
  <c r="L53" i="7"/>
  <c r="AB166" i="7"/>
  <c r="AB167" i="7" s="1"/>
  <c r="O166" i="7"/>
  <c r="O167" i="7" s="1"/>
  <c r="AA166" i="7"/>
  <c r="AA167" i="7" s="1"/>
  <c r="V166" i="7"/>
  <c r="V167" i="7" s="1"/>
  <c r="Z166" i="7"/>
  <c r="Z167" i="7" s="1"/>
  <c r="AD53" i="7"/>
  <c r="M53" i="7"/>
  <c r="Q166" i="7"/>
  <c r="Q167" i="7" s="1"/>
  <c r="U166" i="7"/>
  <c r="U167" i="7" s="1"/>
  <c r="Y53" i="7"/>
  <c r="D53" i="7"/>
  <c r="T166" i="7"/>
  <c r="T167" i="7" s="1"/>
  <c r="X53" i="7"/>
  <c r="AF166" i="7"/>
  <c r="AF167" i="7" s="1"/>
  <c r="C53" i="7"/>
  <c r="C206" i="7"/>
  <c r="G166" i="7"/>
  <c r="G167" i="7" s="1"/>
  <c r="K53" i="7"/>
  <c r="W53" i="7"/>
  <c r="AE53" i="7"/>
  <c r="F166" i="7"/>
  <c r="F167" i="7" s="1"/>
  <c r="J53" i="7"/>
  <c r="R166" i="7"/>
  <c r="R167" i="7" s="1"/>
  <c r="E53" i="7"/>
  <c r="AC53" i="7"/>
  <c r="L166" i="7"/>
  <c r="L167" i="7" s="1"/>
  <c r="AB53" i="7"/>
  <c r="Q581" i="7"/>
  <c r="Q584" i="7" s="1"/>
  <c r="B133" i="7" l="1"/>
  <c r="F11" i="1" s="1"/>
  <c r="R581" i="7"/>
  <c r="R584" i="7" s="1"/>
  <c r="AO572" i="7" l="1"/>
  <c r="AM572" i="7"/>
  <c r="AL572" i="7"/>
  <c r="AK572" i="7"/>
  <c r="AJ572" i="7"/>
  <c r="AI572" i="7"/>
  <c r="AF572" i="7"/>
  <c r="AN572" i="7"/>
  <c r="AH572" i="7"/>
  <c r="AG572" i="7"/>
  <c r="AE572" i="7"/>
  <c r="AC572" i="7"/>
  <c r="AA572" i="7"/>
  <c r="Y572" i="7"/>
  <c r="W572" i="7"/>
  <c r="U572" i="7"/>
  <c r="S572" i="7"/>
  <c r="Q572" i="7"/>
  <c r="O572" i="7"/>
  <c r="M572" i="7"/>
  <c r="K572" i="7"/>
  <c r="I572" i="7"/>
  <c r="G572" i="7"/>
  <c r="E572" i="7"/>
  <c r="C572" i="7"/>
  <c r="AD572" i="7"/>
  <c r="AB572" i="7"/>
  <c r="Z572" i="7"/>
  <c r="X572" i="7"/>
  <c r="V572" i="7"/>
  <c r="T572" i="7"/>
  <c r="U569" i="7" s="1"/>
  <c r="R572" i="7"/>
  <c r="S569" i="7" s="1"/>
  <c r="P572" i="7"/>
  <c r="Q569" i="7" s="1"/>
  <c r="N572" i="7"/>
  <c r="O569" i="7" s="1"/>
  <c r="L572" i="7"/>
  <c r="M569" i="7" s="1"/>
  <c r="J572" i="7"/>
  <c r="K569" i="7" s="1"/>
  <c r="H572" i="7"/>
  <c r="I569" i="7" s="1"/>
  <c r="F572" i="7"/>
  <c r="G569" i="7" s="1"/>
  <c r="D572" i="7"/>
  <c r="E569" i="7" s="1"/>
  <c r="S581" i="7"/>
  <c r="S584" i="7" s="1"/>
  <c r="AA569" i="7" l="1"/>
  <c r="AA571" i="7" s="1"/>
  <c r="AC569" i="7"/>
  <c r="AG569" i="7"/>
  <c r="W569" i="7"/>
  <c r="AE569" i="7"/>
  <c r="AJ569" i="7"/>
  <c r="Y569" i="7"/>
  <c r="B572" i="7"/>
  <c r="C569" i="7" s="1"/>
  <c r="C570" i="7" s="1"/>
  <c r="C70" i="7" s="1"/>
  <c r="AG570" i="7"/>
  <c r="AG70" i="7" s="1"/>
  <c r="AG75" i="7" s="1"/>
  <c r="AG81" i="7" s="1"/>
  <c r="AH569" i="7"/>
  <c r="AH570" i="7" s="1"/>
  <c r="AH70" i="7" s="1"/>
  <c r="AH75" i="7" s="1"/>
  <c r="AH81" i="7" s="1"/>
  <c r="AI569" i="7"/>
  <c r="AI570" i="7" s="1"/>
  <c r="AI70" i="7" s="1"/>
  <c r="AI75" i="7" s="1"/>
  <c r="AI81" i="7" s="1"/>
  <c r="AO569" i="7"/>
  <c r="AO570" i="7" s="1"/>
  <c r="AO70" i="7" s="1"/>
  <c r="AO75" i="7" s="1"/>
  <c r="AO81" i="7" s="1"/>
  <c r="AK569" i="7"/>
  <c r="AK570" i="7" s="1"/>
  <c r="AK70" i="7" s="1"/>
  <c r="AK75" i="7" s="1"/>
  <c r="AK81" i="7" s="1"/>
  <c r="AJ570" i="7"/>
  <c r="AJ70" i="7" s="1"/>
  <c r="AJ75" i="7" s="1"/>
  <c r="AJ81" i="7" s="1"/>
  <c r="AL569" i="7"/>
  <c r="AL570" i="7" s="1"/>
  <c r="AL70" i="7" s="1"/>
  <c r="AL75" i="7" s="1"/>
  <c r="AL81" i="7" s="1"/>
  <c r="AP569" i="7"/>
  <c r="AP571" i="7" s="1"/>
  <c r="AP70" i="7" s="1"/>
  <c r="AP75" i="7" s="1"/>
  <c r="AP81" i="7" s="1"/>
  <c r="AM569" i="7"/>
  <c r="AM570" i="7" s="1"/>
  <c r="AM70" i="7" s="1"/>
  <c r="AM75" i="7" s="1"/>
  <c r="AM81" i="7" s="1"/>
  <c r="AN569" i="7"/>
  <c r="AN570" i="7" s="1"/>
  <c r="AN70" i="7" s="1"/>
  <c r="AN75" i="7" s="1"/>
  <c r="AN81" i="7" s="1"/>
  <c r="D569" i="7"/>
  <c r="D570" i="7" s="1"/>
  <c r="D70" i="7" s="1"/>
  <c r="F569" i="7"/>
  <c r="F570" i="7" s="1"/>
  <c r="F70" i="7" s="1"/>
  <c r="E570" i="7"/>
  <c r="E70" i="7" s="1"/>
  <c r="H569" i="7"/>
  <c r="H570" i="7" s="1"/>
  <c r="H70" i="7" s="1"/>
  <c r="G570" i="7"/>
  <c r="G70" i="7" s="1"/>
  <c r="J569" i="7"/>
  <c r="J570" i="7" s="1"/>
  <c r="J70" i="7" s="1"/>
  <c r="I570" i="7"/>
  <c r="I70" i="7" s="1"/>
  <c r="L569" i="7"/>
  <c r="L570" i="7" s="1"/>
  <c r="L70" i="7" s="1"/>
  <c r="K570" i="7"/>
  <c r="K70" i="7" s="1"/>
  <c r="N569" i="7"/>
  <c r="N570" i="7" s="1"/>
  <c r="N70" i="7" s="1"/>
  <c r="M570" i="7"/>
  <c r="M70" i="7" s="1"/>
  <c r="P569" i="7"/>
  <c r="P570" i="7" s="1"/>
  <c r="P70" i="7" s="1"/>
  <c r="O570" i="7"/>
  <c r="O70" i="7" s="1"/>
  <c r="R569" i="7"/>
  <c r="R570" i="7" s="1"/>
  <c r="R70" i="7" s="1"/>
  <c r="Q570" i="7"/>
  <c r="Q70" i="7" s="1"/>
  <c r="T569" i="7"/>
  <c r="T570" i="7" s="1"/>
  <c r="T70" i="7" s="1"/>
  <c r="S570" i="7"/>
  <c r="S70" i="7" s="1"/>
  <c r="V569" i="7"/>
  <c r="V570" i="7" s="1"/>
  <c r="V70" i="7" s="1"/>
  <c r="U570" i="7"/>
  <c r="U70" i="7" s="1"/>
  <c r="X569" i="7"/>
  <c r="X570" i="7" s="1"/>
  <c r="X70" i="7" s="1"/>
  <c r="X75" i="7" s="1"/>
  <c r="X81" i="7" s="1"/>
  <c r="W570" i="7"/>
  <c r="W70" i="7" s="1"/>
  <c r="W75" i="7" s="1"/>
  <c r="W81" i="7" s="1"/>
  <c r="Z569" i="7"/>
  <c r="Z570" i="7" s="1"/>
  <c r="Z70" i="7" s="1"/>
  <c r="Z75" i="7" s="1"/>
  <c r="Z81" i="7" s="1"/>
  <c r="Y570" i="7"/>
  <c r="Y70" i="7" s="1"/>
  <c r="Y75" i="7" s="1"/>
  <c r="Y81" i="7" s="1"/>
  <c r="AB569" i="7"/>
  <c r="AB570" i="7" s="1"/>
  <c r="AB70" i="7" s="1"/>
  <c r="AB75" i="7" s="1"/>
  <c r="AB81" i="7" s="1"/>
  <c r="AA570" i="7"/>
  <c r="AA70" i="7" s="1"/>
  <c r="AA75" i="7" s="1"/>
  <c r="AA81" i="7" s="1"/>
  <c r="AD569" i="7"/>
  <c r="AD570" i="7" s="1"/>
  <c r="AD70" i="7" s="1"/>
  <c r="AD75" i="7" s="1"/>
  <c r="AD81" i="7" s="1"/>
  <c r="AC570" i="7"/>
  <c r="AC70" i="7" s="1"/>
  <c r="AC75" i="7" s="1"/>
  <c r="AC81" i="7" s="1"/>
  <c r="AF569" i="7"/>
  <c r="AE570" i="7"/>
  <c r="AE70" i="7" s="1"/>
  <c r="AE75" i="7" s="1"/>
  <c r="AE81" i="7" s="1"/>
  <c r="C194" i="7"/>
  <c r="C207" i="7" s="1"/>
  <c r="C154" i="7"/>
  <c r="C167" i="7" s="1"/>
  <c r="T581" i="7"/>
  <c r="T584" i="7" s="1"/>
  <c r="AF571" i="7" l="1"/>
  <c r="AF570" i="7"/>
  <c r="U581" i="7"/>
  <c r="U584" i="7" s="1"/>
  <c r="AF70" i="7" l="1"/>
  <c r="AF75" i="7" s="1"/>
  <c r="AF81" i="7" s="1"/>
  <c r="V581" i="7"/>
  <c r="V584" i="7" s="1"/>
  <c r="V677" i="7" s="1"/>
  <c r="W581" i="7" l="1"/>
  <c r="W584" i="7" s="1"/>
  <c r="W677" i="7" s="1"/>
  <c r="W678" i="7"/>
  <c r="W175" i="7" l="1"/>
  <c r="W138" i="7"/>
  <c r="W54" i="7"/>
  <c r="X581" i="7"/>
  <c r="X584" i="7" s="1"/>
  <c r="X677" i="7" s="1"/>
  <c r="X678" i="7"/>
  <c r="X175" i="7" l="1"/>
  <c r="X138" i="7"/>
  <c r="X54" i="7"/>
  <c r="Y581" i="7"/>
  <c r="Y584" i="7" s="1"/>
  <c r="Y677" i="7" s="1"/>
  <c r="Y678" i="7"/>
  <c r="Y175" i="7" l="1"/>
  <c r="Y138" i="7"/>
  <c r="Y54" i="7"/>
  <c r="Z581" i="7"/>
  <c r="Z584" i="7" s="1"/>
  <c r="Z677" i="7" s="1"/>
  <c r="Z678" i="7"/>
  <c r="AA581" i="7" l="1"/>
  <c r="AA584" i="7" s="1"/>
  <c r="AA677" i="7" s="1"/>
  <c r="AA678" i="7"/>
  <c r="Z175" i="7"/>
  <c r="Z138" i="7"/>
  <c r="Z54" i="7"/>
  <c r="AB581" i="7" l="1"/>
  <c r="AB584" i="7" s="1"/>
  <c r="AB677" i="7" s="1"/>
  <c r="AB678" i="7"/>
  <c r="AA175" i="7"/>
  <c r="AA138" i="7"/>
  <c r="AA54" i="7"/>
  <c r="AC581" i="7" l="1"/>
  <c r="AC584" i="7" s="1"/>
  <c r="AC677" i="7" s="1"/>
  <c r="AC678" i="7"/>
  <c r="AB175" i="7"/>
  <c r="AB138" i="7"/>
  <c r="AB54" i="7"/>
  <c r="AC175" i="7" l="1"/>
  <c r="AC138" i="7"/>
  <c r="AC54" i="7"/>
  <c r="AD581" i="7"/>
  <c r="AD584" i="7" s="1"/>
  <c r="AD677" i="7" s="1"/>
  <c r="AD678" i="7"/>
  <c r="AE581" i="7" l="1"/>
  <c r="AE584" i="7" s="1"/>
  <c r="AE677" i="7" s="1"/>
  <c r="AE678" i="7"/>
  <c r="AD175" i="7"/>
  <c r="AD138" i="7"/>
  <c r="AD54" i="7"/>
  <c r="AF581" i="7" l="1"/>
  <c r="AF584" i="7" s="1"/>
  <c r="AF677" i="7" s="1"/>
  <c r="AF678" i="7"/>
  <c r="AE175" i="7"/>
  <c r="AE138" i="7"/>
  <c r="AE54" i="7"/>
  <c r="AG581" i="7" l="1"/>
  <c r="AG584" i="7" s="1"/>
  <c r="AG677" i="7" s="1"/>
  <c r="AF175" i="7"/>
  <c r="AF138" i="7"/>
  <c r="AF54" i="7"/>
  <c r="AG138" i="7" l="1"/>
  <c r="AG175" i="7"/>
  <c r="AG54" i="7"/>
  <c r="M352" i="7"/>
  <c r="M354" i="7"/>
  <c r="M355" i="7"/>
  <c r="AH581" i="7"/>
  <c r="AH584" i="7" s="1"/>
  <c r="AH677" i="7" s="1"/>
  <c r="M217" i="7" l="1"/>
  <c r="AH175" i="7"/>
  <c r="AH54" i="7"/>
  <c r="AH138" i="7"/>
  <c r="M220" i="7"/>
  <c r="M351" i="7"/>
  <c r="AI581" i="7"/>
  <c r="AI584" i="7" s="1"/>
  <c r="AI677" i="7" s="1"/>
  <c r="AI138" i="7" l="1"/>
  <c r="AI175" i="7"/>
  <c r="AI54" i="7"/>
  <c r="AJ581" i="7"/>
  <c r="AJ584" i="7" s="1"/>
  <c r="AJ677" i="7" s="1"/>
  <c r="AJ175" i="7" l="1"/>
  <c r="AJ138" i="7"/>
  <c r="AJ54" i="7"/>
  <c r="AK581" i="7"/>
  <c r="AK584" i="7" s="1"/>
  <c r="AK677" i="7" s="1"/>
  <c r="AK175" i="7" l="1"/>
  <c r="AK138" i="7"/>
  <c r="AK54" i="7"/>
  <c r="AL581" i="7"/>
  <c r="AL584" i="7" s="1"/>
  <c r="AL677" i="7" s="1"/>
  <c r="AL138" i="7" l="1"/>
  <c r="AL175" i="7"/>
  <c r="AL54" i="7"/>
  <c r="AM581" i="7"/>
  <c r="AM584" i="7" s="1"/>
  <c r="AM677" i="7" s="1"/>
  <c r="AM175" i="7" l="1"/>
  <c r="AM54" i="7"/>
  <c r="AM138" i="7"/>
  <c r="AN581" i="7"/>
  <c r="AN584" i="7" s="1"/>
  <c r="AN677" i="7" s="1"/>
  <c r="AN175" i="7" l="1"/>
  <c r="AN54" i="7"/>
  <c r="AN138" i="7"/>
  <c r="AO581" i="7"/>
  <c r="AO584" i="7" s="1"/>
  <c r="AO677" i="7" s="1"/>
  <c r="AO175" i="7" l="1"/>
  <c r="AO54" i="7"/>
  <c r="AO138" i="7"/>
  <c r="AP581" i="7"/>
  <c r="AP584" i="7" s="1"/>
  <c r="AP677" i="7" s="1"/>
  <c r="AP138" i="7" l="1"/>
  <c r="AP175" i="7"/>
  <c r="AP54" i="7"/>
  <c r="H43" i="7" l="1"/>
  <c r="AF43" i="7"/>
  <c r="AF47" i="7" s="1"/>
  <c r="AF56" i="7" s="1"/>
  <c r="AF96" i="7" s="1"/>
  <c r="AN43" i="7"/>
  <c r="AC43" i="7"/>
  <c r="AC47" i="7" s="1"/>
  <c r="AC56" i="7" s="1"/>
  <c r="AC96" i="7" s="1"/>
  <c r="AP43" i="7"/>
  <c r="AH43" i="7"/>
  <c r="H544" i="7" l="1"/>
  <c r="H546" i="7" s="1"/>
  <c r="H548" i="7" s="1"/>
  <c r="AC137" i="7"/>
  <c r="Q43" i="7"/>
  <c r="H137" i="7"/>
  <c r="H47" i="7"/>
  <c r="H174" i="7"/>
  <c r="AC174" i="7"/>
  <c r="G43" i="7"/>
  <c r="AF174" i="7"/>
  <c r="AF137" i="7"/>
  <c r="L43" i="7"/>
  <c r="AO43" i="7"/>
  <c r="AM43" i="7"/>
  <c r="AI43" i="7"/>
  <c r="C544" i="7"/>
  <c r="C546" i="7" s="1"/>
  <c r="C548" i="7" s="1"/>
  <c r="AC97" i="7"/>
  <c r="AF97" i="7"/>
  <c r="AN137" i="7"/>
  <c r="AN174" i="7"/>
  <c r="AN47" i="7"/>
  <c r="AN56" i="7" s="1"/>
  <c r="AN96" i="7" s="1"/>
  <c r="AP174" i="7"/>
  <c r="AP47" i="7"/>
  <c r="AP56" i="7" s="1"/>
  <c r="AP96" i="7" s="1"/>
  <c r="AP137" i="7"/>
  <c r="AB43" i="7"/>
  <c r="AD43" i="7"/>
  <c r="E43" i="7"/>
  <c r="AK43" i="7"/>
  <c r="U43" i="7"/>
  <c r="U544" i="7" s="1"/>
  <c r="U546" i="7" s="1"/>
  <c r="U548" i="7" s="1"/>
  <c r="AJ43" i="7"/>
  <c r="J43" i="7"/>
  <c r="AG43" i="7"/>
  <c r="R43" i="7"/>
  <c r="AE43" i="7"/>
  <c r="AH174" i="7"/>
  <c r="AH137" i="7"/>
  <c r="AH47" i="7"/>
  <c r="AH56" i="7" s="1"/>
  <c r="AH96" i="7" s="1"/>
  <c r="N43" i="7"/>
  <c r="T43" i="7"/>
  <c r="AL43" i="7"/>
  <c r="T677" i="7" l="1"/>
  <c r="T544" i="7"/>
  <c r="T546" i="7" s="1"/>
  <c r="T548" i="7" s="1"/>
  <c r="Q544" i="7"/>
  <c r="Q546" i="7" s="1"/>
  <c r="Q548" i="7" s="1"/>
  <c r="R544" i="7"/>
  <c r="R546" i="7" s="1"/>
  <c r="R548" i="7" s="1"/>
  <c r="AA43" i="7"/>
  <c r="AA174" i="7" s="1"/>
  <c r="M43" i="7"/>
  <c r="M137" i="7" s="1"/>
  <c r="F43" i="7"/>
  <c r="D43" i="7"/>
  <c r="K43" i="7"/>
  <c r="T47" i="7"/>
  <c r="T174" i="7"/>
  <c r="T137" i="7"/>
  <c r="AH97" i="7"/>
  <c r="R137" i="7"/>
  <c r="R47" i="7"/>
  <c r="R174" i="7"/>
  <c r="P43" i="7"/>
  <c r="J544" i="7"/>
  <c r="J546" i="7" s="1"/>
  <c r="J548" i="7" s="1"/>
  <c r="J47" i="7"/>
  <c r="J174" i="7"/>
  <c r="J137" i="7"/>
  <c r="O43" i="7"/>
  <c r="S43" i="7"/>
  <c r="AJ47" i="7"/>
  <c r="AJ56" i="7" s="1"/>
  <c r="AJ96" i="7" s="1"/>
  <c r="AJ137" i="7"/>
  <c r="AJ174" i="7"/>
  <c r="AK137" i="7"/>
  <c r="AK47" i="7"/>
  <c r="AK56" i="7" s="1"/>
  <c r="AK96" i="7" s="1"/>
  <c r="AK174" i="7"/>
  <c r="E137" i="7"/>
  <c r="E47" i="7"/>
  <c r="E174" i="7"/>
  <c r="E544" i="7"/>
  <c r="E546" i="7" s="1"/>
  <c r="E548" i="7" s="1"/>
  <c r="AP97" i="7"/>
  <c r="G47" i="7"/>
  <c r="G174" i="7"/>
  <c r="G137" i="7"/>
  <c r="G544" i="7"/>
  <c r="G546" i="7" s="1"/>
  <c r="G548" i="7" s="1"/>
  <c r="AN97" i="7"/>
  <c r="C47" i="7"/>
  <c r="C137" i="7"/>
  <c r="C174" i="7"/>
  <c r="Z43" i="7"/>
  <c r="AI47" i="7"/>
  <c r="AI56" i="7" s="1"/>
  <c r="AI96" i="7" s="1"/>
  <c r="AI174" i="7"/>
  <c r="AI137" i="7"/>
  <c r="X43" i="7"/>
  <c r="Y43" i="7"/>
  <c r="AM47" i="7"/>
  <c r="AM56" i="7" s="1"/>
  <c r="AM96" i="7" s="1"/>
  <c r="AM137" i="7"/>
  <c r="AM174" i="7"/>
  <c r="AO47" i="7"/>
  <c r="AO56" i="7" s="1"/>
  <c r="AO96" i="7" s="1"/>
  <c r="AO137" i="7"/>
  <c r="AO174" i="7"/>
  <c r="L544" i="7"/>
  <c r="L546" i="7" s="1"/>
  <c r="L548" i="7" s="1"/>
  <c r="L137" i="7"/>
  <c r="L174" i="7"/>
  <c r="L47" i="7"/>
  <c r="Q47" i="7"/>
  <c r="Q137" i="7"/>
  <c r="Q174" i="7"/>
  <c r="V43" i="7"/>
  <c r="V544" i="7" s="1"/>
  <c r="V546" i="7" s="1"/>
  <c r="V548" i="7" s="1"/>
  <c r="AL174" i="7"/>
  <c r="AL137" i="7"/>
  <c r="AL47" i="7"/>
  <c r="AL56" i="7" s="1"/>
  <c r="AL96" i="7" s="1"/>
  <c r="N137" i="7"/>
  <c r="N174" i="7"/>
  <c r="N47" i="7"/>
  <c r="N544" i="7"/>
  <c r="N546" i="7" s="1"/>
  <c r="N548" i="7" s="1"/>
  <c r="AE137" i="7"/>
  <c r="AE47" i="7"/>
  <c r="AE56" i="7" s="1"/>
  <c r="AE96" i="7" s="1"/>
  <c r="AE174" i="7"/>
  <c r="W43" i="7"/>
  <c r="AG174" i="7"/>
  <c r="AG47" i="7"/>
  <c r="AG56" i="7" s="1"/>
  <c r="AG96" i="7" s="1"/>
  <c r="AG137" i="7"/>
  <c r="U137" i="7"/>
  <c r="U47" i="7"/>
  <c r="U174" i="7"/>
  <c r="AD47" i="7"/>
  <c r="AD56" i="7" s="1"/>
  <c r="AD96" i="7" s="1"/>
  <c r="AD174" i="7"/>
  <c r="AD137" i="7"/>
  <c r="AB137" i="7"/>
  <c r="AB47" i="7"/>
  <c r="AB56" i="7" s="1"/>
  <c r="AB96" i="7" s="1"/>
  <c r="AB174" i="7"/>
  <c r="I43" i="7"/>
  <c r="U678" i="7" l="1"/>
  <c r="U563" i="7"/>
  <c r="U677" i="7"/>
  <c r="P544" i="7"/>
  <c r="P546" i="7" s="1"/>
  <c r="P548" i="7" s="1"/>
  <c r="S544" i="7"/>
  <c r="S546" i="7" s="1"/>
  <c r="S548" i="7" s="1"/>
  <c r="AA137" i="7"/>
  <c r="AA47" i="7"/>
  <c r="AA56" i="7" s="1"/>
  <c r="M174" i="7"/>
  <c r="M47" i="7"/>
  <c r="D137" i="7"/>
  <c r="M544" i="7"/>
  <c r="M546" i="7" s="1"/>
  <c r="M548" i="7" s="1"/>
  <c r="D47" i="7"/>
  <c r="F544" i="7"/>
  <c r="F546" i="7" s="1"/>
  <c r="F548" i="7" s="1"/>
  <c r="F174" i="7"/>
  <c r="F137" i="7"/>
  <c r="F47" i="7"/>
  <c r="D544" i="7"/>
  <c r="D546" i="7" s="1"/>
  <c r="D548" i="7" s="1"/>
  <c r="D174" i="7"/>
  <c r="K174" i="7"/>
  <c r="K137" i="7"/>
  <c r="K544" i="7"/>
  <c r="K546" i="7" s="1"/>
  <c r="K548" i="7" s="1"/>
  <c r="K47" i="7"/>
  <c r="AG97" i="7"/>
  <c r="W174" i="7"/>
  <c r="W137" i="7"/>
  <c r="W47" i="7"/>
  <c r="W56" i="7" s="1"/>
  <c r="W96" i="7" s="1"/>
  <c r="AL97" i="7"/>
  <c r="AM97" i="7"/>
  <c r="Y137" i="7"/>
  <c r="Y47" i="7"/>
  <c r="Y56" i="7" s="1"/>
  <c r="Y96" i="7" s="1"/>
  <c r="Y174" i="7"/>
  <c r="Z174" i="7"/>
  <c r="Z137" i="7"/>
  <c r="Z47" i="7"/>
  <c r="Z56" i="7" s="1"/>
  <c r="Z96" i="7" s="1"/>
  <c r="S137" i="7"/>
  <c r="S174" i="7"/>
  <c r="S47" i="7"/>
  <c r="O137" i="7"/>
  <c r="O544" i="7"/>
  <c r="O546" i="7" s="1"/>
  <c r="O548" i="7" s="1"/>
  <c r="O174" i="7"/>
  <c r="O47" i="7"/>
  <c r="I47" i="7"/>
  <c r="I174" i="7"/>
  <c r="I137" i="7"/>
  <c r="I544" i="7"/>
  <c r="I546" i="7" s="1"/>
  <c r="I548" i="7" s="1"/>
  <c r="AB97" i="7"/>
  <c r="AD97" i="7"/>
  <c r="AE97" i="7"/>
  <c r="V47" i="7"/>
  <c r="V174" i="7"/>
  <c r="V137" i="7"/>
  <c r="AO97" i="7"/>
  <c r="X137" i="7"/>
  <c r="X47" i="7"/>
  <c r="X56" i="7" s="1"/>
  <c r="X96" i="7" s="1"/>
  <c r="X174" i="7"/>
  <c r="AI97" i="7"/>
  <c r="AK97" i="7"/>
  <c r="AJ97" i="7"/>
  <c r="P47" i="7"/>
  <c r="P174" i="7"/>
  <c r="P137" i="7"/>
  <c r="AA96" i="7" l="1"/>
  <c r="AA97" i="7" s="1"/>
  <c r="V678" i="7"/>
  <c r="V563" i="7"/>
  <c r="V69" i="7" s="1"/>
  <c r="V75" i="7" s="1"/>
  <c r="V81" i="7" s="1"/>
  <c r="U69" i="7"/>
  <c r="U75" i="7" s="1"/>
  <c r="U81" i="7" s="1"/>
  <c r="U54" i="7"/>
  <c r="U138" i="7"/>
  <c r="U175" i="7"/>
  <c r="X97" i="7"/>
  <c r="Z97" i="7"/>
  <c r="Y97" i="7"/>
  <c r="W97" i="7"/>
  <c r="V175" i="7" l="1"/>
  <c r="V138" i="7"/>
  <c r="V54" i="7"/>
  <c r="U176" i="7" l="1"/>
  <c r="U55" i="7"/>
  <c r="U56" i="7" s="1"/>
  <c r="U139" i="7"/>
  <c r="U90" i="7" l="1"/>
  <c r="U91" i="7" s="1"/>
  <c r="U96" i="7" s="1"/>
  <c r="AN140" i="7"/>
  <c r="AN141" i="7" s="1"/>
  <c r="AN169" i="7" s="1"/>
  <c r="AN171" i="7" s="1"/>
  <c r="AP140" i="7"/>
  <c r="AP141" i="7" s="1"/>
  <c r="AP169" i="7" s="1"/>
  <c r="AP171" i="7" s="1"/>
  <c r="AL140" i="7"/>
  <c r="AL141" i="7" s="1"/>
  <c r="AL169" i="7" s="1"/>
  <c r="AL171" i="7" s="1"/>
  <c r="AH140" i="7"/>
  <c r="AH141" i="7" s="1"/>
  <c r="AH169" i="7" s="1"/>
  <c r="AH171" i="7" s="1"/>
  <c r="AO140" i="7"/>
  <c r="AO141" i="7" s="1"/>
  <c r="AO169" i="7" s="1"/>
  <c r="AO171" i="7" s="1"/>
  <c r="AK140" i="7"/>
  <c r="AK141" i="7" s="1"/>
  <c r="AK169" i="7" s="1"/>
  <c r="AK171" i="7" s="1"/>
  <c r="AG140" i="7"/>
  <c r="AG141" i="7" s="1"/>
  <c r="AG169" i="7" s="1"/>
  <c r="AG171" i="7" s="1"/>
  <c r="AJ140" i="7"/>
  <c r="AJ141" i="7" s="1"/>
  <c r="AJ169" i="7" s="1"/>
  <c r="AJ171" i="7" s="1"/>
  <c r="AM140" i="7"/>
  <c r="AM141" i="7" s="1"/>
  <c r="AM169" i="7" s="1"/>
  <c r="AM171" i="7" s="1"/>
  <c r="AI140" i="7"/>
  <c r="AI141" i="7" s="1"/>
  <c r="AI169" i="7" s="1"/>
  <c r="AI171" i="7" s="1"/>
  <c r="U97" i="7" l="1"/>
  <c r="AG178" i="7"/>
  <c r="AG109" i="7"/>
  <c r="AH178" i="7"/>
  <c r="AH109" i="7"/>
  <c r="AK178" i="7"/>
  <c r="AK109" i="7"/>
  <c r="AL109" i="7"/>
  <c r="AL178" i="7"/>
  <c r="AI178" i="7"/>
  <c r="AI109" i="7"/>
  <c r="AJ178" i="7"/>
  <c r="AJ109" i="7"/>
  <c r="AO178" i="7"/>
  <c r="AO109" i="7"/>
  <c r="AP178" i="7"/>
  <c r="AP109" i="7"/>
  <c r="AM178" i="7"/>
  <c r="AM109" i="7"/>
  <c r="AN178" i="7"/>
  <c r="AN109" i="7"/>
  <c r="AK177" i="7"/>
  <c r="AJ177" i="7"/>
  <c r="AG177" i="7"/>
  <c r="AI177" i="7"/>
  <c r="AL177" i="7"/>
  <c r="AO177" i="7"/>
  <c r="AH177" i="7"/>
  <c r="AN177" i="7"/>
  <c r="AP177" i="7"/>
  <c r="AM177" i="7"/>
  <c r="V55" i="7" l="1"/>
  <c r="V56" i="7" s="1"/>
  <c r="V176" i="7"/>
  <c r="V139" i="7"/>
  <c r="AG181" i="7"/>
  <c r="AG209" i="7" s="1"/>
  <c r="AN181" i="7"/>
  <c r="AN209" i="7" s="1"/>
  <c r="AL181" i="7"/>
  <c r="AL209" i="7" s="1"/>
  <c r="AM181" i="7"/>
  <c r="AM209" i="7" s="1"/>
  <c r="AP181" i="7"/>
  <c r="AP209" i="7" s="1"/>
  <c r="AJ181" i="7"/>
  <c r="AJ209" i="7" s="1"/>
  <c r="AO181" i="7"/>
  <c r="AO209" i="7" s="1"/>
  <c r="AI181" i="7"/>
  <c r="AI209" i="7" s="1"/>
  <c r="AK181" i="7"/>
  <c r="AK209" i="7" s="1"/>
  <c r="AH181" i="7"/>
  <c r="AH209" i="7" s="1"/>
  <c r="AK211" i="7" l="1"/>
  <c r="AK123" i="7" s="1"/>
  <c r="AP211" i="7"/>
  <c r="AP123" i="7" s="1"/>
  <c r="AG211" i="7"/>
  <c r="AG123" i="7" s="1"/>
  <c r="AI211" i="7"/>
  <c r="AI123" i="7" s="1"/>
  <c r="AM211" i="7"/>
  <c r="AM123" i="7" s="1"/>
  <c r="AO211" i="7"/>
  <c r="AO123" i="7" s="1"/>
  <c r="AL211" i="7"/>
  <c r="AL123" i="7" s="1"/>
  <c r="AH211" i="7"/>
  <c r="AH123" i="7" s="1"/>
  <c r="AJ211" i="7"/>
  <c r="AJ123" i="7" s="1"/>
  <c r="AN211" i="7"/>
  <c r="AN123" i="7" s="1"/>
  <c r="V90" i="7"/>
  <c r="V91" i="7" s="1"/>
  <c r="V96" i="7" s="1"/>
  <c r="AI110" i="7" l="1"/>
  <c r="AI111" i="7" s="1"/>
  <c r="AI112" i="7" s="1"/>
  <c r="AP110" i="7"/>
  <c r="AP111" i="7" s="1"/>
  <c r="AP112" i="7" s="1"/>
  <c r="AO110" i="7"/>
  <c r="AO111" i="7" s="1"/>
  <c r="AO112" i="7" s="1"/>
  <c r="AJ110" i="7"/>
  <c r="AJ111" i="7" s="1"/>
  <c r="AJ112" i="7" s="1"/>
  <c r="AK110" i="7"/>
  <c r="AK111" i="7" s="1"/>
  <c r="AK112" i="7" s="1"/>
  <c r="AM110" i="7"/>
  <c r="AM111" i="7" s="1"/>
  <c r="AM112" i="7" s="1"/>
  <c r="AH110" i="7"/>
  <c r="AH111" i="7" s="1"/>
  <c r="AH112" i="7" s="1"/>
  <c r="AG110" i="7"/>
  <c r="AG111" i="7" s="1"/>
  <c r="AG112" i="7" s="1"/>
  <c r="AL110" i="7"/>
  <c r="AL111" i="7" s="1"/>
  <c r="AL112" i="7" s="1"/>
  <c r="AN110" i="7"/>
  <c r="AN111" i="7" s="1"/>
  <c r="AN112" i="7" s="1"/>
  <c r="V97" i="7"/>
  <c r="M353" i="7" l="1"/>
  <c r="C262" i="7"/>
  <c r="B262" i="7" s="1"/>
  <c r="M218" i="7"/>
  <c r="M222" i="7"/>
  <c r="M221" i="7"/>
  <c r="M219" i="7"/>
  <c r="M356" i="7" l="1"/>
  <c r="M223" i="7"/>
  <c r="B223" i="7" l="1"/>
  <c r="AD140" i="7"/>
  <c r="AD141" i="7" s="1"/>
  <c r="AD169" i="7" s="1"/>
  <c r="AD171" i="7" s="1"/>
  <c r="AD177" i="7"/>
  <c r="AB140" i="7"/>
  <c r="AB141" i="7" s="1"/>
  <c r="AB169" i="7" s="1"/>
  <c r="AB171" i="7" s="1"/>
  <c r="AB177" i="7"/>
  <c r="AF140" i="7"/>
  <c r="AF141" i="7" s="1"/>
  <c r="AF169" i="7" s="1"/>
  <c r="AF171" i="7" s="1"/>
  <c r="AF177" i="7"/>
  <c r="AC140" i="7"/>
  <c r="AC141" i="7" s="1"/>
  <c r="AC169" i="7" s="1"/>
  <c r="AC171" i="7" s="1"/>
  <c r="AC177" i="7"/>
  <c r="AE140" i="7"/>
  <c r="AE141" i="7" s="1"/>
  <c r="AE169" i="7" s="1"/>
  <c r="AE171" i="7" s="1"/>
  <c r="AE177" i="7"/>
  <c r="AD109" i="7" l="1"/>
  <c r="AD178" i="7"/>
  <c r="AD181" i="7" s="1"/>
  <c r="AD209" i="7" s="1"/>
  <c r="AB178" i="7"/>
  <c r="AB181" i="7" s="1"/>
  <c r="AB209" i="7" s="1"/>
  <c r="AB109" i="7"/>
  <c r="AE109" i="7"/>
  <c r="AE178" i="7"/>
  <c r="AE181" i="7" s="1"/>
  <c r="AE209" i="7" s="1"/>
  <c r="AF178" i="7"/>
  <c r="AF181" i="7" s="1"/>
  <c r="AF209" i="7" s="1"/>
  <c r="AF109" i="7"/>
  <c r="AC109" i="7"/>
  <c r="AC178" i="7"/>
  <c r="AC181" i="7" s="1"/>
  <c r="AC209" i="7" s="1"/>
  <c r="AB211" i="7" l="1"/>
  <c r="AB123" i="7" s="1"/>
  <c r="AC211" i="7"/>
  <c r="AC123" i="7" s="1"/>
  <c r="AD211" i="7"/>
  <c r="AD123" i="7" s="1"/>
  <c r="AF211" i="7"/>
  <c r="AF123" i="7" s="1"/>
  <c r="AE211" i="7"/>
  <c r="AE123" i="7" s="1"/>
  <c r="AD110" i="7" l="1"/>
  <c r="AD111" i="7" s="1"/>
  <c r="AD112" i="7" s="1"/>
  <c r="AC110" i="7"/>
  <c r="AC111" i="7" s="1"/>
  <c r="AC112" i="7" s="1"/>
  <c r="AE110" i="7"/>
  <c r="AE111" i="7" s="1"/>
  <c r="AE112" i="7" s="1"/>
  <c r="AB110" i="7"/>
  <c r="AB111" i="7" s="1"/>
  <c r="AB112" i="7" s="1"/>
  <c r="AF110" i="7"/>
  <c r="AF111" i="7" s="1"/>
  <c r="AF112" i="7" s="1"/>
  <c r="L538" i="7"/>
  <c r="I538" i="7"/>
  <c r="R538" i="7"/>
  <c r="O538" i="7"/>
  <c r="T538" i="7"/>
  <c r="K538" i="7"/>
  <c r="G538" i="7"/>
  <c r="S538" i="7"/>
  <c r="N538" i="7"/>
  <c r="D538" i="7"/>
  <c r="E538" i="7"/>
  <c r="F538" i="7"/>
  <c r="M538" i="7"/>
  <c r="P538" i="7"/>
  <c r="Q538" i="7"/>
  <c r="H538" i="7"/>
  <c r="J538" i="7"/>
  <c r="C538" i="7"/>
  <c r="B559" i="7" l="1"/>
  <c r="F20" i="1" s="1"/>
  <c r="C551" i="7"/>
  <c r="Q551" i="7"/>
  <c r="E551" i="7"/>
  <c r="G551" i="7"/>
  <c r="R551" i="7"/>
  <c r="P551" i="7"/>
  <c r="D551" i="7"/>
  <c r="K551" i="7"/>
  <c r="I551" i="7"/>
  <c r="M551" i="7"/>
  <c r="N551" i="7"/>
  <c r="T551" i="7"/>
  <c r="L551" i="7"/>
  <c r="J551" i="7"/>
  <c r="H551" i="7"/>
  <c r="F551" i="7"/>
  <c r="S551" i="7"/>
  <c r="O551" i="7"/>
  <c r="B551" i="7" l="1"/>
  <c r="N677" i="7"/>
  <c r="S69" i="7"/>
  <c r="S75" i="7" s="1"/>
  <c r="S81" i="7" s="1"/>
  <c r="O677" i="7"/>
  <c r="J678" i="7"/>
  <c r="G677" i="7"/>
  <c r="B677" i="7"/>
  <c r="L677" i="7"/>
  <c r="J677" i="7"/>
  <c r="C677" i="7"/>
  <c r="H677" i="7"/>
  <c r="K677" i="7"/>
  <c r="Q677" i="7"/>
  <c r="M677" i="7"/>
  <c r="F678" i="7" l="1"/>
  <c r="F138" i="7" s="1"/>
  <c r="E677" i="7"/>
  <c r="S563" i="7"/>
  <c r="R677" i="7"/>
  <c r="E678" i="7"/>
  <c r="E138" i="7" s="1"/>
  <c r="D677" i="7"/>
  <c r="G563" i="7"/>
  <c r="F677" i="7"/>
  <c r="Q678" i="7"/>
  <c r="Q175" i="7" s="1"/>
  <c r="P677" i="7"/>
  <c r="T563" i="7"/>
  <c r="T69" i="7" s="1"/>
  <c r="T75" i="7" s="1"/>
  <c r="T81" i="7" s="1"/>
  <c r="S677" i="7"/>
  <c r="J563" i="7"/>
  <c r="I677" i="7"/>
  <c r="T678" i="7"/>
  <c r="T175" i="7" s="1"/>
  <c r="E563" i="7"/>
  <c r="E69" i="7" s="1"/>
  <c r="E75" i="7" s="1"/>
  <c r="E81" i="7" s="1"/>
  <c r="S678" i="7"/>
  <c r="S138" i="7" s="1"/>
  <c r="G678" i="7"/>
  <c r="G175" i="7" s="1"/>
  <c r="F563" i="7"/>
  <c r="F69" i="7" s="1"/>
  <c r="F75" i="7" s="1"/>
  <c r="F81" i="7" s="1"/>
  <c r="Q563" i="7"/>
  <c r="B87" i="7"/>
  <c r="B88" i="7" s="1"/>
  <c r="B541" i="7"/>
  <c r="L563" i="7"/>
  <c r="L69" i="7" s="1"/>
  <c r="L75" i="7" s="1"/>
  <c r="L81" i="7" s="1"/>
  <c r="L678" i="7"/>
  <c r="C69" i="7"/>
  <c r="C75" i="7" s="1"/>
  <c r="C81" i="7" s="1"/>
  <c r="C678" i="7"/>
  <c r="J138" i="7"/>
  <c r="J175" i="7"/>
  <c r="J54" i="7"/>
  <c r="F54" i="7"/>
  <c r="N563" i="7"/>
  <c r="N678" i="7"/>
  <c r="I563" i="7"/>
  <c r="I69" i="7" s="1"/>
  <c r="I75" i="7" s="1"/>
  <c r="I81" i="7" s="1"/>
  <c r="I678" i="7"/>
  <c r="K563" i="7"/>
  <c r="K69" i="7" s="1"/>
  <c r="K75" i="7" s="1"/>
  <c r="K81" i="7" s="1"/>
  <c r="J69" i="7"/>
  <c r="J75" i="7" s="1"/>
  <c r="J81" i="7" s="1"/>
  <c r="K678" i="7"/>
  <c r="H563" i="7"/>
  <c r="H69" i="7" s="1"/>
  <c r="H75" i="7" s="1"/>
  <c r="H81" i="7" s="1"/>
  <c r="G69" i="7"/>
  <c r="G75" i="7" s="1"/>
  <c r="G81" i="7" s="1"/>
  <c r="H678" i="7"/>
  <c r="O563" i="7"/>
  <c r="N69" i="7"/>
  <c r="N75" i="7" s="1"/>
  <c r="N81" i="7" s="1"/>
  <c r="O678" i="7"/>
  <c r="R563" i="7"/>
  <c r="R69" i="7" s="1"/>
  <c r="R75" i="7" s="1"/>
  <c r="R81" i="7" s="1"/>
  <c r="Q69" i="7"/>
  <c r="Q75" i="7" s="1"/>
  <c r="Q81" i="7" s="1"/>
  <c r="R678" i="7"/>
  <c r="D563" i="7"/>
  <c r="D69" i="7" s="1"/>
  <c r="D75" i="7" s="1"/>
  <c r="D81" i="7" s="1"/>
  <c r="D678" i="7"/>
  <c r="M563" i="7"/>
  <c r="M69" i="7" s="1"/>
  <c r="M75" i="7" s="1"/>
  <c r="M81" i="7" s="1"/>
  <c r="M678" i="7"/>
  <c r="P563" i="7"/>
  <c r="P69" i="7" s="1"/>
  <c r="P75" i="7" s="1"/>
  <c r="P81" i="7" s="1"/>
  <c r="O69" i="7"/>
  <c r="O75" i="7" s="1"/>
  <c r="O81" i="7" s="1"/>
  <c r="P678" i="7"/>
  <c r="Q138" i="7" l="1"/>
  <c r="E175" i="7"/>
  <c r="F175" i="7"/>
  <c r="Q54" i="7"/>
  <c r="E54" i="7"/>
  <c r="B69" i="7"/>
  <c r="B75" i="7" s="1"/>
  <c r="B81" i="7" s="1"/>
  <c r="T138" i="7"/>
  <c r="T54" i="7"/>
  <c r="G54" i="7"/>
  <c r="S54" i="7"/>
  <c r="G138" i="7"/>
  <c r="S175" i="7"/>
  <c r="C539" i="7"/>
  <c r="C540" i="7" s="1"/>
  <c r="F19" i="1"/>
  <c r="M138" i="7"/>
  <c r="M175" i="7"/>
  <c r="M54" i="7"/>
  <c r="I175" i="7"/>
  <c r="I138" i="7"/>
  <c r="I54" i="7"/>
  <c r="L138" i="7"/>
  <c r="L54" i="7"/>
  <c r="L175" i="7"/>
  <c r="H175" i="7"/>
  <c r="H138" i="7"/>
  <c r="H54" i="7"/>
  <c r="K175" i="7"/>
  <c r="K138" i="7"/>
  <c r="K54" i="7"/>
  <c r="R138" i="7"/>
  <c r="R175" i="7"/>
  <c r="R54" i="7"/>
  <c r="O54" i="7"/>
  <c r="O175" i="7"/>
  <c r="O138" i="7"/>
  <c r="C175" i="7"/>
  <c r="C138" i="7"/>
  <c r="C54" i="7"/>
  <c r="P138" i="7"/>
  <c r="P54" i="7"/>
  <c r="P175" i="7"/>
  <c r="D138" i="7"/>
  <c r="D54" i="7"/>
  <c r="D175" i="7"/>
  <c r="N138" i="7"/>
  <c r="N175" i="7"/>
  <c r="N54" i="7"/>
  <c r="C221" i="7" l="1"/>
  <c r="F221" i="7" s="1"/>
  <c r="C219" i="7"/>
  <c r="F219" i="7" s="1"/>
  <c r="C355" i="7"/>
  <c r="F355" i="7" s="1"/>
  <c r="B89" i="7"/>
  <c r="B95" i="7" s="1"/>
  <c r="C354" i="7"/>
  <c r="F354" i="7" s="1"/>
  <c r="C352" i="7"/>
  <c r="F352" i="7" s="1"/>
  <c r="F17" i="1"/>
  <c r="F18" i="1" s="1"/>
  <c r="C353" i="7"/>
  <c r="F353" i="7" s="1"/>
  <c r="C218" i="7"/>
  <c r="F218" i="7" s="1"/>
  <c r="C220" i="7"/>
  <c r="F220" i="7" s="1"/>
  <c r="C351" i="7"/>
  <c r="F351" i="7" s="1"/>
  <c r="C350" i="7"/>
  <c r="F350" i="7" s="1"/>
  <c r="C217" i="7"/>
  <c r="C222" i="7"/>
  <c r="F222" i="7" s="1"/>
  <c r="C139" i="7"/>
  <c r="C55" i="7"/>
  <c r="C56" i="7" s="1"/>
  <c r="C176" i="7"/>
  <c r="C223" i="7" l="1"/>
  <c r="F217" i="7"/>
  <c r="F223" i="7" s="1"/>
  <c r="C356" i="7"/>
  <c r="B91" i="7"/>
  <c r="B96" i="7" s="1"/>
  <c r="B97" i="7" s="1"/>
  <c r="B112" i="7" s="1"/>
  <c r="C90" i="7"/>
  <c r="C91" i="7" s="1"/>
  <c r="C96" i="7" s="1"/>
  <c r="C97" i="7" s="1"/>
  <c r="C541" i="7"/>
  <c r="D539" i="7" s="1"/>
  <c r="D540" i="7" s="1"/>
  <c r="B123" i="7"/>
  <c r="F356" i="7"/>
  <c r="G350" i="7"/>
  <c r="G356" i="7" s="1"/>
  <c r="G217" i="7"/>
  <c r="G223" i="7" s="1"/>
  <c r="D55" i="7" l="1"/>
  <c r="D56" i="7" s="1"/>
  <c r="D139" i="7"/>
  <c r="D176" i="7"/>
  <c r="H219" i="7"/>
  <c r="K219" i="7" s="1"/>
  <c r="L219" i="7" s="1"/>
  <c r="H222" i="7"/>
  <c r="K222" i="7" s="1"/>
  <c r="L222" i="7" s="1"/>
  <c r="H218" i="7"/>
  <c r="K218" i="7" s="1"/>
  <c r="L218" i="7" s="1"/>
  <c r="H221" i="7"/>
  <c r="K221" i="7" s="1"/>
  <c r="L221" i="7" s="1"/>
  <c r="H220" i="7"/>
  <c r="K220" i="7" s="1"/>
  <c r="L220" i="7" s="1"/>
  <c r="H217" i="7"/>
  <c r="I223" i="7"/>
  <c r="H351" i="7"/>
  <c r="K351" i="7" s="1"/>
  <c r="L351" i="7" s="1"/>
  <c r="H350" i="7"/>
  <c r="H353" i="7"/>
  <c r="K353" i="7" s="1"/>
  <c r="L353" i="7" s="1"/>
  <c r="H355" i="7"/>
  <c r="K355" i="7" s="1"/>
  <c r="L355" i="7" s="1"/>
  <c r="H352" i="7"/>
  <c r="K352" i="7" s="1"/>
  <c r="L352" i="7" s="1"/>
  <c r="H354" i="7"/>
  <c r="K354" i="7" s="1"/>
  <c r="L354" i="7" s="1"/>
  <c r="I356" i="7"/>
  <c r="B116" i="7"/>
  <c r="D90" i="7" l="1"/>
  <c r="D91" i="7" s="1"/>
  <c r="D96" i="7" s="1"/>
  <c r="D97" i="7" s="1"/>
  <c r="D541" i="7"/>
  <c r="E539" i="7" s="1"/>
  <c r="E540" i="7" s="1"/>
  <c r="B117" i="7"/>
  <c r="K350" i="7"/>
  <c r="L350" i="7" s="1"/>
  <c r="H356" i="7"/>
  <c r="C101" i="7"/>
  <c r="I218" i="7"/>
  <c r="J218" i="7" s="1"/>
  <c r="I219" i="7"/>
  <c r="J219" i="7" s="1"/>
  <c r="I222" i="7"/>
  <c r="J222" i="7" s="1"/>
  <c r="I221" i="7"/>
  <c r="J221" i="7" s="1"/>
  <c r="I217" i="7"/>
  <c r="J217" i="7" s="1"/>
  <c r="I220" i="7"/>
  <c r="J220" i="7" s="1"/>
  <c r="C102" i="7"/>
  <c r="I353" i="7"/>
  <c r="J353" i="7" s="1"/>
  <c r="N353" i="7" s="1"/>
  <c r="O353" i="7" s="1"/>
  <c r="Q353" i="7" s="1"/>
  <c r="I355" i="7"/>
  <c r="J355" i="7" s="1"/>
  <c r="N222" i="7" s="1"/>
  <c r="O222" i="7" s="1"/>
  <c r="Q222" i="7" s="1"/>
  <c r="I351" i="7"/>
  <c r="J351" i="7" s="1"/>
  <c r="N351" i="7" s="1"/>
  <c r="O351" i="7" s="1"/>
  <c r="I352" i="7"/>
  <c r="J352" i="7" s="1"/>
  <c r="N219" i="7" s="1"/>
  <c r="O219" i="7" s="1"/>
  <c r="Q219" i="7" s="1"/>
  <c r="I350" i="7"/>
  <c r="J350" i="7" s="1"/>
  <c r="I354" i="7"/>
  <c r="J354" i="7" s="1"/>
  <c r="N221" i="7" s="1"/>
  <c r="O221" i="7" s="1"/>
  <c r="Q221" i="7" s="1"/>
  <c r="H223" i="7"/>
  <c r="K217" i="7"/>
  <c r="L217" i="7" s="1"/>
  <c r="L223" i="7" s="1"/>
  <c r="E139" i="7" l="1"/>
  <c r="E90" i="7"/>
  <c r="E91" i="7" s="1"/>
  <c r="E176" i="7"/>
  <c r="E55" i="7"/>
  <c r="E56" i="7" s="1"/>
  <c r="N220" i="7"/>
  <c r="O220" i="7" s="1"/>
  <c r="Q220" i="7" s="1"/>
  <c r="AN259" i="7" s="1"/>
  <c r="J223" i="7"/>
  <c r="J260" i="7"/>
  <c r="N260" i="7"/>
  <c r="AB260" i="7"/>
  <c r="I260" i="7"/>
  <c r="AD260" i="7"/>
  <c r="AO260" i="7"/>
  <c r="AE260" i="7"/>
  <c r="E260" i="7"/>
  <c r="AA260" i="7"/>
  <c r="U260" i="7"/>
  <c r="AF260" i="7"/>
  <c r="R260" i="7"/>
  <c r="Y260" i="7"/>
  <c r="W260" i="7"/>
  <c r="V260" i="7"/>
  <c r="AL260" i="7"/>
  <c r="AP260" i="7"/>
  <c r="G260" i="7"/>
  <c r="AJ260" i="7"/>
  <c r="Q260" i="7"/>
  <c r="K260" i="7"/>
  <c r="AI260" i="7"/>
  <c r="F260" i="7"/>
  <c r="S260" i="7"/>
  <c r="AG260" i="7"/>
  <c r="AH260" i="7"/>
  <c r="L260" i="7"/>
  <c r="T260" i="7"/>
  <c r="H260" i="7"/>
  <c r="AM260" i="7"/>
  <c r="AN260" i="7"/>
  <c r="P260" i="7"/>
  <c r="Z260" i="7"/>
  <c r="AC260" i="7"/>
  <c r="O260" i="7"/>
  <c r="C260" i="7"/>
  <c r="D260" i="7"/>
  <c r="M260" i="7"/>
  <c r="AK260" i="7"/>
  <c r="X260" i="7"/>
  <c r="AK258" i="7"/>
  <c r="C258" i="7"/>
  <c r="AD258" i="7"/>
  <c r="S258" i="7"/>
  <c r="AE258" i="7"/>
  <c r="W258" i="7"/>
  <c r="AI258" i="7"/>
  <c r="Z258" i="7"/>
  <c r="K258" i="7"/>
  <c r="P258" i="7"/>
  <c r="AM258" i="7"/>
  <c r="O258" i="7"/>
  <c r="U258" i="7"/>
  <c r="Q258" i="7"/>
  <c r="AP258" i="7"/>
  <c r="L258" i="7"/>
  <c r="J258" i="7"/>
  <c r="M258" i="7"/>
  <c r="AF258" i="7"/>
  <c r="AA258" i="7"/>
  <c r="T258" i="7"/>
  <c r="G258" i="7"/>
  <c r="AH258" i="7"/>
  <c r="AO258" i="7"/>
  <c r="X258" i="7"/>
  <c r="AC258" i="7"/>
  <c r="R258" i="7"/>
  <c r="I258" i="7"/>
  <c r="V258" i="7"/>
  <c r="F258" i="7"/>
  <c r="AB258" i="7"/>
  <c r="D258" i="7"/>
  <c r="Y258" i="7"/>
  <c r="H258" i="7"/>
  <c r="AN258" i="7"/>
  <c r="AJ258" i="7"/>
  <c r="E258" i="7"/>
  <c r="AL258" i="7"/>
  <c r="AG258" i="7"/>
  <c r="N258" i="7"/>
  <c r="P351" i="7"/>
  <c r="Q351" i="7" s="1"/>
  <c r="R261" i="7"/>
  <c r="T261" i="7"/>
  <c r="AB261" i="7"/>
  <c r="D261" i="7"/>
  <c r="U261" i="7"/>
  <c r="K261" i="7"/>
  <c r="I261" i="7"/>
  <c r="AK261" i="7"/>
  <c r="O261" i="7"/>
  <c r="AM261" i="7"/>
  <c r="Z261" i="7"/>
  <c r="J261" i="7"/>
  <c r="S261" i="7"/>
  <c r="N261" i="7"/>
  <c r="AE261" i="7"/>
  <c r="L261" i="7"/>
  <c r="AA261" i="7"/>
  <c r="X261" i="7"/>
  <c r="AL261" i="7"/>
  <c r="AH261" i="7"/>
  <c r="C261" i="7"/>
  <c r="Q261" i="7"/>
  <c r="AG261" i="7"/>
  <c r="AP261" i="7"/>
  <c r="P261" i="7"/>
  <c r="AI261" i="7"/>
  <c r="F261" i="7"/>
  <c r="Y261" i="7"/>
  <c r="G261" i="7"/>
  <c r="E261" i="7"/>
  <c r="AN261" i="7"/>
  <c r="AJ261" i="7"/>
  <c r="M261" i="7"/>
  <c r="H261" i="7"/>
  <c r="W261" i="7"/>
  <c r="V261" i="7"/>
  <c r="AF261" i="7"/>
  <c r="AO261" i="7"/>
  <c r="AC261" i="7"/>
  <c r="AD261" i="7"/>
  <c r="J356" i="7"/>
  <c r="C103" i="7"/>
  <c r="C179" i="7"/>
  <c r="N218" i="7"/>
  <c r="O218" i="7" s="1"/>
  <c r="Q218" i="7" s="1"/>
  <c r="N350" i="7"/>
  <c r="L356" i="7"/>
  <c r="N217" i="7"/>
  <c r="N355" i="7"/>
  <c r="O355" i="7" s="1"/>
  <c r="Q355" i="7" s="1"/>
  <c r="N352" i="7"/>
  <c r="O352" i="7" s="1"/>
  <c r="Q352" i="7" s="1"/>
  <c r="N354" i="7"/>
  <c r="O354" i="7" s="1"/>
  <c r="Q354" i="7" s="1"/>
  <c r="P392" i="7"/>
  <c r="R392" i="7"/>
  <c r="H392" i="7"/>
  <c r="N392" i="7"/>
  <c r="AK392" i="7"/>
  <c r="V392" i="7"/>
  <c r="AJ392" i="7"/>
  <c r="AI392" i="7"/>
  <c r="F392" i="7"/>
  <c r="T392" i="7"/>
  <c r="AP392" i="7"/>
  <c r="AO392" i="7"/>
  <c r="L392" i="7"/>
  <c r="AE392" i="7"/>
  <c r="AB392" i="7"/>
  <c r="E392" i="7"/>
  <c r="U392" i="7"/>
  <c r="AM392" i="7"/>
  <c r="I392" i="7"/>
  <c r="O392" i="7"/>
  <c r="D392" i="7"/>
  <c r="M392" i="7"/>
  <c r="W392" i="7"/>
  <c r="C392" i="7"/>
  <c r="AA392" i="7"/>
  <c r="AG392" i="7"/>
  <c r="J392" i="7"/>
  <c r="K392" i="7"/>
  <c r="AC392" i="7"/>
  <c r="AN392" i="7"/>
  <c r="AL392" i="7"/>
  <c r="X392" i="7"/>
  <c r="AH392" i="7"/>
  <c r="AD392" i="7"/>
  <c r="Z392" i="7"/>
  <c r="G392" i="7"/>
  <c r="Q392" i="7"/>
  <c r="S392" i="7"/>
  <c r="AF392" i="7"/>
  <c r="Y392" i="7"/>
  <c r="E541" i="7"/>
  <c r="Q259" i="7" l="1"/>
  <c r="AC259" i="7"/>
  <c r="O259" i="7"/>
  <c r="S259" i="7"/>
  <c r="X259" i="7"/>
  <c r="M259" i="7"/>
  <c r="L259" i="7"/>
  <c r="AD259" i="7"/>
  <c r="AO259" i="7"/>
  <c r="T259" i="7"/>
  <c r="AG259" i="7"/>
  <c r="W259" i="7"/>
  <c r="R259" i="7"/>
  <c r="AB259" i="7"/>
  <c r="AA259" i="7"/>
  <c r="AL259" i="7"/>
  <c r="G259" i="7"/>
  <c r="AJ259" i="7"/>
  <c r="V259" i="7"/>
  <c r="AK259" i="7"/>
  <c r="D259" i="7"/>
  <c r="C259" i="7"/>
  <c r="K259" i="7"/>
  <c r="Y259" i="7"/>
  <c r="P259" i="7"/>
  <c r="U259" i="7"/>
  <c r="AF259" i="7"/>
  <c r="N259" i="7"/>
  <c r="F259" i="7"/>
  <c r="AH259" i="7"/>
  <c r="AP259" i="7"/>
  <c r="H259" i="7"/>
  <c r="E259" i="7"/>
  <c r="AE259" i="7"/>
  <c r="Z259" i="7"/>
  <c r="AI259" i="7"/>
  <c r="J259" i="7"/>
  <c r="AM259" i="7"/>
  <c r="I259" i="7"/>
  <c r="E96" i="7"/>
  <c r="E97" i="7" s="1"/>
  <c r="F539" i="7"/>
  <c r="F540" i="7" s="1"/>
  <c r="P394" i="7"/>
  <c r="X394" i="7"/>
  <c r="AN394" i="7"/>
  <c r="K394" i="7"/>
  <c r="I394" i="7"/>
  <c r="T394" i="7"/>
  <c r="AC394" i="7"/>
  <c r="U394" i="7"/>
  <c r="AL394" i="7"/>
  <c r="AB394" i="7"/>
  <c r="M394" i="7"/>
  <c r="Z394" i="7"/>
  <c r="H394" i="7"/>
  <c r="AK394" i="7"/>
  <c r="V394" i="7"/>
  <c r="AM394" i="7"/>
  <c r="G394" i="7"/>
  <c r="E394" i="7"/>
  <c r="Q394" i="7"/>
  <c r="Y394" i="7"/>
  <c r="AO394" i="7"/>
  <c r="AH394" i="7"/>
  <c r="AE394" i="7"/>
  <c r="C394" i="7"/>
  <c r="AF394" i="7"/>
  <c r="AI394" i="7"/>
  <c r="D394" i="7"/>
  <c r="W394" i="7"/>
  <c r="AG394" i="7"/>
  <c r="R394" i="7"/>
  <c r="J394" i="7"/>
  <c r="AD394" i="7"/>
  <c r="N394" i="7"/>
  <c r="S394" i="7"/>
  <c r="O394" i="7"/>
  <c r="F394" i="7"/>
  <c r="L394" i="7"/>
  <c r="AA394" i="7"/>
  <c r="AJ394" i="7"/>
  <c r="AP394" i="7"/>
  <c r="N356" i="7"/>
  <c r="O350" i="7"/>
  <c r="B260" i="7" a="1"/>
  <c r="B260" i="7" s="1"/>
  <c r="AK257" i="7"/>
  <c r="N257" i="7"/>
  <c r="AJ257" i="7"/>
  <c r="X257" i="7"/>
  <c r="C257" i="7"/>
  <c r="K257" i="7"/>
  <c r="AC257" i="7"/>
  <c r="AL257" i="7"/>
  <c r="AP257" i="7"/>
  <c r="I257" i="7"/>
  <c r="Q257" i="7"/>
  <c r="J257" i="7"/>
  <c r="AB257" i="7"/>
  <c r="AA257" i="7"/>
  <c r="H257" i="7"/>
  <c r="O257" i="7"/>
  <c r="Y257" i="7"/>
  <c r="AI257" i="7"/>
  <c r="AM257" i="7"/>
  <c r="T257" i="7"/>
  <c r="AH257" i="7"/>
  <c r="AF257" i="7"/>
  <c r="AE257" i="7"/>
  <c r="M257" i="7"/>
  <c r="Z257" i="7"/>
  <c r="S257" i="7"/>
  <c r="R257" i="7"/>
  <c r="G257" i="7"/>
  <c r="AN257" i="7"/>
  <c r="F257" i="7"/>
  <c r="V257" i="7"/>
  <c r="E257" i="7"/>
  <c r="AD257" i="7"/>
  <c r="AG257" i="7"/>
  <c r="AO257" i="7"/>
  <c r="L257" i="7"/>
  <c r="D257" i="7"/>
  <c r="W257" i="7"/>
  <c r="U257" i="7"/>
  <c r="P257" i="7"/>
  <c r="B261" i="7" a="1"/>
  <c r="B261" i="7" s="1"/>
  <c r="N223" i="7"/>
  <c r="O217" i="7"/>
  <c r="E390" i="7"/>
  <c r="U390" i="7"/>
  <c r="P390" i="7"/>
  <c r="AF390" i="7"/>
  <c r="AP390" i="7"/>
  <c r="D390" i="7"/>
  <c r="V390" i="7"/>
  <c r="L390" i="7"/>
  <c r="AG390" i="7"/>
  <c r="T390" i="7"/>
  <c r="AN390" i="7"/>
  <c r="F390" i="7"/>
  <c r="AB390" i="7"/>
  <c r="O390" i="7"/>
  <c r="Y390" i="7"/>
  <c r="R390" i="7"/>
  <c r="AO390" i="7"/>
  <c r="AD390" i="7"/>
  <c r="N390" i="7"/>
  <c r="Q390" i="7"/>
  <c r="AM390" i="7"/>
  <c r="K390" i="7"/>
  <c r="H390" i="7"/>
  <c r="C390" i="7"/>
  <c r="AJ390" i="7"/>
  <c r="M390" i="7"/>
  <c r="AA390" i="7"/>
  <c r="Z390" i="7"/>
  <c r="AK390" i="7"/>
  <c r="X390" i="7"/>
  <c r="I390" i="7"/>
  <c r="G390" i="7"/>
  <c r="W390" i="7"/>
  <c r="J390" i="7"/>
  <c r="AE390" i="7"/>
  <c r="AL390" i="7"/>
  <c r="AH390" i="7"/>
  <c r="S390" i="7"/>
  <c r="AI390" i="7"/>
  <c r="AC390" i="7"/>
  <c r="B258" i="7" a="1"/>
  <c r="B258" i="7" s="1"/>
  <c r="B392" i="7" a="1"/>
  <c r="B392" i="7" s="1"/>
  <c r="C393" i="7"/>
  <c r="AL393" i="7"/>
  <c r="AO393" i="7"/>
  <c r="AG393" i="7"/>
  <c r="AN393" i="7"/>
  <c r="AK393" i="7"/>
  <c r="D393" i="7"/>
  <c r="AC393" i="7"/>
  <c r="Z393" i="7"/>
  <c r="H393" i="7"/>
  <c r="T393" i="7"/>
  <c r="AM393" i="7"/>
  <c r="AD393" i="7"/>
  <c r="Q393" i="7"/>
  <c r="J393" i="7"/>
  <c r="Y393" i="7"/>
  <c r="M393" i="7"/>
  <c r="AB393" i="7"/>
  <c r="AA393" i="7"/>
  <c r="AH393" i="7"/>
  <c r="S393" i="7"/>
  <c r="V393" i="7"/>
  <c r="X393" i="7"/>
  <c r="AF393" i="7"/>
  <c r="W393" i="7"/>
  <c r="E393" i="7"/>
  <c r="K393" i="7"/>
  <c r="O393" i="7"/>
  <c r="L393" i="7"/>
  <c r="AE393" i="7"/>
  <c r="I393" i="7"/>
  <c r="AI393" i="7"/>
  <c r="N393" i="7"/>
  <c r="AJ393" i="7"/>
  <c r="P393" i="7"/>
  <c r="G393" i="7"/>
  <c r="F393" i="7"/>
  <c r="AP393" i="7"/>
  <c r="R393" i="7"/>
  <c r="U393" i="7"/>
  <c r="AD391" i="7"/>
  <c r="R391" i="7"/>
  <c r="S391" i="7"/>
  <c r="E391" i="7"/>
  <c r="AK391" i="7"/>
  <c r="U391" i="7"/>
  <c r="M391" i="7"/>
  <c r="L391" i="7"/>
  <c r="AL391" i="7"/>
  <c r="AO391" i="7"/>
  <c r="N391" i="7"/>
  <c r="AF391" i="7"/>
  <c r="Q391" i="7"/>
  <c r="AP391" i="7"/>
  <c r="AN391" i="7"/>
  <c r="C391" i="7"/>
  <c r="AC391" i="7"/>
  <c r="X391" i="7"/>
  <c r="T391" i="7"/>
  <c r="Y391" i="7"/>
  <c r="I391" i="7"/>
  <c r="AI391" i="7"/>
  <c r="H391" i="7"/>
  <c r="V391" i="7"/>
  <c r="AA391" i="7"/>
  <c r="O391" i="7"/>
  <c r="J391" i="7"/>
  <c r="F391" i="7"/>
  <c r="G391" i="7"/>
  <c r="AJ391" i="7"/>
  <c r="K391" i="7"/>
  <c r="AB391" i="7"/>
  <c r="P391" i="7"/>
  <c r="AH391" i="7"/>
  <c r="Z391" i="7"/>
  <c r="AE391" i="7"/>
  <c r="D391" i="7"/>
  <c r="AG391" i="7"/>
  <c r="AM391" i="7"/>
  <c r="W391" i="7"/>
  <c r="B259" i="7" l="1" a="1"/>
  <c r="B259" i="7" s="1"/>
  <c r="B257" i="7" a="1"/>
  <c r="B257" i="7" s="1"/>
  <c r="B394" i="7" a="1"/>
  <c r="B394" i="7" s="1"/>
  <c r="F55" i="7"/>
  <c r="F56" i="7" s="1"/>
  <c r="F176" i="7"/>
  <c r="F139" i="7"/>
  <c r="B391" i="7" a="1"/>
  <c r="B391" i="7" s="1"/>
  <c r="B390" i="7" a="1"/>
  <c r="B390" i="7" s="1"/>
  <c r="O223" i="7"/>
  <c r="Q217" i="7"/>
  <c r="B393" i="7" a="1"/>
  <c r="B393" i="7" s="1"/>
  <c r="O356" i="7"/>
  <c r="P350" i="7"/>
  <c r="P356" i="7" s="1"/>
  <c r="C395" i="7" s="1"/>
  <c r="B395" i="7" s="1" a="1"/>
  <c r="B395" i="7" s="1"/>
  <c r="AN256" i="7" l="1"/>
  <c r="AN263" i="7" s="1"/>
  <c r="Q223" i="7"/>
  <c r="AL256" i="7"/>
  <c r="AL263" i="7" s="1"/>
  <c r="AP256" i="7"/>
  <c r="AP263" i="7" s="1"/>
  <c r="AF256" i="7"/>
  <c r="AF263" i="7" s="1"/>
  <c r="AJ256" i="7"/>
  <c r="AJ263" i="7" s="1"/>
  <c r="AD256" i="7"/>
  <c r="AD263" i="7" s="1"/>
  <c r="T256" i="7"/>
  <c r="T263" i="7" s="1"/>
  <c r="T140" i="7" s="1"/>
  <c r="AH256" i="7"/>
  <c r="AH263" i="7" s="1"/>
  <c r="AI256" i="7"/>
  <c r="AI263" i="7" s="1"/>
  <c r="AC256" i="7"/>
  <c r="AC263" i="7" s="1"/>
  <c r="P256" i="7"/>
  <c r="P263" i="7" s="1"/>
  <c r="P140" i="7" s="1"/>
  <c r="N256" i="7"/>
  <c r="N263" i="7" s="1"/>
  <c r="N140" i="7" s="1"/>
  <c r="AE256" i="7"/>
  <c r="AE263" i="7" s="1"/>
  <c r="AO256" i="7"/>
  <c r="AO263" i="7" s="1"/>
  <c r="H256" i="7"/>
  <c r="H263" i="7" s="1"/>
  <c r="H140" i="7" s="1"/>
  <c r="R256" i="7"/>
  <c r="R263" i="7" s="1"/>
  <c r="R140" i="7" s="1"/>
  <c r="S256" i="7"/>
  <c r="S263" i="7" s="1"/>
  <c r="S140" i="7" s="1"/>
  <c r="AK256" i="7"/>
  <c r="AK263" i="7" s="1"/>
  <c r="AG256" i="7"/>
  <c r="AG263" i="7" s="1"/>
  <c r="Q256" i="7"/>
  <c r="Q263" i="7" s="1"/>
  <c r="Q140" i="7" s="1"/>
  <c r="F256" i="7"/>
  <c r="F263" i="7" s="1"/>
  <c r="F140" i="7" s="1"/>
  <c r="F141" i="7" s="1"/>
  <c r="F169" i="7" s="1"/>
  <c r="F171" i="7" s="1"/>
  <c r="M256" i="7"/>
  <c r="M263" i="7" s="1"/>
  <c r="M140" i="7" s="1"/>
  <c r="D256" i="7"/>
  <c r="D263" i="7" s="1"/>
  <c r="D140" i="7" s="1"/>
  <c r="D141" i="7" s="1"/>
  <c r="D169" i="7" s="1"/>
  <c r="D171" i="7" s="1"/>
  <c r="E256" i="7"/>
  <c r="E263" i="7" s="1"/>
  <c r="E140" i="7" s="1"/>
  <c r="E141" i="7" s="1"/>
  <c r="E169" i="7" s="1"/>
  <c r="E171" i="7" s="1"/>
  <c r="I256" i="7"/>
  <c r="I263" i="7" s="1"/>
  <c r="I140" i="7" s="1"/>
  <c r="K256" i="7"/>
  <c r="K263" i="7" s="1"/>
  <c r="K140" i="7" s="1"/>
  <c r="AM256" i="7"/>
  <c r="AM263" i="7" s="1"/>
  <c r="O256" i="7"/>
  <c r="O263" i="7" s="1"/>
  <c r="O140" i="7" s="1"/>
  <c r="V256" i="7"/>
  <c r="V263" i="7" s="1"/>
  <c r="V140" i="7" s="1"/>
  <c r="V141" i="7" s="1"/>
  <c r="V169" i="7" s="1"/>
  <c r="V171" i="7" s="1"/>
  <c r="AA256" i="7"/>
  <c r="AA263" i="7" s="1"/>
  <c r="AA140" i="7" s="1"/>
  <c r="AA141" i="7" s="1"/>
  <c r="AA169" i="7" s="1"/>
  <c r="AA171" i="7" s="1"/>
  <c r="AB256" i="7"/>
  <c r="AB263" i="7" s="1"/>
  <c r="C256" i="7"/>
  <c r="C263" i="7" s="1"/>
  <c r="Y256" i="7"/>
  <c r="Y263" i="7" s="1"/>
  <c r="Y140" i="7" s="1"/>
  <c r="Y141" i="7" s="1"/>
  <c r="Y169" i="7" s="1"/>
  <c r="Y171" i="7" s="1"/>
  <c r="Z256" i="7"/>
  <c r="Z263" i="7" s="1"/>
  <c r="Z140" i="7" s="1"/>
  <c r="Z141" i="7" s="1"/>
  <c r="Z169" i="7" s="1"/>
  <c r="Z171" i="7" s="1"/>
  <c r="W256" i="7"/>
  <c r="W263" i="7" s="1"/>
  <c r="W140" i="7" s="1"/>
  <c r="W141" i="7" s="1"/>
  <c r="W169" i="7" s="1"/>
  <c r="W171" i="7" s="1"/>
  <c r="U256" i="7"/>
  <c r="U263" i="7" s="1"/>
  <c r="U140" i="7" s="1"/>
  <c r="U141" i="7" s="1"/>
  <c r="U169" i="7" s="1"/>
  <c r="U171" i="7" s="1"/>
  <c r="L256" i="7"/>
  <c r="L263" i="7" s="1"/>
  <c r="L140" i="7" s="1"/>
  <c r="G256" i="7"/>
  <c r="G263" i="7" s="1"/>
  <c r="G140" i="7" s="1"/>
  <c r="J256" i="7"/>
  <c r="J263" i="7" s="1"/>
  <c r="J140" i="7" s="1"/>
  <c r="X256" i="7"/>
  <c r="X263" i="7" s="1"/>
  <c r="X140" i="7" s="1"/>
  <c r="X141" i="7" s="1"/>
  <c r="X169" i="7" s="1"/>
  <c r="X171" i="7" s="1"/>
  <c r="F90" i="7"/>
  <c r="F91" i="7" s="1"/>
  <c r="F96" i="7" s="1"/>
  <c r="F97" i="7" s="1"/>
  <c r="F541" i="7"/>
  <c r="Q350" i="7"/>
  <c r="Y178" i="7" l="1"/>
  <c r="Y109" i="7"/>
  <c r="V178" i="7"/>
  <c r="V109" i="7"/>
  <c r="U178" i="7"/>
  <c r="U109" i="7"/>
  <c r="B263" i="7" a="1"/>
  <c r="B263" i="7" s="1"/>
  <c r="C140" i="7"/>
  <c r="C141" i="7" s="1"/>
  <c r="C169" i="7" s="1"/>
  <c r="C171" i="7" s="1"/>
  <c r="E178" i="7"/>
  <c r="E109" i="7"/>
  <c r="F178" i="7"/>
  <c r="F109" i="7"/>
  <c r="C389" i="7"/>
  <c r="Q356" i="7"/>
  <c r="AI389" i="7"/>
  <c r="AI396" i="7" s="1"/>
  <c r="AP389" i="7"/>
  <c r="AP396" i="7" s="1"/>
  <c r="I389" i="7"/>
  <c r="I396" i="7" s="1"/>
  <c r="I177" i="7" s="1"/>
  <c r="AJ389" i="7"/>
  <c r="AJ396" i="7" s="1"/>
  <c r="AC389" i="7"/>
  <c r="AC396" i="7" s="1"/>
  <c r="AG389" i="7"/>
  <c r="AG396" i="7" s="1"/>
  <c r="AM389" i="7"/>
  <c r="AM396" i="7" s="1"/>
  <c r="AK389" i="7"/>
  <c r="AK396" i="7" s="1"/>
  <c r="T389" i="7"/>
  <c r="T396" i="7" s="1"/>
  <c r="T177" i="7" s="1"/>
  <c r="D389" i="7"/>
  <c r="D396" i="7" s="1"/>
  <c r="D177" i="7" s="1"/>
  <c r="K389" i="7"/>
  <c r="K396" i="7" s="1"/>
  <c r="K177" i="7" s="1"/>
  <c r="AO389" i="7"/>
  <c r="AO396" i="7" s="1"/>
  <c r="L389" i="7"/>
  <c r="L396" i="7" s="1"/>
  <c r="L177" i="7" s="1"/>
  <c r="G389" i="7"/>
  <c r="G396" i="7" s="1"/>
  <c r="G177" i="7" s="1"/>
  <c r="AB389" i="7"/>
  <c r="AB396" i="7" s="1"/>
  <c r="AN389" i="7"/>
  <c r="AN396" i="7" s="1"/>
  <c r="S389" i="7"/>
  <c r="S396" i="7" s="1"/>
  <c r="S177" i="7" s="1"/>
  <c r="E389" i="7"/>
  <c r="E396" i="7" s="1"/>
  <c r="E177" i="7" s="1"/>
  <c r="P389" i="7"/>
  <c r="P396" i="7" s="1"/>
  <c r="P177" i="7" s="1"/>
  <c r="AD389" i="7"/>
  <c r="AD396" i="7" s="1"/>
  <c r="AE389" i="7"/>
  <c r="AE396" i="7" s="1"/>
  <c r="AL389" i="7"/>
  <c r="AL396" i="7" s="1"/>
  <c r="J389" i="7"/>
  <c r="J396" i="7" s="1"/>
  <c r="J177" i="7" s="1"/>
  <c r="H389" i="7"/>
  <c r="H396" i="7" s="1"/>
  <c r="H177" i="7" s="1"/>
  <c r="AF389" i="7"/>
  <c r="AF396" i="7" s="1"/>
  <c r="M389" i="7"/>
  <c r="M396" i="7" s="1"/>
  <c r="M177" i="7" s="1"/>
  <c r="AH389" i="7"/>
  <c r="AH396" i="7" s="1"/>
  <c r="W389" i="7"/>
  <c r="W396" i="7" s="1"/>
  <c r="W177" i="7" s="1"/>
  <c r="U389" i="7"/>
  <c r="U396" i="7" s="1"/>
  <c r="U177" i="7" s="1"/>
  <c r="Z389" i="7"/>
  <c r="Z396" i="7" s="1"/>
  <c r="Z177" i="7" s="1"/>
  <c r="O389" i="7"/>
  <c r="O396" i="7" s="1"/>
  <c r="O177" i="7" s="1"/>
  <c r="R389" i="7"/>
  <c r="R396" i="7" s="1"/>
  <c r="R177" i="7" s="1"/>
  <c r="Q389" i="7"/>
  <c r="Q396" i="7" s="1"/>
  <c r="Q177" i="7" s="1"/>
  <c r="AA389" i="7"/>
  <c r="AA396" i="7" s="1"/>
  <c r="AA177" i="7" s="1"/>
  <c r="F389" i="7"/>
  <c r="F396" i="7" s="1"/>
  <c r="F177" i="7" s="1"/>
  <c r="X389" i="7"/>
  <c r="X396" i="7" s="1"/>
  <c r="X177" i="7" s="1"/>
  <c r="Y389" i="7"/>
  <c r="Y396" i="7" s="1"/>
  <c r="Y177" i="7" s="1"/>
  <c r="N389" i="7"/>
  <c r="N396" i="7" s="1"/>
  <c r="N177" i="7" s="1"/>
  <c r="V389" i="7"/>
  <c r="V396" i="7" s="1"/>
  <c r="V177" i="7" s="1"/>
  <c r="W178" i="7"/>
  <c r="W109" i="7"/>
  <c r="D109" i="7"/>
  <c r="D178" i="7"/>
  <c r="X178" i="7"/>
  <c r="X109" i="7"/>
  <c r="G539" i="7"/>
  <c r="G540" i="7" s="1"/>
  <c r="Z178" i="7"/>
  <c r="Z109" i="7"/>
  <c r="AA178" i="7"/>
  <c r="AA109" i="7"/>
  <c r="Y181" i="7" l="1"/>
  <c r="Y209" i="7" s="1"/>
  <c r="U181" i="7"/>
  <c r="U209" i="7" s="1"/>
  <c r="V181" i="7"/>
  <c r="V209" i="7" s="1"/>
  <c r="E181" i="7"/>
  <c r="E209" i="7" s="1"/>
  <c r="E211" i="7" s="1"/>
  <c r="E123" i="7" s="1"/>
  <c r="F181" i="7"/>
  <c r="F209" i="7" s="1"/>
  <c r="F211" i="7" s="1"/>
  <c r="F123" i="7" s="1"/>
  <c r="G139" i="7"/>
  <c r="G141" i="7" s="1"/>
  <c r="G169" i="7" s="1"/>
  <c r="G171" i="7" s="1"/>
  <c r="G55" i="7"/>
  <c r="G56" i="7" s="1"/>
  <c r="G176" i="7"/>
  <c r="X181" i="7"/>
  <c r="X209" i="7" s="1"/>
  <c r="W181" i="7"/>
  <c r="W209" i="7" s="1"/>
  <c r="C178" i="7"/>
  <c r="C109" i="7"/>
  <c r="B389" i="7" a="1"/>
  <c r="B389" i="7" s="1"/>
  <c r="C396" i="7"/>
  <c r="AA181" i="7"/>
  <c r="AA209" i="7" s="1"/>
  <c r="Z181" i="7"/>
  <c r="Z209" i="7" s="1"/>
  <c r="D181" i="7"/>
  <c r="D209" i="7" s="1"/>
  <c r="AA211" i="7" l="1"/>
  <c r="AA123" i="7" s="1"/>
  <c r="W211" i="7"/>
  <c r="W123" i="7" s="1"/>
  <c r="V211" i="7"/>
  <c r="V123" i="7" s="1"/>
  <c r="D211" i="7"/>
  <c r="D123" i="7" s="1"/>
  <c r="X211" i="7"/>
  <c r="X123" i="7" s="1"/>
  <c r="U211" i="7"/>
  <c r="U123" i="7" s="1"/>
  <c r="Z211" i="7"/>
  <c r="Z123" i="7" s="1"/>
  <c r="Y211" i="7"/>
  <c r="Y123" i="7" s="1"/>
  <c r="F110" i="7"/>
  <c r="F111" i="7" s="1"/>
  <c r="F112" i="7" s="1"/>
  <c r="E110" i="7"/>
  <c r="E111" i="7" s="1"/>
  <c r="E112" i="7" s="1"/>
  <c r="B396" i="7" a="1"/>
  <c r="B396" i="7" s="1"/>
  <c r="C177" i="7"/>
  <c r="C181" i="7" s="1"/>
  <c r="C209" i="7" s="1"/>
  <c r="G90" i="7"/>
  <c r="G91" i="7" s="1"/>
  <c r="G96" i="7" s="1"/>
  <c r="G97" i="7" s="1"/>
  <c r="G541" i="7"/>
  <c r="G109" i="7"/>
  <c r="G178" i="7"/>
  <c r="G181" i="7" s="1"/>
  <c r="G209" i="7" s="1"/>
  <c r="V110" i="7" l="1"/>
  <c r="V111" i="7" s="1"/>
  <c r="V112" i="7" s="1"/>
  <c r="W110" i="7"/>
  <c r="W111" i="7" s="1"/>
  <c r="W112" i="7" s="1"/>
  <c r="X110" i="7"/>
  <c r="X111" i="7" s="1"/>
  <c r="X112" i="7" s="1"/>
  <c r="D110" i="7"/>
  <c r="D111" i="7" s="1"/>
  <c r="D112" i="7" s="1"/>
  <c r="AA110" i="7"/>
  <c r="AA111" i="7" s="1"/>
  <c r="AA112" i="7" s="1"/>
  <c r="Z110" i="7"/>
  <c r="Z111" i="7" s="1"/>
  <c r="Z112" i="7" s="1"/>
  <c r="Y110" i="7"/>
  <c r="Y111" i="7" s="1"/>
  <c r="Y112" i="7" s="1"/>
  <c r="U110" i="7"/>
  <c r="U111" i="7" s="1"/>
  <c r="U112" i="7" s="1"/>
  <c r="G211" i="7"/>
  <c r="G123" i="7" s="1"/>
  <c r="C211" i="7"/>
  <c r="C123" i="7" s="1"/>
  <c r="H539" i="7"/>
  <c r="H540" i="7" s="1"/>
  <c r="C110" i="7" l="1"/>
  <c r="C111" i="7" s="1"/>
  <c r="C112" i="7" s="1"/>
  <c r="D116" i="7" s="1"/>
  <c r="G110" i="7"/>
  <c r="G111" i="7" s="1"/>
  <c r="G112" i="7" s="1"/>
  <c r="H176" i="7"/>
  <c r="H55" i="7"/>
  <c r="H56" i="7" s="1"/>
  <c r="H139" i="7"/>
  <c r="H141" i="7" s="1"/>
  <c r="H169" i="7" s="1"/>
  <c r="H171" i="7" s="1"/>
  <c r="F116" i="7" l="1"/>
  <c r="E116" i="7"/>
  <c r="C116" i="7"/>
  <c r="G116" i="7"/>
  <c r="H90" i="7"/>
  <c r="H91" i="7" s="1"/>
  <c r="H96" i="7" s="1"/>
  <c r="H97" i="7" s="1"/>
  <c r="H541" i="7"/>
  <c r="H178" i="7"/>
  <c r="H181" i="7" s="1"/>
  <c r="H209" i="7" s="1"/>
  <c r="H109" i="7"/>
  <c r="F117" i="7" l="1"/>
  <c r="G117" i="7"/>
  <c r="D117" i="7"/>
  <c r="E117" i="7"/>
  <c r="C117" i="7"/>
  <c r="H211" i="7"/>
  <c r="H123" i="7" s="1"/>
  <c r="I539" i="7"/>
  <c r="I540" i="7" s="1"/>
  <c r="H110" i="7" l="1"/>
  <c r="H111" i="7" s="1"/>
  <c r="H112" i="7" s="1"/>
  <c r="H116" i="7" s="1"/>
  <c r="G118" i="7"/>
  <c r="D118" i="7"/>
  <c r="E118" i="7"/>
  <c r="F118" i="7"/>
  <c r="C118" i="7"/>
  <c r="I176" i="7"/>
  <c r="I55" i="7"/>
  <c r="I56" i="7" s="1"/>
  <c r="I139" i="7"/>
  <c r="I141" i="7" s="1"/>
  <c r="I169" i="7" s="1"/>
  <c r="I171" i="7" s="1"/>
  <c r="I178" i="7" l="1"/>
  <c r="I181" i="7" s="1"/>
  <c r="I209" i="7" s="1"/>
  <c r="I109" i="7"/>
  <c r="I90" i="7"/>
  <c r="I91" i="7" s="1"/>
  <c r="I96" i="7" s="1"/>
  <c r="I97" i="7" s="1"/>
  <c r="I541" i="7"/>
  <c r="H117" i="7"/>
  <c r="I211" i="7" l="1"/>
  <c r="I123" i="7" s="1"/>
  <c r="H118" i="7"/>
  <c r="J539" i="7"/>
  <c r="J540" i="7" s="1"/>
  <c r="I110" i="7" l="1"/>
  <c r="I111" i="7" s="1"/>
  <c r="I112" i="7" s="1"/>
  <c r="I116" i="7" s="1"/>
  <c r="J55" i="7"/>
  <c r="J56" i="7" s="1"/>
  <c r="J176" i="7"/>
  <c r="J139" i="7"/>
  <c r="J141" i="7" s="1"/>
  <c r="J169" i="7" s="1"/>
  <c r="J171" i="7" s="1"/>
  <c r="J90" i="7" l="1"/>
  <c r="J91" i="7" s="1"/>
  <c r="J96" i="7" s="1"/>
  <c r="J97" i="7" s="1"/>
  <c r="J541" i="7"/>
  <c r="J178" i="7"/>
  <c r="J181" i="7" s="1"/>
  <c r="J209" i="7" s="1"/>
  <c r="J109" i="7"/>
  <c r="I117" i="7"/>
  <c r="J211" i="7" l="1"/>
  <c r="J123" i="7" s="1"/>
  <c r="I118" i="7"/>
  <c r="K539" i="7"/>
  <c r="K540" i="7" s="1"/>
  <c r="J110" i="7" l="1"/>
  <c r="J111" i="7" s="1"/>
  <c r="J112" i="7" s="1"/>
  <c r="J116" i="7" s="1"/>
  <c r="K139" i="7"/>
  <c r="K141" i="7" s="1"/>
  <c r="K169" i="7" s="1"/>
  <c r="K171" i="7" s="1"/>
  <c r="K176" i="7"/>
  <c r="K55" i="7"/>
  <c r="K56" i="7" s="1"/>
  <c r="J117" i="7" l="1"/>
  <c r="K178" i="7"/>
  <c r="K181" i="7" s="1"/>
  <c r="K209" i="7" s="1"/>
  <c r="K109" i="7"/>
  <c r="K90" i="7"/>
  <c r="K91" i="7" s="1"/>
  <c r="K96" i="7" s="1"/>
  <c r="K97" i="7" s="1"/>
  <c r="K541" i="7"/>
  <c r="K211" i="7" l="1"/>
  <c r="K123" i="7" s="1"/>
  <c r="L539" i="7"/>
  <c r="L540" i="7" s="1"/>
  <c r="J118" i="7"/>
  <c r="K110" i="7" l="1"/>
  <c r="K111" i="7" s="1"/>
  <c r="K112" i="7" s="1"/>
  <c r="K116" i="7" s="1"/>
  <c r="K117" i="7" s="1"/>
  <c r="K118" i="7" s="1"/>
  <c r="L176" i="7"/>
  <c r="L139" i="7"/>
  <c r="L141" i="7" s="1"/>
  <c r="L169" i="7" s="1"/>
  <c r="L171" i="7" s="1"/>
  <c r="L55" i="7"/>
  <c r="L56" i="7" s="1"/>
  <c r="L109" i="7" l="1"/>
  <c r="L178" i="7"/>
  <c r="L181" i="7" s="1"/>
  <c r="L209" i="7" s="1"/>
  <c r="L90" i="7"/>
  <c r="L91" i="7" s="1"/>
  <c r="L96" i="7" s="1"/>
  <c r="L97" i="7" s="1"/>
  <c r="L541" i="7"/>
  <c r="L211" i="7" l="1"/>
  <c r="L123" i="7" s="1"/>
  <c r="M539" i="7"/>
  <c r="M540" i="7" s="1"/>
  <c r="L110" i="7" l="1"/>
  <c r="L111" i="7" s="1"/>
  <c r="L112" i="7" s="1"/>
  <c r="L116" i="7" s="1"/>
  <c r="L117" i="7" s="1"/>
  <c r="L118" i="7" s="1"/>
  <c r="M55" i="7"/>
  <c r="M56" i="7" s="1"/>
  <c r="M139" i="7"/>
  <c r="M141" i="7" s="1"/>
  <c r="M169" i="7" s="1"/>
  <c r="M171" i="7" s="1"/>
  <c r="M176" i="7"/>
  <c r="M178" i="7" l="1"/>
  <c r="M181" i="7" s="1"/>
  <c r="M209" i="7" s="1"/>
  <c r="M109" i="7"/>
  <c r="M90" i="7"/>
  <c r="M91" i="7" s="1"/>
  <c r="M96" i="7" s="1"/>
  <c r="M97" i="7" s="1"/>
  <c r="M541" i="7"/>
  <c r="M211" i="7" l="1"/>
  <c r="M123" i="7" s="1"/>
  <c r="N539" i="7"/>
  <c r="N540" i="7" s="1"/>
  <c r="M110" i="7" l="1"/>
  <c r="M111" i="7" s="1"/>
  <c r="M112" i="7" s="1"/>
  <c r="M116" i="7" s="1"/>
  <c r="M117" i="7" s="1"/>
  <c r="M118" i="7" s="1"/>
  <c r="N139" i="7"/>
  <c r="N141" i="7" s="1"/>
  <c r="N169" i="7" s="1"/>
  <c r="N171" i="7" s="1"/>
  <c r="N55" i="7"/>
  <c r="N56" i="7" s="1"/>
  <c r="N176" i="7"/>
  <c r="N178" i="7" l="1"/>
  <c r="N181" i="7" s="1"/>
  <c r="N209" i="7" s="1"/>
  <c r="N109" i="7"/>
  <c r="N90" i="7"/>
  <c r="N91" i="7" s="1"/>
  <c r="N96" i="7" s="1"/>
  <c r="N97" i="7" s="1"/>
  <c r="N541" i="7"/>
  <c r="N211" i="7" l="1"/>
  <c r="N123" i="7" s="1"/>
  <c r="O539" i="7"/>
  <c r="O540" i="7" s="1"/>
  <c r="N110" i="7" l="1"/>
  <c r="N111" i="7" s="1"/>
  <c r="N112" i="7" s="1"/>
  <c r="N116" i="7" s="1"/>
  <c r="N117" i="7" s="1"/>
  <c r="N118" i="7" s="1"/>
  <c r="O55" i="7"/>
  <c r="O56" i="7" s="1"/>
  <c r="O176" i="7"/>
  <c r="O139" i="7"/>
  <c r="O141" i="7" s="1"/>
  <c r="O169" i="7" s="1"/>
  <c r="O171" i="7" s="1"/>
  <c r="O90" i="7" l="1"/>
  <c r="O91" i="7" s="1"/>
  <c r="O96" i="7" s="1"/>
  <c r="O97" i="7" s="1"/>
  <c r="O541" i="7"/>
  <c r="O178" i="7"/>
  <c r="O181" i="7" s="1"/>
  <c r="O209" i="7" s="1"/>
  <c r="O109" i="7"/>
  <c r="O211" i="7" l="1"/>
  <c r="O123" i="7" s="1"/>
  <c r="P539" i="7"/>
  <c r="P540" i="7" s="1"/>
  <c r="O110" i="7" l="1"/>
  <c r="O111" i="7" s="1"/>
  <c r="O112" i="7" s="1"/>
  <c r="O116" i="7" s="1"/>
  <c r="O117" i="7" s="1"/>
  <c r="O118" i="7" s="1"/>
  <c r="P55" i="7"/>
  <c r="P56" i="7" s="1"/>
  <c r="P176" i="7"/>
  <c r="P139" i="7"/>
  <c r="P141" i="7" s="1"/>
  <c r="P169" i="7" s="1"/>
  <c r="P171" i="7" s="1"/>
  <c r="P90" i="7" l="1"/>
  <c r="P91" i="7" s="1"/>
  <c r="P96" i="7" s="1"/>
  <c r="P97" i="7" s="1"/>
  <c r="P541" i="7"/>
  <c r="P178" i="7"/>
  <c r="P181" i="7" s="1"/>
  <c r="P209" i="7" s="1"/>
  <c r="P109" i="7"/>
  <c r="P211" i="7" l="1"/>
  <c r="P123" i="7" s="1"/>
  <c r="Q539" i="7"/>
  <c r="Q540" i="7" s="1"/>
  <c r="P110" i="7" l="1"/>
  <c r="P111" i="7" s="1"/>
  <c r="P112" i="7" s="1"/>
  <c r="P116" i="7" s="1"/>
  <c r="P117" i="7" s="1"/>
  <c r="P118" i="7" s="1"/>
  <c r="Q55" i="7"/>
  <c r="Q56" i="7" s="1"/>
  <c r="Q176" i="7"/>
  <c r="Q139" i="7"/>
  <c r="Q141" i="7" s="1"/>
  <c r="Q169" i="7" s="1"/>
  <c r="Q171" i="7" s="1"/>
  <c r="Q90" i="7" l="1"/>
  <c r="Q91" i="7" s="1"/>
  <c r="Q96" i="7" s="1"/>
  <c r="Q97" i="7" s="1"/>
  <c r="Q541" i="7"/>
  <c r="Q178" i="7"/>
  <c r="Q181" i="7" s="1"/>
  <c r="Q209" i="7" s="1"/>
  <c r="Q109" i="7"/>
  <c r="Q211" i="7" l="1"/>
  <c r="Q123" i="7" s="1"/>
  <c r="R539" i="7"/>
  <c r="R540" i="7" s="1"/>
  <c r="Q110" i="7" l="1"/>
  <c r="Q111" i="7" s="1"/>
  <c r="Q112" i="7" s="1"/>
  <c r="Q116" i="7" s="1"/>
  <c r="Q117" i="7" s="1"/>
  <c r="Q118" i="7" s="1"/>
  <c r="R139" i="7"/>
  <c r="R141" i="7" s="1"/>
  <c r="R169" i="7" s="1"/>
  <c r="R171" i="7" s="1"/>
  <c r="R176" i="7"/>
  <c r="R55" i="7"/>
  <c r="R56" i="7" s="1"/>
  <c r="R109" i="7" l="1"/>
  <c r="R178" i="7"/>
  <c r="R181" i="7" s="1"/>
  <c r="R209" i="7" s="1"/>
  <c r="R90" i="7"/>
  <c r="R91" i="7" s="1"/>
  <c r="R96" i="7" s="1"/>
  <c r="R97" i="7" s="1"/>
  <c r="R541" i="7"/>
  <c r="R211" i="7" l="1"/>
  <c r="R123" i="7" s="1"/>
  <c r="S539" i="7"/>
  <c r="S540" i="7" s="1"/>
  <c r="R110" i="7" l="1"/>
  <c r="R111" i="7" s="1"/>
  <c r="R112" i="7" s="1"/>
  <c r="R116" i="7" s="1"/>
  <c r="R117" i="7" s="1"/>
  <c r="R118" i="7" s="1"/>
  <c r="S55" i="7"/>
  <c r="S56" i="7" s="1"/>
  <c r="S176" i="7"/>
  <c r="S139" i="7"/>
  <c r="S141" i="7" s="1"/>
  <c r="S169" i="7" s="1"/>
  <c r="S171" i="7" s="1"/>
  <c r="S90" i="7" l="1"/>
  <c r="S91" i="7" s="1"/>
  <c r="S96" i="7" s="1"/>
  <c r="S97" i="7" s="1"/>
  <c r="S541" i="7"/>
  <c r="S178" i="7"/>
  <c r="S181" i="7" s="1"/>
  <c r="S209" i="7" s="1"/>
  <c r="S109" i="7"/>
  <c r="S211" i="7" l="1"/>
  <c r="S123" i="7" s="1"/>
  <c r="T539" i="7"/>
  <c r="T540" i="7" s="1"/>
  <c r="S110" i="7" l="1"/>
  <c r="S111" i="7" s="1"/>
  <c r="S112" i="7" s="1"/>
  <c r="S116" i="7" s="1"/>
  <c r="S117" i="7" s="1"/>
  <c r="S118" i="7" s="1"/>
  <c r="T55" i="7"/>
  <c r="T56" i="7" s="1"/>
  <c r="T139" i="7"/>
  <c r="T141" i="7" s="1"/>
  <c r="T169" i="7" s="1"/>
  <c r="T171" i="7" s="1"/>
  <c r="T176" i="7"/>
  <c r="T90" i="7" l="1"/>
  <c r="T91" i="7" s="1"/>
  <c r="T96" i="7" s="1"/>
  <c r="T97" i="7" s="1"/>
  <c r="T541" i="7"/>
  <c r="U541" i="7" s="1"/>
  <c r="V541" i="7" s="1"/>
  <c r="W541" i="7" s="1"/>
  <c r="X541" i="7" s="1"/>
  <c r="Y541" i="7" s="1"/>
  <c r="Z541" i="7" s="1"/>
  <c r="AA541" i="7" s="1"/>
  <c r="AB541" i="7" s="1"/>
  <c r="AC541" i="7" s="1"/>
  <c r="AD541" i="7" s="1"/>
  <c r="AE541" i="7" s="1"/>
  <c r="AF541" i="7" s="1"/>
  <c r="AG541" i="7" s="1"/>
  <c r="AH541" i="7" s="1"/>
  <c r="AI541" i="7" s="1"/>
  <c r="AJ541" i="7" s="1"/>
  <c r="AK541" i="7" s="1"/>
  <c r="AL541" i="7" s="1"/>
  <c r="AM541" i="7" s="1"/>
  <c r="AN541" i="7" s="1"/>
  <c r="AO541" i="7" s="1"/>
  <c r="AP541" i="7" s="1"/>
  <c r="T178" i="7"/>
  <c r="T181" i="7" s="1"/>
  <c r="T209" i="7" s="1"/>
  <c r="T109" i="7"/>
  <c r="T211" i="7" l="1"/>
  <c r="T123" i="7" s="1"/>
  <c r="T110" i="7" l="1"/>
  <c r="T111" i="7" s="1"/>
  <c r="T112" i="7" s="1"/>
  <c r="AF116" i="7" s="1"/>
  <c r="B127" i="7"/>
  <c r="B129" i="7" s="1"/>
  <c r="F12" i="1" s="1"/>
  <c r="Z116" i="7"/>
  <c r="W116" i="7"/>
  <c r="AB116" i="7"/>
  <c r="AG116" i="7" l="1"/>
  <c r="U116" i="7"/>
  <c r="AA116" i="7"/>
  <c r="AI116" i="7"/>
  <c r="AO116" i="7"/>
  <c r="B120" i="7"/>
  <c r="F13" i="1" s="1"/>
  <c r="Y116" i="7"/>
  <c r="AK116" i="7"/>
  <c r="AN116" i="7"/>
  <c r="AE116" i="7"/>
  <c r="AJ116" i="7"/>
  <c r="AL116" i="7"/>
  <c r="AM116" i="7"/>
  <c r="AD116" i="7"/>
  <c r="AH116" i="7"/>
  <c r="AC116" i="7"/>
  <c r="AP116" i="7"/>
  <c r="V116" i="7"/>
  <c r="X116" i="7"/>
  <c r="T116" i="7"/>
  <c r="T117" i="7" s="1"/>
  <c r="T118" i="7" s="1"/>
  <c r="F16" i="1"/>
  <c r="AE117" i="7" l="1"/>
  <c r="U117" i="7"/>
  <c r="U118" i="7" s="1"/>
  <c r="AD117" i="7"/>
  <c r="AN117" i="7"/>
  <c r="Z117" i="7"/>
  <c r="AB117" i="7"/>
  <c r="AI117" i="7"/>
  <c r="AM117" i="7"/>
  <c r="AN118" i="7" s="1"/>
  <c r="AK117" i="7"/>
  <c r="AA117" i="7"/>
  <c r="W117" i="7"/>
  <c r="X117" i="7"/>
  <c r="V117" i="7"/>
  <c r="AL117" i="7"/>
  <c r="Y117" i="7"/>
  <c r="AG117" i="7"/>
  <c r="AP117" i="7"/>
  <c r="AC117" i="7"/>
  <c r="AH117" i="7"/>
  <c r="AJ117" i="7"/>
  <c r="AO117" i="7"/>
  <c r="AO118" i="7" s="1"/>
  <c r="AF117" i="7"/>
  <c r="AF118" i="7" s="1"/>
  <c r="AE118" i="7"/>
  <c r="Y118" i="7"/>
  <c r="AI118" i="7" l="1"/>
  <c r="AJ118" i="7"/>
  <c r="AC118" i="7"/>
  <c r="AB118" i="7"/>
  <c r="W118" i="7"/>
  <c r="AD118" i="7"/>
  <c r="AG118" i="7"/>
  <c r="V118" i="7"/>
  <c r="AL118" i="7"/>
  <c r="Z118" i="7"/>
  <c r="AP118" i="7"/>
  <c r="X118" i="7"/>
  <c r="AK118" i="7"/>
  <c r="AM118" i="7"/>
  <c r="AH118" i="7"/>
  <c r="AA118" i="7"/>
  <c r="B118" i="7" l="1"/>
  <c r="F15" i="1" s="1"/>
  <c r="F14" i="1" s="1"/>
</calcChain>
</file>

<file path=xl/sharedStrings.xml><?xml version="1.0" encoding="utf-8"?>
<sst xmlns="http://schemas.openxmlformats.org/spreadsheetml/2006/main" count="705" uniqueCount="367">
  <si>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</si>
  <si>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</si>
  <si>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</si>
  <si>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</si>
  <si>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</si>
  <si>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</si>
  <si>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</si>
  <si>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</si>
  <si>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</si>
  <si>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</si>
  <si>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</si>
  <si>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</si>
  <si>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</si>
  <si>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</si>
  <si>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</si>
  <si>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</si>
  <si>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</si>
  <si>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</si>
  <si>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</si>
  <si>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</si>
  <si>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</si>
  <si>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</si>
  <si>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</si>
  <si>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</si>
  <si>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</si>
  <si>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</si>
  <si>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</si>
  <si>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</si>
  <si>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</si>
  <si>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</si>
  <si>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</si>
  <si>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</si>
  <si>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</si>
  <si>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</si>
  <si>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</si>
  <si>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</si>
  <si>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</si>
  <si>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</si>
  <si>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</si>
  <si>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</si>
  <si>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</si>
  <si>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</si>
  <si>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</si>
  <si>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</si>
  <si>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</si>
  <si>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</si>
  <si>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</si>
  <si>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</si>
  <si>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</si>
  <si>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</si>
  <si>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</si>
  <si>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</si>
  <si>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</si>
  <si>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</si>
  <si>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</si>
  <si>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</si>
  <si>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</si>
  <si>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</si>
  <si>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</si>
  <si>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</si>
  <si>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</si>
  <si>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</si>
  <si>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</si>
  <si>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</si>
  <si>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</si>
  <si>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</si>
  <si>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</si>
  <si>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</si>
  <si>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</si>
  <si>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</si>
  <si>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</si>
  <si>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</si>
  <si>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</si>
  <si>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</si>
  <si>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</si>
  <si>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</si>
  <si>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</si>
  <si>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</si>
  <si>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</si>
  <si>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</si>
  <si>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</si>
  <si>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</si>
  <si>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</si>
  <si>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</si>
  <si>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</si>
  <si>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</si>
  <si>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</si>
  <si>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</si>
  <si>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</si>
  <si>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</si>
  <si>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</si>
  <si>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</si>
  <si>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</si>
  <si>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</si>
  <si>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</si>
  <si>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</si>
  <si>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</si>
  <si>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</si>
  <si>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</si>
  <si>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</si>
  <si>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</si>
  <si>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</si>
  <si>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</si>
  <si>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</si>
  <si>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</si>
  <si>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</si>
  <si>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</si>
  <si>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</si>
  <si>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</si>
  <si>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</si>
  <si>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</si>
  <si>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</si>
  <si>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</si>
  <si>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</si>
  <si>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</si>
  <si>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</si>
  <si>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</si>
  <si>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</si>
  <si>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</si>
  <si>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</si>
  <si>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</si>
  <si>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</si>
  <si>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</si>
  <si>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</si>
  <si>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</si>
  <si>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</si>
  <si>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</si>
  <si>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</si>
  <si>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</si>
  <si>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</si>
  <si>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</si>
  <si>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</si>
  <si>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</si>
  <si>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</si>
  <si>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</si>
  <si>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</si>
  <si>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</si>
  <si>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</si>
  <si>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</si>
  <si>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</si>
  <si>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</si>
  <si>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</si>
  <si>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</si>
  <si>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</si>
  <si>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</si>
  <si>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</si>
  <si>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</si>
  <si>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</si>
  <si>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</si>
  <si>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</si>
  <si>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</si>
  <si>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</si>
  <si>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</si>
  <si>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</si>
  <si>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</si>
  <si>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</si>
  <si>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</si>
  <si>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</si>
  <si>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</si>
  <si>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</si>
  <si>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</si>
  <si>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</si>
  <si>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</si>
  <si>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</si>
  <si>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</si>
  <si>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</si>
  <si>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</si>
  <si>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</si>
  <si>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</si>
  <si>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</si>
  <si>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</si>
  <si>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</si>
  <si>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</si>
  <si>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</si>
  <si>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</si>
  <si>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</si>
  <si>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</si>
  <si>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</si>
  <si>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</si>
  <si>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</si>
  <si>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</si>
  <si>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</si>
  <si>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</si>
  <si>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</si>
  <si>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</si>
  <si>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</si>
  <si>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</si>
  <si>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</si>
  <si>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</si>
  <si>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</si>
  <si>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</si>
  <si>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</si>
  <si>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</si>
  <si>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</si>
  <si>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</si>
  <si>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</si>
  <si>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</si>
  <si>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</si>
  <si>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</si>
  <si>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</si>
  <si>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</si>
  <si>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</si>
  <si>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</si>
  <si>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</si>
  <si>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</si>
  <si>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</si>
  <si>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</si>
  <si>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</si>
  <si>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</si>
  <si>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</si>
  <si>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</si>
  <si>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</si>
  <si>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</si>
  <si>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</si>
  <si>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</si>
  <si>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</si>
  <si>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</si>
  <si>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</si>
  <si>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</si>
  <si>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</si>
  <si>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</si>
  <si>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</si>
  <si>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</si>
  <si>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</si>
  <si>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</si>
  <si>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</si>
  <si>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</si>
  <si>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</si>
  <si>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</si>
  <si>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</si>
  <si>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</si>
  <si>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</si>
  <si>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</si>
  <si>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</si>
  <si>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</si>
  <si>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</si>
  <si>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</si>
  <si>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</si>
  <si>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</si>
  <si>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</si>
  <si>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</si>
  <si>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</si>
  <si>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</si>
  <si>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</si>
  <si>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</si>
  <si>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</si>
  <si>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</si>
  <si>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</si>
  <si>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</si>
  <si>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</si>
  <si>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</si>
  <si>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</si>
  <si>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</si>
  <si>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</si>
  <si>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</si>
  <si>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</si>
  <si>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</si>
  <si>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</si>
  <si>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</si>
  <si>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</si>
  <si>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</si>
  <si>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</si>
  <si>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</si>
  <si>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</si>
  <si>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</si>
  <si>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</si>
  <si>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</si>
  <si>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</si>
  <si>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</si>
  <si>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</si>
  <si>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</si>
  <si>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</si>
  <si>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</si>
  <si>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</si>
  <si>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</si>
  <si>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</si>
  <si>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</si>
  <si>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</si>
  <si>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</si>
  <si>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</si>
  <si>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</si>
  <si>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</si>
  <si>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</si>
  <si>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</si>
  <si>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</si>
  <si>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</si>
  <si>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</si>
  <si>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</si>
  <si>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</si>
  <si>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</si>
  <si>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</si>
  <si>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</si>
  <si>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</si>
  <si>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</si>
  <si>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</si>
  <si>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</si>
  <si>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</si>
  <si>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</si>
  <si>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</si>
  <si>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</si>
  <si>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</si>
  <si>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</si>
  <si>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</si>
  <si>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</si>
  <si>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</si>
  <si>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</si>
  <si>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</si>
  <si>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</si>
  <si>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</si>
  <si>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</si>
  <si>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</si>
  <si>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</si>
  <si>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</si>
  <si>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</si>
  <si>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</si>
  <si>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</si>
  <si>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</si>
  <si>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</si>
  <si>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</si>
  <si>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</si>
  <si>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</si>
  <si>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</si>
  <si>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</si>
  <si>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</si>
  <si>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</si>
  <si>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</si>
  <si>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</si>
  <si>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</si>
  <si>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</si>
  <si>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</si>
  <si>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</si>
  <si>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</si>
  <si>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</si>
  <si>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</si>
  <si>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</si>
  <si>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</si>
  <si>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</si>
  <si>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</si>
  <si>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</si>
  <si>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</si>
  <si>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</si>
  <si>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</si>
  <si>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</si>
  <si>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</si>
  <si>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</si>
  <si>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</si>
  <si>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</si>
  <si>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</si>
  <si>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</si>
  <si>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</si>
  <si>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</si>
  <si>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</si>
  <si>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</si>
  <si>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</si>
  <si>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</si>
  <si>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</si>
  <si>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</si>
  <si>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</si>
  <si>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</si>
  <si>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</si>
  <si>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</si>
  <si>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</si>
  <si>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</si>
  <si>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Host Developer Inputs</t>
  </si>
  <si>
    <t>Host Developer Cash Flow</t>
  </si>
  <si>
    <t>HOST Values</t>
  </si>
  <si>
    <t xml:space="preserve">PPA agreement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</si>
</sst>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52</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172</xdr:row>
      <xdr:rowOff>31750</xdr:rowOff>
    </xdr:from>
    <xdr:to>
      <xdr:col>1</xdr:col>
      <xdr:colOff>4011084</xdr:colOff>
      <xdr:row>178</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9"/>
  <sheetViews>
    <sheetView tabSelected="1" topLeftCell="A127" zoomScale="90" zoomScaleNormal="90" workbookViewId="0">
      <selection activeCell="C194" sqref="C194"/>
    </sheetView>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s="7" customFormat="1" ht="21" customHeight="1" x14ac:dyDescent="0.55000000000000004">
      <c r="A1" s="351"/>
      <c r="B1" s="352" t="s">
        <v>363</v>
      </c>
      <c r="C1" s="351"/>
      <c r="D1" s="351"/>
      <c r="E1" s="351"/>
      <c r="F1" s="351"/>
      <c r="G1" s="351"/>
      <c r="H1" s="351"/>
      <c r="I1" s="351"/>
      <c r="J1" s="108"/>
      <c r="K1" s="108"/>
      <c r="L1" s="108"/>
      <c r="M1" s="108"/>
      <c r="N1" s="108"/>
    </row>
    <row r="2" spans="1:48" s="7" customFormat="1" ht="12.75" customHeight="1" x14ac:dyDescent="0.3">
      <c r="B2" s="5" t="s">
        <v>106</v>
      </c>
      <c r="C2" s="144"/>
      <c r="D2" s="108"/>
      <c r="E2" s="109" t="s">
        <v>92</v>
      </c>
      <c r="F2" s="9"/>
      <c r="G2" s="108"/>
      <c r="H2" s="263"/>
      <c r="I2" s="9"/>
      <c r="J2" s="108"/>
      <c r="K2" s="108"/>
      <c r="L2" s="108"/>
      <c r="M2" s="108"/>
      <c r="N2" s="108"/>
    </row>
    <row r="3" spans="1:48" s="7" customFormat="1" ht="12.75" customHeight="1" x14ac:dyDescent="0.3">
      <c r="B3" s="83" t="s">
        <v>204</v>
      </c>
      <c r="C3" s="145">
        <v>0</v>
      </c>
      <c r="D3" s="108"/>
      <c r="E3" s="50" t="s">
        <v>188</v>
      </c>
      <c r="F3" s="9"/>
      <c r="G3" s="108"/>
      <c r="H3" s="263"/>
      <c r="I3" s="162"/>
      <c r="J3" s="108"/>
      <c r="K3" s="108"/>
      <c r="L3" s="108"/>
      <c r="M3" s="108"/>
      <c r="N3" s="108"/>
    </row>
    <row r="4" spans="1:48" s="7" customFormat="1" ht="12.75" customHeight="1" x14ac:dyDescent="0.3">
      <c r="B4" s="15"/>
      <c r="C4" s="151"/>
      <c r="D4" s="108"/>
      <c r="E4" s="310" t="s">
        <v>189</v>
      </c>
      <c r="F4" s="9"/>
      <c r="G4" s="108"/>
      <c r="H4" s="259"/>
      <c r="I4" s="160"/>
      <c r="J4" s="108"/>
      <c r="K4" s="108"/>
      <c r="L4" s="108"/>
      <c r="M4" s="108"/>
      <c r="N4" s="108"/>
    </row>
    <row r="5" spans="1:48" s="7" customFormat="1" ht="12.75" customHeight="1" x14ac:dyDescent="0.3">
      <c r="B5" s="5" t="s">
        <v>105</v>
      </c>
      <c r="C5" s="147"/>
      <c r="D5" s="108"/>
      <c r="E5" s="272" t="s">
        <v>249</v>
      </c>
      <c r="F5" s="9"/>
      <c r="H5" s="9"/>
      <c r="I5" s="162"/>
      <c r="J5" s="9"/>
      <c r="K5" s="108"/>
      <c r="L5" s="108"/>
      <c r="M5" s="108"/>
      <c r="N5" s="108"/>
    </row>
    <row r="6" spans="1:48" x14ac:dyDescent="0.3">
      <c r="B6" s="51" t="s">
        <v>167</v>
      </c>
      <c r="C6" s="239">
        <v>0</v>
      </c>
      <c r="D6" s="7"/>
      <c r="E6" s="338" t="s">
        <v>283</v>
      </c>
      <c r="F6" s="9"/>
      <c r="G6" s="108"/>
      <c r="H6" s="108"/>
      <c r="I6" s="108"/>
      <c r="J6" s="108"/>
      <c r="K6" s="15"/>
      <c r="L6" s="7"/>
      <c r="M6" s="29"/>
      <c r="N6" s="9"/>
      <c r="P6" s="9"/>
    </row>
    <row r="7" spans="1:48" x14ac:dyDescent="0.3">
      <c r="B7" s="9"/>
      <c r="C7" s="149"/>
      <c r="D7" s="7"/>
      <c r="E7" s="9"/>
      <c r="F7" s="9"/>
      <c r="G7" s="49"/>
      <c r="H7" s="49"/>
      <c r="I7" s="49"/>
      <c r="J7" s="49"/>
      <c r="M7" s="24"/>
      <c r="N7" s="122"/>
    </row>
    <row r="8" spans="1:48" x14ac:dyDescent="0.3">
      <c r="B8" s="5" t="s">
        <v>168</v>
      </c>
      <c r="C8" s="147"/>
      <c r="D8" s="7"/>
      <c r="E8" s="264" t="s">
        <v>210</v>
      </c>
      <c r="F8" s="265"/>
      <c r="G8" s="209"/>
      <c r="H8" s="162"/>
      <c r="I8" s="162"/>
      <c r="J8" s="162"/>
      <c r="K8" s="9"/>
      <c r="M8" s="128"/>
      <c r="N8" s="124"/>
      <c r="P8" s="9"/>
    </row>
    <row r="9" spans="1:48" x14ac:dyDescent="0.3">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3">
      <c r="B10" s="115" t="s">
        <v>193</v>
      </c>
      <c r="C10" s="142">
        <v>0</v>
      </c>
      <c r="D10" s="7"/>
      <c r="E10" s="266" t="s">
        <v>212</v>
      </c>
      <c r="F10" s="271">
        <f>ppa_escalation</f>
        <v>0</v>
      </c>
      <c r="G10" s="162"/>
      <c r="H10" s="162"/>
      <c r="I10" s="244"/>
      <c r="J10" s="162"/>
      <c r="K10" s="9"/>
      <c r="M10" s="128"/>
      <c r="N10" s="124"/>
      <c r="P10" s="9"/>
    </row>
    <row r="11" spans="1:48" x14ac:dyDescent="0.3">
      <c r="B11" s="114" t="s">
        <v>170</v>
      </c>
      <c r="C11" s="141">
        <v>0</v>
      </c>
      <c r="D11" s="7"/>
      <c r="E11" s="266" t="s">
        <v>281</v>
      </c>
      <c r="F11" s="271">
        <f>'Cash Flow'!B133</f>
        <v>0</v>
      </c>
      <c r="G11" s="162"/>
      <c r="H11" s="162"/>
      <c r="I11" s="244"/>
      <c r="J11" s="162"/>
      <c r="K11" s="9"/>
      <c r="M11" s="128"/>
      <c r="N11" s="124"/>
      <c r="P11" s="9"/>
    </row>
    <row r="12" spans="1:48" x14ac:dyDescent="0.3">
      <c r="B12" s="115" t="s">
        <v>193</v>
      </c>
      <c r="C12" s="142">
        <v>0</v>
      </c>
      <c r="D12" s="7"/>
      <c r="E12" s="266" t="s">
        <v>275</v>
      </c>
      <c r="F12" s="271">
        <f>'Cash Flow'!B129</f>
        <v>0</v>
      </c>
      <c r="G12" s="162"/>
      <c r="H12" s="162"/>
      <c r="I12" s="244"/>
      <c r="J12" s="162"/>
      <c r="K12" s="9"/>
      <c r="M12" s="128"/>
      <c r="N12" s="124"/>
      <c r="P12" s="9"/>
    </row>
    <row r="13" spans="1:48" x14ac:dyDescent="0.3">
      <c r="B13" s="116" t="s">
        <v>171</v>
      </c>
      <c r="C13" s="141">
        <v>0</v>
      </c>
      <c r="D13" s="9"/>
      <c r="E13" s="266" t="s">
        <v>214</v>
      </c>
      <c r="F13" s="267">
        <f>'Cash Flow'!B120</f>
        <v>0</v>
      </c>
      <c r="G13" s="162"/>
      <c r="H13" s="162"/>
      <c r="I13" s="244"/>
      <c r="J13" s="162"/>
      <c r="K13" s="9"/>
      <c r="M13" s="128"/>
      <c r="N13" s="124"/>
      <c r="P13" s="9"/>
    </row>
    <row r="14" spans="1:48" x14ac:dyDescent="0.3">
      <c r="B14" s="115" t="s">
        <v>193</v>
      </c>
      <c r="C14" s="142">
        <v>0</v>
      </c>
      <c r="D14" s="9"/>
      <c r="E14" s="266" t="s">
        <v>262</v>
      </c>
      <c r="F14" s="146">
        <f>HLOOKUP(IF(IRRTargetYear="Calculated",analysis_period,F15),'Cash Flow'!B2:AP116,114)</f>
        <v>0</v>
      </c>
      <c r="G14" s="162"/>
      <c r="H14" s="162"/>
      <c r="I14" s="244"/>
      <c r="J14" s="162"/>
      <c r="K14" s="9"/>
      <c r="M14" s="128"/>
      <c r="N14" s="124"/>
      <c r="P14" s="9"/>
    </row>
    <row r="15" spans="1:48" x14ac:dyDescent="0.3">
      <c r="B15" s="400" t="s">
        <v>350</v>
      </c>
      <c r="C15" s="401" t="str">
        <f>IF(batt_replacement_option=0,"No",IF(batt_replacement_option=1,"Calculated","User-specified"))</f>
        <v>No</v>
      </c>
      <c r="D15" s="15" t="s">
        <v>358</v>
      </c>
      <c r="E15" s="266" t="s">
        <v>211</v>
      </c>
      <c r="F15" s="267">
        <f>IF(IRRTargetYear="Calculated",analysis_period,'Cash Flow'!B118)</f>
        <v>0</v>
      </c>
      <c r="G15" s="162"/>
      <c r="H15" s="162"/>
      <c r="I15" s="244"/>
      <c r="J15" s="162"/>
      <c r="K15" s="9"/>
      <c r="M15" s="128"/>
      <c r="N15" s="124"/>
      <c r="P15" s="9"/>
    </row>
    <row r="16" spans="1:48" x14ac:dyDescent="0.3">
      <c r="B16" s="9"/>
      <c r="C16" s="9"/>
      <c r="D16" s="9"/>
      <c r="E16" s="266" t="s">
        <v>260</v>
      </c>
      <c r="F16" s="271">
        <f>HLOOKUP(analysis_period,'Cash Flow'!B2:AP116,114)</f>
        <v>0</v>
      </c>
      <c r="G16" s="162"/>
      <c r="H16" s="162"/>
      <c r="I16" s="244"/>
      <c r="J16" s="162"/>
      <c r="K16" s="9"/>
      <c r="M16" s="128"/>
      <c r="N16" s="124"/>
      <c r="P16" s="9"/>
    </row>
    <row r="17" spans="2:16" x14ac:dyDescent="0.3">
      <c r="B17" s="301" t="s">
        <v>243</v>
      </c>
      <c r="C17" s="302"/>
      <c r="D17" s="9"/>
      <c r="E17" s="266" t="s">
        <v>307</v>
      </c>
      <c r="F17" s="267">
        <f>-'Cash Flow'!B81</f>
        <v>0</v>
      </c>
      <c r="G17" s="162"/>
      <c r="H17" s="162"/>
      <c r="I17" s="244"/>
      <c r="J17" s="162"/>
      <c r="K17" s="9"/>
      <c r="M17" s="128"/>
      <c r="N17" s="124"/>
      <c r="P17" s="9"/>
    </row>
    <row r="18" spans="2:16" x14ac:dyDescent="0.3">
      <c r="B18" s="304" t="s">
        <v>250</v>
      </c>
      <c r="C18" s="155"/>
      <c r="D18" s="9"/>
      <c r="E18" s="266" t="s">
        <v>215</v>
      </c>
      <c r="F18" s="267">
        <f>F17-F19</f>
        <v>0</v>
      </c>
      <c r="G18" s="162"/>
      <c r="H18" s="162"/>
      <c r="I18" s="244"/>
      <c r="J18" s="162"/>
      <c r="K18" s="9"/>
      <c r="M18" s="128"/>
      <c r="N18" s="124"/>
      <c r="P18" s="9"/>
    </row>
    <row r="19" spans="2:16" x14ac:dyDescent="0.3">
      <c r="B19" s="65" t="s">
        <v>244</v>
      </c>
      <c r="C19" s="303">
        <v>0</v>
      </c>
      <c r="D19" s="9"/>
      <c r="E19" s="266" t="s">
        <v>308</v>
      </c>
      <c r="F19" s="267">
        <f>'Cash Flow'!B541</f>
        <v>0</v>
      </c>
      <c r="G19" s="162"/>
      <c r="H19" s="162"/>
      <c r="I19" s="244"/>
      <c r="J19" s="162"/>
      <c r="K19" s="9"/>
      <c r="M19" s="128"/>
      <c r="N19" s="124"/>
      <c r="P19" s="9"/>
    </row>
    <row r="20" spans="2:16" x14ac:dyDescent="0.3">
      <c r="B20" s="52" t="s">
        <v>274</v>
      </c>
      <c r="C20" s="146">
        <v>0</v>
      </c>
      <c r="D20" s="9"/>
      <c r="E20" s="51" t="s">
        <v>284</v>
      </c>
      <c r="F20" s="146">
        <f>'Cash Flow'!B559</f>
        <v>0</v>
      </c>
      <c r="G20" s="162"/>
      <c r="H20" s="162"/>
      <c r="I20" s="244"/>
      <c r="J20" s="162"/>
      <c r="K20" s="9"/>
      <c r="M20" s="128"/>
      <c r="N20" s="124"/>
      <c r="P20" s="9"/>
    </row>
    <row r="21" spans="2:16" x14ac:dyDescent="0.3">
      <c r="B21" s="300" t="s">
        <v>245</v>
      </c>
      <c r="C21" s="297">
        <v>0</v>
      </c>
      <c r="D21" s="9"/>
      <c r="G21" s="246"/>
      <c r="H21" s="246"/>
      <c r="I21" s="247"/>
      <c r="J21" s="246"/>
      <c r="K21" s="9"/>
      <c r="M21" s="128"/>
      <c r="N21" s="124"/>
      <c r="P21" s="9"/>
    </row>
    <row r="22" spans="2:16" x14ac:dyDescent="0.3">
      <c r="B22" s="305" t="s">
        <v>246</v>
      </c>
      <c r="C22" s="298">
        <v>0</v>
      </c>
      <c r="D22" s="9"/>
      <c r="G22" s="162"/>
      <c r="H22" s="162"/>
      <c r="I22" s="244"/>
      <c r="J22" s="162"/>
      <c r="K22" s="9"/>
      <c r="M22" s="128"/>
      <c r="N22" s="124"/>
      <c r="P22" s="9"/>
    </row>
    <row r="23" spans="2:16" x14ac:dyDescent="0.3">
      <c r="B23" s="304" t="s">
        <v>241</v>
      </c>
      <c r="C23" s="308"/>
      <c r="D23" s="9"/>
      <c r="G23" s="162"/>
      <c r="H23" s="162"/>
      <c r="I23" s="244"/>
      <c r="J23" s="162"/>
      <c r="K23" s="9"/>
      <c r="M23" s="128"/>
      <c r="N23" s="124"/>
      <c r="P23" s="9"/>
    </row>
    <row r="24" spans="2:16" x14ac:dyDescent="0.3">
      <c r="B24" s="306" t="s">
        <v>248</v>
      </c>
      <c r="C24" s="307">
        <v>0</v>
      </c>
      <c r="D24" s="9"/>
      <c r="G24" s="162"/>
      <c r="H24" s="162"/>
      <c r="I24" s="244"/>
      <c r="J24" s="162"/>
      <c r="K24" s="9"/>
      <c r="M24" s="128"/>
      <c r="N24" s="124"/>
      <c r="P24" s="9"/>
    </row>
    <row r="25" spans="2:16" x14ac:dyDescent="0.3">
      <c r="B25" s="115" t="s">
        <v>247</v>
      </c>
      <c r="C25" s="148">
        <v>0</v>
      </c>
      <c r="D25" s="9"/>
      <c r="G25" s="162"/>
      <c r="H25" s="162"/>
      <c r="I25" s="244"/>
      <c r="J25" s="162"/>
      <c r="K25" s="9"/>
      <c r="M25" s="128"/>
      <c r="N25" s="124"/>
      <c r="P25" s="9"/>
    </row>
    <row r="26" spans="2:16" x14ac:dyDescent="0.3">
      <c r="B26" s="305" t="s">
        <v>246</v>
      </c>
      <c r="C26" s="298">
        <v>0</v>
      </c>
      <c r="D26" s="9"/>
      <c r="G26" s="162"/>
      <c r="H26" s="162"/>
      <c r="I26" s="244"/>
      <c r="J26" s="162"/>
      <c r="K26" s="9"/>
      <c r="M26" s="128"/>
      <c r="N26" s="124"/>
      <c r="P26" s="9"/>
    </row>
    <row r="27" spans="2:16" x14ac:dyDescent="0.3">
      <c r="B27" s="304" t="s">
        <v>242</v>
      </c>
      <c r="C27" s="44"/>
      <c r="D27" s="9"/>
      <c r="G27" s="162"/>
      <c r="H27" s="162"/>
      <c r="I27" s="244"/>
      <c r="J27" s="162"/>
      <c r="K27" s="9"/>
      <c r="M27" s="128"/>
      <c r="N27" s="124"/>
      <c r="P27" s="9"/>
    </row>
    <row r="28" spans="2:16" x14ac:dyDescent="0.3">
      <c r="B28" s="306" t="s">
        <v>248</v>
      </c>
      <c r="C28" s="309">
        <v>0</v>
      </c>
      <c r="D28" s="9"/>
      <c r="G28" s="162"/>
      <c r="H28" s="162"/>
      <c r="I28" s="244"/>
      <c r="J28" s="162"/>
      <c r="K28" s="9"/>
      <c r="M28" s="128"/>
      <c r="N28" s="124"/>
      <c r="P28" s="9"/>
    </row>
    <row r="29" spans="2:16" x14ac:dyDescent="0.3">
      <c r="B29" s="115" t="s">
        <v>247</v>
      </c>
      <c r="C29" s="271">
        <v>0</v>
      </c>
      <c r="D29" s="9"/>
      <c r="G29" s="162"/>
      <c r="H29" s="162"/>
      <c r="I29" s="244"/>
      <c r="J29" s="162"/>
      <c r="K29" s="9"/>
      <c r="M29" s="128"/>
      <c r="N29" s="124"/>
      <c r="P29" s="9"/>
    </row>
    <row r="30" spans="2:16" x14ac:dyDescent="0.3">
      <c r="B30" s="249" t="s">
        <v>193</v>
      </c>
      <c r="C30" s="271">
        <v>0</v>
      </c>
      <c r="D30" s="15"/>
      <c r="G30" s="162"/>
      <c r="H30" s="162"/>
      <c r="I30" s="244"/>
      <c r="J30" s="162"/>
      <c r="K30" s="9"/>
      <c r="M30" s="128"/>
      <c r="N30" s="124"/>
      <c r="P30" s="9"/>
    </row>
    <row r="31" spans="2:16" x14ac:dyDescent="0.3">
      <c r="B31" s="118"/>
      <c r="C31" s="150"/>
      <c r="D31" s="7"/>
      <c r="G31" s="162"/>
      <c r="H31" s="162"/>
      <c r="I31" s="244"/>
      <c r="J31" s="162"/>
      <c r="K31" s="9"/>
      <c r="M31" s="128"/>
      <c r="N31" s="123"/>
      <c r="P31" s="9"/>
    </row>
    <row r="32" spans="2:16" ht="13.5" thickBot="1" x14ac:dyDescent="0.35">
      <c r="B32" s="301" t="s">
        <v>107</v>
      </c>
      <c r="C32" s="302"/>
      <c r="D32" s="7"/>
      <c r="G32" s="162"/>
      <c r="H32" s="162"/>
      <c r="I32" s="244"/>
      <c r="J32" s="162"/>
      <c r="K32" s="9"/>
      <c r="M32" s="128"/>
      <c r="N32" s="125"/>
      <c r="P32" s="9"/>
    </row>
    <row r="33" spans="2:16" x14ac:dyDescent="0.3">
      <c r="B33" s="318" t="s">
        <v>108</v>
      </c>
      <c r="C33" s="319"/>
      <c r="D33" s="7"/>
      <c r="G33" s="162"/>
      <c r="H33" s="162"/>
      <c r="I33" s="244"/>
      <c r="J33" s="162"/>
      <c r="K33" s="9"/>
      <c r="M33" s="128"/>
      <c r="N33" s="126"/>
      <c r="O33" s="16"/>
      <c r="P33" s="7"/>
    </row>
    <row r="34" spans="2:16" x14ac:dyDescent="0.3">
      <c r="B34" s="339" t="s">
        <v>109</v>
      </c>
      <c r="C34" s="340">
        <v>0</v>
      </c>
      <c r="D34" s="7"/>
      <c r="G34" s="162"/>
      <c r="H34" s="162"/>
      <c r="I34" s="244"/>
      <c r="J34" s="162"/>
      <c r="K34" s="9"/>
      <c r="M34" s="128"/>
      <c r="N34" s="126"/>
      <c r="O34" s="7"/>
      <c r="P34" s="7"/>
    </row>
    <row r="35" spans="2:16" x14ac:dyDescent="0.3">
      <c r="B35" s="339" t="s">
        <v>110</v>
      </c>
      <c r="C35" s="341">
        <v>0</v>
      </c>
      <c r="D35" s="7"/>
      <c r="G35" s="162"/>
      <c r="H35" s="162"/>
      <c r="I35" s="244"/>
      <c r="J35" s="162"/>
      <c r="K35" s="9"/>
      <c r="M35" s="128"/>
      <c r="N35" s="126"/>
    </row>
    <row r="36" spans="2:16" x14ac:dyDescent="0.3">
      <c r="B36" s="339" t="s">
        <v>261</v>
      </c>
      <c r="C36" s="340" t="s">
        <v>188</v>
      </c>
      <c r="D36" s="9"/>
      <c r="G36" s="162"/>
      <c r="H36" s="162"/>
      <c r="I36" s="244"/>
      <c r="J36" s="162"/>
      <c r="K36" s="9"/>
      <c r="M36" s="128"/>
      <c r="N36" s="126"/>
    </row>
    <row r="37" spans="2:16" ht="13.5" thickBot="1" x14ac:dyDescent="0.35">
      <c r="B37" s="342" t="s">
        <v>116</v>
      </c>
      <c r="C37" s="343">
        <v>0</v>
      </c>
      <c r="D37" s="7"/>
      <c r="G37" s="162"/>
      <c r="H37" s="162"/>
      <c r="I37" s="244"/>
      <c r="J37" s="162"/>
      <c r="K37" s="7"/>
      <c r="M37" s="128"/>
      <c r="N37" s="126"/>
    </row>
    <row r="38" spans="2:16" x14ac:dyDescent="0.3">
      <c r="B38" s="316" t="s">
        <v>111</v>
      </c>
      <c r="C38" s="317"/>
      <c r="D38" s="7"/>
      <c r="G38" s="162"/>
      <c r="H38" s="162"/>
      <c r="I38" s="244"/>
      <c r="J38" s="162"/>
      <c r="K38" s="9"/>
      <c r="M38" s="128"/>
      <c r="N38" s="126"/>
    </row>
    <row r="39" spans="2:16" x14ac:dyDescent="0.3">
      <c r="B39" s="52" t="s">
        <v>117</v>
      </c>
      <c r="C39" s="240">
        <v>0</v>
      </c>
      <c r="D39" s="7"/>
      <c r="G39" s="162"/>
      <c r="H39" s="162"/>
      <c r="I39" s="244"/>
      <c r="J39" s="162"/>
      <c r="K39" s="9"/>
      <c r="M39" s="128"/>
      <c r="N39" s="126"/>
    </row>
    <row r="40" spans="2:16" x14ac:dyDescent="0.3">
      <c r="B40" s="52" t="s">
        <v>118</v>
      </c>
      <c r="C40" s="153">
        <v>0</v>
      </c>
      <c r="D40" s="7"/>
      <c r="G40" s="162"/>
      <c r="H40" s="162"/>
      <c r="I40" s="244"/>
      <c r="J40" s="162"/>
      <c r="K40" s="77"/>
      <c r="M40" s="128"/>
      <c r="N40" s="126"/>
    </row>
    <row r="41" spans="2:16" x14ac:dyDescent="0.3">
      <c r="B41" s="52" t="s">
        <v>120</v>
      </c>
      <c r="C41" s="156">
        <v>0</v>
      </c>
      <c r="D41" s="7"/>
      <c r="G41" s="248"/>
      <c r="H41" s="162"/>
      <c r="I41" s="244"/>
      <c r="J41" s="162"/>
      <c r="K41" s="45"/>
      <c r="M41" s="128"/>
      <c r="N41" s="126"/>
    </row>
    <row r="42" spans="2:16" x14ac:dyDescent="0.3">
      <c r="B42" s="52" t="s">
        <v>119</v>
      </c>
      <c r="C42" s="157">
        <f>((inflation_rate/100+1)*(real_discount_rate/100+1)-1)*100</f>
        <v>0</v>
      </c>
      <c r="D42" s="7"/>
      <c r="G42" s="162"/>
      <c r="H42" s="162"/>
      <c r="I42" s="244"/>
      <c r="J42" s="162"/>
      <c r="K42" s="45"/>
      <c r="M42" s="128"/>
      <c r="N42" s="126"/>
    </row>
    <row r="43" spans="2:16" x14ac:dyDescent="0.3">
      <c r="B43" s="42" t="s">
        <v>112</v>
      </c>
      <c r="C43" s="155"/>
      <c r="D43" s="7"/>
      <c r="G43" s="162"/>
      <c r="H43" s="162"/>
      <c r="I43" s="244"/>
      <c r="J43" s="162"/>
      <c r="K43" s="9"/>
      <c r="M43" s="128"/>
      <c r="N43" s="126"/>
    </row>
    <row r="44" spans="2:16" x14ac:dyDescent="0.3">
      <c r="B44" s="52" t="s">
        <v>113</v>
      </c>
      <c r="C44" s="158">
        <v>0</v>
      </c>
      <c r="D44" s="7"/>
      <c r="E44" s="262"/>
      <c r="F44" s="244"/>
      <c r="G44" s="162"/>
      <c r="H44" s="162"/>
      <c r="I44" s="244"/>
      <c r="J44" s="162"/>
      <c r="K44" s="77"/>
      <c r="M44" s="128"/>
      <c r="N44" s="126"/>
    </row>
    <row r="45" spans="2:16" x14ac:dyDescent="0.3">
      <c r="B45" s="52" t="s">
        <v>114</v>
      </c>
      <c r="C45" s="158">
        <v>0</v>
      </c>
      <c r="D45" s="7"/>
      <c r="E45" s="262"/>
      <c r="F45" s="244"/>
      <c r="G45" s="162"/>
      <c r="H45" s="162"/>
      <c r="I45" s="244"/>
      <c r="J45" s="162"/>
      <c r="K45" s="45"/>
      <c r="M45" s="128"/>
      <c r="N45" s="126"/>
    </row>
    <row r="46" spans="2:16" x14ac:dyDescent="0.3">
      <c r="B46" s="52" t="s">
        <v>166</v>
      </c>
      <c r="C46" s="158">
        <v>0</v>
      </c>
      <c r="D46" s="7"/>
      <c r="E46" s="262"/>
      <c r="F46" s="244"/>
      <c r="G46" s="162"/>
      <c r="H46" s="162"/>
      <c r="I46" s="244"/>
      <c r="J46" s="162"/>
      <c r="K46" s="45"/>
      <c r="M46" s="128"/>
      <c r="N46" s="126"/>
      <c r="O46" s="7"/>
      <c r="P46" s="7"/>
    </row>
    <row r="47" spans="2:16" x14ac:dyDescent="0.3">
      <c r="B47" s="52" t="s">
        <v>115</v>
      </c>
      <c r="C47" s="158">
        <v>0</v>
      </c>
      <c r="D47" s="7"/>
      <c r="E47" s="243"/>
      <c r="F47" s="244"/>
      <c r="G47" s="162"/>
      <c r="H47" s="162"/>
      <c r="I47" s="244"/>
      <c r="J47" s="162"/>
      <c r="K47" s="9"/>
      <c r="M47" s="128"/>
      <c r="N47" s="126"/>
      <c r="P47" s="7"/>
    </row>
    <row r="48" spans="2:16" x14ac:dyDescent="0.3">
      <c r="B48" s="54" t="s">
        <v>0</v>
      </c>
      <c r="C48" s="154"/>
      <c r="E48" s="243"/>
      <c r="F48" s="244"/>
      <c r="G48" s="162"/>
      <c r="H48" s="162"/>
      <c r="I48" s="244"/>
      <c r="J48" s="162"/>
      <c r="K48" s="77"/>
      <c r="M48" s="128"/>
      <c r="N48" s="126"/>
      <c r="P48" s="7"/>
    </row>
    <row r="49" spans="2:16" x14ac:dyDescent="0.3">
      <c r="B49" s="53" t="s">
        <v>121</v>
      </c>
      <c r="C49" s="159">
        <v>0</v>
      </c>
      <c r="E49" s="243"/>
      <c r="F49" s="244"/>
      <c r="G49" s="162"/>
      <c r="H49" s="162"/>
      <c r="I49" s="244"/>
      <c r="J49" s="162"/>
      <c r="K49" s="45"/>
      <c r="M49" s="128"/>
      <c r="N49" s="126"/>
      <c r="P49" s="7"/>
    </row>
    <row r="50" spans="2:16" x14ac:dyDescent="0.3">
      <c r="B50" s="53" t="s">
        <v>123</v>
      </c>
      <c r="C50" s="345">
        <f>total_installed_cost*prop_tax_cost_assessed_percent/100</f>
        <v>0</v>
      </c>
      <c r="E50" s="243"/>
      <c r="F50" s="244"/>
      <c r="G50" s="162"/>
      <c r="H50" s="162"/>
      <c r="I50" s="244"/>
      <c r="J50" s="162"/>
      <c r="K50" s="9"/>
      <c r="M50" s="128"/>
      <c r="N50" s="126"/>
      <c r="P50" s="9"/>
    </row>
    <row r="51" spans="2:16" x14ac:dyDescent="0.3">
      <c r="B51" s="53" t="s">
        <v>122</v>
      </c>
      <c r="C51" s="158">
        <v>0</v>
      </c>
      <c r="E51" s="243"/>
      <c r="F51" s="244"/>
      <c r="G51" s="162"/>
      <c r="H51" s="162"/>
      <c r="I51" s="244"/>
      <c r="J51" s="162"/>
      <c r="K51" s="15"/>
      <c r="M51" s="128"/>
      <c r="N51" s="126"/>
      <c r="P51" s="7"/>
    </row>
    <row r="52" spans="2:16" x14ac:dyDescent="0.3">
      <c r="B52" s="53" t="s">
        <v>124</v>
      </c>
      <c r="C52" s="158">
        <v>0</v>
      </c>
      <c r="E52" s="243"/>
      <c r="F52" s="244"/>
      <c r="G52" s="162"/>
      <c r="H52" s="162"/>
      <c r="I52" s="244"/>
      <c r="J52" s="162"/>
      <c r="K52" s="9"/>
      <c r="M52" s="128"/>
      <c r="N52" s="126"/>
      <c r="P52" s="7"/>
    </row>
    <row r="53" spans="2:16" x14ac:dyDescent="0.3">
      <c r="B53" s="42" t="s">
        <v>54</v>
      </c>
      <c r="C53" s="154"/>
      <c r="E53" s="243"/>
      <c r="F53" s="244"/>
      <c r="G53" s="162"/>
      <c r="H53" s="162"/>
      <c r="I53" s="244"/>
      <c r="J53" s="162"/>
      <c r="K53" s="9"/>
      <c r="M53" s="128"/>
      <c r="N53" s="126"/>
      <c r="P53" s="7"/>
    </row>
    <row r="54" spans="2:16" x14ac:dyDescent="0.3">
      <c r="B54" s="51" t="s">
        <v>191</v>
      </c>
      <c r="C54" s="153">
        <v>0</v>
      </c>
      <c r="E54" s="243"/>
      <c r="F54" s="244"/>
      <c r="G54" s="162"/>
      <c r="H54" s="162"/>
      <c r="I54" s="244"/>
      <c r="J54" s="162"/>
      <c r="K54" s="7"/>
      <c r="M54" s="128"/>
      <c r="N54" s="126"/>
      <c r="P54" s="7"/>
    </row>
    <row r="55" spans="2:16" x14ac:dyDescent="0.3">
      <c r="B55" s="51" t="s">
        <v>190</v>
      </c>
      <c r="C55" s="345">
        <f>total_installed_cost*salvage_percentage/100</f>
        <v>0</v>
      </c>
      <c r="G55" s="162"/>
      <c r="H55" s="162"/>
      <c r="I55" s="244"/>
      <c r="J55" s="162"/>
      <c r="K55" s="9"/>
      <c r="M55" s="128"/>
      <c r="N55" s="126"/>
      <c r="P55" s="7"/>
    </row>
    <row r="56" spans="2:16" x14ac:dyDescent="0.3">
      <c r="B56" s="7"/>
      <c r="C56" s="160"/>
      <c r="E56" s="9"/>
      <c r="G56" s="7"/>
      <c r="H56" s="7"/>
      <c r="I56" s="29"/>
      <c r="J56" s="9"/>
      <c r="K56" s="9"/>
      <c r="M56" s="128"/>
      <c r="N56" s="126"/>
      <c r="P56" s="7"/>
    </row>
    <row r="57" spans="2:16" ht="13.5" thickBot="1" x14ac:dyDescent="0.35">
      <c r="B57" s="301" t="s">
        <v>128</v>
      </c>
      <c r="C57" s="302"/>
      <c r="E57" s="9"/>
      <c r="G57" s="7"/>
      <c r="H57" s="7"/>
      <c r="I57" s="29"/>
      <c r="J57" s="9"/>
      <c r="K57" s="9"/>
      <c r="M57" s="128"/>
      <c r="N57" s="126"/>
      <c r="P57" s="7"/>
    </row>
    <row r="58" spans="2:16" x14ac:dyDescent="0.3">
      <c r="B58" s="374" t="s">
        <v>320</v>
      </c>
      <c r="C58" s="375"/>
      <c r="E58" s="9"/>
      <c r="G58" s="7"/>
      <c r="H58" s="7"/>
      <c r="I58" s="29"/>
      <c r="J58" s="9"/>
      <c r="K58" s="9"/>
      <c r="M58" s="128"/>
      <c r="N58" s="126"/>
      <c r="P58" s="7"/>
    </row>
    <row r="59" spans="2:16" x14ac:dyDescent="0.3">
      <c r="B59" s="339" t="s">
        <v>287</v>
      </c>
      <c r="C59" s="340" t="s">
        <v>188</v>
      </c>
      <c r="E59" s="9"/>
      <c r="G59" s="7"/>
      <c r="H59" s="7"/>
      <c r="I59" s="29"/>
      <c r="J59" s="9"/>
      <c r="K59" s="9"/>
      <c r="M59" s="128"/>
      <c r="N59" s="126"/>
      <c r="P59" s="7"/>
    </row>
    <row r="60" spans="2:16" x14ac:dyDescent="0.3">
      <c r="B60" s="339" t="s">
        <v>309</v>
      </c>
      <c r="C60" s="340" t="s">
        <v>312</v>
      </c>
      <c r="E60" s="9"/>
      <c r="G60" s="7"/>
      <c r="H60" s="7"/>
      <c r="I60" s="29"/>
      <c r="J60" s="9"/>
      <c r="K60" s="9"/>
      <c r="M60" s="128"/>
      <c r="N60" s="126"/>
      <c r="P60" s="7"/>
    </row>
    <row r="61" spans="2:16" x14ac:dyDescent="0.3">
      <c r="B61" s="339" t="s">
        <v>288</v>
      </c>
      <c r="C61" s="340">
        <v>0</v>
      </c>
      <c r="E61" s="9"/>
      <c r="G61" s="7"/>
      <c r="H61" s="7"/>
      <c r="I61" s="29"/>
      <c r="J61" s="9"/>
      <c r="K61" s="9"/>
      <c r="M61" s="128"/>
      <c r="N61" s="126"/>
      <c r="P61" s="7"/>
    </row>
    <row r="62" spans="2:16" ht="13.5" thickBot="1" x14ac:dyDescent="0.35">
      <c r="B62" s="342" t="s">
        <v>323</v>
      </c>
      <c r="C62" s="343" t="s">
        <v>322</v>
      </c>
      <c r="E62" s="9"/>
      <c r="G62" s="7"/>
      <c r="H62" s="7"/>
      <c r="I62" s="29"/>
      <c r="J62" s="9"/>
      <c r="K62" s="9"/>
      <c r="M62" s="128"/>
      <c r="N62" s="126"/>
      <c r="P62" s="7"/>
    </row>
    <row r="63" spans="2:16" x14ac:dyDescent="0.3">
      <c r="B63" s="316" t="s">
        <v>282</v>
      </c>
      <c r="C63" s="303"/>
      <c r="E63" s="160"/>
      <c r="G63" s="7"/>
      <c r="H63" s="7"/>
      <c r="I63" s="29"/>
      <c r="J63" s="9"/>
      <c r="K63" s="9"/>
      <c r="M63" s="128"/>
      <c r="N63" s="126"/>
      <c r="P63" s="7"/>
    </row>
    <row r="64" spans="2:16" x14ac:dyDescent="0.3">
      <c r="B64" s="52" t="s">
        <v>129</v>
      </c>
      <c r="C64" s="239">
        <v>0</v>
      </c>
      <c r="D64" s="110"/>
      <c r="E64" s="160"/>
      <c r="G64" s="7"/>
      <c r="H64" s="7"/>
      <c r="I64" s="29"/>
      <c r="J64" s="9"/>
      <c r="K64" s="9"/>
      <c r="M64" s="128"/>
      <c r="N64" s="126"/>
      <c r="P64" s="7"/>
    </row>
    <row r="65" spans="2:16" x14ac:dyDescent="0.3">
      <c r="B65" s="52" t="s">
        <v>321</v>
      </c>
      <c r="C65" s="239">
        <v>0</v>
      </c>
      <c r="D65" s="110"/>
      <c r="E65" s="160"/>
      <c r="G65" s="7"/>
      <c r="H65" s="7"/>
      <c r="I65" s="29"/>
      <c r="J65" s="9"/>
      <c r="K65" s="9"/>
      <c r="M65" s="128"/>
      <c r="N65" s="126"/>
      <c r="P65" s="7"/>
    </row>
    <row r="66" spans="2:16" x14ac:dyDescent="0.3">
      <c r="B66" s="52" t="s">
        <v>130</v>
      </c>
      <c r="C66" s="158">
        <v>0</v>
      </c>
      <c r="D66" s="110"/>
      <c r="E66" s="160"/>
      <c r="G66" s="7"/>
      <c r="H66" s="7"/>
      <c r="I66" s="29"/>
      <c r="J66" s="9"/>
      <c r="K66" s="9"/>
      <c r="M66" s="128"/>
      <c r="N66" s="126"/>
      <c r="P66" s="7"/>
    </row>
    <row r="67" spans="2:16" x14ac:dyDescent="0.3">
      <c r="B67" s="52" t="s">
        <v>131</v>
      </c>
      <c r="C67" s="145">
        <v>0</v>
      </c>
      <c r="D67" s="110"/>
      <c r="E67" s="209"/>
      <c r="G67" s="7"/>
      <c r="H67" s="7"/>
      <c r="I67" s="29"/>
      <c r="J67" s="9"/>
      <c r="K67" s="9"/>
      <c r="M67" s="128"/>
      <c r="N67" s="126"/>
      <c r="P67" s="7"/>
    </row>
    <row r="68" spans="2:16" x14ac:dyDescent="0.3">
      <c r="B68" s="52" t="s">
        <v>132</v>
      </c>
      <c r="C68" s="158">
        <v>0</v>
      </c>
      <c r="D68" s="110"/>
      <c r="E68" s="209"/>
      <c r="G68" s="7"/>
      <c r="H68" s="7"/>
      <c r="I68" s="29"/>
      <c r="J68" s="9"/>
      <c r="K68" s="9"/>
      <c r="M68" s="128"/>
      <c r="N68" s="126"/>
      <c r="P68" s="7"/>
    </row>
    <row r="69" spans="2:16" x14ac:dyDescent="0.3">
      <c r="B69" s="52" t="s">
        <v>289</v>
      </c>
      <c r="C69" s="272">
        <v>0</v>
      </c>
      <c r="D69" s="344"/>
      <c r="G69" s="7"/>
      <c r="H69" s="7"/>
      <c r="I69" s="29"/>
      <c r="J69" s="9"/>
      <c r="K69" s="9"/>
      <c r="M69" s="128"/>
      <c r="N69" s="126"/>
      <c r="P69" s="7"/>
    </row>
    <row r="70" spans="2:16" x14ac:dyDescent="0.3">
      <c r="B70" s="7"/>
      <c r="C70" s="137"/>
      <c r="G70" s="7"/>
      <c r="H70" s="7"/>
      <c r="I70" s="29"/>
      <c r="J70" s="9"/>
      <c r="K70" s="9"/>
      <c r="M70" s="128"/>
      <c r="N70" s="126"/>
      <c r="P70" s="7"/>
    </row>
    <row r="71" spans="2:16" x14ac:dyDescent="0.3">
      <c r="B71" s="5" t="s">
        <v>133</v>
      </c>
      <c r="C71" s="138"/>
      <c r="G71" s="7"/>
      <c r="H71" s="7"/>
      <c r="I71" s="29"/>
      <c r="J71" s="9"/>
      <c r="K71" s="9"/>
      <c r="M71" s="128"/>
      <c r="N71" s="126"/>
      <c r="P71" s="7"/>
    </row>
    <row r="72" spans="2:16" x14ac:dyDescent="0.3">
      <c r="B72" s="51" t="s">
        <v>134</v>
      </c>
      <c r="C72" s="139">
        <v>0</v>
      </c>
      <c r="G72" s="7"/>
      <c r="H72" s="7"/>
      <c r="I72" s="29"/>
      <c r="J72" s="9"/>
      <c r="K72" s="9"/>
      <c r="M72" s="128"/>
      <c r="N72" s="126"/>
      <c r="P72" s="7"/>
    </row>
    <row r="73" spans="2:16" x14ac:dyDescent="0.3">
      <c r="B73" s="7"/>
      <c r="C73" s="137"/>
      <c r="G73" s="7"/>
      <c r="H73" s="7"/>
      <c r="I73" s="29"/>
      <c r="J73" s="9"/>
      <c r="K73" s="9"/>
      <c r="M73" s="128"/>
      <c r="N73" s="126"/>
      <c r="P73" s="7"/>
    </row>
    <row r="74" spans="2:16" x14ac:dyDescent="0.3">
      <c r="B74" s="5" t="s">
        <v>146</v>
      </c>
      <c r="C74" s="138"/>
      <c r="H74" s="7"/>
      <c r="J74" s="9"/>
      <c r="K74" s="9"/>
      <c r="M74" s="128"/>
      <c r="N74" s="126"/>
      <c r="P74" s="7"/>
    </row>
    <row r="75" spans="2:16" x14ac:dyDescent="0.3">
      <c r="B75" s="51" t="s">
        <v>192</v>
      </c>
      <c r="C75" s="139">
        <v>0</v>
      </c>
      <c r="H75" s="7"/>
      <c r="J75" s="9"/>
      <c r="K75" s="9"/>
      <c r="M75" s="128"/>
      <c r="N75" s="126"/>
      <c r="P75" s="7"/>
    </row>
    <row r="76" spans="2:16" x14ac:dyDescent="0.3">
      <c r="C76" s="140"/>
      <c r="H76" s="7"/>
      <c r="J76" s="9"/>
      <c r="K76" s="9"/>
      <c r="M76" s="128"/>
      <c r="N76" s="126"/>
      <c r="P76" s="7"/>
    </row>
    <row r="77" spans="2:16" x14ac:dyDescent="0.3">
      <c r="B77" s="5" t="s">
        <v>235</v>
      </c>
      <c r="C77" s="8"/>
      <c r="D77" s="8"/>
      <c r="E77" s="8"/>
      <c r="F77" s="8"/>
      <c r="G77" s="8"/>
      <c r="H77" s="8"/>
      <c r="I77" s="6"/>
      <c r="J77" s="9"/>
      <c r="K77" s="9"/>
      <c r="M77" s="128"/>
      <c r="N77" s="126"/>
      <c r="P77" s="7"/>
    </row>
    <row r="78" spans="2:16" ht="26" x14ac:dyDescent="0.3">
      <c r="B78" s="51"/>
      <c r="C78" s="294" t="s">
        <v>140</v>
      </c>
      <c r="D78" s="293" t="s">
        <v>141</v>
      </c>
      <c r="E78" s="293" t="s">
        <v>142</v>
      </c>
      <c r="F78" s="293" t="s">
        <v>143</v>
      </c>
      <c r="G78" s="293" t="s">
        <v>29</v>
      </c>
      <c r="H78" s="293" t="s">
        <v>30</v>
      </c>
      <c r="I78" s="295" t="s">
        <v>144</v>
      </c>
      <c r="J78" s="9"/>
      <c r="K78" s="9"/>
      <c r="M78" s="128"/>
      <c r="N78" s="126"/>
      <c r="P78" s="7"/>
    </row>
    <row r="79" spans="2:16" x14ac:dyDescent="0.3">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3">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3">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3">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3">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3">
      <c r="B84" s="56" t="s">
        <v>145</v>
      </c>
      <c r="C84" s="57"/>
      <c r="D84" s="43"/>
      <c r="E84" s="43"/>
      <c r="F84" s="58"/>
      <c r="G84" s="59">
        <f>SUM(G79:G83)</f>
        <v>0</v>
      </c>
      <c r="H84" s="60">
        <f>SUM(H79:H83)</f>
        <v>0</v>
      </c>
      <c r="I84" s="61">
        <f>SUM(I79:I83)</f>
        <v>0</v>
      </c>
      <c r="J84" s="9"/>
      <c r="K84" s="9"/>
      <c r="M84" s="128"/>
      <c r="N84" s="126"/>
      <c r="P84" s="7"/>
    </row>
    <row r="85" spans="2:16" x14ac:dyDescent="0.3">
      <c r="C85" s="140"/>
      <c r="H85" s="7"/>
      <c r="J85" s="9"/>
      <c r="K85" s="9"/>
      <c r="M85" s="128"/>
      <c r="N85" s="126"/>
      <c r="P85" s="7"/>
    </row>
    <row r="86" spans="2:16" x14ac:dyDescent="0.3">
      <c r="B86" s="5" t="s">
        <v>147</v>
      </c>
      <c r="C86" s="8"/>
      <c r="D86" s="8"/>
      <c r="E86" s="8"/>
      <c r="F86" s="260"/>
      <c r="G86" s="7"/>
      <c r="H86" s="7"/>
      <c r="I86" s="9"/>
      <c r="J86" s="9"/>
      <c r="K86" s="9"/>
      <c r="M86" s="128"/>
      <c r="N86" s="126"/>
      <c r="P86" s="7"/>
    </row>
    <row r="87" spans="2:16" x14ac:dyDescent="0.3">
      <c r="B87" s="51" t="s">
        <v>148</v>
      </c>
      <c r="C87" s="161">
        <v>0</v>
      </c>
      <c r="D87" s="9"/>
      <c r="E87" s="9"/>
      <c r="F87" s="260"/>
      <c r="G87" s="7"/>
      <c r="H87" s="7"/>
      <c r="I87" s="9"/>
      <c r="J87" s="9"/>
      <c r="K87" s="9"/>
      <c r="M87" s="128"/>
      <c r="N87" s="126"/>
      <c r="P87" s="7"/>
    </row>
    <row r="88" spans="2:16" x14ac:dyDescent="0.3">
      <c r="B88" s="51" t="s">
        <v>157</v>
      </c>
      <c r="C88" s="161">
        <v>0</v>
      </c>
      <c r="D88" s="9"/>
      <c r="E88" s="9"/>
      <c r="F88" s="260"/>
      <c r="G88" s="7"/>
      <c r="H88" s="7"/>
      <c r="I88" s="9"/>
      <c r="J88" s="9"/>
      <c r="K88" s="9"/>
      <c r="M88" s="128"/>
      <c r="N88" s="126"/>
      <c r="P88" s="7"/>
    </row>
    <row r="89" spans="2:16" x14ac:dyDescent="0.3">
      <c r="B89" s="11" t="s">
        <v>149</v>
      </c>
      <c r="C89" s="161">
        <v>0</v>
      </c>
      <c r="D89" s="9"/>
      <c r="E89" s="9"/>
      <c r="F89" s="260"/>
      <c r="G89" s="7"/>
      <c r="H89" s="7"/>
      <c r="I89" s="9"/>
      <c r="J89" s="9"/>
      <c r="K89" s="9"/>
      <c r="M89" s="128"/>
      <c r="N89" s="126"/>
      <c r="P89" s="7"/>
    </row>
    <row r="90" spans="2:16" x14ac:dyDescent="0.3">
      <c r="B90" s="11" t="s">
        <v>342</v>
      </c>
      <c r="C90" s="161">
        <v>0</v>
      </c>
      <c r="D90" s="9"/>
      <c r="E90" s="9"/>
      <c r="F90" s="260"/>
      <c r="G90" s="7"/>
      <c r="H90" s="7"/>
      <c r="I90" s="9"/>
      <c r="J90" s="9"/>
      <c r="K90" s="9"/>
      <c r="M90" s="128"/>
      <c r="N90" s="126"/>
      <c r="P90" s="7"/>
    </row>
    <row r="91" spans="2:16" x14ac:dyDescent="0.3">
      <c r="B91" s="51" t="s">
        <v>150</v>
      </c>
      <c r="C91" s="135" t="s">
        <v>203</v>
      </c>
      <c r="D91" s="293" t="s">
        <v>154</v>
      </c>
      <c r="E91" s="323" t="s">
        <v>155</v>
      </c>
      <c r="F91" s="260"/>
      <c r="G91" s="7"/>
      <c r="H91" s="7"/>
      <c r="I91" s="9"/>
      <c r="J91" s="9"/>
      <c r="K91" s="9"/>
      <c r="M91" s="128"/>
      <c r="N91" s="126"/>
      <c r="P91" s="7"/>
    </row>
    <row r="92" spans="2:16" x14ac:dyDescent="0.3">
      <c r="B92" s="65" t="s">
        <v>151</v>
      </c>
      <c r="C92" s="161">
        <v>0</v>
      </c>
      <c r="D92" s="346">
        <f>C92*system_capacity</f>
        <v>0</v>
      </c>
      <c r="E92" s="324">
        <v>0</v>
      </c>
      <c r="F92" s="260"/>
      <c r="G92" s="7"/>
      <c r="H92" s="7"/>
      <c r="I92" s="9"/>
      <c r="J92" s="9"/>
      <c r="K92" s="9"/>
      <c r="M92" s="128"/>
      <c r="N92" s="126"/>
      <c r="P92" s="7"/>
    </row>
    <row r="93" spans="2:16" x14ac:dyDescent="0.3">
      <c r="B93" s="52" t="s">
        <v>153</v>
      </c>
      <c r="C93" s="161">
        <v>0</v>
      </c>
      <c r="D93" s="346">
        <f>C93*system_capacity</f>
        <v>0</v>
      </c>
      <c r="E93" s="324">
        <v>0</v>
      </c>
      <c r="F93" s="260"/>
      <c r="G93" s="7"/>
      <c r="H93" s="7"/>
      <c r="I93" s="9"/>
      <c r="J93" s="9"/>
      <c r="K93" s="9"/>
      <c r="M93" s="128"/>
      <c r="N93" s="126"/>
      <c r="P93" s="7"/>
    </row>
    <row r="94" spans="2:16" x14ac:dyDescent="0.3">
      <c r="B94" s="78" t="s">
        <v>152</v>
      </c>
      <c r="C94" s="161">
        <v>0</v>
      </c>
      <c r="D94" s="347">
        <f>C94*system_capacity</f>
        <v>0</v>
      </c>
      <c r="E94" s="324">
        <v>0</v>
      </c>
      <c r="F94" s="260"/>
      <c r="G94" s="7"/>
      <c r="H94" s="7"/>
      <c r="I94" s="9"/>
      <c r="J94" s="9"/>
      <c r="K94" s="9"/>
      <c r="M94" s="128"/>
      <c r="N94" s="126"/>
      <c r="P94" s="7"/>
    </row>
    <row r="95" spans="2:16" x14ac:dyDescent="0.3">
      <c r="B95" s="55" t="s">
        <v>156</v>
      </c>
      <c r="C95" s="44"/>
      <c r="D95" s="322"/>
      <c r="E95" s="322"/>
      <c r="F95" s="260"/>
      <c r="G95" s="7"/>
      <c r="H95" s="7"/>
      <c r="I95" s="9"/>
      <c r="J95" s="9"/>
      <c r="K95" s="9"/>
      <c r="M95" s="128"/>
      <c r="N95" s="126"/>
      <c r="P95" s="7"/>
    </row>
    <row r="96" spans="2:16" x14ac:dyDescent="0.3">
      <c r="B96" s="63" t="s">
        <v>4</v>
      </c>
      <c r="C96" s="321" t="s">
        <v>48</v>
      </c>
      <c r="D96" s="260"/>
      <c r="E96" s="9"/>
      <c r="F96" s="260"/>
      <c r="G96" s="7"/>
      <c r="H96" s="7"/>
      <c r="I96" s="9"/>
      <c r="J96" s="9"/>
      <c r="K96" s="9"/>
      <c r="M96" s="128"/>
      <c r="N96" s="126"/>
      <c r="P96" s="7"/>
    </row>
    <row r="97" spans="2:17" x14ac:dyDescent="0.3">
      <c r="B97" s="63" t="s">
        <v>5</v>
      </c>
      <c r="C97" s="321" t="s">
        <v>48</v>
      </c>
      <c r="D97" s="325"/>
      <c r="E97" s="326"/>
      <c r="F97" s="260"/>
      <c r="G97" s="7"/>
      <c r="H97" s="7"/>
      <c r="I97" s="9"/>
      <c r="J97" s="9"/>
      <c r="K97" s="9"/>
      <c r="M97" s="128"/>
      <c r="N97" s="126"/>
      <c r="P97" s="7"/>
    </row>
    <row r="98" spans="2:17" x14ac:dyDescent="0.3">
      <c r="G98" s="7"/>
      <c r="H98" s="7"/>
      <c r="I98" s="9"/>
      <c r="J98" s="9"/>
      <c r="K98" s="9"/>
      <c r="M98" s="128"/>
      <c r="N98" s="126"/>
      <c r="P98" s="7"/>
    </row>
    <row r="99" spans="2:17" x14ac:dyDescent="0.3">
      <c r="B99" s="5" t="s">
        <v>158</v>
      </c>
      <c r="C99" s="8"/>
      <c r="D99" s="8"/>
      <c r="E99" s="8"/>
      <c r="F99" s="6"/>
      <c r="G99" s="7"/>
      <c r="H99" s="7"/>
      <c r="I99" s="9"/>
      <c r="J99" s="9"/>
      <c r="K99" s="9"/>
      <c r="M99" s="128"/>
      <c r="N99" s="126"/>
      <c r="P99" s="7"/>
    </row>
    <row r="100" spans="2:17" x14ac:dyDescent="0.3">
      <c r="B100" s="42" t="s">
        <v>2</v>
      </c>
      <c r="C100" s="43"/>
      <c r="D100" s="66"/>
      <c r="E100" s="402" t="s">
        <v>272</v>
      </c>
      <c r="F100" s="403"/>
      <c r="G100" s="7"/>
      <c r="H100" s="7"/>
      <c r="I100" s="7"/>
      <c r="J100" s="7"/>
      <c r="K100" s="7"/>
      <c r="M100" s="128"/>
      <c r="N100" s="126"/>
    </row>
    <row r="101" spans="2:17" x14ac:dyDescent="0.3">
      <c r="B101" s="65" t="s">
        <v>160</v>
      </c>
      <c r="C101" s="10" t="s">
        <v>230</v>
      </c>
      <c r="D101" s="76"/>
      <c r="E101" s="293" t="s">
        <v>4</v>
      </c>
      <c r="F101" s="293" t="s">
        <v>5</v>
      </c>
      <c r="G101" s="7"/>
      <c r="H101" s="7"/>
      <c r="I101" s="9"/>
      <c r="J101" s="9"/>
      <c r="K101" s="9"/>
      <c r="M101" s="128"/>
      <c r="N101" s="126"/>
    </row>
    <row r="102" spans="2:17" x14ac:dyDescent="0.3">
      <c r="B102" s="64" t="s">
        <v>161</v>
      </c>
      <c r="C102" s="184">
        <v>0</v>
      </c>
      <c r="D102" s="46"/>
      <c r="E102" s="85" t="s">
        <v>17</v>
      </c>
      <c r="F102" s="85" t="s">
        <v>17</v>
      </c>
      <c r="G102" s="7"/>
      <c r="H102" s="7"/>
      <c r="I102" s="9"/>
      <c r="J102" s="9"/>
      <c r="K102" s="9"/>
      <c r="M102" s="128"/>
      <c r="N102" s="126"/>
    </row>
    <row r="103" spans="2:17" x14ac:dyDescent="0.3">
      <c r="B103" s="64" t="s">
        <v>162</v>
      </c>
      <c r="C103" s="184">
        <v>0</v>
      </c>
      <c r="D103" s="68"/>
      <c r="E103" s="75" t="s">
        <v>18</v>
      </c>
      <c r="F103" s="71" t="s">
        <v>18</v>
      </c>
      <c r="G103" s="7"/>
      <c r="I103" s="9"/>
      <c r="J103" s="9"/>
      <c r="K103" s="9"/>
      <c r="M103" s="128"/>
      <c r="N103" s="126"/>
    </row>
    <row r="104" spans="2:17" x14ac:dyDescent="0.3">
      <c r="B104" s="63" t="s">
        <v>165</v>
      </c>
      <c r="C104" s="12" t="s">
        <v>7</v>
      </c>
      <c r="D104" s="17" t="s">
        <v>185</v>
      </c>
      <c r="E104" s="72"/>
      <c r="F104" s="73"/>
      <c r="G104" s="7"/>
      <c r="H104" s="7"/>
      <c r="I104" s="9"/>
      <c r="J104" s="9"/>
      <c r="K104" s="9"/>
      <c r="M104" s="128"/>
      <c r="N104" s="126"/>
    </row>
    <row r="105" spans="2:17" x14ac:dyDescent="0.3">
      <c r="B105" s="64" t="s">
        <v>163</v>
      </c>
      <c r="C105" s="135">
        <v>0</v>
      </c>
      <c r="D105" s="62">
        <v>9.9999999999999998E+37</v>
      </c>
      <c r="E105" s="69" t="s">
        <v>17</v>
      </c>
      <c r="F105" s="69" t="s">
        <v>17</v>
      </c>
      <c r="G105" s="7"/>
      <c r="I105" s="9"/>
      <c r="J105" s="9"/>
      <c r="K105" s="9"/>
      <c r="M105" s="128"/>
      <c r="N105" s="126"/>
    </row>
    <row r="106" spans="2:17" ht="13.5" thickBot="1" x14ac:dyDescent="0.35">
      <c r="B106" s="371" t="s">
        <v>164</v>
      </c>
      <c r="C106" s="372">
        <v>0</v>
      </c>
      <c r="D106" s="373">
        <v>9.9999999999999998E+37</v>
      </c>
      <c r="E106" s="86" t="s">
        <v>18</v>
      </c>
      <c r="F106" s="86" t="s">
        <v>18</v>
      </c>
      <c r="G106" s="7"/>
      <c r="I106" s="9"/>
      <c r="J106" s="9"/>
      <c r="K106" s="9"/>
      <c r="M106" s="128"/>
      <c r="N106" s="126"/>
    </row>
    <row r="107" spans="2:17" x14ac:dyDescent="0.3">
      <c r="B107" s="368" t="s">
        <v>6</v>
      </c>
      <c r="C107" s="369" t="s">
        <v>9</v>
      </c>
      <c r="D107" s="370" t="s">
        <v>231</v>
      </c>
      <c r="E107" s="366" t="s">
        <v>229</v>
      </c>
      <c r="F107" s="260"/>
      <c r="G107" s="7"/>
      <c r="I107" s="9"/>
      <c r="J107" s="9"/>
      <c r="K107" s="9"/>
      <c r="M107" s="128"/>
      <c r="N107" s="126"/>
      <c r="Q107" s="7"/>
    </row>
    <row r="108" spans="2:17" x14ac:dyDescent="0.3">
      <c r="B108" s="63" t="s">
        <v>4</v>
      </c>
      <c r="C108" s="145">
        <v>0</v>
      </c>
      <c r="D108" s="185">
        <v>0</v>
      </c>
      <c r="E108" s="367">
        <v>0</v>
      </c>
      <c r="F108" s="260"/>
      <c r="G108" s="7"/>
      <c r="I108" s="9"/>
      <c r="J108" s="9"/>
      <c r="K108" s="9"/>
      <c r="M108" s="128"/>
      <c r="N108" s="126"/>
      <c r="Q108" s="7"/>
    </row>
    <row r="109" spans="2:17" x14ac:dyDescent="0.3">
      <c r="B109" s="63" t="s">
        <v>5</v>
      </c>
      <c r="C109" s="145">
        <v>0</v>
      </c>
      <c r="D109" s="185">
        <v>0</v>
      </c>
      <c r="E109" s="367">
        <v>0</v>
      </c>
      <c r="F109" s="260"/>
      <c r="G109" s="7"/>
      <c r="I109" s="9"/>
      <c r="J109" s="9"/>
      <c r="K109" s="9"/>
      <c r="M109" s="128"/>
      <c r="N109" s="126"/>
      <c r="Q109" s="7"/>
    </row>
    <row r="110" spans="2:17" x14ac:dyDescent="0.3">
      <c r="B110" s="48"/>
      <c r="C110" s="13"/>
      <c r="D110" s="14"/>
      <c r="E110" s="9"/>
      <c r="F110" s="9"/>
      <c r="G110" s="7"/>
      <c r="H110" s="7"/>
      <c r="I110" s="9"/>
      <c r="J110" s="9"/>
      <c r="K110" s="9"/>
      <c r="M110" s="128"/>
      <c r="N110" s="126"/>
      <c r="Q110" s="7"/>
    </row>
    <row r="111" spans="2:17" x14ac:dyDescent="0.3">
      <c r="B111" s="301" t="s">
        <v>159</v>
      </c>
      <c r="C111" s="329"/>
      <c r="D111" s="329"/>
      <c r="E111" s="329"/>
      <c r="F111" s="329"/>
      <c r="G111" s="329"/>
      <c r="H111" s="330"/>
      <c r="I111" s="49"/>
      <c r="K111" s="9"/>
      <c r="M111" s="128"/>
      <c r="N111" s="123"/>
      <c r="Q111" s="7"/>
    </row>
    <row r="112" spans="2:17" x14ac:dyDescent="0.3">
      <c r="B112" s="93" t="s">
        <v>16</v>
      </c>
      <c r="C112" s="320"/>
      <c r="D112" s="43"/>
      <c r="E112" s="92"/>
      <c r="F112" s="92"/>
      <c r="G112" s="92"/>
      <c r="H112" s="70"/>
      <c r="I112" s="9"/>
      <c r="K112" s="9"/>
      <c r="M112" s="128"/>
      <c r="N112" s="123"/>
    </row>
    <row r="113" spans="2:17" x14ac:dyDescent="0.3">
      <c r="B113" s="99" t="s">
        <v>160</v>
      </c>
      <c r="C113" s="88" t="s">
        <v>230</v>
      </c>
      <c r="D113" s="327"/>
      <c r="E113" s="74" t="s">
        <v>264</v>
      </c>
      <c r="F113" s="69" t="s">
        <v>265</v>
      </c>
      <c r="G113" s="69" t="s">
        <v>266</v>
      </c>
      <c r="H113" s="69" t="s">
        <v>267</v>
      </c>
      <c r="I113" s="7"/>
      <c r="K113" s="91"/>
      <c r="M113" s="128"/>
      <c r="N113" s="127"/>
    </row>
    <row r="114" spans="2:17" x14ac:dyDescent="0.3">
      <c r="B114" s="82" t="s">
        <v>161</v>
      </c>
      <c r="C114" s="186">
        <v>0</v>
      </c>
      <c r="D114" s="328"/>
      <c r="E114" s="87" t="s">
        <v>17</v>
      </c>
      <c r="F114" s="87" t="s">
        <v>17</v>
      </c>
      <c r="G114" s="85" t="s">
        <v>18</v>
      </c>
      <c r="H114" s="85" t="s">
        <v>18</v>
      </c>
      <c r="I114" s="7"/>
      <c r="K114" s="9"/>
      <c r="M114" s="128"/>
      <c r="N114" s="123"/>
    </row>
    <row r="115" spans="2:17" x14ac:dyDescent="0.3">
      <c r="B115" s="82" t="s">
        <v>162</v>
      </c>
      <c r="C115" s="186">
        <v>0</v>
      </c>
      <c r="D115" s="328"/>
      <c r="E115" s="87" t="s">
        <v>17</v>
      </c>
      <c r="F115" s="87" t="s">
        <v>17</v>
      </c>
      <c r="G115" s="85" t="s">
        <v>18</v>
      </c>
      <c r="H115" s="85" t="s">
        <v>18</v>
      </c>
      <c r="I115" s="7"/>
      <c r="K115" s="9"/>
      <c r="M115" s="128"/>
      <c r="N115" s="123"/>
    </row>
    <row r="116" spans="2:17" x14ac:dyDescent="0.3">
      <c r="B116" s="82" t="s">
        <v>172</v>
      </c>
      <c r="C116" s="186">
        <v>0</v>
      </c>
      <c r="D116" s="328"/>
      <c r="E116" s="87" t="s">
        <v>17</v>
      </c>
      <c r="F116" s="87" t="s">
        <v>17</v>
      </c>
      <c r="G116" s="87" t="s">
        <v>18</v>
      </c>
      <c r="H116" s="85" t="s">
        <v>18</v>
      </c>
      <c r="I116" s="7"/>
      <c r="K116" s="9"/>
      <c r="M116" s="128"/>
      <c r="N116" s="123"/>
    </row>
    <row r="117" spans="2:17" x14ac:dyDescent="0.3">
      <c r="B117" s="100" t="s">
        <v>173</v>
      </c>
      <c r="C117" s="187">
        <v>0</v>
      </c>
      <c r="D117" s="328"/>
      <c r="E117" s="87" t="s">
        <v>17</v>
      </c>
      <c r="F117" s="87" t="s">
        <v>17</v>
      </c>
      <c r="G117" s="71" t="s">
        <v>18</v>
      </c>
      <c r="H117" s="71" t="s">
        <v>18</v>
      </c>
      <c r="I117" s="7"/>
      <c r="K117" s="9"/>
      <c r="M117" s="128"/>
      <c r="N117" s="123"/>
    </row>
    <row r="118" spans="2:17" x14ac:dyDescent="0.3">
      <c r="B118" s="84" t="s">
        <v>165</v>
      </c>
      <c r="C118" s="89" t="s">
        <v>7</v>
      </c>
      <c r="D118" s="85" t="s">
        <v>185</v>
      </c>
      <c r="E118" s="90"/>
      <c r="F118" s="94"/>
      <c r="G118" s="94"/>
      <c r="H118" s="95"/>
      <c r="I118" s="121"/>
      <c r="K118" s="15"/>
      <c r="M118" s="128"/>
      <c r="N118" s="126"/>
    </row>
    <row r="119" spans="2:17" x14ac:dyDescent="0.3">
      <c r="B119" s="82" t="s">
        <v>163</v>
      </c>
      <c r="C119" s="135">
        <v>0</v>
      </c>
      <c r="D119" s="336">
        <v>9.9999999999999998E+37</v>
      </c>
      <c r="E119" s="87" t="s">
        <v>17</v>
      </c>
      <c r="F119" s="87" t="s">
        <v>17</v>
      </c>
      <c r="G119" s="85" t="s">
        <v>18</v>
      </c>
      <c r="H119" s="87" t="s">
        <v>18</v>
      </c>
      <c r="I119" s="7"/>
      <c r="K119" s="9"/>
      <c r="L119" s="9"/>
      <c r="M119" s="15"/>
      <c r="N119" s="9"/>
    </row>
    <row r="120" spans="2:17" x14ac:dyDescent="0.3">
      <c r="B120" s="82" t="s">
        <v>164</v>
      </c>
      <c r="C120" s="135">
        <v>0</v>
      </c>
      <c r="D120" s="336">
        <v>9.9999999999999998E+37</v>
      </c>
      <c r="E120" s="87" t="s">
        <v>17</v>
      </c>
      <c r="F120" s="87" t="s">
        <v>17</v>
      </c>
      <c r="G120" s="85" t="s">
        <v>18</v>
      </c>
      <c r="H120" s="85" t="s">
        <v>18</v>
      </c>
      <c r="I120" s="7"/>
      <c r="K120" s="9"/>
      <c r="L120" s="9"/>
      <c r="M120" s="15"/>
      <c r="N120" s="9"/>
    </row>
    <row r="121" spans="2:17" x14ac:dyDescent="0.3">
      <c r="B121" s="82" t="s">
        <v>174</v>
      </c>
      <c r="C121" s="135">
        <v>0</v>
      </c>
      <c r="D121" s="336">
        <v>9.9999999999999998E+37</v>
      </c>
      <c r="E121" s="87" t="s">
        <v>17</v>
      </c>
      <c r="F121" s="87" t="s">
        <v>17</v>
      </c>
      <c r="G121" s="85" t="s">
        <v>18</v>
      </c>
      <c r="H121" s="85" t="s">
        <v>18</v>
      </c>
      <c r="I121" s="7"/>
      <c r="K121" s="9"/>
      <c r="L121" s="9"/>
      <c r="M121" s="15"/>
      <c r="N121" s="9"/>
    </row>
    <row r="122" spans="2:17" ht="13.5" thickBot="1" x14ac:dyDescent="0.35">
      <c r="B122" s="102" t="s">
        <v>175</v>
      </c>
      <c r="C122" s="190">
        <v>0</v>
      </c>
      <c r="D122" s="337">
        <v>9.9999999999999998E+37</v>
      </c>
      <c r="E122" s="334" t="s">
        <v>17</v>
      </c>
      <c r="F122" s="335" t="s">
        <v>17</v>
      </c>
      <c r="G122" s="86" t="s">
        <v>18</v>
      </c>
      <c r="H122" s="86" t="s">
        <v>18</v>
      </c>
      <c r="I122" s="7"/>
      <c r="K122" s="9"/>
      <c r="L122" s="9"/>
      <c r="M122" s="15"/>
      <c r="N122" s="9"/>
    </row>
    <row r="123" spans="2:17" x14ac:dyDescent="0.3">
      <c r="B123" s="101" t="s">
        <v>41</v>
      </c>
      <c r="C123" s="98" t="s">
        <v>180</v>
      </c>
      <c r="D123" s="69" t="s">
        <v>185</v>
      </c>
      <c r="E123" s="331"/>
      <c r="F123" s="332"/>
      <c r="G123" s="332"/>
      <c r="H123" s="333"/>
      <c r="I123" s="7"/>
      <c r="K123" s="80"/>
      <c r="L123" s="80"/>
      <c r="M123" s="15"/>
      <c r="N123" s="80"/>
      <c r="O123" s="16"/>
    </row>
    <row r="124" spans="2:17" x14ac:dyDescent="0.3">
      <c r="B124" s="84" t="s">
        <v>176</v>
      </c>
      <c r="C124" s="148">
        <v>0</v>
      </c>
      <c r="D124" s="336">
        <v>9.9999999999999998E+37</v>
      </c>
      <c r="E124" s="87" t="s">
        <v>17</v>
      </c>
      <c r="F124" s="87" t="s">
        <v>17</v>
      </c>
      <c r="G124" s="85" t="s">
        <v>18</v>
      </c>
      <c r="H124" s="90" t="s">
        <v>18</v>
      </c>
      <c r="I124" s="210"/>
      <c r="K124" s="9"/>
      <c r="L124" s="9"/>
      <c r="M124" s="15"/>
      <c r="N124" s="9"/>
    </row>
    <row r="125" spans="2:17" x14ac:dyDescent="0.3">
      <c r="B125" s="84" t="s">
        <v>177</v>
      </c>
      <c r="C125" s="148">
        <v>0</v>
      </c>
      <c r="D125" s="336">
        <v>9.9999999999999998E+37</v>
      </c>
      <c r="E125" s="87" t="s">
        <v>17</v>
      </c>
      <c r="F125" s="87" t="s">
        <v>17</v>
      </c>
      <c r="G125" s="87" t="s">
        <v>18</v>
      </c>
      <c r="H125" s="87" t="s">
        <v>18</v>
      </c>
      <c r="K125" s="9"/>
      <c r="L125" s="9"/>
      <c r="M125" s="15"/>
      <c r="N125" s="9"/>
    </row>
    <row r="126" spans="2:17" x14ac:dyDescent="0.3">
      <c r="B126" s="84" t="s">
        <v>178</v>
      </c>
      <c r="C126" s="148">
        <v>0</v>
      </c>
      <c r="D126" s="336">
        <v>9.9999999999999998E+37</v>
      </c>
      <c r="E126" s="87" t="s">
        <v>17</v>
      </c>
      <c r="F126" s="87" t="s">
        <v>17</v>
      </c>
      <c r="G126" s="85" t="s">
        <v>18</v>
      </c>
      <c r="H126" s="85" t="s">
        <v>18</v>
      </c>
      <c r="K126" s="9"/>
      <c r="L126" s="9"/>
      <c r="M126" s="15"/>
      <c r="N126" s="9"/>
    </row>
    <row r="127" spans="2:17" ht="13.5" thickBot="1" x14ac:dyDescent="0.35">
      <c r="B127" s="105" t="s">
        <v>179</v>
      </c>
      <c r="C127" s="191">
        <v>0</v>
      </c>
      <c r="D127" s="337">
        <v>9.9999999999999998E+37</v>
      </c>
      <c r="E127" s="334" t="s">
        <v>17</v>
      </c>
      <c r="F127" s="335" t="s">
        <v>17</v>
      </c>
      <c r="G127" s="86" t="s">
        <v>18</v>
      </c>
      <c r="H127" s="86" t="s">
        <v>18</v>
      </c>
      <c r="K127" s="9"/>
      <c r="L127" s="9"/>
      <c r="M127" s="15"/>
      <c r="N127" s="9"/>
    </row>
    <row r="128" spans="2:17" x14ac:dyDescent="0.3">
      <c r="B128" s="103" t="s">
        <v>38</v>
      </c>
      <c r="C128" s="98" t="s">
        <v>9</v>
      </c>
      <c r="D128" s="69" t="s">
        <v>231</v>
      </c>
      <c r="E128" s="69" t="s">
        <v>229</v>
      </c>
      <c r="F128" s="69" t="s">
        <v>264</v>
      </c>
      <c r="G128" s="69" t="s">
        <v>265</v>
      </c>
      <c r="H128" s="104" t="s">
        <v>263</v>
      </c>
      <c r="I128" s="15"/>
      <c r="J128" s="15"/>
      <c r="K128" s="15"/>
      <c r="L128" s="80"/>
      <c r="M128" s="15"/>
      <c r="N128" s="15"/>
      <c r="O128" s="16"/>
      <c r="P128" s="16"/>
      <c r="Q128" s="16"/>
    </row>
    <row r="129" spans="2:17" x14ac:dyDescent="0.3">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3">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3">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3">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3">
      <c r="B133" s="32"/>
      <c r="C133" s="81"/>
      <c r="D133" s="45"/>
      <c r="E133" s="47"/>
      <c r="F133" s="80"/>
      <c r="G133" s="80"/>
      <c r="H133" s="80"/>
      <c r="I133" s="9"/>
      <c r="J133" s="9"/>
      <c r="K133" s="9"/>
      <c r="L133" s="15"/>
      <c r="M133" s="9"/>
      <c r="N133" s="9"/>
      <c r="O133" s="16"/>
      <c r="P133" s="16"/>
      <c r="Q133" s="16"/>
    </row>
    <row r="134" spans="2:17" x14ac:dyDescent="0.3">
      <c r="B134" s="5" t="s">
        <v>187</v>
      </c>
      <c r="C134" s="8"/>
      <c r="D134" s="8"/>
      <c r="E134" s="8"/>
      <c r="F134" s="8"/>
      <c r="G134" s="6"/>
      <c r="H134" s="257"/>
      <c r="I134" s="9"/>
      <c r="J134" s="9"/>
      <c r="K134" s="9"/>
      <c r="L134" s="9"/>
      <c r="M134" s="9"/>
      <c r="N134" s="9"/>
      <c r="O134" s="16"/>
      <c r="P134" s="16"/>
      <c r="Q134" s="16"/>
    </row>
    <row r="135" spans="2:17" ht="12.75" customHeight="1" x14ac:dyDescent="0.3">
      <c r="B135" s="51" t="s">
        <v>186</v>
      </c>
      <c r="C135" s="106" t="s">
        <v>232</v>
      </c>
      <c r="D135" s="89" t="s">
        <v>270</v>
      </c>
      <c r="E135" s="89" t="s">
        <v>271</v>
      </c>
      <c r="F135" s="89" t="s">
        <v>268</v>
      </c>
      <c r="G135" s="89" t="s">
        <v>269</v>
      </c>
      <c r="H135" s="257"/>
      <c r="I135" s="96"/>
      <c r="J135" s="79"/>
      <c r="K135" s="79"/>
      <c r="L135" s="79"/>
      <c r="M135" s="9"/>
      <c r="N135" s="16"/>
    </row>
    <row r="136" spans="2:17" x14ac:dyDescent="0.3">
      <c r="B136" s="84" t="s">
        <v>48</v>
      </c>
      <c r="C136" s="135">
        <v>0</v>
      </c>
      <c r="D136" s="87" t="s">
        <v>18</v>
      </c>
      <c r="E136" s="87" t="s">
        <v>18</v>
      </c>
      <c r="F136" s="87" t="s">
        <v>18</v>
      </c>
      <c r="G136" s="87" t="s">
        <v>18</v>
      </c>
      <c r="H136" s="126"/>
      <c r="I136" s="79"/>
      <c r="J136" s="79"/>
      <c r="K136" s="79"/>
      <c r="L136" s="79"/>
      <c r="M136" s="9"/>
    </row>
    <row r="137" spans="2:17" ht="12.75" customHeight="1" x14ac:dyDescent="0.3">
      <c r="B137" s="84" t="s">
        <v>49</v>
      </c>
      <c r="C137" s="135">
        <v>0</v>
      </c>
      <c r="D137" s="87" t="s">
        <v>18</v>
      </c>
      <c r="E137" s="85" t="s">
        <v>18</v>
      </c>
      <c r="F137" s="85" t="s">
        <v>18</v>
      </c>
      <c r="G137" s="85" t="s">
        <v>18</v>
      </c>
      <c r="H137" s="126"/>
      <c r="I137" s="79"/>
      <c r="J137" s="79"/>
      <c r="K137" s="79"/>
      <c r="L137" s="79"/>
      <c r="M137" s="9"/>
    </row>
    <row r="138" spans="2:17" x14ac:dyDescent="0.3">
      <c r="B138" s="84" t="s">
        <v>50</v>
      </c>
      <c r="C138" s="135">
        <v>0</v>
      </c>
      <c r="D138" s="87" t="s">
        <v>18</v>
      </c>
      <c r="E138" s="85" t="s">
        <v>18</v>
      </c>
      <c r="F138" s="85" t="s">
        <v>18</v>
      </c>
      <c r="G138" s="85" t="s">
        <v>18</v>
      </c>
      <c r="H138" s="126"/>
      <c r="I138" s="79"/>
      <c r="J138" s="79"/>
      <c r="K138" s="79"/>
      <c r="L138" s="79"/>
      <c r="M138" s="9"/>
    </row>
    <row r="139" spans="2:17" x14ac:dyDescent="0.3">
      <c r="B139" s="84" t="s">
        <v>51</v>
      </c>
      <c r="C139" s="135">
        <v>0</v>
      </c>
      <c r="D139" s="85" t="s">
        <v>18</v>
      </c>
      <c r="E139" s="85" t="s">
        <v>18</v>
      </c>
      <c r="F139" s="85" t="s">
        <v>18</v>
      </c>
      <c r="G139" s="85" t="s">
        <v>18</v>
      </c>
      <c r="H139" s="126"/>
      <c r="I139" s="79"/>
      <c r="J139" s="79"/>
      <c r="K139" s="79"/>
      <c r="L139" s="79"/>
      <c r="M139" s="9"/>
    </row>
    <row r="140" spans="2:17" x14ac:dyDescent="0.3">
      <c r="B140" s="84" t="s">
        <v>52</v>
      </c>
      <c r="C140" s="135">
        <v>0</v>
      </c>
      <c r="D140" s="85" t="s">
        <v>18</v>
      </c>
      <c r="E140" s="85" t="s">
        <v>18</v>
      </c>
      <c r="F140" s="85" t="s">
        <v>18</v>
      </c>
      <c r="G140" s="85" t="s">
        <v>18</v>
      </c>
      <c r="H140" s="126"/>
      <c r="I140" s="79"/>
      <c r="J140" s="79"/>
      <c r="K140" s="79"/>
      <c r="L140" s="79"/>
      <c r="M140" s="9"/>
    </row>
    <row r="141" spans="2:17" x14ac:dyDescent="0.3">
      <c r="B141" s="84" t="s">
        <v>53</v>
      </c>
      <c r="C141" s="135">
        <v>0</v>
      </c>
      <c r="D141" s="71" t="s">
        <v>18</v>
      </c>
      <c r="E141" s="71" t="s">
        <v>18</v>
      </c>
      <c r="F141" s="71" t="s">
        <v>18</v>
      </c>
      <c r="G141" s="71" t="s">
        <v>18</v>
      </c>
      <c r="H141" s="126"/>
      <c r="I141" s="79"/>
      <c r="J141" s="79"/>
      <c r="K141" s="79"/>
      <c r="L141" s="79"/>
      <c r="M141" s="9"/>
    </row>
    <row r="142" spans="2:17" ht="12" customHeight="1" x14ac:dyDescent="0.3">
      <c r="B142" s="84" t="s">
        <v>205</v>
      </c>
      <c r="C142" s="197">
        <f>100-C143</f>
        <v>100</v>
      </c>
      <c r="D142" s="261">
        <v>0</v>
      </c>
      <c r="E142" s="261">
        <v>0</v>
      </c>
      <c r="F142" s="258"/>
      <c r="G142" s="258"/>
      <c r="H142" s="126"/>
      <c r="I142" s="79"/>
      <c r="J142" s="79"/>
      <c r="K142" s="79"/>
      <c r="L142" s="79"/>
      <c r="M142" s="9"/>
    </row>
    <row r="143" spans="2:17" x14ac:dyDescent="0.3">
      <c r="B143" s="84" t="s">
        <v>13</v>
      </c>
      <c r="C143" s="197">
        <f>SUM(C136:C141)</f>
        <v>0</v>
      </c>
      <c r="D143" s="260"/>
      <c r="E143" s="9"/>
      <c r="F143" s="9"/>
      <c r="G143" s="259"/>
      <c r="H143" s="126"/>
      <c r="I143" s="79"/>
      <c r="J143" s="79"/>
      <c r="K143" s="79"/>
      <c r="L143" s="79"/>
      <c r="M143" s="9"/>
    </row>
    <row r="144" spans="2:17" x14ac:dyDescent="0.3">
      <c r="D144" s="79"/>
      <c r="E144" s="97"/>
      <c r="F144" s="79"/>
      <c r="G144" s="79"/>
      <c r="H144" s="79"/>
      <c r="I144" s="79"/>
      <c r="J144" s="79"/>
      <c r="K144" s="79"/>
      <c r="L144" s="79"/>
      <c r="M144" s="9"/>
    </row>
    <row r="145" spans="2:43" x14ac:dyDescent="0.3">
      <c r="B145" s="5" t="s">
        <v>310</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3">
      <c r="B146" s="237" t="s">
        <v>234</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3">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3">
      <c r="B148" s="360" t="s">
        <v>273</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3">
      <c r="B149" s="356" t="s">
        <v>311</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3">
      <c r="B150" s="99" t="s">
        <v>253</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3">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3">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3">
      <c r="B153" s="356" t="s">
        <v>317</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3">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3">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3">
      <c r="B156" s="356" t="s">
        <v>313</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3">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3">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3">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3">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3">
      <c r="B161" s="356" t="s">
        <v>314</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3">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3">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3">
      <c r="A164" s="4"/>
      <c r="B164" s="380" t="s">
        <v>350</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3">
      <c r="A165" s="4"/>
      <c r="B165" s="381" t="s">
        <v>351</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3">
      <c r="A166" s="4"/>
      <c r="B166" s="381" t="s">
        <v>352</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3">
      <c r="A167" s="4"/>
      <c r="B167" s="381" t="s">
        <v>353</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3">
      <c r="A168" s="4"/>
      <c r="B168" s="381" t="s">
        <v>354</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3">
      <c r="A169" s="4"/>
      <c r="B169" s="381" t="s">
        <v>355</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3">
      <c r="A170" s="4"/>
      <c r="B170" s="394" t="s">
        <v>356</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3">
      <c r="A171" s="4"/>
      <c r="B171" s="394" t="s">
        <v>357</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x14ac:dyDescent="0.3">
      <c r="B172" s="380" t="s">
        <v>331</v>
      </c>
      <c r="D172" s="9"/>
      <c r="E172" s="9"/>
      <c r="F172" s="9"/>
      <c r="G172" s="9"/>
      <c r="H172" s="9"/>
      <c r="I172" s="9"/>
      <c r="J172" s="9"/>
      <c r="K172" s="9"/>
      <c r="L172" s="9"/>
      <c r="M172" s="9"/>
    </row>
    <row r="173" spans="1:103" x14ac:dyDescent="0.3">
      <c r="B173" s="381" t="s">
        <v>360</v>
      </c>
      <c r="C173" s="355"/>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1:103" x14ac:dyDescent="0.3">
      <c r="B174" s="381" t="s">
        <v>361</v>
      </c>
      <c r="C174" s="359"/>
      <c r="D174" s="359"/>
      <c r="E174" s="359"/>
      <c r="F174" s="359"/>
      <c r="G174" s="359"/>
      <c r="H174" s="359"/>
      <c r="I174" s="359"/>
      <c r="J174" s="359"/>
      <c r="K174" s="359"/>
      <c r="L174" s="359"/>
      <c r="M174" s="359"/>
      <c r="N174" s="359"/>
      <c r="O174" s="35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row>
    <row r="175" spans="1:103" x14ac:dyDescent="0.3">
      <c r="B175" s="381" t="s">
        <v>362</v>
      </c>
      <c r="C175" s="359"/>
      <c r="D175" s="359"/>
      <c r="E175" s="359"/>
      <c r="F175" s="359"/>
      <c r="G175" s="359"/>
      <c r="H175" s="359"/>
      <c r="I175" s="359"/>
      <c r="J175" s="359"/>
      <c r="K175" s="359"/>
      <c r="L175" s="359"/>
      <c r="M175" s="359"/>
      <c r="N175" s="359"/>
      <c r="O175" s="35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row>
    <row r="176" spans="1:103" x14ac:dyDescent="0.3">
      <c r="D176" s="9"/>
      <c r="E176" s="9"/>
      <c r="F176" s="9"/>
      <c r="G176" s="9"/>
      <c r="H176" s="9"/>
      <c r="I176" s="9"/>
      <c r="J176" s="9"/>
      <c r="K176" s="9"/>
      <c r="L176" s="9"/>
      <c r="M176" s="9"/>
    </row>
    <row r="177" spans="2:13" x14ac:dyDescent="0.3">
      <c r="D177" s="9"/>
      <c r="E177" s="9"/>
      <c r="F177" s="9"/>
      <c r="G177" s="9"/>
      <c r="H177" s="9"/>
      <c r="I177" s="9"/>
      <c r="J177" s="9"/>
      <c r="K177" s="9"/>
      <c r="L177" s="9"/>
      <c r="M177" s="9"/>
    </row>
    <row r="178" spans="2:13" x14ac:dyDescent="0.3">
      <c r="D178" s="9"/>
      <c r="E178" s="9"/>
      <c r="F178" s="9"/>
      <c r="G178" s="9"/>
      <c r="H178" s="9"/>
      <c r="I178" s="9"/>
      <c r="J178" s="9"/>
      <c r="K178" s="9"/>
      <c r="L178" s="9"/>
      <c r="M178" s="9"/>
    </row>
    <row r="179" spans="2:13" x14ac:dyDescent="0.3">
      <c r="D179" s="9"/>
      <c r="E179" s="9"/>
      <c r="F179" s="9"/>
      <c r="G179" s="9"/>
      <c r="H179" s="9"/>
      <c r="I179" s="9"/>
      <c r="J179" s="9"/>
      <c r="K179" s="9"/>
      <c r="L179" s="9"/>
      <c r="M179" s="9"/>
    </row>
    <row r="180" spans="2:13" x14ac:dyDescent="0.3">
      <c r="B180" s="5" t="s">
        <v>365</v>
      </c>
      <c r="D180" s="9"/>
      <c r="E180" s="9"/>
      <c r="F180" s="9"/>
      <c r="G180" s="9"/>
      <c r="H180" s="9"/>
      <c r="I180" s="9"/>
      <c r="J180" s="9"/>
      <c r="K180" s="9"/>
      <c r="L180" s="9"/>
      <c r="M180" s="9"/>
    </row>
    <row r="181" spans="2:13" x14ac:dyDescent="0.3">
      <c r="B181" s="237" t="s">
        <v>366</v>
      </c>
      <c r="D181" s="9"/>
      <c r="E181" s="9"/>
      <c r="F181" s="9"/>
      <c r="G181" s="9"/>
      <c r="H181" s="9"/>
      <c r="I181" s="9"/>
      <c r="J181" s="9"/>
      <c r="K181" s="9"/>
      <c r="L181" s="9"/>
      <c r="M181" s="9"/>
    </row>
    <row r="182" spans="2:13" x14ac:dyDescent="0.3">
      <c r="B182" s="237" t="s">
        <v>220</v>
      </c>
      <c r="D182" s="9"/>
      <c r="E182" s="9"/>
      <c r="F182" s="9"/>
      <c r="G182" s="9"/>
      <c r="H182" s="9"/>
      <c r="I182" s="9"/>
      <c r="J182" s="9"/>
      <c r="K182" s="9"/>
      <c r="L182" s="9"/>
      <c r="M182" s="9"/>
    </row>
    <row r="183" spans="2:13" x14ac:dyDescent="0.3">
      <c r="B183" s="360" t="s">
        <v>273</v>
      </c>
      <c r="D183" s="9"/>
      <c r="E183" s="9"/>
      <c r="F183" s="9"/>
      <c r="G183" s="9"/>
      <c r="H183" s="9"/>
      <c r="I183" s="9"/>
      <c r="J183" s="9"/>
      <c r="K183" s="9"/>
      <c r="L183" s="9"/>
      <c r="M183" s="9"/>
    </row>
    <row r="184" spans="2:13" x14ac:dyDescent="0.3">
      <c r="D184" s="9"/>
      <c r="E184" s="9"/>
      <c r="F184" s="9"/>
      <c r="G184" s="9"/>
      <c r="H184" s="9"/>
      <c r="I184" s="9"/>
      <c r="J184" s="9"/>
      <c r="K184" s="9"/>
      <c r="L184" s="9"/>
      <c r="M184" s="9"/>
    </row>
    <row r="185" spans="2:13" x14ac:dyDescent="0.3">
      <c r="D185" s="9"/>
      <c r="E185" s="9"/>
      <c r="F185" s="9"/>
      <c r="G185" s="9"/>
      <c r="H185" s="9"/>
      <c r="I185" s="9"/>
      <c r="J185" s="9"/>
      <c r="K185" s="9"/>
      <c r="L185" s="9"/>
      <c r="M185" s="9"/>
    </row>
    <row r="186" spans="2:13" x14ac:dyDescent="0.3">
      <c r="D186" s="9"/>
      <c r="E186" s="9"/>
      <c r="F186" s="9"/>
      <c r="G186" s="9"/>
      <c r="H186" s="9"/>
      <c r="I186" s="9"/>
      <c r="J186" s="9"/>
      <c r="K186" s="9"/>
      <c r="L186" s="9"/>
      <c r="M186" s="9"/>
    </row>
    <row r="187" spans="2:13" x14ac:dyDescent="0.3">
      <c r="D187" s="9"/>
      <c r="E187" s="9"/>
      <c r="F187" s="9"/>
      <c r="G187" s="9"/>
      <c r="H187" s="9"/>
      <c r="I187" s="9"/>
      <c r="J187" s="9"/>
      <c r="K187" s="9"/>
      <c r="L187" s="9"/>
      <c r="M187" s="9"/>
    </row>
    <row r="188" spans="2:13" x14ac:dyDescent="0.3">
      <c r="D188" s="9"/>
      <c r="E188" s="9"/>
      <c r="F188" s="9"/>
      <c r="G188" s="9"/>
      <c r="H188" s="9"/>
      <c r="I188" s="9"/>
      <c r="J188" s="9"/>
      <c r="K188" s="9"/>
      <c r="L188" s="9"/>
      <c r="M188" s="9"/>
    </row>
    <row r="189" spans="2:13" x14ac:dyDescent="0.3">
      <c r="D189" s="9"/>
      <c r="E189" s="9"/>
      <c r="F189" s="9"/>
      <c r="G189" s="9"/>
      <c r="H189" s="9"/>
      <c r="I189" s="9"/>
      <c r="J189" s="9"/>
      <c r="K189" s="9"/>
      <c r="L189" s="9"/>
      <c r="M189" s="9"/>
    </row>
    <row r="190" spans="2:13" x14ac:dyDescent="0.3">
      <c r="D190" s="9"/>
      <c r="E190" s="9"/>
      <c r="F190" s="9"/>
      <c r="G190" s="9"/>
      <c r="H190" s="9"/>
      <c r="I190" s="9"/>
      <c r="J190" s="9"/>
      <c r="K190" s="9"/>
      <c r="L190" s="9"/>
      <c r="M190" s="9"/>
    </row>
    <row r="191" spans="2:13" x14ac:dyDescent="0.3">
      <c r="D191" s="9"/>
      <c r="E191" s="9"/>
      <c r="F191" s="9"/>
      <c r="G191" s="9"/>
      <c r="H191" s="9"/>
      <c r="I191" s="9"/>
      <c r="J191" s="9"/>
      <c r="K191" s="9"/>
      <c r="L191" s="9"/>
      <c r="M191" s="9"/>
    </row>
    <row r="192" spans="2:13" x14ac:dyDescent="0.3">
      <c r="D192" s="9"/>
      <c r="E192" s="9"/>
      <c r="F192" s="9"/>
      <c r="G192" s="9"/>
      <c r="H192" s="9"/>
      <c r="I192" s="9"/>
      <c r="J192" s="9"/>
      <c r="K192" s="9"/>
      <c r="L192" s="9"/>
      <c r="M192" s="9"/>
    </row>
    <row r="193" spans="4:13" x14ac:dyDescent="0.3">
      <c r="D193" s="9"/>
      <c r="E193" s="9"/>
      <c r="F193" s="9"/>
      <c r="G193" s="9"/>
      <c r="H193" s="9"/>
      <c r="I193" s="9"/>
      <c r="J193" s="9"/>
      <c r="K193" s="9"/>
      <c r="L193" s="9"/>
      <c r="M193" s="9"/>
    </row>
    <row r="194" spans="4:13" x14ac:dyDescent="0.3">
      <c r="D194" s="9"/>
      <c r="E194" s="9"/>
      <c r="F194" s="9"/>
      <c r="G194" s="9"/>
      <c r="H194" s="9"/>
      <c r="I194" s="9"/>
      <c r="J194" s="9"/>
      <c r="K194" s="9"/>
      <c r="L194" s="9"/>
      <c r="M194" s="9"/>
    </row>
    <row r="195" spans="4:13" x14ac:dyDescent="0.3">
      <c r="D195" s="9"/>
      <c r="E195" s="9"/>
      <c r="F195" s="9"/>
      <c r="G195" s="9"/>
      <c r="H195" s="9"/>
      <c r="I195" s="9"/>
      <c r="J195" s="9"/>
      <c r="K195" s="9"/>
      <c r="L195" s="9"/>
      <c r="M195" s="9"/>
    </row>
    <row r="196" spans="4:13" x14ac:dyDescent="0.3">
      <c r="D196" s="9"/>
      <c r="E196" s="9"/>
      <c r="F196" s="9"/>
      <c r="G196" s="9"/>
      <c r="H196" s="9"/>
      <c r="I196" s="9"/>
      <c r="J196" s="9"/>
      <c r="K196" s="9"/>
      <c r="L196" s="9"/>
      <c r="M196" s="9"/>
    </row>
    <row r="197" spans="4:13" x14ac:dyDescent="0.3">
      <c r="D197" s="9"/>
      <c r="E197" s="9"/>
      <c r="F197" s="9"/>
      <c r="G197" s="9"/>
      <c r="H197" s="9"/>
      <c r="I197" s="9"/>
      <c r="J197" s="9"/>
      <c r="K197" s="9"/>
      <c r="L197" s="9"/>
      <c r="M197" s="9"/>
    </row>
    <row r="198" spans="4:13" x14ac:dyDescent="0.3">
      <c r="D198" s="9"/>
      <c r="E198" s="9"/>
      <c r="F198" s="9"/>
      <c r="G198" s="9"/>
      <c r="H198" s="9"/>
      <c r="I198" s="9"/>
      <c r="J198" s="9"/>
      <c r="K198" s="9"/>
      <c r="L198" s="9"/>
      <c r="M198" s="9"/>
    </row>
    <row r="199" spans="4:13" x14ac:dyDescent="0.3">
      <c r="D199" s="9"/>
      <c r="E199" s="9"/>
      <c r="F199" s="9"/>
      <c r="G199" s="9"/>
      <c r="H199" s="9"/>
      <c r="I199" s="9"/>
      <c r="J199" s="9"/>
      <c r="K199" s="9"/>
      <c r="L199" s="9"/>
      <c r="M199" s="9"/>
    </row>
    <row r="200" spans="4:13" x14ac:dyDescent="0.3">
      <c r="D200" s="9"/>
      <c r="E200" s="9"/>
      <c r="F200" s="9"/>
      <c r="G200" s="9"/>
      <c r="H200" s="9"/>
      <c r="I200" s="9"/>
      <c r="J200" s="9"/>
      <c r="K200" s="9"/>
      <c r="L200" s="9"/>
      <c r="M200" s="9"/>
    </row>
    <row r="201" spans="4:13" x14ac:dyDescent="0.3">
      <c r="D201" s="9"/>
      <c r="E201" s="9"/>
      <c r="F201" s="9"/>
      <c r="G201" s="9"/>
      <c r="H201" s="9"/>
      <c r="I201" s="9"/>
      <c r="J201" s="9"/>
      <c r="K201" s="9"/>
      <c r="L201" s="9"/>
      <c r="M201" s="9"/>
    </row>
    <row r="202" spans="4:13" x14ac:dyDescent="0.3">
      <c r="D202" s="9"/>
      <c r="E202" s="9"/>
      <c r="F202" s="9"/>
      <c r="G202" s="9"/>
      <c r="H202" s="9"/>
      <c r="I202" s="9"/>
      <c r="J202" s="9"/>
      <c r="K202" s="9"/>
      <c r="L202" s="9"/>
      <c r="M202" s="9"/>
    </row>
    <row r="203" spans="4:13" x14ac:dyDescent="0.3">
      <c r="D203" s="9"/>
      <c r="E203" s="9"/>
      <c r="F203" s="9"/>
      <c r="G203" s="9"/>
      <c r="H203" s="9"/>
      <c r="I203" s="9"/>
      <c r="J203" s="9"/>
      <c r="K203" s="9"/>
      <c r="L203" s="9"/>
      <c r="M203" s="9"/>
    </row>
    <row r="204" spans="4:13" x14ac:dyDescent="0.3">
      <c r="D204" s="9"/>
      <c r="E204" s="9"/>
      <c r="F204" s="9"/>
      <c r="G204" s="9"/>
      <c r="H204" s="9"/>
      <c r="I204" s="9"/>
      <c r="J204" s="9"/>
      <c r="K204" s="9"/>
      <c r="L204" s="9"/>
      <c r="M204" s="9"/>
    </row>
    <row r="205" spans="4:13" x14ac:dyDescent="0.3">
      <c r="D205" s="9"/>
      <c r="E205" s="9"/>
      <c r="F205" s="9"/>
      <c r="G205" s="9"/>
      <c r="H205" s="9"/>
      <c r="I205" s="9"/>
      <c r="J205" s="9"/>
      <c r="K205" s="9"/>
      <c r="L205" s="9"/>
      <c r="M205" s="9"/>
    </row>
    <row r="206" spans="4:13" x14ac:dyDescent="0.3">
      <c r="D206" s="9"/>
      <c r="E206" s="9"/>
      <c r="F206" s="9"/>
      <c r="G206" s="9"/>
      <c r="H206" s="9"/>
      <c r="I206" s="9"/>
      <c r="J206" s="9"/>
      <c r="K206" s="9"/>
      <c r="L206" s="9"/>
      <c r="M206" s="9"/>
    </row>
    <row r="207" spans="4:13" x14ac:dyDescent="0.3">
      <c r="D207" s="9"/>
      <c r="E207" s="9"/>
      <c r="F207" s="9"/>
      <c r="G207" s="9"/>
      <c r="H207" s="9"/>
      <c r="I207" s="9"/>
      <c r="J207" s="9"/>
      <c r="K207" s="9"/>
      <c r="L207" s="9"/>
      <c r="M207" s="9"/>
    </row>
    <row r="208" spans="4:13" x14ac:dyDescent="0.3">
      <c r="D208" s="9"/>
      <c r="E208" s="9"/>
      <c r="F208" s="9"/>
      <c r="G208" s="9"/>
      <c r="H208" s="9"/>
      <c r="I208" s="9"/>
      <c r="J208" s="9"/>
      <c r="K208" s="9"/>
      <c r="L208" s="9"/>
      <c r="M208" s="9"/>
    </row>
    <row r="209" spans="4:13" x14ac:dyDescent="0.3">
      <c r="D209" s="9"/>
      <c r="E209" s="9"/>
      <c r="F209" s="9"/>
      <c r="G209" s="9"/>
      <c r="H209" s="9"/>
      <c r="I209" s="9"/>
      <c r="J209" s="9"/>
      <c r="K209" s="9"/>
      <c r="L209" s="9"/>
      <c r="M209" s="9"/>
    </row>
    <row r="210" spans="4:13" x14ac:dyDescent="0.3">
      <c r="D210" s="9"/>
      <c r="E210" s="9"/>
      <c r="F210" s="9"/>
      <c r="G210" s="9"/>
      <c r="H210" s="9"/>
      <c r="I210" s="9"/>
      <c r="J210" s="9"/>
      <c r="K210" s="9"/>
      <c r="L210" s="9"/>
      <c r="M210" s="9"/>
    </row>
    <row r="211" spans="4:13" x14ac:dyDescent="0.3">
      <c r="D211" s="9"/>
      <c r="E211" s="9"/>
      <c r="F211" s="9"/>
      <c r="G211" s="9"/>
      <c r="H211" s="9"/>
      <c r="I211" s="9"/>
      <c r="J211" s="9"/>
      <c r="K211" s="9"/>
      <c r="L211" s="9"/>
      <c r="M211" s="9"/>
    </row>
    <row r="212" spans="4:13" x14ac:dyDescent="0.3">
      <c r="D212" s="9"/>
      <c r="E212" s="9"/>
      <c r="F212" s="9"/>
      <c r="G212" s="9"/>
      <c r="H212" s="9"/>
      <c r="I212" s="9"/>
      <c r="J212" s="9"/>
      <c r="K212" s="9"/>
      <c r="L212" s="9"/>
      <c r="M212" s="9"/>
    </row>
    <row r="213" spans="4:13" x14ac:dyDescent="0.3">
      <c r="D213" s="9"/>
      <c r="E213" s="9"/>
      <c r="F213" s="9"/>
      <c r="G213" s="9"/>
      <c r="H213" s="9"/>
      <c r="I213" s="9"/>
      <c r="J213" s="9"/>
      <c r="K213" s="9"/>
      <c r="L213" s="9"/>
      <c r="M213" s="9"/>
    </row>
    <row r="214" spans="4:13" x14ac:dyDescent="0.3">
      <c r="D214" s="9"/>
      <c r="E214" s="9"/>
      <c r="F214" s="9"/>
      <c r="G214" s="9"/>
      <c r="H214" s="9"/>
      <c r="I214" s="9"/>
      <c r="J214" s="9"/>
      <c r="K214" s="9"/>
      <c r="L214" s="9"/>
      <c r="M214" s="9"/>
    </row>
    <row r="215" spans="4:13" x14ac:dyDescent="0.3">
      <c r="D215" s="9"/>
      <c r="E215" s="9"/>
      <c r="F215" s="9"/>
      <c r="G215" s="9"/>
      <c r="H215" s="9"/>
      <c r="I215" s="9"/>
      <c r="J215" s="9"/>
      <c r="K215" s="9"/>
      <c r="L215" s="9"/>
      <c r="M215" s="9"/>
    </row>
    <row r="216" spans="4:13" x14ac:dyDescent="0.3">
      <c r="D216" s="9"/>
      <c r="E216" s="9"/>
      <c r="F216" s="9"/>
      <c r="G216" s="9"/>
      <c r="H216" s="9"/>
      <c r="I216" s="9"/>
      <c r="J216" s="9"/>
      <c r="K216" s="9"/>
      <c r="L216" s="9"/>
      <c r="M216" s="9"/>
    </row>
    <row r="217" spans="4:13" x14ac:dyDescent="0.3">
      <c r="D217" s="9"/>
      <c r="E217" s="9"/>
      <c r="F217" s="9"/>
      <c r="G217" s="9"/>
      <c r="H217" s="9"/>
      <c r="I217" s="9"/>
      <c r="J217" s="9"/>
      <c r="K217" s="9"/>
      <c r="L217" s="9"/>
      <c r="M217" s="9"/>
    </row>
    <row r="218" spans="4:13" x14ac:dyDescent="0.3">
      <c r="D218" s="9"/>
      <c r="E218" s="9"/>
      <c r="F218" s="9"/>
      <c r="G218" s="9"/>
      <c r="H218" s="9"/>
      <c r="I218" s="9"/>
      <c r="J218" s="9"/>
      <c r="K218" s="9"/>
      <c r="L218" s="9"/>
      <c r="M218" s="9"/>
    </row>
    <row r="219" spans="4:13" x14ac:dyDescent="0.3">
      <c r="D219" s="9"/>
      <c r="E219" s="9"/>
      <c r="F219" s="9"/>
      <c r="G219" s="9"/>
      <c r="H219" s="9"/>
      <c r="I219" s="9"/>
      <c r="J219" s="9"/>
      <c r="K219" s="9"/>
      <c r="L219" s="9"/>
      <c r="M219" s="9"/>
    </row>
    <row r="220" spans="4:13" x14ac:dyDescent="0.3">
      <c r="D220" s="9"/>
      <c r="E220" s="9"/>
      <c r="F220" s="9"/>
      <c r="G220" s="9"/>
      <c r="H220" s="9"/>
      <c r="I220" s="9"/>
      <c r="J220" s="9"/>
      <c r="K220" s="9"/>
      <c r="L220" s="9"/>
      <c r="M220" s="9"/>
    </row>
    <row r="221" spans="4:13" x14ac:dyDescent="0.3">
      <c r="D221" s="9"/>
      <c r="E221" s="9"/>
      <c r="F221" s="9"/>
      <c r="G221" s="9"/>
      <c r="H221" s="9"/>
      <c r="I221" s="9"/>
      <c r="J221" s="9"/>
      <c r="K221" s="9"/>
      <c r="L221" s="9"/>
      <c r="M221" s="9"/>
    </row>
    <row r="222" spans="4:13" x14ac:dyDescent="0.3">
      <c r="D222" s="9"/>
      <c r="E222" s="9"/>
      <c r="F222" s="9"/>
      <c r="G222" s="9"/>
      <c r="H222" s="9"/>
      <c r="I222" s="9"/>
      <c r="J222" s="9"/>
      <c r="K222" s="9"/>
      <c r="L222" s="9"/>
      <c r="M222" s="9"/>
    </row>
    <row r="223" spans="4:13" x14ac:dyDescent="0.3">
      <c r="D223" s="9"/>
      <c r="E223" s="9"/>
      <c r="F223" s="9"/>
      <c r="G223" s="9"/>
      <c r="H223" s="9"/>
      <c r="I223" s="9"/>
      <c r="J223" s="9"/>
      <c r="K223" s="9"/>
      <c r="L223" s="9"/>
      <c r="M223" s="9"/>
    </row>
    <row r="224" spans="4:13" x14ac:dyDescent="0.3">
      <c r="D224" s="9"/>
      <c r="E224" s="9"/>
      <c r="F224" s="9"/>
      <c r="G224" s="9"/>
      <c r="H224" s="9"/>
      <c r="I224" s="9"/>
      <c r="J224" s="9"/>
      <c r="K224" s="9"/>
      <c r="L224" s="9"/>
      <c r="M224" s="9"/>
    </row>
    <row r="225" spans="4:13" x14ac:dyDescent="0.3">
      <c r="D225" s="9"/>
      <c r="E225" s="9"/>
      <c r="F225" s="9"/>
      <c r="G225" s="9"/>
      <c r="H225" s="9"/>
      <c r="I225" s="9"/>
      <c r="J225" s="9"/>
      <c r="K225" s="9"/>
      <c r="L225" s="9"/>
      <c r="M225" s="9"/>
    </row>
    <row r="226" spans="4:13" x14ac:dyDescent="0.3">
      <c r="D226" s="9"/>
      <c r="E226" s="9"/>
      <c r="F226" s="9"/>
      <c r="G226" s="9"/>
      <c r="H226" s="9"/>
      <c r="I226" s="9"/>
      <c r="J226" s="9"/>
      <c r="K226" s="9"/>
      <c r="L226" s="9"/>
      <c r="M226" s="9"/>
    </row>
    <row r="227" spans="4:13" x14ac:dyDescent="0.3">
      <c r="D227" s="9"/>
      <c r="E227" s="9"/>
      <c r="F227" s="9"/>
      <c r="G227" s="9"/>
      <c r="H227" s="9"/>
      <c r="I227" s="9"/>
      <c r="J227" s="9"/>
      <c r="K227" s="9"/>
      <c r="L227" s="9"/>
      <c r="M227" s="9"/>
    </row>
    <row r="228" spans="4:13" x14ac:dyDescent="0.3">
      <c r="D228" s="9"/>
      <c r="E228" s="9"/>
      <c r="F228" s="9"/>
      <c r="G228" s="9"/>
      <c r="H228" s="9"/>
      <c r="I228" s="9"/>
      <c r="J228" s="9"/>
      <c r="K228" s="9"/>
      <c r="L228" s="9"/>
      <c r="M228" s="9"/>
    </row>
    <row r="229" spans="4:13" x14ac:dyDescent="0.3">
      <c r="D229" s="9"/>
      <c r="E229" s="9"/>
      <c r="F229" s="9"/>
      <c r="G229" s="9"/>
      <c r="H229" s="9"/>
      <c r="I229" s="9"/>
      <c r="J229" s="9"/>
      <c r="K229" s="9"/>
      <c r="L229" s="9"/>
      <c r="M229" s="9"/>
    </row>
    <row r="230" spans="4:13" x14ac:dyDescent="0.3">
      <c r="D230" s="9"/>
      <c r="E230" s="9"/>
      <c r="F230" s="9"/>
      <c r="G230" s="9"/>
      <c r="H230" s="9"/>
      <c r="I230" s="9"/>
      <c r="J230" s="9"/>
      <c r="K230" s="9"/>
      <c r="L230" s="9"/>
      <c r="M230" s="9"/>
    </row>
    <row r="231" spans="4:13" x14ac:dyDescent="0.3">
      <c r="D231" s="9"/>
      <c r="E231" s="9"/>
      <c r="F231" s="9"/>
      <c r="G231" s="9"/>
      <c r="H231" s="9"/>
      <c r="I231" s="9"/>
      <c r="J231" s="9"/>
      <c r="K231" s="9"/>
      <c r="L231" s="9"/>
      <c r="M231" s="9"/>
    </row>
    <row r="232" spans="4:13" x14ac:dyDescent="0.3">
      <c r="D232" s="9"/>
      <c r="E232" s="9"/>
      <c r="F232" s="9"/>
      <c r="G232" s="9"/>
      <c r="H232" s="9"/>
      <c r="I232" s="9"/>
      <c r="J232" s="9"/>
      <c r="K232" s="9"/>
      <c r="L232" s="9"/>
      <c r="M232" s="9"/>
    </row>
    <row r="233" spans="4:13" x14ac:dyDescent="0.3">
      <c r="D233" s="9"/>
      <c r="E233" s="9"/>
      <c r="F233" s="9"/>
      <c r="G233" s="9"/>
      <c r="H233" s="9"/>
      <c r="I233" s="9"/>
      <c r="J233" s="9"/>
      <c r="K233" s="9"/>
      <c r="L233" s="9"/>
      <c r="M233" s="9"/>
    </row>
    <row r="234" spans="4:13" x14ac:dyDescent="0.3">
      <c r="D234" s="9"/>
      <c r="E234" s="9"/>
      <c r="F234" s="9"/>
      <c r="G234" s="9"/>
      <c r="H234" s="9"/>
      <c r="I234" s="9"/>
      <c r="J234" s="9"/>
      <c r="K234" s="9"/>
      <c r="L234" s="9"/>
      <c r="M234" s="9"/>
    </row>
    <row r="235" spans="4:13" x14ac:dyDescent="0.3">
      <c r="D235" s="9"/>
      <c r="E235" s="9"/>
      <c r="F235" s="9"/>
      <c r="G235" s="9"/>
      <c r="H235" s="9"/>
      <c r="I235" s="9"/>
      <c r="J235" s="9"/>
      <c r="K235" s="9"/>
      <c r="L235" s="9"/>
      <c r="M235" s="9"/>
    </row>
    <row r="236" spans="4:13" x14ac:dyDescent="0.3">
      <c r="D236" s="9"/>
      <c r="E236" s="9"/>
      <c r="F236" s="9"/>
      <c r="G236" s="9"/>
      <c r="H236" s="9"/>
      <c r="I236" s="9"/>
      <c r="J236" s="9"/>
      <c r="K236" s="9"/>
      <c r="L236" s="9"/>
      <c r="M236" s="9"/>
    </row>
    <row r="237" spans="4:13" x14ac:dyDescent="0.3">
      <c r="D237" s="9"/>
      <c r="E237" s="9"/>
      <c r="F237" s="9"/>
      <c r="G237" s="9"/>
      <c r="H237" s="9"/>
      <c r="I237" s="9"/>
      <c r="J237" s="9"/>
      <c r="K237" s="9"/>
      <c r="L237" s="9"/>
      <c r="M237" s="9"/>
    </row>
    <row r="238" spans="4:13" x14ac:dyDescent="0.3">
      <c r="D238" s="9"/>
      <c r="E238" s="9"/>
      <c r="F238" s="9"/>
      <c r="G238" s="9"/>
      <c r="H238" s="9"/>
      <c r="I238" s="9"/>
      <c r="J238" s="9"/>
      <c r="K238" s="9"/>
      <c r="L238" s="9"/>
      <c r="M238" s="9"/>
    </row>
    <row r="239" spans="4:13" x14ac:dyDescent="0.3">
      <c r="D239" s="9"/>
      <c r="E239" s="9"/>
      <c r="F239" s="9"/>
      <c r="G239" s="9"/>
      <c r="H239" s="9"/>
      <c r="I239" s="9"/>
      <c r="J239" s="9"/>
      <c r="K239" s="9"/>
      <c r="L239" s="9"/>
      <c r="M239" s="9"/>
    </row>
    <row r="240" spans="4:13" x14ac:dyDescent="0.3">
      <c r="D240" s="9"/>
      <c r="E240" s="9"/>
      <c r="F240" s="9"/>
      <c r="G240" s="9"/>
      <c r="H240" s="9"/>
      <c r="I240" s="9"/>
      <c r="J240" s="9"/>
      <c r="K240" s="9"/>
      <c r="L240" s="9"/>
      <c r="M240" s="9"/>
    </row>
    <row r="241" spans="4:13" x14ac:dyDescent="0.3">
      <c r="D241" s="9"/>
      <c r="E241" s="9"/>
      <c r="F241" s="9"/>
      <c r="G241" s="9"/>
      <c r="H241" s="9"/>
      <c r="I241" s="9"/>
      <c r="J241" s="9"/>
      <c r="K241" s="9"/>
      <c r="L241" s="9"/>
      <c r="M241" s="9"/>
    </row>
    <row r="242" spans="4:13" x14ac:dyDescent="0.3">
      <c r="D242" s="9"/>
      <c r="E242" s="9"/>
      <c r="F242" s="9"/>
      <c r="G242" s="9"/>
      <c r="H242" s="9"/>
      <c r="I242" s="9"/>
      <c r="J242" s="9"/>
      <c r="K242" s="9"/>
      <c r="L242" s="9"/>
      <c r="M242" s="9"/>
    </row>
    <row r="243" spans="4:13" x14ac:dyDescent="0.3">
      <c r="D243" s="9"/>
      <c r="E243" s="9"/>
      <c r="F243" s="9"/>
      <c r="G243" s="9"/>
      <c r="H243" s="9"/>
      <c r="I243" s="9"/>
      <c r="J243" s="9"/>
      <c r="K243" s="9"/>
      <c r="L243" s="9"/>
      <c r="M243" s="9"/>
    </row>
    <row r="244" spans="4:13" x14ac:dyDescent="0.3">
      <c r="D244" s="9"/>
      <c r="E244" s="9"/>
      <c r="F244" s="9"/>
      <c r="G244" s="9"/>
      <c r="H244" s="9"/>
      <c r="I244" s="9"/>
      <c r="J244" s="9"/>
      <c r="K244" s="9"/>
      <c r="L244" s="9"/>
      <c r="M244" s="9"/>
    </row>
    <row r="245" spans="4:13" x14ac:dyDescent="0.3">
      <c r="D245" s="9"/>
      <c r="E245" s="9"/>
      <c r="F245" s="9"/>
      <c r="G245" s="9"/>
      <c r="H245" s="9"/>
      <c r="I245" s="9"/>
      <c r="J245" s="9"/>
      <c r="K245" s="9"/>
      <c r="L245" s="9"/>
      <c r="M245" s="9"/>
    </row>
    <row r="246" spans="4:13" x14ac:dyDescent="0.3">
      <c r="D246" s="9"/>
      <c r="E246" s="9"/>
      <c r="F246" s="9"/>
      <c r="G246" s="9"/>
      <c r="H246" s="9"/>
      <c r="I246" s="9"/>
      <c r="J246" s="9"/>
      <c r="K246" s="9"/>
      <c r="L246" s="9"/>
      <c r="M246" s="9"/>
    </row>
    <row r="247" spans="4:13" x14ac:dyDescent="0.3">
      <c r="D247" s="9"/>
      <c r="E247" s="9"/>
      <c r="F247" s="9"/>
      <c r="G247" s="9"/>
      <c r="H247" s="9"/>
      <c r="I247" s="9"/>
      <c r="J247" s="9"/>
      <c r="K247" s="9"/>
      <c r="L247" s="9"/>
      <c r="M247" s="9"/>
    </row>
    <row r="248" spans="4:13" x14ac:dyDescent="0.3">
      <c r="D248" s="9"/>
      <c r="E248" s="9"/>
      <c r="F248" s="9"/>
      <c r="G248" s="9"/>
      <c r="H248" s="9"/>
      <c r="I248" s="9"/>
      <c r="J248" s="9"/>
      <c r="K248" s="9"/>
      <c r="L248" s="9"/>
      <c r="M248" s="9"/>
    </row>
    <row r="249" spans="4:13" x14ac:dyDescent="0.3">
      <c r="D249" s="9"/>
      <c r="E249" s="9"/>
      <c r="F249" s="9"/>
      <c r="G249" s="9"/>
      <c r="H249" s="9"/>
      <c r="I249" s="9"/>
      <c r="J249" s="9"/>
      <c r="K249" s="9"/>
      <c r="L249" s="9"/>
      <c r="M249" s="9"/>
    </row>
    <row r="250" spans="4:13" x14ac:dyDescent="0.3">
      <c r="D250" s="9"/>
      <c r="E250" s="9"/>
      <c r="F250" s="9"/>
      <c r="G250" s="9"/>
      <c r="H250" s="9"/>
      <c r="I250" s="9"/>
      <c r="J250" s="9"/>
      <c r="K250" s="9"/>
      <c r="L250" s="9"/>
      <c r="M250" s="9"/>
    </row>
    <row r="251" spans="4:13" x14ac:dyDescent="0.3">
      <c r="D251" s="9"/>
      <c r="E251" s="9"/>
      <c r="F251" s="9"/>
      <c r="G251" s="9"/>
      <c r="H251" s="9"/>
      <c r="I251" s="9"/>
      <c r="J251" s="9"/>
      <c r="K251" s="9"/>
      <c r="L251" s="9"/>
      <c r="M251" s="9"/>
    </row>
    <row r="252" spans="4:13" x14ac:dyDescent="0.3">
      <c r="D252" s="9"/>
      <c r="E252" s="9"/>
      <c r="F252" s="9"/>
      <c r="G252" s="9"/>
      <c r="H252" s="9"/>
      <c r="I252" s="9"/>
      <c r="J252" s="9"/>
      <c r="K252" s="9"/>
      <c r="L252" s="9"/>
      <c r="M252" s="9"/>
    </row>
    <row r="253" spans="4:13" x14ac:dyDescent="0.3">
      <c r="D253" s="9"/>
      <c r="E253" s="9"/>
      <c r="F253" s="9"/>
      <c r="G253" s="9"/>
      <c r="H253" s="9"/>
      <c r="I253" s="9"/>
      <c r="J253" s="9"/>
      <c r="K253" s="9"/>
      <c r="L253" s="9"/>
      <c r="M253" s="9"/>
    </row>
    <row r="254" spans="4:13" x14ac:dyDescent="0.3">
      <c r="D254" s="9"/>
      <c r="E254" s="9"/>
      <c r="F254" s="9"/>
      <c r="G254" s="9"/>
      <c r="H254" s="9"/>
      <c r="I254" s="9"/>
      <c r="J254" s="9"/>
      <c r="K254" s="9"/>
      <c r="L254" s="9"/>
      <c r="M254" s="9"/>
    </row>
    <row r="255" spans="4:13" x14ac:dyDescent="0.3">
      <c r="D255" s="9"/>
      <c r="E255" s="9"/>
      <c r="F255" s="9"/>
      <c r="G255" s="9"/>
      <c r="H255" s="9"/>
      <c r="I255" s="9"/>
      <c r="J255" s="9"/>
      <c r="K255" s="9"/>
      <c r="L255" s="9"/>
      <c r="M255" s="9"/>
    </row>
    <row r="256" spans="4:13" x14ac:dyDescent="0.3">
      <c r="D256" s="9"/>
      <c r="E256" s="9"/>
      <c r="F256" s="9"/>
      <c r="G256" s="9"/>
      <c r="H256" s="9"/>
      <c r="I256" s="9"/>
      <c r="J256" s="9"/>
      <c r="K256" s="9"/>
      <c r="L256" s="9"/>
      <c r="M256" s="9"/>
    </row>
    <row r="257" spans="4:13" x14ac:dyDescent="0.3">
      <c r="D257" s="9"/>
      <c r="E257" s="9"/>
      <c r="F257" s="9"/>
      <c r="G257" s="9"/>
      <c r="H257" s="9"/>
      <c r="I257" s="9"/>
      <c r="J257" s="9"/>
      <c r="K257" s="9"/>
      <c r="L257" s="9"/>
      <c r="M257" s="9"/>
    </row>
    <row r="258" spans="4:13" x14ac:dyDescent="0.3">
      <c r="D258" s="9"/>
      <c r="E258" s="9"/>
      <c r="F258" s="9"/>
      <c r="G258" s="9"/>
      <c r="H258" s="9"/>
      <c r="I258" s="9"/>
      <c r="J258" s="9"/>
      <c r="K258" s="9"/>
      <c r="L258" s="9"/>
      <c r="M258" s="9"/>
    </row>
    <row r="259" spans="4:13" x14ac:dyDescent="0.3">
      <c r="D259" s="9"/>
      <c r="E259" s="9"/>
      <c r="F259" s="9"/>
      <c r="G259" s="9"/>
      <c r="H259" s="9"/>
      <c r="I259" s="9"/>
      <c r="J259" s="9"/>
      <c r="K259" s="9"/>
      <c r="L259" s="9"/>
      <c r="M259" s="9"/>
    </row>
    <row r="260" spans="4:13" x14ac:dyDescent="0.3">
      <c r="D260" s="9"/>
      <c r="E260" s="9"/>
      <c r="F260" s="9"/>
      <c r="G260" s="9"/>
      <c r="H260" s="9"/>
      <c r="I260" s="9"/>
      <c r="J260" s="9"/>
      <c r="K260" s="9"/>
      <c r="L260" s="9"/>
      <c r="M260" s="9"/>
    </row>
    <row r="261" spans="4:13" x14ac:dyDescent="0.3">
      <c r="D261" s="9"/>
      <c r="E261" s="9"/>
      <c r="F261" s="9"/>
      <c r="G261" s="9"/>
      <c r="H261" s="9"/>
      <c r="I261" s="9"/>
      <c r="J261" s="9"/>
      <c r="K261" s="9"/>
      <c r="L261" s="9"/>
      <c r="M261" s="9"/>
    </row>
    <row r="262" spans="4:13" x14ac:dyDescent="0.3">
      <c r="D262" s="9"/>
      <c r="E262" s="9"/>
      <c r="F262" s="9"/>
      <c r="G262" s="9"/>
      <c r="H262" s="9"/>
      <c r="I262" s="9"/>
      <c r="J262" s="9"/>
      <c r="K262" s="9"/>
      <c r="L262" s="9"/>
      <c r="M262" s="9"/>
    </row>
    <row r="263" spans="4:13" x14ac:dyDescent="0.3">
      <c r="D263" s="9"/>
      <c r="E263" s="9"/>
      <c r="F263" s="9"/>
      <c r="G263" s="9"/>
      <c r="H263" s="9"/>
      <c r="I263" s="9"/>
      <c r="J263" s="9"/>
      <c r="K263" s="9"/>
      <c r="L263" s="9"/>
      <c r="M263" s="9"/>
    </row>
    <row r="264" spans="4:13" x14ac:dyDescent="0.3">
      <c r="D264" s="9"/>
      <c r="E264" s="9"/>
      <c r="F264" s="9"/>
      <c r="G264" s="9"/>
      <c r="H264" s="9"/>
      <c r="I264" s="9"/>
      <c r="J264" s="9"/>
      <c r="K264" s="9"/>
      <c r="L264" s="9"/>
      <c r="M264" s="9"/>
    </row>
    <row r="265" spans="4:13" x14ac:dyDescent="0.3">
      <c r="D265" s="9"/>
      <c r="E265" s="9"/>
      <c r="F265" s="9"/>
      <c r="G265" s="9"/>
      <c r="H265" s="9"/>
      <c r="I265" s="9"/>
      <c r="J265" s="9"/>
      <c r="K265" s="9"/>
      <c r="L265" s="9"/>
      <c r="M265" s="9"/>
    </row>
    <row r="266" spans="4:13" x14ac:dyDescent="0.3">
      <c r="D266" s="9"/>
      <c r="E266" s="9"/>
      <c r="F266" s="9"/>
      <c r="G266" s="9"/>
      <c r="H266" s="9"/>
      <c r="I266" s="9"/>
      <c r="J266" s="9"/>
      <c r="K266" s="9"/>
      <c r="L266" s="9"/>
      <c r="M266" s="9"/>
    </row>
    <row r="267" spans="4:13" x14ac:dyDescent="0.3">
      <c r="D267" s="9"/>
      <c r="E267" s="9"/>
      <c r="F267" s="9"/>
      <c r="G267" s="9"/>
      <c r="H267" s="9"/>
      <c r="I267" s="9"/>
      <c r="J267" s="9"/>
      <c r="K267" s="9"/>
      <c r="L267" s="9"/>
      <c r="M267" s="9"/>
    </row>
    <row r="268" spans="4:13" x14ac:dyDescent="0.3">
      <c r="D268" s="9"/>
      <c r="E268" s="9"/>
      <c r="F268" s="9"/>
      <c r="G268" s="9"/>
      <c r="H268" s="9"/>
      <c r="I268" s="9"/>
      <c r="J268" s="9"/>
      <c r="K268" s="9"/>
      <c r="L268" s="9"/>
      <c r="M268" s="9"/>
    </row>
    <row r="269" spans="4:13" x14ac:dyDescent="0.3">
      <c r="D269" s="9"/>
      <c r="E269" s="9"/>
      <c r="F269" s="9"/>
      <c r="G269" s="9"/>
      <c r="H269" s="9"/>
      <c r="I269" s="9"/>
      <c r="J269" s="9"/>
      <c r="K269" s="9"/>
      <c r="L269" s="9"/>
      <c r="M269" s="9"/>
    </row>
    <row r="270" spans="4:13" x14ac:dyDescent="0.3">
      <c r="D270" s="9"/>
      <c r="E270" s="9"/>
      <c r="F270" s="9"/>
      <c r="G270" s="9"/>
      <c r="H270" s="9"/>
      <c r="I270" s="9"/>
      <c r="J270" s="9"/>
      <c r="K270" s="9"/>
      <c r="L270" s="9"/>
      <c r="M270" s="9"/>
    </row>
    <row r="271" spans="4:13" x14ac:dyDescent="0.3">
      <c r="D271" s="9"/>
      <c r="E271" s="9"/>
      <c r="F271" s="9"/>
      <c r="G271" s="9"/>
      <c r="H271" s="9"/>
      <c r="I271" s="9"/>
      <c r="J271" s="9"/>
      <c r="K271" s="9"/>
      <c r="L271" s="9"/>
      <c r="M271" s="9"/>
    </row>
    <row r="272" spans="4:13" x14ac:dyDescent="0.3">
      <c r="D272" s="9"/>
      <c r="E272" s="9"/>
      <c r="F272" s="9"/>
      <c r="G272" s="9"/>
      <c r="H272" s="9"/>
      <c r="I272" s="9"/>
      <c r="J272" s="9"/>
      <c r="K272" s="9"/>
      <c r="L272" s="9"/>
      <c r="M272" s="9"/>
    </row>
    <row r="273" spans="4:13" x14ac:dyDescent="0.3">
      <c r="D273" s="9"/>
      <c r="E273" s="9"/>
      <c r="F273" s="9"/>
      <c r="G273" s="9"/>
      <c r="H273" s="9"/>
      <c r="I273" s="9"/>
      <c r="J273" s="9"/>
      <c r="K273" s="9"/>
      <c r="L273" s="9"/>
      <c r="M273" s="9"/>
    </row>
    <row r="274" spans="4:13" x14ac:dyDescent="0.3">
      <c r="D274" s="9"/>
      <c r="E274" s="9"/>
      <c r="F274" s="9"/>
      <c r="G274" s="9"/>
      <c r="H274" s="9"/>
      <c r="I274" s="9"/>
      <c r="J274" s="9"/>
      <c r="K274" s="9"/>
      <c r="L274" s="9"/>
      <c r="M274" s="9"/>
    </row>
    <row r="275" spans="4:13" x14ac:dyDescent="0.3">
      <c r="D275" s="9"/>
      <c r="E275" s="9"/>
      <c r="F275" s="9"/>
      <c r="G275" s="9"/>
      <c r="H275" s="9"/>
      <c r="I275" s="9"/>
      <c r="J275" s="9"/>
      <c r="K275" s="9"/>
      <c r="L275" s="9"/>
      <c r="M275" s="9"/>
    </row>
    <row r="276" spans="4:13" x14ac:dyDescent="0.3">
      <c r="D276" s="9"/>
      <c r="E276" s="9"/>
      <c r="F276" s="9"/>
      <c r="G276" s="9"/>
      <c r="H276" s="9"/>
      <c r="I276" s="9"/>
      <c r="J276" s="9"/>
      <c r="K276" s="9"/>
      <c r="L276" s="9"/>
      <c r="M276" s="9"/>
    </row>
    <row r="277" spans="4:13" x14ac:dyDescent="0.3">
      <c r="D277" s="9"/>
      <c r="E277" s="9"/>
      <c r="F277" s="9"/>
      <c r="G277" s="9"/>
      <c r="H277" s="9"/>
      <c r="I277" s="9"/>
      <c r="J277" s="9"/>
      <c r="K277" s="9"/>
      <c r="L277" s="9"/>
      <c r="M277" s="9"/>
    </row>
    <row r="278" spans="4:13" x14ac:dyDescent="0.3">
      <c r="D278" s="9"/>
      <c r="E278" s="9"/>
      <c r="F278" s="9"/>
      <c r="G278" s="9"/>
      <c r="H278" s="9"/>
      <c r="I278" s="9"/>
      <c r="J278" s="9"/>
      <c r="K278" s="9"/>
      <c r="L278" s="9"/>
      <c r="M278" s="9"/>
    </row>
    <row r="279" spans="4:13" x14ac:dyDescent="0.3">
      <c r="D279" s="9"/>
      <c r="E279" s="9"/>
      <c r="F279" s="9"/>
      <c r="G279" s="9"/>
      <c r="H279" s="9"/>
      <c r="I279" s="9"/>
      <c r="J279" s="9"/>
      <c r="K279" s="9"/>
      <c r="L279" s="9"/>
      <c r="M279" s="9"/>
    </row>
    <row r="280" spans="4:13" x14ac:dyDescent="0.3">
      <c r="D280" s="9"/>
      <c r="E280" s="9"/>
      <c r="F280" s="9"/>
      <c r="G280" s="9"/>
      <c r="H280" s="9"/>
      <c r="I280" s="9"/>
      <c r="J280" s="9"/>
      <c r="K280" s="9"/>
      <c r="L280" s="9"/>
      <c r="M280" s="9"/>
    </row>
    <row r="281" spans="4:13" x14ac:dyDescent="0.3">
      <c r="D281" s="9"/>
      <c r="E281" s="9"/>
      <c r="F281" s="9"/>
      <c r="G281" s="9"/>
      <c r="H281" s="9"/>
      <c r="I281" s="9"/>
      <c r="J281" s="9"/>
      <c r="K281" s="9"/>
      <c r="L281" s="9"/>
      <c r="M281" s="9"/>
    </row>
    <row r="282" spans="4:13" x14ac:dyDescent="0.3">
      <c r="D282" s="9"/>
      <c r="E282" s="9"/>
      <c r="F282" s="9"/>
      <c r="G282" s="9"/>
      <c r="H282" s="9"/>
      <c r="I282" s="9"/>
      <c r="J282" s="9"/>
      <c r="K282" s="9"/>
      <c r="L282" s="9"/>
      <c r="M282" s="9"/>
    </row>
    <row r="283" spans="4:13" x14ac:dyDescent="0.3">
      <c r="D283" s="9"/>
      <c r="E283" s="9"/>
      <c r="F283" s="9"/>
      <c r="G283" s="9"/>
      <c r="H283" s="9"/>
      <c r="I283" s="9"/>
      <c r="J283" s="9"/>
      <c r="K283" s="9"/>
      <c r="L283" s="9"/>
      <c r="M283" s="9"/>
    </row>
    <row r="284" spans="4:13" x14ac:dyDescent="0.3">
      <c r="D284" s="9"/>
      <c r="E284" s="9"/>
      <c r="F284" s="9"/>
      <c r="G284" s="9"/>
      <c r="H284" s="9"/>
      <c r="I284" s="9"/>
      <c r="J284" s="9"/>
      <c r="K284" s="9"/>
      <c r="L284" s="9"/>
      <c r="M284" s="9"/>
    </row>
    <row r="285" spans="4:13" x14ac:dyDescent="0.3">
      <c r="D285" s="9"/>
      <c r="E285" s="9"/>
      <c r="F285" s="9"/>
      <c r="G285" s="9"/>
      <c r="H285" s="9"/>
      <c r="I285" s="9"/>
      <c r="J285" s="9"/>
      <c r="K285" s="9"/>
      <c r="L285" s="9"/>
      <c r="M285" s="9"/>
    </row>
    <row r="286" spans="4:13" x14ac:dyDescent="0.3">
      <c r="D286" s="9"/>
      <c r="E286" s="9"/>
      <c r="F286" s="9"/>
      <c r="G286" s="9"/>
      <c r="H286" s="9"/>
      <c r="I286" s="9"/>
      <c r="J286" s="9"/>
      <c r="K286" s="9"/>
      <c r="L286" s="9"/>
      <c r="M286" s="9"/>
    </row>
    <row r="287" spans="4:13" x14ac:dyDescent="0.3">
      <c r="D287" s="9"/>
      <c r="E287" s="9"/>
      <c r="F287" s="9"/>
      <c r="G287" s="9"/>
      <c r="H287" s="9"/>
      <c r="I287" s="9"/>
      <c r="J287" s="9"/>
      <c r="K287" s="9"/>
      <c r="L287" s="9"/>
      <c r="M287" s="9"/>
    </row>
    <row r="288" spans="4:13" x14ac:dyDescent="0.3">
      <c r="D288" s="9"/>
      <c r="E288" s="9"/>
      <c r="F288" s="9"/>
      <c r="G288" s="9"/>
      <c r="H288" s="9"/>
      <c r="I288" s="9"/>
      <c r="J288" s="9"/>
      <c r="K288" s="9"/>
      <c r="L288" s="9"/>
      <c r="M288" s="9"/>
    </row>
    <row r="289" spans="4:13" x14ac:dyDescent="0.3">
      <c r="D289" s="9"/>
      <c r="E289" s="9"/>
      <c r="F289" s="9"/>
      <c r="G289" s="9"/>
      <c r="H289" s="9"/>
      <c r="I289" s="9"/>
      <c r="J289" s="9"/>
      <c r="K289" s="9"/>
      <c r="L289" s="9"/>
      <c r="M289" s="9"/>
    </row>
    <row r="290" spans="4:13" x14ac:dyDescent="0.3">
      <c r="D290" s="9"/>
      <c r="E290" s="9"/>
      <c r="F290" s="9"/>
      <c r="G290" s="9"/>
      <c r="H290" s="9"/>
      <c r="I290" s="9"/>
      <c r="J290" s="9"/>
      <c r="K290" s="9"/>
      <c r="L290" s="9"/>
      <c r="M290" s="9"/>
    </row>
    <row r="291" spans="4:13" x14ac:dyDescent="0.3">
      <c r="D291" s="9"/>
      <c r="E291" s="9"/>
      <c r="F291" s="9"/>
      <c r="G291" s="9"/>
      <c r="H291" s="9"/>
      <c r="I291" s="9"/>
      <c r="J291" s="9"/>
      <c r="K291" s="9"/>
      <c r="L291" s="9"/>
      <c r="M291" s="9"/>
    </row>
    <row r="292" spans="4:13" x14ac:dyDescent="0.3">
      <c r="D292" s="9"/>
      <c r="E292" s="9"/>
      <c r="F292" s="9"/>
      <c r="G292" s="9"/>
      <c r="H292" s="9"/>
      <c r="I292" s="9"/>
      <c r="J292" s="9"/>
      <c r="K292" s="9"/>
      <c r="L292" s="9"/>
      <c r="M292" s="9"/>
    </row>
    <row r="293" spans="4:13" x14ac:dyDescent="0.3">
      <c r="D293" s="9"/>
      <c r="E293" s="9"/>
      <c r="F293" s="9"/>
      <c r="G293" s="9"/>
      <c r="H293" s="9"/>
      <c r="I293" s="9"/>
      <c r="J293" s="9"/>
      <c r="K293" s="9"/>
      <c r="L293" s="9"/>
      <c r="M293" s="9"/>
    </row>
    <row r="294" spans="4:13" x14ac:dyDescent="0.3">
      <c r="D294" s="9"/>
      <c r="E294" s="9"/>
      <c r="F294" s="9"/>
      <c r="G294" s="9"/>
      <c r="H294" s="9"/>
      <c r="I294" s="9"/>
      <c r="J294" s="9"/>
      <c r="K294" s="9"/>
      <c r="L294" s="9"/>
      <c r="M294" s="9"/>
    </row>
    <row r="295" spans="4:13" x14ac:dyDescent="0.3">
      <c r="D295" s="9"/>
      <c r="E295" s="9"/>
      <c r="F295" s="9"/>
      <c r="G295" s="9"/>
      <c r="H295" s="9"/>
      <c r="I295" s="9"/>
      <c r="J295" s="9"/>
      <c r="K295" s="9"/>
      <c r="L295" s="9"/>
      <c r="M295" s="9"/>
    </row>
    <row r="296" spans="4:13" x14ac:dyDescent="0.3">
      <c r="D296" s="9"/>
      <c r="E296" s="9"/>
      <c r="F296" s="9"/>
      <c r="G296" s="9"/>
      <c r="H296" s="9"/>
      <c r="I296" s="9"/>
      <c r="J296" s="9"/>
      <c r="K296" s="9"/>
      <c r="L296" s="9"/>
      <c r="M296" s="9"/>
    </row>
    <row r="297" spans="4:13" x14ac:dyDescent="0.3">
      <c r="D297" s="9"/>
      <c r="E297" s="9"/>
      <c r="F297" s="9"/>
      <c r="G297" s="9"/>
      <c r="H297" s="9"/>
      <c r="I297" s="9"/>
      <c r="J297" s="9"/>
      <c r="K297" s="9"/>
      <c r="L297" s="9"/>
      <c r="M297" s="9"/>
    </row>
    <row r="298" spans="4:13" x14ac:dyDescent="0.3">
      <c r="D298" s="9"/>
      <c r="E298" s="9"/>
      <c r="F298" s="9"/>
      <c r="G298" s="9"/>
      <c r="H298" s="9"/>
      <c r="I298" s="9"/>
      <c r="J298" s="9"/>
      <c r="K298" s="9"/>
      <c r="L298" s="9"/>
      <c r="M298" s="9"/>
    </row>
    <row r="299" spans="4:13" x14ac:dyDescent="0.3">
      <c r="D299" s="9"/>
      <c r="E299" s="9"/>
      <c r="F299" s="9"/>
      <c r="G299" s="9"/>
      <c r="H299" s="9"/>
      <c r="I299" s="9"/>
      <c r="J299" s="9"/>
      <c r="K299" s="9"/>
      <c r="L299" s="9"/>
      <c r="M299" s="9"/>
    </row>
    <row r="300" spans="4:13" x14ac:dyDescent="0.3">
      <c r="D300" s="9"/>
      <c r="E300" s="9"/>
      <c r="F300" s="9"/>
      <c r="G300" s="9"/>
      <c r="H300" s="9"/>
      <c r="I300" s="9"/>
      <c r="J300" s="9"/>
      <c r="K300" s="9"/>
      <c r="L300" s="9"/>
      <c r="M300" s="9"/>
    </row>
    <row r="301" spans="4:13" x14ac:dyDescent="0.3">
      <c r="D301" s="9"/>
      <c r="E301" s="9"/>
      <c r="F301" s="9"/>
      <c r="G301" s="9"/>
      <c r="H301" s="9"/>
      <c r="I301" s="9"/>
      <c r="J301" s="9"/>
      <c r="K301" s="9"/>
      <c r="L301" s="9"/>
      <c r="M301" s="9"/>
    </row>
    <row r="302" spans="4:13" x14ac:dyDescent="0.3">
      <c r="D302" s="9"/>
      <c r="E302" s="9"/>
      <c r="F302" s="9"/>
      <c r="G302" s="9"/>
      <c r="H302" s="9"/>
      <c r="I302" s="9"/>
      <c r="J302" s="9"/>
      <c r="K302" s="9"/>
      <c r="L302" s="9"/>
      <c r="M302" s="9"/>
    </row>
    <row r="303" spans="4:13" x14ac:dyDescent="0.3">
      <c r="D303" s="9"/>
      <c r="E303" s="9"/>
      <c r="F303" s="9"/>
      <c r="G303" s="9"/>
      <c r="H303" s="9"/>
      <c r="I303" s="9"/>
      <c r="J303" s="9"/>
      <c r="K303" s="9"/>
      <c r="L303" s="9"/>
      <c r="M303" s="9"/>
    </row>
    <row r="304" spans="4:13" x14ac:dyDescent="0.3">
      <c r="D304" s="9"/>
      <c r="E304" s="9"/>
      <c r="F304" s="9"/>
      <c r="G304" s="9"/>
      <c r="H304" s="9"/>
      <c r="I304" s="9"/>
      <c r="J304" s="9"/>
      <c r="K304" s="9"/>
      <c r="L304" s="9"/>
      <c r="M304" s="9"/>
    </row>
    <row r="305" spans="4:13" x14ac:dyDescent="0.3">
      <c r="D305" s="9"/>
      <c r="E305" s="9"/>
      <c r="F305" s="9"/>
      <c r="G305" s="9"/>
      <c r="H305" s="9"/>
      <c r="I305" s="9"/>
      <c r="J305" s="9"/>
      <c r="K305" s="9"/>
      <c r="L305" s="9"/>
      <c r="M305" s="9"/>
    </row>
    <row r="306" spans="4:13" x14ac:dyDescent="0.3">
      <c r="D306" s="9"/>
      <c r="E306" s="9"/>
      <c r="F306" s="9"/>
      <c r="G306" s="9"/>
      <c r="H306" s="9"/>
      <c r="I306" s="9"/>
      <c r="J306" s="9"/>
      <c r="K306" s="9"/>
      <c r="L306" s="9"/>
      <c r="M306" s="9"/>
    </row>
    <row r="307" spans="4:13" x14ac:dyDescent="0.3">
      <c r="D307" s="9"/>
      <c r="E307" s="9"/>
      <c r="F307" s="9"/>
      <c r="G307" s="9"/>
      <c r="H307" s="9"/>
      <c r="I307" s="9"/>
      <c r="J307" s="9"/>
      <c r="K307" s="9"/>
      <c r="L307" s="9"/>
      <c r="M307" s="9"/>
    </row>
    <row r="308" spans="4:13" x14ac:dyDescent="0.3">
      <c r="D308" s="9"/>
      <c r="E308" s="9"/>
      <c r="F308" s="9"/>
      <c r="G308" s="9"/>
      <c r="H308" s="9"/>
      <c r="I308" s="9"/>
      <c r="J308" s="9"/>
      <c r="K308" s="9"/>
      <c r="L308" s="9"/>
      <c r="M308" s="9"/>
    </row>
    <row r="309" spans="4:13" x14ac:dyDescent="0.3">
      <c r="D309" s="9"/>
      <c r="E309" s="9"/>
      <c r="F309" s="9"/>
      <c r="G309" s="9"/>
      <c r="H309" s="9"/>
      <c r="I309" s="9"/>
      <c r="J309" s="9"/>
      <c r="K309" s="9"/>
      <c r="L309" s="9"/>
      <c r="M309" s="9"/>
    </row>
    <row r="310" spans="4:13" x14ac:dyDescent="0.3">
      <c r="D310" s="9"/>
      <c r="E310" s="9"/>
      <c r="F310" s="9"/>
      <c r="G310" s="9"/>
      <c r="H310" s="9"/>
      <c r="I310" s="9"/>
      <c r="J310" s="9"/>
      <c r="K310" s="9"/>
      <c r="L310" s="9"/>
      <c r="M310" s="9"/>
    </row>
    <row r="311" spans="4:13" x14ac:dyDescent="0.3">
      <c r="D311" s="9"/>
      <c r="E311" s="9"/>
      <c r="F311" s="9"/>
      <c r="G311" s="9"/>
      <c r="H311" s="9"/>
      <c r="I311" s="9"/>
      <c r="J311" s="9"/>
      <c r="K311" s="9"/>
      <c r="L311" s="9"/>
      <c r="M311" s="9"/>
    </row>
    <row r="312" spans="4:13" x14ac:dyDescent="0.3">
      <c r="D312" s="9"/>
      <c r="E312" s="9"/>
      <c r="F312" s="9"/>
      <c r="G312" s="9"/>
      <c r="H312" s="9"/>
      <c r="I312" s="9"/>
      <c r="J312" s="9"/>
      <c r="K312" s="9"/>
      <c r="L312" s="9"/>
      <c r="M312" s="9"/>
    </row>
    <row r="313" spans="4:13" x14ac:dyDescent="0.3">
      <c r="D313" s="9"/>
      <c r="E313" s="9"/>
      <c r="F313" s="9"/>
      <c r="G313" s="9"/>
      <c r="H313" s="9"/>
      <c r="I313" s="9"/>
      <c r="J313" s="9"/>
      <c r="K313" s="9"/>
      <c r="L313" s="9"/>
      <c r="M313" s="9"/>
    </row>
    <row r="314" spans="4:13" x14ac:dyDescent="0.3">
      <c r="D314" s="9"/>
      <c r="E314" s="9"/>
      <c r="F314" s="9"/>
      <c r="G314" s="9"/>
      <c r="H314" s="9"/>
      <c r="I314" s="9"/>
      <c r="J314" s="9"/>
      <c r="K314" s="9"/>
      <c r="L314" s="9"/>
      <c r="M314" s="9"/>
    </row>
    <row r="315" spans="4:13" x14ac:dyDescent="0.3">
      <c r="D315" s="9"/>
      <c r="E315" s="9"/>
      <c r="F315" s="9"/>
      <c r="G315" s="9"/>
      <c r="H315" s="9"/>
      <c r="I315" s="9"/>
      <c r="J315" s="9"/>
      <c r="K315" s="9"/>
      <c r="L315" s="9"/>
      <c r="M315" s="9"/>
    </row>
    <row r="316" spans="4:13" x14ac:dyDescent="0.3">
      <c r="D316" s="9"/>
      <c r="E316" s="9"/>
      <c r="F316" s="9"/>
      <c r="G316" s="9"/>
      <c r="H316" s="9"/>
      <c r="I316" s="9"/>
      <c r="J316" s="9"/>
      <c r="K316" s="9"/>
      <c r="L316" s="9"/>
      <c r="M316" s="9"/>
    </row>
    <row r="317" spans="4:13" x14ac:dyDescent="0.3">
      <c r="D317" s="9"/>
      <c r="E317" s="9"/>
      <c r="F317" s="9"/>
      <c r="G317" s="9"/>
      <c r="H317" s="9"/>
      <c r="I317" s="9"/>
      <c r="J317" s="9"/>
      <c r="K317" s="9"/>
      <c r="L317" s="9"/>
      <c r="M317" s="9"/>
    </row>
    <row r="318" spans="4:13" x14ac:dyDescent="0.3">
      <c r="D318" s="9"/>
      <c r="E318" s="9"/>
      <c r="F318" s="9"/>
      <c r="G318" s="9"/>
      <c r="H318" s="9"/>
      <c r="I318" s="9"/>
      <c r="J318" s="9"/>
      <c r="K318" s="9"/>
      <c r="L318" s="9"/>
      <c r="M318" s="9"/>
    </row>
    <row r="319" spans="4:13" x14ac:dyDescent="0.3">
      <c r="D319" s="9"/>
      <c r="E319" s="9"/>
      <c r="F319" s="9"/>
      <c r="G319" s="9"/>
      <c r="H319" s="9"/>
      <c r="I319" s="9"/>
      <c r="J319" s="9"/>
      <c r="K319" s="9"/>
      <c r="L319" s="9"/>
      <c r="M319" s="9"/>
    </row>
    <row r="320" spans="4:13" x14ac:dyDescent="0.3">
      <c r="D320" s="9"/>
      <c r="E320" s="9"/>
      <c r="F320" s="9"/>
      <c r="G320" s="9"/>
      <c r="H320" s="9"/>
      <c r="I320" s="9"/>
      <c r="J320" s="9"/>
      <c r="K320" s="9"/>
      <c r="L320" s="9"/>
      <c r="M320" s="9"/>
    </row>
    <row r="321" spans="4:13" x14ac:dyDescent="0.3">
      <c r="D321" s="9"/>
      <c r="E321" s="9"/>
      <c r="F321" s="9"/>
      <c r="G321" s="9"/>
      <c r="H321" s="9"/>
      <c r="I321" s="9"/>
      <c r="J321" s="9"/>
      <c r="K321" s="9"/>
      <c r="L321" s="9"/>
      <c r="M321" s="9"/>
    </row>
    <row r="322" spans="4:13" x14ac:dyDescent="0.3">
      <c r="D322" s="9"/>
      <c r="E322" s="9"/>
      <c r="F322" s="9"/>
      <c r="G322" s="9"/>
      <c r="H322" s="9"/>
      <c r="I322" s="9"/>
      <c r="J322" s="9"/>
      <c r="K322" s="9"/>
      <c r="L322" s="9"/>
      <c r="M322" s="9"/>
    </row>
    <row r="323" spans="4:13" x14ac:dyDescent="0.3">
      <c r="D323" s="9"/>
      <c r="E323" s="9"/>
      <c r="F323" s="9"/>
      <c r="G323" s="9"/>
      <c r="H323" s="9"/>
      <c r="I323" s="9"/>
      <c r="J323" s="9"/>
      <c r="K323" s="9"/>
      <c r="L323" s="9"/>
      <c r="M323" s="9"/>
    </row>
    <row r="324" spans="4:13" x14ac:dyDescent="0.3">
      <c r="D324" s="9"/>
      <c r="E324" s="9"/>
      <c r="F324" s="9"/>
      <c r="G324" s="9"/>
      <c r="H324" s="9"/>
      <c r="I324" s="9"/>
      <c r="J324" s="9"/>
      <c r="K324" s="9"/>
      <c r="L324" s="9"/>
      <c r="M324" s="9"/>
    </row>
    <row r="325" spans="4:13" x14ac:dyDescent="0.3">
      <c r="D325" s="9"/>
      <c r="E325" s="9"/>
      <c r="F325" s="9"/>
      <c r="G325" s="9"/>
      <c r="H325" s="9"/>
      <c r="I325" s="9"/>
      <c r="J325" s="9"/>
      <c r="K325" s="9"/>
      <c r="L325" s="9"/>
      <c r="M325" s="9"/>
    </row>
    <row r="326" spans="4:13" x14ac:dyDescent="0.3">
      <c r="D326" s="9"/>
      <c r="E326" s="9"/>
      <c r="F326" s="9"/>
      <c r="G326" s="9"/>
      <c r="H326" s="9"/>
      <c r="I326" s="9"/>
      <c r="J326" s="9"/>
      <c r="K326" s="9"/>
      <c r="L326" s="9"/>
      <c r="M326" s="9"/>
    </row>
    <row r="327" spans="4:13" x14ac:dyDescent="0.3">
      <c r="D327" s="9"/>
      <c r="E327" s="9"/>
      <c r="F327" s="9"/>
      <c r="G327" s="9"/>
      <c r="H327" s="9"/>
      <c r="I327" s="9"/>
      <c r="J327" s="9"/>
      <c r="K327" s="9"/>
      <c r="L327" s="9"/>
      <c r="M327" s="9"/>
    </row>
    <row r="328" spans="4:13" x14ac:dyDescent="0.3">
      <c r="D328" s="9"/>
      <c r="E328" s="9"/>
      <c r="F328" s="9"/>
      <c r="G328" s="9"/>
      <c r="H328" s="9"/>
      <c r="I328" s="9"/>
      <c r="J328" s="9"/>
      <c r="K328" s="9"/>
      <c r="L328" s="9"/>
      <c r="M328" s="9"/>
    </row>
    <row r="329" spans="4:13" x14ac:dyDescent="0.3">
      <c r="D329" s="9"/>
      <c r="E329" s="9"/>
      <c r="F329" s="9"/>
      <c r="G329" s="9"/>
      <c r="H329" s="9"/>
      <c r="I329" s="9"/>
      <c r="J329" s="9"/>
      <c r="K329" s="9"/>
      <c r="L329" s="9"/>
      <c r="M329" s="9"/>
    </row>
    <row r="330" spans="4:13" x14ac:dyDescent="0.3">
      <c r="D330" s="9"/>
      <c r="E330" s="9"/>
      <c r="F330" s="9"/>
      <c r="G330" s="9"/>
      <c r="H330" s="9"/>
      <c r="I330" s="9"/>
      <c r="J330" s="9"/>
      <c r="K330" s="9"/>
      <c r="L330" s="9"/>
      <c r="M330" s="9"/>
    </row>
    <row r="331" spans="4:13" x14ac:dyDescent="0.3">
      <c r="D331" s="9"/>
      <c r="E331" s="9"/>
      <c r="F331" s="9"/>
      <c r="G331" s="9"/>
      <c r="H331" s="9"/>
      <c r="I331" s="9"/>
      <c r="J331" s="9"/>
      <c r="K331" s="9"/>
      <c r="L331" s="9"/>
      <c r="M331" s="9"/>
    </row>
    <row r="332" spans="4:13" x14ac:dyDescent="0.3">
      <c r="D332" s="9"/>
      <c r="E332" s="9"/>
      <c r="F332" s="9"/>
      <c r="G332" s="9"/>
      <c r="H332" s="9"/>
      <c r="I332" s="9"/>
      <c r="J332" s="9"/>
      <c r="K332" s="9"/>
      <c r="L332" s="9"/>
      <c r="M332" s="9"/>
    </row>
    <row r="333" spans="4:13" x14ac:dyDescent="0.3">
      <c r="D333" s="9"/>
      <c r="E333" s="9"/>
      <c r="F333" s="9"/>
      <c r="G333" s="9"/>
      <c r="H333" s="9"/>
      <c r="I333" s="9"/>
      <c r="J333" s="9"/>
      <c r="K333" s="9"/>
      <c r="L333" s="9"/>
      <c r="M333" s="9"/>
    </row>
    <row r="334" spans="4:13" x14ac:dyDescent="0.3">
      <c r="D334" s="9"/>
      <c r="E334" s="9"/>
      <c r="F334" s="9"/>
      <c r="G334" s="9"/>
      <c r="H334" s="9"/>
      <c r="I334" s="9"/>
      <c r="J334" s="9"/>
      <c r="K334" s="9"/>
      <c r="L334" s="9"/>
      <c r="M334" s="9"/>
    </row>
    <row r="335" spans="4:13" x14ac:dyDescent="0.3">
      <c r="D335" s="9"/>
      <c r="E335" s="9"/>
      <c r="F335" s="9"/>
      <c r="G335" s="9"/>
      <c r="H335" s="9"/>
      <c r="I335" s="9"/>
      <c r="J335" s="9"/>
      <c r="K335" s="9"/>
      <c r="L335" s="9"/>
      <c r="M335" s="9"/>
    </row>
    <row r="336" spans="4:13" x14ac:dyDescent="0.3">
      <c r="D336" s="9"/>
      <c r="E336" s="9"/>
      <c r="F336" s="9"/>
      <c r="G336" s="9"/>
      <c r="H336" s="9"/>
      <c r="I336" s="9"/>
      <c r="J336" s="9"/>
      <c r="K336" s="9"/>
      <c r="L336" s="9"/>
      <c r="M336" s="9"/>
    </row>
    <row r="337" spans="4:13" x14ac:dyDescent="0.3">
      <c r="D337" s="9"/>
      <c r="E337" s="9"/>
      <c r="F337" s="9"/>
      <c r="G337" s="9"/>
      <c r="H337" s="9"/>
      <c r="I337" s="9"/>
      <c r="J337" s="9"/>
      <c r="K337" s="9"/>
      <c r="L337" s="9"/>
      <c r="M337" s="9"/>
    </row>
    <row r="338" spans="4:13" x14ac:dyDescent="0.3">
      <c r="D338" s="9"/>
      <c r="E338" s="9"/>
      <c r="F338" s="9"/>
      <c r="G338" s="9"/>
      <c r="H338" s="9"/>
      <c r="I338" s="9"/>
      <c r="J338" s="9"/>
      <c r="K338" s="9"/>
      <c r="L338" s="9"/>
      <c r="M338" s="9"/>
    </row>
    <row r="339" spans="4:13" x14ac:dyDescent="0.3">
      <c r="D339" s="9"/>
      <c r="E339" s="9"/>
      <c r="F339" s="9"/>
      <c r="G339" s="9"/>
      <c r="H339" s="9"/>
      <c r="I339" s="9"/>
      <c r="J339" s="9"/>
      <c r="K339" s="9"/>
      <c r="L339" s="9"/>
      <c r="M339" s="9"/>
    </row>
    <row r="340" spans="4:13" x14ac:dyDescent="0.3">
      <c r="D340" s="9"/>
      <c r="E340" s="9"/>
      <c r="F340" s="9"/>
      <c r="G340" s="9"/>
      <c r="H340" s="9"/>
      <c r="I340" s="9"/>
      <c r="J340" s="9"/>
      <c r="K340" s="9"/>
      <c r="L340" s="9"/>
      <c r="M340" s="9"/>
    </row>
    <row r="341" spans="4:13" x14ac:dyDescent="0.3">
      <c r="D341" s="9"/>
      <c r="E341" s="9"/>
      <c r="F341" s="9"/>
      <c r="G341" s="9"/>
      <c r="H341" s="9"/>
      <c r="I341" s="9"/>
      <c r="J341" s="9"/>
      <c r="K341" s="9"/>
      <c r="L341" s="9"/>
      <c r="M341" s="9"/>
    </row>
    <row r="342" spans="4:13" x14ac:dyDescent="0.3">
      <c r="D342" s="9"/>
      <c r="E342" s="9"/>
      <c r="F342" s="9"/>
      <c r="G342" s="9"/>
      <c r="H342" s="9"/>
      <c r="I342" s="9"/>
      <c r="J342" s="9"/>
      <c r="K342" s="9"/>
      <c r="L342" s="9"/>
      <c r="M342" s="9"/>
    </row>
    <row r="343" spans="4:13" x14ac:dyDescent="0.3">
      <c r="D343" s="9"/>
      <c r="E343" s="9"/>
      <c r="F343" s="9"/>
      <c r="G343" s="9"/>
      <c r="H343" s="9"/>
      <c r="I343" s="9"/>
      <c r="J343" s="9"/>
      <c r="K343" s="9"/>
      <c r="L343" s="9"/>
      <c r="M343" s="9"/>
    </row>
    <row r="344" spans="4:13" x14ac:dyDescent="0.3">
      <c r="D344" s="9"/>
      <c r="E344" s="9"/>
      <c r="F344" s="9"/>
      <c r="G344" s="9"/>
      <c r="H344" s="9"/>
      <c r="I344" s="9"/>
      <c r="J344" s="9"/>
      <c r="K344" s="9"/>
      <c r="L344" s="9"/>
      <c r="M344" s="9"/>
    </row>
    <row r="345" spans="4:13" x14ac:dyDescent="0.3">
      <c r="D345" s="9"/>
      <c r="E345" s="9"/>
      <c r="F345" s="9"/>
      <c r="G345" s="9"/>
      <c r="H345" s="9"/>
      <c r="I345" s="9"/>
      <c r="J345" s="9"/>
      <c r="K345" s="9"/>
      <c r="L345" s="9"/>
      <c r="M345" s="9"/>
    </row>
    <row r="346" spans="4:13" x14ac:dyDescent="0.3">
      <c r="D346" s="9"/>
      <c r="E346" s="9"/>
      <c r="F346" s="9"/>
      <c r="G346" s="9"/>
      <c r="H346" s="9"/>
      <c r="I346" s="9"/>
      <c r="J346" s="9"/>
      <c r="K346" s="9"/>
      <c r="L346" s="9"/>
      <c r="M346" s="9"/>
    </row>
    <row r="347" spans="4:13" x14ac:dyDescent="0.3">
      <c r="D347" s="9"/>
      <c r="E347" s="9"/>
      <c r="F347" s="9"/>
      <c r="G347" s="9"/>
      <c r="H347" s="9"/>
      <c r="I347" s="9"/>
      <c r="J347" s="9"/>
      <c r="K347" s="9"/>
      <c r="L347" s="9"/>
      <c r="M347" s="9"/>
    </row>
    <row r="348" spans="4:13" x14ac:dyDescent="0.3">
      <c r="D348" s="9"/>
      <c r="E348" s="9"/>
      <c r="F348" s="9"/>
      <c r="G348" s="9"/>
      <c r="H348" s="9"/>
      <c r="I348" s="9"/>
      <c r="J348" s="9"/>
      <c r="K348" s="9"/>
      <c r="L348" s="9"/>
      <c r="M348" s="9"/>
    </row>
    <row r="349" spans="4:13" x14ac:dyDescent="0.3">
      <c r="D349" s="9"/>
      <c r="E349" s="9"/>
      <c r="F349" s="9"/>
      <c r="G349" s="9"/>
      <c r="H349" s="9"/>
      <c r="I349" s="9"/>
      <c r="J349" s="9"/>
      <c r="K349" s="9"/>
      <c r="L349" s="9"/>
      <c r="M349" s="9"/>
    </row>
    <row r="350" spans="4:13" x14ac:dyDescent="0.3">
      <c r="D350" s="9"/>
      <c r="E350" s="9"/>
      <c r="F350" s="9"/>
      <c r="G350" s="9"/>
      <c r="H350" s="9"/>
      <c r="I350" s="9"/>
      <c r="J350" s="9"/>
      <c r="K350" s="9"/>
      <c r="L350" s="9"/>
      <c r="M350" s="9"/>
    </row>
    <row r="351" spans="4:13" x14ac:dyDescent="0.3">
      <c r="D351" s="9"/>
      <c r="E351" s="9"/>
      <c r="F351" s="9"/>
      <c r="G351" s="9"/>
      <c r="H351" s="9"/>
      <c r="I351" s="9"/>
      <c r="J351" s="9"/>
      <c r="K351" s="9"/>
      <c r="L351" s="9"/>
      <c r="M351" s="9"/>
    </row>
    <row r="352" spans="4:13" x14ac:dyDescent="0.3">
      <c r="D352" s="9"/>
      <c r="E352" s="9"/>
      <c r="F352" s="9"/>
      <c r="G352" s="9"/>
      <c r="H352" s="9"/>
      <c r="I352" s="9"/>
      <c r="J352" s="9"/>
      <c r="K352" s="9"/>
      <c r="L352" s="9"/>
      <c r="M352" s="9"/>
    </row>
    <row r="353" spans="4:13" x14ac:dyDescent="0.3">
      <c r="D353" s="9"/>
      <c r="E353" s="9"/>
      <c r="F353" s="9"/>
      <c r="G353" s="9"/>
      <c r="H353" s="9"/>
      <c r="I353" s="9"/>
      <c r="J353" s="9"/>
      <c r="K353" s="9"/>
      <c r="L353" s="9"/>
      <c r="M353" s="9"/>
    </row>
    <row r="354" spans="4:13" x14ac:dyDescent="0.3">
      <c r="D354" s="9"/>
      <c r="E354" s="9"/>
      <c r="F354" s="9"/>
      <c r="G354" s="9"/>
      <c r="H354" s="9"/>
      <c r="I354" s="9"/>
      <c r="J354" s="9"/>
      <c r="K354" s="9"/>
      <c r="L354" s="9"/>
      <c r="M354" s="9"/>
    </row>
    <row r="355" spans="4:13" x14ac:dyDescent="0.3">
      <c r="D355" s="9"/>
      <c r="E355" s="9"/>
      <c r="F355" s="9"/>
      <c r="G355" s="9"/>
      <c r="H355" s="9"/>
      <c r="I355" s="9"/>
      <c r="J355" s="9"/>
      <c r="K355" s="9"/>
      <c r="L355" s="9"/>
      <c r="M355" s="9"/>
    </row>
    <row r="356" spans="4:13" x14ac:dyDescent="0.3">
      <c r="D356" s="9"/>
      <c r="E356" s="9"/>
      <c r="F356" s="9"/>
      <c r="G356" s="9"/>
      <c r="H356" s="9"/>
      <c r="I356" s="9"/>
      <c r="J356" s="9"/>
      <c r="K356" s="9"/>
      <c r="L356" s="9"/>
      <c r="M356" s="9"/>
    </row>
    <row r="357" spans="4:13" x14ac:dyDescent="0.3">
      <c r="D357" s="9"/>
      <c r="E357" s="9"/>
      <c r="F357" s="9"/>
      <c r="G357" s="9"/>
      <c r="H357" s="9"/>
      <c r="I357" s="9"/>
      <c r="J357" s="9"/>
      <c r="K357" s="9"/>
      <c r="L357" s="9"/>
      <c r="M357" s="9"/>
    </row>
    <row r="358" spans="4:13" x14ac:dyDescent="0.3">
      <c r="D358" s="9"/>
      <c r="E358" s="9"/>
      <c r="F358" s="9"/>
      <c r="G358" s="9"/>
      <c r="H358" s="9"/>
      <c r="I358" s="9"/>
      <c r="J358" s="9"/>
      <c r="K358" s="9"/>
      <c r="L358" s="9"/>
      <c r="M358" s="9"/>
    </row>
    <row r="359" spans="4:13" x14ac:dyDescent="0.3">
      <c r="D359" s="9"/>
      <c r="E359" s="9"/>
      <c r="F359" s="9"/>
      <c r="G359" s="9"/>
      <c r="H359" s="9"/>
      <c r="I359" s="9"/>
      <c r="J359" s="9"/>
      <c r="K359" s="9"/>
      <c r="L359" s="9"/>
      <c r="M359" s="9"/>
    </row>
    <row r="360" spans="4:13" x14ac:dyDescent="0.3">
      <c r="D360" s="9"/>
      <c r="E360" s="9"/>
      <c r="F360" s="9"/>
      <c r="G360" s="9"/>
      <c r="H360" s="9"/>
      <c r="I360" s="9"/>
      <c r="J360" s="9"/>
      <c r="K360" s="9"/>
      <c r="L360" s="9"/>
      <c r="M360" s="9"/>
    </row>
    <row r="361" spans="4:13" x14ac:dyDescent="0.3">
      <c r="D361" s="9"/>
      <c r="E361" s="9"/>
      <c r="F361" s="9"/>
      <c r="G361" s="9"/>
      <c r="H361" s="9"/>
      <c r="I361" s="9"/>
      <c r="J361" s="9"/>
      <c r="K361" s="9"/>
      <c r="L361" s="9"/>
      <c r="M361" s="9"/>
    </row>
    <row r="362" spans="4:13" x14ac:dyDescent="0.3">
      <c r="D362" s="9"/>
      <c r="E362" s="9"/>
      <c r="F362" s="9"/>
      <c r="G362" s="9"/>
      <c r="H362" s="9"/>
      <c r="I362" s="9"/>
      <c r="J362" s="9"/>
      <c r="K362" s="9"/>
      <c r="L362" s="9"/>
      <c r="M362" s="9"/>
    </row>
    <row r="363" spans="4:13" x14ac:dyDescent="0.3">
      <c r="D363" s="9"/>
      <c r="E363" s="9"/>
      <c r="F363" s="9"/>
      <c r="G363" s="9"/>
      <c r="H363" s="9"/>
      <c r="I363" s="9"/>
      <c r="J363" s="9"/>
      <c r="K363" s="9"/>
      <c r="L363" s="9"/>
      <c r="M363" s="9"/>
    </row>
    <row r="364" spans="4:13" x14ac:dyDescent="0.3">
      <c r="D364" s="9"/>
      <c r="E364" s="9"/>
      <c r="F364" s="9"/>
      <c r="G364" s="9"/>
      <c r="H364" s="9"/>
      <c r="I364" s="9"/>
      <c r="J364" s="9"/>
      <c r="K364" s="9"/>
      <c r="L364" s="9"/>
      <c r="M364" s="9"/>
    </row>
    <row r="365" spans="4:13" x14ac:dyDescent="0.3">
      <c r="D365" s="9"/>
      <c r="E365" s="9"/>
      <c r="F365" s="9"/>
      <c r="G365" s="9"/>
      <c r="H365" s="9"/>
      <c r="I365" s="9"/>
      <c r="J365" s="9"/>
      <c r="K365" s="9"/>
      <c r="L365" s="9"/>
      <c r="M365" s="9"/>
    </row>
    <row r="366" spans="4:13" x14ac:dyDescent="0.3">
      <c r="D366" s="9"/>
      <c r="E366" s="9"/>
      <c r="F366" s="9"/>
      <c r="G366" s="9"/>
      <c r="H366" s="9"/>
      <c r="I366" s="9"/>
      <c r="J366" s="9"/>
      <c r="K366" s="9"/>
      <c r="L366" s="9"/>
      <c r="M366" s="9"/>
    </row>
    <row r="367" spans="4:13" x14ac:dyDescent="0.3">
      <c r="D367" s="9"/>
      <c r="E367" s="9"/>
      <c r="F367" s="9"/>
      <c r="G367" s="9"/>
      <c r="H367" s="9"/>
      <c r="I367" s="9"/>
      <c r="J367" s="9"/>
      <c r="K367" s="9"/>
      <c r="L367" s="9"/>
      <c r="M367" s="9"/>
    </row>
    <row r="368" spans="4:13" x14ac:dyDescent="0.3">
      <c r="D368" s="9"/>
      <c r="E368" s="9"/>
      <c r="F368" s="9"/>
      <c r="G368" s="9"/>
      <c r="H368" s="9"/>
      <c r="I368" s="9"/>
      <c r="J368" s="9"/>
      <c r="K368" s="9"/>
      <c r="L368" s="9"/>
      <c r="M368" s="9"/>
    </row>
    <row r="369" spans="4:13" x14ac:dyDescent="0.3">
      <c r="D369" s="9"/>
      <c r="E369" s="9"/>
      <c r="F369" s="9"/>
      <c r="G369" s="9"/>
      <c r="H369" s="9"/>
      <c r="I369" s="9"/>
      <c r="J369" s="9"/>
      <c r="K369" s="9"/>
      <c r="L369" s="9"/>
      <c r="M369" s="9"/>
    </row>
    <row r="370" spans="4:13" x14ac:dyDescent="0.3">
      <c r="D370" s="9"/>
      <c r="E370" s="9"/>
      <c r="F370" s="9"/>
      <c r="G370" s="9"/>
      <c r="H370" s="9"/>
      <c r="I370" s="9"/>
      <c r="J370" s="9"/>
      <c r="K370" s="9"/>
      <c r="L370" s="9"/>
      <c r="M370" s="9"/>
    </row>
    <row r="371" spans="4:13" x14ac:dyDescent="0.3">
      <c r="D371" s="9"/>
      <c r="E371" s="9"/>
      <c r="F371" s="9"/>
      <c r="G371" s="9"/>
      <c r="H371" s="9"/>
      <c r="I371" s="9"/>
      <c r="J371" s="9"/>
      <c r="K371" s="9"/>
      <c r="L371" s="9"/>
      <c r="M371" s="9"/>
    </row>
    <row r="372" spans="4:13" x14ac:dyDescent="0.3">
      <c r="D372" s="9"/>
      <c r="E372" s="9"/>
      <c r="F372" s="9"/>
      <c r="G372" s="9"/>
      <c r="H372" s="9"/>
      <c r="I372" s="9"/>
      <c r="J372" s="9"/>
      <c r="K372" s="9"/>
      <c r="L372" s="9"/>
      <c r="M372" s="9"/>
    </row>
    <row r="373" spans="4:13" x14ac:dyDescent="0.3">
      <c r="D373" s="9"/>
      <c r="E373" s="9"/>
      <c r="F373" s="9"/>
      <c r="G373" s="9"/>
      <c r="H373" s="9"/>
      <c r="I373" s="9"/>
      <c r="J373" s="9"/>
      <c r="K373" s="9"/>
      <c r="L373" s="9"/>
      <c r="M373" s="9"/>
    </row>
    <row r="374" spans="4:13" x14ac:dyDescent="0.3">
      <c r="D374" s="9"/>
      <c r="E374" s="9"/>
      <c r="F374" s="9"/>
      <c r="G374" s="9"/>
      <c r="H374" s="9"/>
      <c r="I374" s="9"/>
      <c r="J374" s="9"/>
      <c r="K374" s="9"/>
      <c r="L374" s="9"/>
      <c r="M374" s="9"/>
    </row>
    <row r="375" spans="4:13" x14ac:dyDescent="0.3">
      <c r="D375" s="9"/>
      <c r="E375" s="9"/>
      <c r="F375" s="9"/>
      <c r="G375" s="9"/>
      <c r="H375" s="9"/>
      <c r="I375" s="9"/>
      <c r="J375" s="9"/>
      <c r="K375" s="9"/>
      <c r="L375" s="9"/>
      <c r="M375" s="9"/>
    </row>
    <row r="376" spans="4:13" x14ac:dyDescent="0.3">
      <c r="D376" s="9"/>
      <c r="E376" s="9"/>
      <c r="F376" s="9"/>
      <c r="G376" s="9"/>
      <c r="H376" s="9"/>
      <c r="I376" s="9"/>
      <c r="J376" s="9"/>
      <c r="K376" s="9"/>
      <c r="L376" s="9"/>
      <c r="M376" s="9"/>
    </row>
    <row r="377" spans="4:13" x14ac:dyDescent="0.3">
      <c r="D377" s="9"/>
      <c r="E377" s="9"/>
      <c r="F377" s="9"/>
      <c r="G377" s="9"/>
      <c r="H377" s="9"/>
      <c r="I377" s="9"/>
      <c r="J377" s="9"/>
      <c r="K377" s="9"/>
      <c r="L377" s="9"/>
      <c r="M377" s="9"/>
    </row>
    <row r="378" spans="4:13" x14ac:dyDescent="0.3">
      <c r="D378" s="9"/>
      <c r="E378" s="9"/>
      <c r="F378" s="9"/>
      <c r="G378" s="9"/>
      <c r="H378" s="9"/>
      <c r="I378" s="9"/>
      <c r="J378" s="9"/>
      <c r="K378" s="9"/>
      <c r="L378" s="9"/>
      <c r="M378" s="9"/>
    </row>
    <row r="379" spans="4:13" x14ac:dyDescent="0.3">
      <c r="D379" s="9"/>
      <c r="E379" s="9"/>
      <c r="F379" s="9"/>
      <c r="G379" s="9"/>
      <c r="H379" s="9"/>
      <c r="I379" s="9"/>
      <c r="J379" s="9"/>
      <c r="K379" s="9"/>
      <c r="L379" s="9"/>
      <c r="M379" s="9"/>
    </row>
    <row r="380" spans="4:13" x14ac:dyDescent="0.3">
      <c r="D380" s="9"/>
      <c r="E380" s="9"/>
      <c r="F380" s="9"/>
      <c r="G380" s="9"/>
      <c r="H380" s="9"/>
      <c r="I380" s="9"/>
      <c r="J380" s="9"/>
      <c r="K380" s="9"/>
      <c r="L380" s="9"/>
      <c r="M380" s="9"/>
    </row>
    <row r="381" spans="4:13" x14ac:dyDescent="0.3">
      <c r="D381" s="9"/>
      <c r="E381" s="9"/>
      <c r="F381" s="9"/>
      <c r="G381" s="9"/>
      <c r="H381" s="9"/>
      <c r="I381" s="9"/>
      <c r="J381" s="9"/>
      <c r="K381" s="9"/>
      <c r="L381" s="9"/>
      <c r="M381" s="9"/>
    </row>
    <row r="382" spans="4:13" x14ac:dyDescent="0.3">
      <c r="D382" s="9"/>
      <c r="E382" s="9"/>
      <c r="F382" s="9"/>
      <c r="G382" s="9"/>
      <c r="H382" s="9"/>
      <c r="I382" s="9"/>
      <c r="J382" s="9"/>
      <c r="K382" s="9"/>
      <c r="L382" s="9"/>
      <c r="M382" s="9"/>
    </row>
    <row r="383" spans="4:13" x14ac:dyDescent="0.3">
      <c r="D383" s="9"/>
      <c r="E383" s="9"/>
      <c r="F383" s="9"/>
      <c r="G383" s="9"/>
      <c r="H383" s="9"/>
      <c r="I383" s="9"/>
      <c r="J383" s="9"/>
      <c r="K383" s="9"/>
      <c r="L383" s="9"/>
      <c r="M383" s="9"/>
    </row>
    <row r="384" spans="4:13" x14ac:dyDescent="0.3">
      <c r="D384" s="9"/>
      <c r="E384" s="9"/>
      <c r="F384" s="9"/>
      <c r="G384" s="9"/>
      <c r="H384" s="9"/>
      <c r="I384" s="9"/>
      <c r="J384" s="9"/>
      <c r="K384" s="9"/>
      <c r="L384" s="9"/>
      <c r="M384" s="9"/>
    </row>
    <row r="385" spans="4:13" x14ac:dyDescent="0.3">
      <c r="D385" s="9"/>
      <c r="E385" s="9"/>
      <c r="F385" s="9"/>
      <c r="G385" s="9"/>
      <c r="H385" s="9"/>
      <c r="I385" s="9"/>
      <c r="J385" s="9"/>
      <c r="K385" s="9"/>
      <c r="L385" s="9"/>
      <c r="M385" s="9"/>
    </row>
    <row r="386" spans="4:13" x14ac:dyDescent="0.3">
      <c r="D386" s="9"/>
      <c r="E386" s="9"/>
      <c r="F386" s="9"/>
      <c r="G386" s="9"/>
      <c r="H386" s="9"/>
      <c r="I386" s="9"/>
      <c r="J386" s="9"/>
      <c r="K386" s="9"/>
      <c r="L386" s="9"/>
      <c r="M386" s="9"/>
    </row>
    <row r="387" spans="4:13" x14ac:dyDescent="0.3">
      <c r="D387" s="9"/>
      <c r="E387" s="9"/>
      <c r="F387" s="9"/>
      <c r="G387" s="9"/>
      <c r="H387" s="9"/>
      <c r="I387" s="9"/>
      <c r="J387" s="9"/>
      <c r="K387" s="9"/>
      <c r="L387" s="9"/>
      <c r="M387" s="9"/>
    </row>
    <row r="388" spans="4:13" x14ac:dyDescent="0.3">
      <c r="D388" s="9"/>
      <c r="E388" s="9"/>
      <c r="F388" s="9"/>
      <c r="G388" s="9"/>
      <c r="H388" s="9"/>
      <c r="I388" s="9"/>
      <c r="J388" s="9"/>
      <c r="K388" s="9"/>
      <c r="L388" s="9"/>
      <c r="M388" s="9"/>
    </row>
    <row r="389" spans="4:13" x14ac:dyDescent="0.3">
      <c r="D389" s="9"/>
      <c r="E389" s="9"/>
      <c r="F389" s="9"/>
      <c r="G389" s="9"/>
      <c r="H389" s="9"/>
      <c r="I389" s="9"/>
      <c r="J389" s="9"/>
      <c r="K389" s="9"/>
      <c r="L389" s="9"/>
      <c r="M389" s="9"/>
    </row>
    <row r="390" spans="4:13" x14ac:dyDescent="0.3">
      <c r="D390" s="9"/>
      <c r="E390" s="9"/>
      <c r="F390" s="9"/>
      <c r="G390" s="9"/>
      <c r="H390" s="9"/>
      <c r="I390" s="9"/>
      <c r="J390" s="9"/>
      <c r="K390" s="9"/>
      <c r="L390" s="9"/>
      <c r="M390" s="9"/>
    </row>
    <row r="391" spans="4:13" x14ac:dyDescent="0.3">
      <c r="D391" s="9"/>
      <c r="E391" s="9"/>
      <c r="F391" s="9"/>
      <c r="G391" s="9"/>
      <c r="H391" s="9"/>
      <c r="I391" s="9"/>
      <c r="J391" s="9"/>
      <c r="K391" s="9"/>
      <c r="L391" s="9"/>
      <c r="M391" s="9"/>
    </row>
    <row r="392" spans="4:13" x14ac:dyDescent="0.3">
      <c r="D392" s="9"/>
      <c r="E392" s="9"/>
      <c r="F392" s="9"/>
      <c r="G392" s="9"/>
      <c r="H392" s="9"/>
      <c r="I392" s="9"/>
      <c r="J392" s="9"/>
      <c r="K392" s="9"/>
      <c r="L392" s="9"/>
      <c r="M392" s="9"/>
    </row>
    <row r="393" spans="4:13" x14ac:dyDescent="0.3">
      <c r="D393" s="9"/>
      <c r="E393" s="9"/>
      <c r="F393" s="9"/>
      <c r="G393" s="9"/>
      <c r="H393" s="9"/>
      <c r="I393" s="9"/>
      <c r="J393" s="9"/>
      <c r="K393" s="9"/>
      <c r="L393" s="9"/>
      <c r="M393" s="9"/>
    </row>
    <row r="394" spans="4:13" x14ac:dyDescent="0.3">
      <c r="D394" s="9"/>
      <c r="E394" s="9"/>
      <c r="F394" s="9"/>
      <c r="G394" s="9"/>
      <c r="H394" s="9"/>
      <c r="I394" s="9"/>
      <c r="J394" s="9"/>
      <c r="K394" s="9"/>
      <c r="L394" s="9"/>
      <c r="M394" s="9"/>
    </row>
    <row r="395" spans="4:13" x14ac:dyDescent="0.3">
      <c r="D395" s="9"/>
      <c r="E395" s="9"/>
      <c r="F395" s="9"/>
      <c r="G395" s="9"/>
      <c r="H395" s="9"/>
      <c r="I395" s="9"/>
      <c r="J395" s="9"/>
      <c r="K395" s="9"/>
      <c r="L395" s="9"/>
      <c r="M395" s="9"/>
    </row>
    <row r="396" spans="4:13" x14ac:dyDescent="0.3">
      <c r="D396" s="9"/>
      <c r="E396" s="9"/>
      <c r="F396" s="9"/>
      <c r="G396" s="9"/>
      <c r="H396" s="9"/>
      <c r="I396" s="9"/>
      <c r="J396" s="9"/>
      <c r="K396" s="9"/>
      <c r="L396" s="9"/>
      <c r="M396" s="9"/>
    </row>
    <row r="397" spans="4:13" x14ac:dyDescent="0.3">
      <c r="D397" s="9"/>
      <c r="E397" s="9"/>
      <c r="F397" s="9"/>
      <c r="G397" s="9"/>
      <c r="H397" s="9"/>
      <c r="I397" s="9"/>
      <c r="J397" s="9"/>
      <c r="K397" s="9"/>
      <c r="L397" s="9"/>
      <c r="M397" s="9"/>
    </row>
    <row r="398" spans="4:13" x14ac:dyDescent="0.3">
      <c r="D398" s="9"/>
      <c r="E398" s="9"/>
      <c r="F398" s="9"/>
      <c r="G398" s="9"/>
      <c r="H398" s="9"/>
      <c r="I398" s="9"/>
      <c r="J398" s="9"/>
      <c r="K398" s="9"/>
      <c r="L398" s="9"/>
      <c r="M398" s="9"/>
    </row>
    <row r="399" spans="4:13" x14ac:dyDescent="0.3">
      <c r="D399" s="9"/>
      <c r="E399" s="9"/>
      <c r="F399" s="9"/>
      <c r="G399" s="9"/>
      <c r="H399" s="9"/>
      <c r="I399" s="9"/>
      <c r="J399" s="9"/>
      <c r="K399" s="9"/>
      <c r="L399" s="9"/>
      <c r="M399" s="9"/>
    </row>
    <row r="400" spans="4:13" x14ac:dyDescent="0.3">
      <c r="D400" s="9"/>
      <c r="E400" s="9"/>
      <c r="F400" s="9"/>
      <c r="G400" s="9"/>
      <c r="H400" s="9"/>
      <c r="I400" s="9"/>
      <c r="J400" s="9"/>
      <c r="K400" s="9"/>
      <c r="L400" s="9"/>
      <c r="M400" s="9"/>
    </row>
    <row r="401" spans="4:13" x14ac:dyDescent="0.3">
      <c r="D401" s="9"/>
      <c r="E401" s="9"/>
      <c r="F401" s="9"/>
      <c r="G401" s="9"/>
      <c r="H401" s="9"/>
      <c r="I401" s="9"/>
      <c r="J401" s="9"/>
      <c r="K401" s="9"/>
      <c r="L401" s="9"/>
      <c r="M401" s="9"/>
    </row>
    <row r="402" spans="4:13" x14ac:dyDescent="0.3">
      <c r="D402" s="9"/>
      <c r="E402" s="9"/>
      <c r="F402" s="9"/>
      <c r="G402" s="9"/>
      <c r="H402" s="9"/>
      <c r="I402" s="9"/>
      <c r="J402" s="9"/>
      <c r="K402" s="9"/>
      <c r="L402" s="9"/>
      <c r="M402" s="9"/>
    </row>
    <row r="403" spans="4:13" x14ac:dyDescent="0.3">
      <c r="D403" s="9"/>
      <c r="E403" s="9"/>
      <c r="F403" s="9"/>
      <c r="G403" s="9"/>
      <c r="H403" s="9"/>
      <c r="I403" s="9"/>
      <c r="J403" s="9"/>
      <c r="K403" s="9"/>
      <c r="L403" s="9"/>
      <c r="M403" s="9"/>
    </row>
    <row r="404" spans="4:13" x14ac:dyDescent="0.3">
      <c r="D404" s="9"/>
      <c r="E404" s="9"/>
      <c r="F404" s="9"/>
      <c r="G404" s="9"/>
      <c r="H404" s="9"/>
      <c r="I404" s="9"/>
      <c r="J404" s="9"/>
      <c r="K404" s="9"/>
      <c r="L404" s="9"/>
      <c r="M404" s="9"/>
    </row>
    <row r="405" spans="4:13" x14ac:dyDescent="0.3">
      <c r="D405" s="9"/>
      <c r="E405" s="9"/>
      <c r="F405" s="9"/>
      <c r="G405" s="9"/>
      <c r="H405" s="9"/>
      <c r="I405" s="9"/>
      <c r="J405" s="9"/>
      <c r="K405" s="9"/>
      <c r="L405" s="9"/>
      <c r="M405" s="9"/>
    </row>
    <row r="406" spans="4:13" x14ac:dyDescent="0.3">
      <c r="D406" s="9"/>
      <c r="E406" s="9"/>
      <c r="F406" s="9"/>
      <c r="G406" s="9"/>
      <c r="H406" s="9"/>
      <c r="I406" s="9"/>
      <c r="J406" s="9"/>
      <c r="K406" s="9"/>
      <c r="L406" s="9"/>
      <c r="M406" s="9"/>
    </row>
    <row r="407" spans="4:13" x14ac:dyDescent="0.3">
      <c r="D407" s="9"/>
      <c r="E407" s="9"/>
      <c r="F407" s="9"/>
      <c r="G407" s="9"/>
      <c r="H407" s="9"/>
      <c r="I407" s="9"/>
      <c r="J407" s="9"/>
      <c r="K407" s="9"/>
      <c r="L407" s="9"/>
      <c r="M407" s="9"/>
    </row>
    <row r="408" spans="4:13" x14ac:dyDescent="0.3">
      <c r="D408" s="9"/>
      <c r="E408" s="9"/>
      <c r="F408" s="9"/>
      <c r="G408" s="9"/>
      <c r="H408" s="9"/>
      <c r="I408" s="9"/>
      <c r="J408" s="9"/>
      <c r="K408" s="9"/>
      <c r="L408" s="9"/>
      <c r="M408" s="9"/>
    </row>
    <row r="409" spans="4:13" x14ac:dyDescent="0.3">
      <c r="D409" s="9"/>
      <c r="E409" s="9"/>
      <c r="F409" s="9"/>
      <c r="G409" s="9"/>
      <c r="H409" s="9"/>
      <c r="I409" s="9"/>
      <c r="J409" s="9"/>
      <c r="K409" s="9"/>
      <c r="L409" s="9"/>
      <c r="M409" s="9"/>
    </row>
    <row r="410" spans="4:13" x14ac:dyDescent="0.3">
      <c r="D410" s="9"/>
      <c r="E410" s="9"/>
      <c r="F410" s="9"/>
      <c r="G410" s="9"/>
      <c r="H410" s="9"/>
      <c r="I410" s="9"/>
      <c r="J410" s="9"/>
      <c r="K410" s="9"/>
      <c r="L410" s="9"/>
      <c r="M410" s="9"/>
    </row>
    <row r="411" spans="4:13" x14ac:dyDescent="0.3">
      <c r="D411" s="9"/>
      <c r="E411" s="9"/>
      <c r="F411" s="9"/>
      <c r="G411" s="9"/>
      <c r="H411" s="9"/>
      <c r="I411" s="9"/>
      <c r="J411" s="9"/>
      <c r="K411" s="9"/>
      <c r="L411" s="9"/>
      <c r="M411" s="9"/>
    </row>
    <row r="412" spans="4:13" x14ac:dyDescent="0.3">
      <c r="D412" s="9"/>
      <c r="E412" s="9"/>
      <c r="F412" s="9"/>
      <c r="G412" s="9"/>
      <c r="H412" s="9"/>
      <c r="I412" s="9"/>
      <c r="J412" s="9"/>
      <c r="K412" s="9"/>
      <c r="L412" s="9"/>
      <c r="M412" s="9"/>
    </row>
    <row r="413" spans="4:13" x14ac:dyDescent="0.3">
      <c r="D413" s="9"/>
      <c r="E413" s="9"/>
      <c r="F413" s="9"/>
      <c r="G413" s="9"/>
      <c r="H413" s="9"/>
      <c r="I413" s="9"/>
      <c r="J413" s="9"/>
      <c r="K413" s="9"/>
      <c r="L413" s="9"/>
      <c r="M413" s="9"/>
    </row>
    <row r="414" spans="4:13" x14ac:dyDescent="0.3">
      <c r="D414" s="9"/>
      <c r="E414" s="9"/>
      <c r="F414" s="9"/>
      <c r="G414" s="9"/>
      <c r="H414" s="9"/>
      <c r="I414" s="9"/>
      <c r="J414" s="9"/>
      <c r="K414" s="9"/>
      <c r="L414" s="9"/>
      <c r="M414" s="9"/>
    </row>
    <row r="415" spans="4:13" x14ac:dyDescent="0.3">
      <c r="D415" s="9"/>
      <c r="E415" s="9"/>
      <c r="F415" s="9"/>
      <c r="G415" s="9"/>
      <c r="H415" s="9"/>
      <c r="I415" s="9"/>
      <c r="J415" s="9"/>
      <c r="K415" s="9"/>
      <c r="L415" s="9"/>
      <c r="M415" s="9"/>
    </row>
    <row r="416" spans="4:13" x14ac:dyDescent="0.3">
      <c r="D416" s="9"/>
      <c r="E416" s="9"/>
      <c r="F416" s="9"/>
      <c r="G416" s="9"/>
      <c r="H416" s="9"/>
      <c r="I416" s="9"/>
      <c r="J416" s="9"/>
      <c r="K416" s="9"/>
      <c r="L416" s="9"/>
      <c r="M416" s="9"/>
    </row>
    <row r="417" spans="4:13" x14ac:dyDescent="0.3">
      <c r="D417" s="9"/>
      <c r="E417" s="9"/>
      <c r="F417" s="9"/>
      <c r="G417" s="9"/>
      <c r="H417" s="9"/>
      <c r="I417" s="9"/>
      <c r="J417" s="9"/>
      <c r="K417" s="9"/>
      <c r="L417" s="9"/>
      <c r="M417" s="9"/>
    </row>
    <row r="418" spans="4:13" x14ac:dyDescent="0.3">
      <c r="D418" s="9"/>
      <c r="E418" s="9"/>
      <c r="F418" s="9"/>
      <c r="G418" s="9"/>
      <c r="H418" s="9"/>
      <c r="I418" s="9"/>
      <c r="J418" s="9"/>
      <c r="K418" s="9"/>
      <c r="L418" s="9"/>
      <c r="M418" s="9"/>
    </row>
    <row r="419" spans="4:13" x14ac:dyDescent="0.3">
      <c r="D419" s="9"/>
      <c r="E419" s="9"/>
      <c r="F419" s="9"/>
      <c r="G419" s="9"/>
      <c r="H419" s="9"/>
      <c r="I419" s="9"/>
      <c r="J419" s="9"/>
      <c r="K419" s="9"/>
      <c r="L419" s="9"/>
      <c r="M419" s="9"/>
    </row>
  </sheetData>
  <mergeCells count="1">
    <mergeCell ref="E100:F100"/>
  </mergeCells>
  <dataValidations disablePrompts="1" xWindow="485" yWindow="427" count="8">
    <dataValidation type="list" allowBlank="1" showInputMessage="1" showErrorMessage="1" sqref="H132:H133 E102:F103 E105:F106 E124:H127 F129:G133 E119:H122 E114:H117 D136:G141"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7" xr:uid="{00000000-0002-0000-0000-000002000000}">
      <formula1>$B$136:$B$141</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6" xr:uid="{00000000-0002-0000-0000-000007000000}">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78"/>
  <sheetViews>
    <sheetView zoomScale="90" zoomScaleNormal="90" workbookViewId="0">
      <pane xSplit="1" ySplit="2" topLeftCell="B3" activePane="bottomRight" state="frozen"/>
      <selection pane="topRight" activeCell="B1" sqref="B1"/>
      <selection pane="bottomLeft" activeCell="A3" sqref="A3"/>
      <selection pane="bottomRight" activeCell="C12" sqref="C12"/>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96" t="s">
        <v>364</v>
      </c>
    </row>
    <row r="2" spans="1:42" x14ac:dyDescent="0.3">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3">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3">
      <c r="A4" s="109" t="s">
        <v>233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3">
      <c r="A5" s="23" t="s">
        <v>299</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3">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3">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3">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3">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3">
      <c r="A10" s="27" t="s">
        <v>300</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3">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3">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3">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3">
      <c r="A14" s="27" t="s">
        <v>4</v>
      </c>
      <c r="C14" s="194">
        <f t="shared" ref="C14:AP14" si="2">IF(pbi_fed_for_ds="Yes",C520,0)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3">
      <c r="A15" s="27" t="s">
        <v>5</v>
      </c>
      <c r="C15" s="194">
        <f t="shared" ref="C15:AP15" si="3">IF(pbi_sta_for_ds="Yes",C524,0)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3">
      <c r="A16" s="27" t="s">
        <v>194</v>
      </c>
      <c r="C16" s="194">
        <f t="shared" ref="C16:AP16" si="4">IF(pbi_uti_for_ds="Yes",C528,0)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3">
      <c r="A17" s="27" t="s">
        <v>195</v>
      </c>
      <c r="C17" s="195">
        <f t="shared" ref="C17:AP17" si="5">IF(pbi_oth_for_ds="Yes",C532,0)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3">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3">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3">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3">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3">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3">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3">
      <c r="A24" s="25" t="s">
        <v>276</v>
      </c>
      <c r="C24" s="20"/>
      <c r="D24" s="28"/>
      <c r="E24" s="28"/>
      <c r="F24" s="28"/>
      <c r="G24" s="28"/>
      <c r="H24" s="28"/>
      <c r="I24" s="28"/>
      <c r="J24" s="28"/>
      <c r="K24" s="28"/>
      <c r="L24" s="28"/>
      <c r="M24" s="28"/>
      <c r="N24" s="28"/>
      <c r="O24" s="28"/>
      <c r="P24" s="28"/>
      <c r="Q24" s="28"/>
      <c r="R24" s="28"/>
      <c r="S24" s="28"/>
    </row>
    <row r="25" spans="1:42" x14ac:dyDescent="0.3">
      <c r="A25" s="4" t="s">
        <v>252</v>
      </c>
      <c r="C25" s="20"/>
      <c r="D25" s="28"/>
      <c r="E25" s="28"/>
      <c r="F25" s="28"/>
      <c r="G25" s="28"/>
      <c r="H25" s="28"/>
      <c r="I25" s="28"/>
      <c r="J25" s="28"/>
      <c r="K25" s="28"/>
      <c r="L25" s="28"/>
      <c r="M25" s="28"/>
      <c r="N25" s="28"/>
      <c r="O25" s="28"/>
      <c r="P25" s="28"/>
      <c r="Q25" s="28"/>
      <c r="R25" s="28"/>
      <c r="S25" s="28"/>
    </row>
    <row r="26" spans="1:42" x14ac:dyDescent="0.3">
      <c r="A26" s="117" t="s">
        <v>253</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3">
      <c r="A27" s="117" t="s">
        <v>254</v>
      </c>
    </row>
    <row r="28" spans="1:42" x14ac:dyDescent="0.3">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3">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3">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3">
      <c r="A31" s="117" t="s">
        <v>255</v>
      </c>
    </row>
    <row r="32" spans="1:42" x14ac:dyDescent="0.3">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3">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3">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3">
      <c r="A35" s="117" t="s">
        <v>359</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3">
      <c r="A36" s="117" t="s">
        <v>256</v>
      </c>
      <c r="C36" s="189">
        <f t="shared" ref="C36:AP36" si="14">IF(C2&lt;analysis_period,om_fuel_cost*annual_fuel_usage/1000*system_heat_rate*(1+om_fuel_cost_escal/100+inflation_rate/100)^B2,0)</f>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0</v>
      </c>
      <c r="P36" s="189">
        <f t="shared" si="14"/>
        <v>0</v>
      </c>
      <c r="Q36" s="189">
        <f t="shared" si="14"/>
        <v>0</v>
      </c>
      <c r="R36" s="189">
        <f t="shared" si="14"/>
        <v>0</v>
      </c>
      <c r="S36" s="189">
        <f t="shared" si="14"/>
        <v>0</v>
      </c>
      <c r="T36" s="189">
        <f t="shared" si="14"/>
        <v>0</v>
      </c>
      <c r="U36" s="189">
        <f t="shared" si="14"/>
        <v>0</v>
      </c>
      <c r="V36" s="189">
        <f t="shared" si="14"/>
        <v>0</v>
      </c>
      <c r="W36" s="189">
        <f t="shared" si="14"/>
        <v>0</v>
      </c>
      <c r="X36" s="189">
        <f t="shared" si="14"/>
        <v>0</v>
      </c>
      <c r="Y36" s="189">
        <f t="shared" si="14"/>
        <v>0</v>
      </c>
      <c r="Z36" s="189">
        <f t="shared" si="14"/>
        <v>0</v>
      </c>
      <c r="AA36" s="189">
        <f t="shared" si="14"/>
        <v>0</v>
      </c>
      <c r="AB36" s="189">
        <f t="shared" si="14"/>
        <v>0</v>
      </c>
      <c r="AC36" s="189">
        <f t="shared" si="14"/>
        <v>0</v>
      </c>
      <c r="AD36" s="189">
        <f t="shared" si="14"/>
        <v>0</v>
      </c>
      <c r="AE36" s="189">
        <f t="shared" si="14"/>
        <v>0</v>
      </c>
      <c r="AF36" s="189">
        <f t="shared" si="14"/>
        <v>0</v>
      </c>
      <c r="AG36" s="189">
        <f t="shared" si="14"/>
        <v>0</v>
      </c>
      <c r="AH36" s="189">
        <f t="shared" si="14"/>
        <v>0</v>
      </c>
      <c r="AI36" s="189">
        <f t="shared" si="14"/>
        <v>0</v>
      </c>
      <c r="AJ36" s="189">
        <f t="shared" si="14"/>
        <v>0</v>
      </c>
      <c r="AK36" s="189">
        <f t="shared" si="14"/>
        <v>0</v>
      </c>
      <c r="AL36" s="189">
        <f t="shared" si="14"/>
        <v>0</v>
      </c>
      <c r="AM36" s="189">
        <f t="shared" si="14"/>
        <v>0</v>
      </c>
      <c r="AN36" s="189">
        <f t="shared" si="14"/>
        <v>0</v>
      </c>
      <c r="AO36" s="189">
        <f t="shared" si="14"/>
        <v>0</v>
      </c>
      <c r="AP36" s="189">
        <f t="shared" si="14"/>
        <v>0</v>
      </c>
    </row>
    <row r="37" spans="1:42" x14ac:dyDescent="0.3">
      <c r="A37" s="117" t="s">
        <v>257</v>
      </c>
      <c r="C37" s="189">
        <f t="shared" ref="C37:AP37" si="15">IF(C2&lt;analysis_period,om_opt_fuel_1_cost*om_opt_fuel_1_usage*(1+om_opt_fuel_1_cost_escal/100+inflation_rate/100)^B2,0)</f>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v>
      </c>
      <c r="T37" s="189">
        <f t="shared" si="15"/>
        <v>0</v>
      </c>
      <c r="U37" s="189">
        <f t="shared" si="15"/>
        <v>0</v>
      </c>
      <c r="V37" s="189">
        <f t="shared" si="15"/>
        <v>0</v>
      </c>
      <c r="W37" s="189">
        <f t="shared" si="15"/>
        <v>0</v>
      </c>
      <c r="X37" s="189">
        <f t="shared" si="15"/>
        <v>0</v>
      </c>
      <c r="Y37" s="189">
        <f t="shared" si="15"/>
        <v>0</v>
      </c>
      <c r="Z37" s="189">
        <f t="shared" si="15"/>
        <v>0</v>
      </c>
      <c r="AA37" s="189">
        <f t="shared" si="15"/>
        <v>0</v>
      </c>
      <c r="AB37" s="189">
        <f t="shared" si="15"/>
        <v>0</v>
      </c>
      <c r="AC37" s="189">
        <f t="shared" si="15"/>
        <v>0</v>
      </c>
      <c r="AD37" s="189">
        <f t="shared" si="15"/>
        <v>0</v>
      </c>
      <c r="AE37" s="189">
        <f t="shared" si="15"/>
        <v>0</v>
      </c>
      <c r="AF37" s="189">
        <f t="shared" si="15"/>
        <v>0</v>
      </c>
      <c r="AG37" s="189">
        <f t="shared" si="15"/>
        <v>0</v>
      </c>
      <c r="AH37" s="189">
        <f t="shared" si="15"/>
        <v>0</v>
      </c>
      <c r="AI37" s="189">
        <f t="shared" si="15"/>
        <v>0</v>
      </c>
      <c r="AJ37" s="189">
        <f t="shared" si="15"/>
        <v>0</v>
      </c>
      <c r="AK37" s="189">
        <f t="shared" si="15"/>
        <v>0</v>
      </c>
      <c r="AL37" s="189">
        <f t="shared" si="15"/>
        <v>0</v>
      </c>
      <c r="AM37" s="189">
        <f t="shared" si="15"/>
        <v>0</v>
      </c>
      <c r="AN37" s="189">
        <f t="shared" si="15"/>
        <v>0</v>
      </c>
      <c r="AO37" s="189">
        <f t="shared" si="15"/>
        <v>0</v>
      </c>
      <c r="AP37" s="189">
        <f t="shared" si="15"/>
        <v>0</v>
      </c>
    </row>
    <row r="38" spans="1:42" x14ac:dyDescent="0.3">
      <c r="A38" s="117" t="s">
        <v>258</v>
      </c>
      <c r="C38" s="189">
        <f t="shared" ref="C38:AP38" si="16">IF(C2&lt;analysis_period,om_opt_fuel_2_cost*om_opt_fuel_2_usage*(1+om_opt_fuel_2_cost_escal/100+inflation_rate/100)^B2,0)</f>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v>
      </c>
      <c r="P38" s="189">
        <f t="shared" si="16"/>
        <v>0</v>
      </c>
      <c r="Q38" s="189">
        <f t="shared" si="16"/>
        <v>0</v>
      </c>
      <c r="R38" s="189">
        <f t="shared" si="16"/>
        <v>0</v>
      </c>
      <c r="S38" s="189">
        <f t="shared" si="16"/>
        <v>0</v>
      </c>
      <c r="T38" s="189">
        <f t="shared" si="16"/>
        <v>0</v>
      </c>
      <c r="U38" s="189">
        <f t="shared" si="16"/>
        <v>0</v>
      </c>
      <c r="V38" s="189">
        <f t="shared" si="16"/>
        <v>0</v>
      </c>
      <c r="W38" s="189">
        <f t="shared" si="16"/>
        <v>0</v>
      </c>
      <c r="X38" s="189">
        <f t="shared" si="16"/>
        <v>0</v>
      </c>
      <c r="Y38" s="189">
        <f t="shared" si="16"/>
        <v>0</v>
      </c>
      <c r="Z38" s="189">
        <f t="shared" si="16"/>
        <v>0</v>
      </c>
      <c r="AA38" s="189">
        <f t="shared" si="16"/>
        <v>0</v>
      </c>
      <c r="AB38" s="189">
        <f t="shared" si="16"/>
        <v>0</v>
      </c>
      <c r="AC38" s="189">
        <f t="shared" si="16"/>
        <v>0</v>
      </c>
      <c r="AD38" s="189">
        <f t="shared" si="16"/>
        <v>0</v>
      </c>
      <c r="AE38" s="189">
        <f t="shared" si="16"/>
        <v>0</v>
      </c>
      <c r="AF38" s="189">
        <f t="shared" si="16"/>
        <v>0</v>
      </c>
      <c r="AG38" s="189">
        <f t="shared" si="16"/>
        <v>0</v>
      </c>
      <c r="AH38" s="189">
        <f t="shared" si="16"/>
        <v>0</v>
      </c>
      <c r="AI38" s="189">
        <f t="shared" si="16"/>
        <v>0</v>
      </c>
      <c r="AJ38" s="189">
        <f t="shared" si="16"/>
        <v>0</v>
      </c>
      <c r="AK38" s="189">
        <f t="shared" si="16"/>
        <v>0</v>
      </c>
      <c r="AL38" s="189">
        <f t="shared" si="16"/>
        <v>0</v>
      </c>
      <c r="AM38" s="189">
        <f t="shared" si="16"/>
        <v>0</v>
      </c>
      <c r="AN38" s="189">
        <f t="shared" si="16"/>
        <v>0</v>
      </c>
      <c r="AO38" s="189">
        <f t="shared" si="16"/>
        <v>0</v>
      </c>
      <c r="AP38" s="189">
        <f t="shared" si="16"/>
        <v>0</v>
      </c>
    </row>
    <row r="39" spans="1:42" x14ac:dyDescent="0.3">
      <c r="A39" s="23" t="s">
        <v>0</v>
      </c>
      <c r="C39" s="194">
        <f t="shared" ref="C39:AP39" si="17">C22*property_tax_rate/100</f>
        <v>0</v>
      </c>
      <c r="D39" s="194">
        <f t="shared" si="17"/>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3">
      <c r="A40" s="23" t="s">
        <v>47</v>
      </c>
      <c r="C40" s="189">
        <f t="shared" ref="C40:AP40" si="18">IF(C$2&lt;=analysis_period,total_installed_cost*insurance_rate/100*(1+inflation_rate/100)^B$2,0)</f>
        <v>0</v>
      </c>
      <c r="D40" s="189">
        <f t="shared" si="18"/>
        <v>0</v>
      </c>
      <c r="E40" s="189">
        <f t="shared" si="18"/>
        <v>0</v>
      </c>
      <c r="F40" s="189">
        <f t="shared" si="18"/>
        <v>0</v>
      </c>
      <c r="G40" s="189">
        <f t="shared" si="18"/>
        <v>0</v>
      </c>
      <c r="H40" s="189">
        <f t="shared" si="18"/>
        <v>0</v>
      </c>
      <c r="I40" s="189">
        <f t="shared" si="18"/>
        <v>0</v>
      </c>
      <c r="J40" s="189">
        <f t="shared" si="18"/>
        <v>0</v>
      </c>
      <c r="K40" s="189">
        <f t="shared" si="18"/>
        <v>0</v>
      </c>
      <c r="L40" s="189">
        <f t="shared" si="18"/>
        <v>0</v>
      </c>
      <c r="M40" s="189">
        <f t="shared" si="18"/>
        <v>0</v>
      </c>
      <c r="N40" s="189">
        <f t="shared" si="18"/>
        <v>0</v>
      </c>
      <c r="O40" s="189">
        <f t="shared" si="18"/>
        <v>0</v>
      </c>
      <c r="P40" s="189">
        <f t="shared" si="18"/>
        <v>0</v>
      </c>
      <c r="Q40" s="189">
        <f t="shared" si="18"/>
        <v>0</v>
      </c>
      <c r="R40" s="189">
        <f t="shared" si="18"/>
        <v>0</v>
      </c>
      <c r="S40" s="189">
        <f t="shared" si="18"/>
        <v>0</v>
      </c>
      <c r="T40" s="189">
        <f t="shared" si="18"/>
        <v>0</v>
      </c>
      <c r="U40" s="189">
        <f t="shared" si="18"/>
        <v>0</v>
      </c>
      <c r="V40" s="189">
        <f t="shared" si="18"/>
        <v>0</v>
      </c>
      <c r="W40" s="189">
        <f t="shared" si="18"/>
        <v>0</v>
      </c>
      <c r="X40" s="189">
        <f t="shared" si="18"/>
        <v>0</v>
      </c>
      <c r="Y40" s="189">
        <f t="shared" si="18"/>
        <v>0</v>
      </c>
      <c r="Z40" s="189">
        <f t="shared" si="18"/>
        <v>0</v>
      </c>
      <c r="AA40" s="189">
        <f t="shared" si="18"/>
        <v>0</v>
      </c>
      <c r="AB40" s="189">
        <f t="shared" si="18"/>
        <v>0</v>
      </c>
      <c r="AC40" s="189">
        <f t="shared" si="18"/>
        <v>0</v>
      </c>
      <c r="AD40" s="189">
        <f t="shared" si="18"/>
        <v>0</v>
      </c>
      <c r="AE40" s="189">
        <f t="shared" si="18"/>
        <v>0</v>
      </c>
      <c r="AF40" s="189">
        <f t="shared" si="18"/>
        <v>0</v>
      </c>
      <c r="AG40" s="189">
        <f t="shared" si="18"/>
        <v>0</v>
      </c>
      <c r="AH40" s="189">
        <f t="shared" si="18"/>
        <v>0</v>
      </c>
      <c r="AI40" s="189">
        <f t="shared" si="18"/>
        <v>0</v>
      </c>
      <c r="AJ40" s="189">
        <f t="shared" si="18"/>
        <v>0</v>
      </c>
      <c r="AK40" s="189">
        <f t="shared" si="18"/>
        <v>0</v>
      </c>
      <c r="AL40" s="189">
        <f t="shared" si="18"/>
        <v>0</v>
      </c>
      <c r="AM40" s="189">
        <f t="shared" si="18"/>
        <v>0</v>
      </c>
      <c r="AN40" s="189">
        <f t="shared" si="18"/>
        <v>0</v>
      </c>
      <c r="AO40" s="189">
        <f t="shared" si="18"/>
        <v>0</v>
      </c>
      <c r="AP40" s="189">
        <f t="shared" si="18"/>
        <v>0</v>
      </c>
    </row>
    <row r="41" spans="1:42" x14ac:dyDescent="0.3">
      <c r="A41" s="43" t="s">
        <v>19</v>
      </c>
      <c r="B41" s="43"/>
      <c r="C41" s="202">
        <f>C26+C30+C34+SUM(C35:C40)</f>
        <v>0</v>
      </c>
      <c r="D41" s="202">
        <f t="shared" ref="D41:AP41" si="19">D26+D30+D34+SUM(D35:D40)</f>
        <v>0</v>
      </c>
      <c r="E41" s="202">
        <f t="shared" si="19"/>
        <v>0</v>
      </c>
      <c r="F41" s="202">
        <f t="shared" si="19"/>
        <v>0</v>
      </c>
      <c r="G41" s="202">
        <f t="shared" si="19"/>
        <v>0</v>
      </c>
      <c r="H41" s="202">
        <f t="shared" si="19"/>
        <v>0</v>
      </c>
      <c r="I41" s="202">
        <f t="shared" si="19"/>
        <v>0</v>
      </c>
      <c r="J41" s="202">
        <f t="shared" si="19"/>
        <v>0</v>
      </c>
      <c r="K41" s="202">
        <f t="shared" si="19"/>
        <v>0</v>
      </c>
      <c r="L41" s="202">
        <f t="shared" si="19"/>
        <v>0</v>
      </c>
      <c r="M41" s="202">
        <f t="shared" si="19"/>
        <v>0</v>
      </c>
      <c r="N41" s="202">
        <f t="shared" si="19"/>
        <v>0</v>
      </c>
      <c r="O41" s="202">
        <f t="shared" si="19"/>
        <v>0</v>
      </c>
      <c r="P41" s="202">
        <f t="shared" si="19"/>
        <v>0</v>
      </c>
      <c r="Q41" s="202">
        <f t="shared" si="19"/>
        <v>0</v>
      </c>
      <c r="R41" s="202">
        <f t="shared" si="19"/>
        <v>0</v>
      </c>
      <c r="S41" s="202">
        <f t="shared" si="19"/>
        <v>0</v>
      </c>
      <c r="T41" s="202">
        <f t="shared" si="19"/>
        <v>0</v>
      </c>
      <c r="U41" s="202">
        <f t="shared" si="19"/>
        <v>0</v>
      </c>
      <c r="V41" s="202">
        <f t="shared" si="19"/>
        <v>0</v>
      </c>
      <c r="W41" s="202">
        <f t="shared" si="19"/>
        <v>0</v>
      </c>
      <c r="X41" s="202">
        <f t="shared" si="19"/>
        <v>0</v>
      </c>
      <c r="Y41" s="202">
        <f t="shared" si="19"/>
        <v>0</v>
      </c>
      <c r="Z41" s="202">
        <f t="shared" si="19"/>
        <v>0</v>
      </c>
      <c r="AA41" s="202">
        <f t="shared" si="19"/>
        <v>0</v>
      </c>
      <c r="AB41" s="202">
        <f t="shared" si="19"/>
        <v>0</v>
      </c>
      <c r="AC41" s="202">
        <f t="shared" si="19"/>
        <v>0</v>
      </c>
      <c r="AD41" s="202">
        <f t="shared" si="19"/>
        <v>0</v>
      </c>
      <c r="AE41" s="202">
        <f t="shared" si="19"/>
        <v>0</v>
      </c>
      <c r="AF41" s="202">
        <f t="shared" si="19"/>
        <v>0</v>
      </c>
      <c r="AG41" s="202">
        <f t="shared" si="19"/>
        <v>0</v>
      </c>
      <c r="AH41" s="202">
        <f t="shared" si="19"/>
        <v>0</v>
      </c>
      <c r="AI41" s="202">
        <f t="shared" si="19"/>
        <v>0</v>
      </c>
      <c r="AJ41" s="202">
        <f t="shared" si="19"/>
        <v>0</v>
      </c>
      <c r="AK41" s="202">
        <f t="shared" si="19"/>
        <v>0</v>
      </c>
      <c r="AL41" s="202">
        <f t="shared" si="19"/>
        <v>0</v>
      </c>
      <c r="AM41" s="202">
        <f t="shared" si="19"/>
        <v>0</v>
      </c>
      <c r="AN41" s="202">
        <f t="shared" si="19"/>
        <v>0</v>
      </c>
      <c r="AO41" s="202">
        <f t="shared" si="19"/>
        <v>0</v>
      </c>
      <c r="AP41" s="202">
        <f t="shared" si="19"/>
        <v>0</v>
      </c>
    </row>
    <row r="43" spans="1:42" x14ac:dyDescent="0.3">
      <c r="A43" s="279" t="s">
        <v>33</v>
      </c>
      <c r="B43" s="43"/>
      <c r="C43" s="202">
        <f t="shared" ref="C43:AP43" si="20">C20-C41</f>
        <v>0</v>
      </c>
      <c r="D43" s="202">
        <f t="shared" si="20"/>
        <v>0</v>
      </c>
      <c r="E43" s="202">
        <f t="shared" si="20"/>
        <v>0</v>
      </c>
      <c r="F43" s="202">
        <f t="shared" si="20"/>
        <v>0</v>
      </c>
      <c r="G43" s="202">
        <f t="shared" si="20"/>
        <v>0</v>
      </c>
      <c r="H43" s="202">
        <f t="shared" si="20"/>
        <v>0</v>
      </c>
      <c r="I43" s="202">
        <f t="shared" si="20"/>
        <v>0</v>
      </c>
      <c r="J43" s="202">
        <f t="shared" si="20"/>
        <v>0</v>
      </c>
      <c r="K43" s="202">
        <f t="shared" si="20"/>
        <v>0</v>
      </c>
      <c r="L43" s="202">
        <f t="shared" si="20"/>
        <v>0</v>
      </c>
      <c r="M43" s="202">
        <f t="shared" si="20"/>
        <v>0</v>
      </c>
      <c r="N43" s="202">
        <f t="shared" si="20"/>
        <v>0</v>
      </c>
      <c r="O43" s="202">
        <f t="shared" si="20"/>
        <v>0</v>
      </c>
      <c r="P43" s="202">
        <f t="shared" si="20"/>
        <v>0</v>
      </c>
      <c r="Q43" s="202">
        <f t="shared" si="20"/>
        <v>0</v>
      </c>
      <c r="R43" s="202">
        <f t="shared" si="20"/>
        <v>0</v>
      </c>
      <c r="S43" s="202">
        <f t="shared" si="20"/>
        <v>0</v>
      </c>
      <c r="T43" s="202">
        <f t="shared" si="20"/>
        <v>0</v>
      </c>
      <c r="U43" s="202">
        <f t="shared" si="20"/>
        <v>0</v>
      </c>
      <c r="V43" s="202">
        <f t="shared" si="20"/>
        <v>0</v>
      </c>
      <c r="W43" s="202">
        <f t="shared" si="20"/>
        <v>0</v>
      </c>
      <c r="X43" s="202">
        <f t="shared" si="20"/>
        <v>0</v>
      </c>
      <c r="Y43" s="202">
        <f t="shared" si="20"/>
        <v>0</v>
      </c>
      <c r="Z43" s="202">
        <f t="shared" si="20"/>
        <v>0</v>
      </c>
      <c r="AA43" s="202">
        <f t="shared" si="20"/>
        <v>0</v>
      </c>
      <c r="AB43" s="202">
        <f t="shared" si="20"/>
        <v>0</v>
      </c>
      <c r="AC43" s="202">
        <f t="shared" si="20"/>
        <v>0</v>
      </c>
      <c r="AD43" s="202">
        <f t="shared" si="20"/>
        <v>0</v>
      </c>
      <c r="AE43" s="202">
        <f t="shared" si="20"/>
        <v>0</v>
      </c>
      <c r="AF43" s="202">
        <f t="shared" si="20"/>
        <v>0</v>
      </c>
      <c r="AG43" s="202">
        <f t="shared" si="20"/>
        <v>0</v>
      </c>
      <c r="AH43" s="202">
        <f t="shared" si="20"/>
        <v>0</v>
      </c>
      <c r="AI43" s="202">
        <f t="shared" si="20"/>
        <v>0</v>
      </c>
      <c r="AJ43" s="202">
        <f t="shared" si="20"/>
        <v>0</v>
      </c>
      <c r="AK43" s="202">
        <f t="shared" si="20"/>
        <v>0</v>
      </c>
      <c r="AL43" s="202">
        <f t="shared" si="20"/>
        <v>0</v>
      </c>
      <c r="AM43" s="202">
        <f t="shared" si="20"/>
        <v>0</v>
      </c>
      <c r="AN43" s="202">
        <f t="shared" si="20"/>
        <v>0</v>
      </c>
      <c r="AO43" s="202">
        <f t="shared" si="20"/>
        <v>0</v>
      </c>
      <c r="AP43" s="202">
        <f t="shared" si="20"/>
        <v>0</v>
      </c>
    </row>
    <row r="44" spans="1:42" x14ac:dyDescent="0.3">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x14ac:dyDescent="0.3">
      <c r="A45" s="109" t="s">
        <v>91</v>
      </c>
      <c r="B45" s="8"/>
      <c r="C45" s="287"/>
      <c r="D45" s="287"/>
      <c r="E45" s="287"/>
      <c r="F45" s="287"/>
      <c r="G45" s="287"/>
      <c r="H45" s="287"/>
      <c r="I45" s="287"/>
      <c r="J45" s="287"/>
      <c r="K45" s="287"/>
      <c r="L45" s="287"/>
      <c r="M45" s="287"/>
      <c r="N45" s="287"/>
      <c r="O45" s="287"/>
      <c r="P45" s="287"/>
      <c r="Q45" s="287"/>
      <c r="R45" s="287"/>
      <c r="S45" s="287"/>
      <c r="T45" s="287"/>
      <c r="U45" s="287"/>
      <c r="V45" s="287"/>
      <c r="W45" s="287"/>
      <c r="X45" s="287"/>
      <c r="Y45" s="287"/>
      <c r="Z45" s="287"/>
      <c r="AA45" s="287"/>
      <c r="AB45" s="287"/>
      <c r="AC45" s="287"/>
      <c r="AD45" s="287"/>
      <c r="AE45" s="287"/>
      <c r="AF45" s="287"/>
      <c r="AG45" s="287"/>
      <c r="AH45" s="287"/>
      <c r="AI45" s="287"/>
      <c r="AJ45" s="287"/>
      <c r="AK45" s="287"/>
      <c r="AL45" s="287"/>
      <c r="AM45" s="287"/>
      <c r="AN45" s="287"/>
      <c r="AO45" s="287"/>
      <c r="AP45" s="287"/>
    </row>
    <row r="46" spans="1:42" x14ac:dyDescent="0.3">
      <c r="A46" s="25" t="s">
        <v>277</v>
      </c>
      <c r="B46" s="20"/>
      <c r="C46" s="20"/>
      <c r="D46" s="20"/>
      <c r="E46" s="20"/>
      <c r="F46" s="20"/>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x14ac:dyDescent="0.3">
      <c r="A47" s="23" t="s">
        <v>33</v>
      </c>
      <c r="B47" s="194"/>
      <c r="C47" s="194">
        <f>C43</f>
        <v>0</v>
      </c>
      <c r="D47" s="194">
        <f t="shared" ref="D47:AP47" si="21">D43</f>
        <v>0</v>
      </c>
      <c r="E47" s="194">
        <f t="shared" si="21"/>
        <v>0</v>
      </c>
      <c r="F47" s="194">
        <f t="shared" si="21"/>
        <v>0</v>
      </c>
      <c r="G47" s="194">
        <f t="shared" si="21"/>
        <v>0</v>
      </c>
      <c r="H47" s="194">
        <f t="shared" si="21"/>
        <v>0</v>
      </c>
      <c r="I47" s="194">
        <f t="shared" si="21"/>
        <v>0</v>
      </c>
      <c r="J47" s="194">
        <f t="shared" si="21"/>
        <v>0</v>
      </c>
      <c r="K47" s="194">
        <f t="shared" si="21"/>
        <v>0</v>
      </c>
      <c r="L47" s="194">
        <f t="shared" si="21"/>
        <v>0</v>
      </c>
      <c r="M47" s="194">
        <f t="shared" si="21"/>
        <v>0</v>
      </c>
      <c r="N47" s="194">
        <f t="shared" si="21"/>
        <v>0</v>
      </c>
      <c r="O47" s="194">
        <f t="shared" si="21"/>
        <v>0</v>
      </c>
      <c r="P47" s="194">
        <f t="shared" si="21"/>
        <v>0</v>
      </c>
      <c r="Q47" s="194">
        <f t="shared" si="21"/>
        <v>0</v>
      </c>
      <c r="R47" s="194">
        <f t="shared" si="21"/>
        <v>0</v>
      </c>
      <c r="S47" s="194">
        <f t="shared" si="21"/>
        <v>0</v>
      </c>
      <c r="T47" s="194">
        <f t="shared" si="21"/>
        <v>0</v>
      </c>
      <c r="U47" s="194">
        <f t="shared" si="21"/>
        <v>0</v>
      </c>
      <c r="V47" s="194">
        <f t="shared" si="21"/>
        <v>0</v>
      </c>
      <c r="W47" s="194">
        <f t="shared" si="21"/>
        <v>0</v>
      </c>
      <c r="X47" s="194">
        <f t="shared" si="21"/>
        <v>0</v>
      </c>
      <c r="Y47" s="194">
        <f t="shared" si="21"/>
        <v>0</v>
      </c>
      <c r="Z47" s="194">
        <f t="shared" si="21"/>
        <v>0</v>
      </c>
      <c r="AA47" s="194">
        <f t="shared" si="21"/>
        <v>0</v>
      </c>
      <c r="AB47" s="194">
        <f t="shared" si="21"/>
        <v>0</v>
      </c>
      <c r="AC47" s="194">
        <f t="shared" si="21"/>
        <v>0</v>
      </c>
      <c r="AD47" s="194">
        <f t="shared" si="21"/>
        <v>0</v>
      </c>
      <c r="AE47" s="194">
        <f t="shared" si="21"/>
        <v>0</v>
      </c>
      <c r="AF47" s="194">
        <f t="shared" si="21"/>
        <v>0</v>
      </c>
      <c r="AG47" s="194">
        <f t="shared" si="21"/>
        <v>0</v>
      </c>
      <c r="AH47" s="194">
        <f t="shared" si="21"/>
        <v>0</v>
      </c>
      <c r="AI47" s="194">
        <f t="shared" si="21"/>
        <v>0</v>
      </c>
      <c r="AJ47" s="194">
        <f t="shared" si="21"/>
        <v>0</v>
      </c>
      <c r="AK47" s="194">
        <f t="shared" si="21"/>
        <v>0</v>
      </c>
      <c r="AL47" s="194">
        <f t="shared" si="21"/>
        <v>0</v>
      </c>
      <c r="AM47" s="194">
        <f t="shared" si="21"/>
        <v>0</v>
      </c>
      <c r="AN47" s="194">
        <f t="shared" si="21"/>
        <v>0</v>
      </c>
      <c r="AO47" s="194">
        <f t="shared" si="21"/>
        <v>0</v>
      </c>
      <c r="AP47" s="194">
        <f t="shared" si="21"/>
        <v>0</v>
      </c>
    </row>
    <row r="48" spans="1:42" x14ac:dyDescent="0.3">
      <c r="A48" s="23" t="s">
        <v>200</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3">
      <c r="A49" s="27" t="str">
        <f>A14</f>
        <v>Federal</v>
      </c>
      <c r="B49" s="136"/>
      <c r="C49" s="194">
        <f t="shared" ref="C49:AP49" si="22">IF(pbi_fed_for_ds="Yes",0,C520)</f>
        <v>0</v>
      </c>
      <c r="D49" s="194">
        <f t="shared" si="22"/>
        <v>0</v>
      </c>
      <c r="E49" s="194">
        <f t="shared" si="22"/>
        <v>0</v>
      </c>
      <c r="F49" s="194">
        <f t="shared" si="22"/>
        <v>0</v>
      </c>
      <c r="G49" s="194">
        <f t="shared" si="22"/>
        <v>0</v>
      </c>
      <c r="H49" s="194">
        <f t="shared" si="22"/>
        <v>0</v>
      </c>
      <c r="I49" s="194">
        <f t="shared" si="22"/>
        <v>0</v>
      </c>
      <c r="J49" s="194">
        <f t="shared" si="22"/>
        <v>0</v>
      </c>
      <c r="K49" s="194">
        <f t="shared" si="22"/>
        <v>0</v>
      </c>
      <c r="L49" s="194">
        <f t="shared" si="22"/>
        <v>0</v>
      </c>
      <c r="M49" s="194">
        <f t="shared" si="22"/>
        <v>0</v>
      </c>
      <c r="N49" s="194">
        <f t="shared" si="22"/>
        <v>0</v>
      </c>
      <c r="O49" s="194">
        <f t="shared" si="22"/>
        <v>0</v>
      </c>
      <c r="P49" s="194">
        <f t="shared" si="22"/>
        <v>0</v>
      </c>
      <c r="Q49" s="194">
        <f t="shared" si="22"/>
        <v>0</v>
      </c>
      <c r="R49" s="194">
        <f t="shared" si="22"/>
        <v>0</v>
      </c>
      <c r="S49" s="194">
        <f t="shared" si="22"/>
        <v>0</v>
      </c>
      <c r="T49" s="194">
        <f t="shared" si="22"/>
        <v>0</v>
      </c>
      <c r="U49" s="194">
        <f t="shared" si="22"/>
        <v>0</v>
      </c>
      <c r="V49" s="194">
        <f t="shared" si="22"/>
        <v>0</v>
      </c>
      <c r="W49" s="194">
        <f t="shared" si="22"/>
        <v>0</v>
      </c>
      <c r="X49" s="194">
        <f t="shared" si="22"/>
        <v>0</v>
      </c>
      <c r="Y49" s="194">
        <f t="shared" si="22"/>
        <v>0</v>
      </c>
      <c r="Z49" s="194">
        <f t="shared" si="22"/>
        <v>0</v>
      </c>
      <c r="AA49" s="194">
        <f t="shared" si="22"/>
        <v>0</v>
      </c>
      <c r="AB49" s="194">
        <f t="shared" si="22"/>
        <v>0</v>
      </c>
      <c r="AC49" s="194">
        <f t="shared" si="22"/>
        <v>0</v>
      </c>
      <c r="AD49" s="194">
        <f t="shared" si="22"/>
        <v>0</v>
      </c>
      <c r="AE49" s="194">
        <f t="shared" si="22"/>
        <v>0</v>
      </c>
      <c r="AF49" s="194">
        <f t="shared" si="22"/>
        <v>0</v>
      </c>
      <c r="AG49" s="194">
        <f t="shared" si="22"/>
        <v>0</v>
      </c>
      <c r="AH49" s="194">
        <f t="shared" si="22"/>
        <v>0</v>
      </c>
      <c r="AI49" s="194">
        <f t="shared" si="22"/>
        <v>0</v>
      </c>
      <c r="AJ49" s="194">
        <f t="shared" si="22"/>
        <v>0</v>
      </c>
      <c r="AK49" s="194">
        <f t="shared" si="22"/>
        <v>0</v>
      </c>
      <c r="AL49" s="194">
        <f t="shared" si="22"/>
        <v>0</v>
      </c>
      <c r="AM49" s="194">
        <f t="shared" si="22"/>
        <v>0</v>
      </c>
      <c r="AN49" s="194">
        <f t="shared" si="22"/>
        <v>0</v>
      </c>
      <c r="AO49" s="194">
        <f t="shared" si="22"/>
        <v>0</v>
      </c>
      <c r="AP49" s="194">
        <f t="shared" si="22"/>
        <v>0</v>
      </c>
    </row>
    <row r="50" spans="1:42" x14ac:dyDescent="0.3">
      <c r="A50" s="27" t="str">
        <f>A15</f>
        <v>State</v>
      </c>
      <c r="B50" s="136"/>
      <c r="C50" s="194">
        <f t="shared" ref="C50:AP50" si="23">IF(pbi_sta_for_ds="Yes",0,C524)</f>
        <v>0</v>
      </c>
      <c r="D50" s="194">
        <f t="shared" si="23"/>
        <v>0</v>
      </c>
      <c r="E50" s="194">
        <f t="shared" si="23"/>
        <v>0</v>
      </c>
      <c r="F50" s="194">
        <f t="shared" si="23"/>
        <v>0</v>
      </c>
      <c r="G50" s="194">
        <f t="shared" si="23"/>
        <v>0</v>
      </c>
      <c r="H50" s="194">
        <f t="shared" si="23"/>
        <v>0</v>
      </c>
      <c r="I50" s="194">
        <f t="shared" si="23"/>
        <v>0</v>
      </c>
      <c r="J50" s="194">
        <f t="shared" si="23"/>
        <v>0</v>
      </c>
      <c r="K50" s="194">
        <f t="shared" si="23"/>
        <v>0</v>
      </c>
      <c r="L50" s="194">
        <f t="shared" si="23"/>
        <v>0</v>
      </c>
      <c r="M50" s="194">
        <f t="shared" si="23"/>
        <v>0</v>
      </c>
      <c r="N50" s="194">
        <f t="shared" si="23"/>
        <v>0</v>
      </c>
      <c r="O50" s="194">
        <f t="shared" si="23"/>
        <v>0</v>
      </c>
      <c r="P50" s="194">
        <f t="shared" si="23"/>
        <v>0</v>
      </c>
      <c r="Q50" s="194">
        <f t="shared" si="23"/>
        <v>0</v>
      </c>
      <c r="R50" s="194">
        <f t="shared" si="23"/>
        <v>0</v>
      </c>
      <c r="S50" s="194">
        <f t="shared" si="23"/>
        <v>0</v>
      </c>
      <c r="T50" s="194">
        <f t="shared" si="23"/>
        <v>0</v>
      </c>
      <c r="U50" s="194">
        <f t="shared" si="23"/>
        <v>0</v>
      </c>
      <c r="V50" s="194">
        <f t="shared" si="23"/>
        <v>0</v>
      </c>
      <c r="W50" s="194">
        <f t="shared" si="23"/>
        <v>0</v>
      </c>
      <c r="X50" s="194">
        <f t="shared" si="23"/>
        <v>0</v>
      </c>
      <c r="Y50" s="194">
        <f t="shared" si="23"/>
        <v>0</v>
      </c>
      <c r="Z50" s="194">
        <f t="shared" si="23"/>
        <v>0</v>
      </c>
      <c r="AA50" s="194">
        <f t="shared" si="23"/>
        <v>0</v>
      </c>
      <c r="AB50" s="194">
        <f t="shared" si="23"/>
        <v>0</v>
      </c>
      <c r="AC50" s="194">
        <f t="shared" si="23"/>
        <v>0</v>
      </c>
      <c r="AD50" s="194">
        <f t="shared" si="23"/>
        <v>0</v>
      </c>
      <c r="AE50" s="194">
        <f t="shared" si="23"/>
        <v>0</v>
      </c>
      <c r="AF50" s="194">
        <f t="shared" si="23"/>
        <v>0</v>
      </c>
      <c r="AG50" s="194">
        <f t="shared" si="23"/>
        <v>0</v>
      </c>
      <c r="AH50" s="194">
        <f t="shared" si="23"/>
        <v>0</v>
      </c>
      <c r="AI50" s="194">
        <f t="shared" si="23"/>
        <v>0</v>
      </c>
      <c r="AJ50" s="194">
        <f t="shared" si="23"/>
        <v>0</v>
      </c>
      <c r="AK50" s="194">
        <f t="shared" si="23"/>
        <v>0</v>
      </c>
      <c r="AL50" s="194">
        <f t="shared" si="23"/>
        <v>0</v>
      </c>
      <c r="AM50" s="194">
        <f t="shared" si="23"/>
        <v>0</v>
      </c>
      <c r="AN50" s="194">
        <f t="shared" si="23"/>
        <v>0</v>
      </c>
      <c r="AO50" s="194">
        <f t="shared" si="23"/>
        <v>0</v>
      </c>
      <c r="AP50" s="194">
        <f t="shared" si="23"/>
        <v>0</v>
      </c>
    </row>
    <row r="51" spans="1:42" x14ac:dyDescent="0.3">
      <c r="A51" s="27" t="str">
        <f>A16</f>
        <v>Utility</v>
      </c>
      <c r="B51" s="136"/>
      <c r="C51" s="194">
        <f t="shared" ref="C51:AP51" si="24">IF(pbi_uti_for_ds="Yes",0,C528)</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3">
      <c r="A52" s="27" t="str">
        <f>A17</f>
        <v>Other</v>
      </c>
      <c r="B52" s="143"/>
      <c r="C52" s="195">
        <f t="shared" ref="C52:AP52" si="25">IF(pbi_oth_for_ds="Yes",0,C532)</f>
        <v>0</v>
      </c>
      <c r="D52" s="195">
        <f t="shared" si="25"/>
        <v>0</v>
      </c>
      <c r="E52" s="195">
        <f t="shared" si="25"/>
        <v>0</v>
      </c>
      <c r="F52" s="195">
        <f t="shared" si="25"/>
        <v>0</v>
      </c>
      <c r="G52" s="195">
        <f t="shared" si="25"/>
        <v>0</v>
      </c>
      <c r="H52" s="195">
        <f t="shared" si="25"/>
        <v>0</v>
      </c>
      <c r="I52" s="195">
        <f t="shared" si="25"/>
        <v>0</v>
      </c>
      <c r="J52" s="195">
        <f t="shared" si="25"/>
        <v>0</v>
      </c>
      <c r="K52" s="195">
        <f t="shared" si="25"/>
        <v>0</v>
      </c>
      <c r="L52" s="195">
        <f t="shared" si="25"/>
        <v>0</v>
      </c>
      <c r="M52" s="195">
        <f t="shared" si="25"/>
        <v>0</v>
      </c>
      <c r="N52" s="195">
        <f t="shared" si="25"/>
        <v>0</v>
      </c>
      <c r="O52" s="195">
        <f t="shared" si="25"/>
        <v>0</v>
      </c>
      <c r="P52" s="195">
        <f t="shared" si="25"/>
        <v>0</v>
      </c>
      <c r="Q52" s="195">
        <f t="shared" si="25"/>
        <v>0</v>
      </c>
      <c r="R52" s="195">
        <f t="shared" si="25"/>
        <v>0</v>
      </c>
      <c r="S52" s="195">
        <f t="shared" si="25"/>
        <v>0</v>
      </c>
      <c r="T52" s="195">
        <f t="shared" si="25"/>
        <v>0</v>
      </c>
      <c r="U52" s="195">
        <f t="shared" si="25"/>
        <v>0</v>
      </c>
      <c r="V52" s="195">
        <f t="shared" si="25"/>
        <v>0</v>
      </c>
      <c r="W52" s="195">
        <f t="shared" si="25"/>
        <v>0</v>
      </c>
      <c r="X52" s="195">
        <f t="shared" si="25"/>
        <v>0</v>
      </c>
      <c r="Y52" s="195">
        <f t="shared" si="25"/>
        <v>0</v>
      </c>
      <c r="Z52" s="195">
        <f t="shared" si="25"/>
        <v>0</v>
      </c>
      <c r="AA52" s="195">
        <f t="shared" si="25"/>
        <v>0</v>
      </c>
      <c r="AB52" s="195">
        <f t="shared" si="25"/>
        <v>0</v>
      </c>
      <c r="AC52" s="195">
        <f t="shared" si="25"/>
        <v>0</v>
      </c>
      <c r="AD52" s="195">
        <f t="shared" si="25"/>
        <v>0</v>
      </c>
      <c r="AE52" s="195">
        <f t="shared" si="25"/>
        <v>0</v>
      </c>
      <c r="AF52" s="195">
        <f t="shared" si="25"/>
        <v>0</v>
      </c>
      <c r="AG52" s="195">
        <f t="shared" si="25"/>
        <v>0</v>
      </c>
      <c r="AH52" s="195">
        <f t="shared" si="25"/>
        <v>0</v>
      </c>
      <c r="AI52" s="195">
        <f t="shared" si="25"/>
        <v>0</v>
      </c>
      <c r="AJ52" s="195">
        <f t="shared" si="25"/>
        <v>0</v>
      </c>
      <c r="AK52" s="195">
        <f t="shared" si="25"/>
        <v>0</v>
      </c>
      <c r="AL52" s="195">
        <f t="shared" si="25"/>
        <v>0</v>
      </c>
      <c r="AM52" s="195">
        <f t="shared" si="25"/>
        <v>0</v>
      </c>
      <c r="AN52" s="195">
        <f t="shared" si="25"/>
        <v>0</v>
      </c>
      <c r="AO52" s="195">
        <f t="shared" si="25"/>
        <v>0</v>
      </c>
      <c r="AP52" s="195">
        <f t="shared" si="25"/>
        <v>0</v>
      </c>
    </row>
    <row r="53" spans="1:42" x14ac:dyDescent="0.3">
      <c r="A53" s="27" t="s">
        <v>13</v>
      </c>
      <c r="B53" s="136"/>
      <c r="C53" s="194">
        <f>SUM(C49:C52)</f>
        <v>0</v>
      </c>
      <c r="D53" s="194">
        <f t="shared" ref="D53:AP53" si="26">SUM(D49:D52)</f>
        <v>0</v>
      </c>
      <c r="E53" s="194">
        <f t="shared" si="26"/>
        <v>0</v>
      </c>
      <c r="F53" s="194">
        <f t="shared" si="26"/>
        <v>0</v>
      </c>
      <c r="G53" s="194">
        <f t="shared" si="26"/>
        <v>0</v>
      </c>
      <c r="H53" s="194">
        <f t="shared" si="26"/>
        <v>0</v>
      </c>
      <c r="I53" s="194">
        <f t="shared" si="26"/>
        <v>0</v>
      </c>
      <c r="J53" s="194">
        <f t="shared" si="26"/>
        <v>0</v>
      </c>
      <c r="K53" s="194">
        <f t="shared" si="26"/>
        <v>0</v>
      </c>
      <c r="L53" s="194">
        <f t="shared" si="26"/>
        <v>0</v>
      </c>
      <c r="M53" s="194">
        <f t="shared" si="26"/>
        <v>0</v>
      </c>
      <c r="N53" s="194">
        <f t="shared" si="26"/>
        <v>0</v>
      </c>
      <c r="O53" s="194">
        <f t="shared" si="26"/>
        <v>0</v>
      </c>
      <c r="P53" s="194">
        <f t="shared" si="26"/>
        <v>0</v>
      </c>
      <c r="Q53" s="194">
        <f t="shared" si="26"/>
        <v>0</v>
      </c>
      <c r="R53" s="194">
        <f t="shared" si="26"/>
        <v>0</v>
      </c>
      <c r="S53" s="194">
        <f t="shared" si="26"/>
        <v>0</v>
      </c>
      <c r="T53" s="194">
        <f t="shared" si="26"/>
        <v>0</v>
      </c>
      <c r="U53" s="194">
        <f t="shared" si="26"/>
        <v>0</v>
      </c>
      <c r="V53" s="194">
        <f t="shared" si="26"/>
        <v>0</v>
      </c>
      <c r="W53" s="194">
        <f t="shared" si="26"/>
        <v>0</v>
      </c>
      <c r="X53" s="194">
        <f t="shared" si="26"/>
        <v>0</v>
      </c>
      <c r="Y53" s="194">
        <f t="shared" si="26"/>
        <v>0</v>
      </c>
      <c r="Z53" s="194">
        <f t="shared" si="26"/>
        <v>0</v>
      </c>
      <c r="AA53" s="194">
        <f t="shared" si="26"/>
        <v>0</v>
      </c>
      <c r="AB53" s="194">
        <f t="shared" si="26"/>
        <v>0</v>
      </c>
      <c r="AC53" s="194">
        <f t="shared" si="26"/>
        <v>0</v>
      </c>
      <c r="AD53" s="194">
        <f t="shared" si="26"/>
        <v>0</v>
      </c>
      <c r="AE53" s="194">
        <f t="shared" si="26"/>
        <v>0</v>
      </c>
      <c r="AF53" s="194">
        <f t="shared" si="26"/>
        <v>0</v>
      </c>
      <c r="AG53" s="194">
        <f t="shared" si="26"/>
        <v>0</v>
      </c>
      <c r="AH53" s="194">
        <f t="shared" si="26"/>
        <v>0</v>
      </c>
      <c r="AI53" s="194">
        <f t="shared" si="26"/>
        <v>0</v>
      </c>
      <c r="AJ53" s="194">
        <f t="shared" si="26"/>
        <v>0</v>
      </c>
      <c r="AK53" s="194">
        <f t="shared" si="26"/>
        <v>0</v>
      </c>
      <c r="AL53" s="194">
        <f t="shared" si="26"/>
        <v>0</v>
      </c>
      <c r="AM53" s="194">
        <f t="shared" si="26"/>
        <v>0</v>
      </c>
      <c r="AN53" s="194">
        <f t="shared" si="26"/>
        <v>0</v>
      </c>
      <c r="AO53" s="194">
        <f t="shared" si="26"/>
        <v>0</v>
      </c>
      <c r="AP53" s="194">
        <f t="shared" si="26"/>
        <v>0</v>
      </c>
    </row>
    <row r="54" spans="1:42" x14ac:dyDescent="0.3">
      <c r="A54" s="23" t="s">
        <v>301</v>
      </c>
      <c r="B54" s="194">
        <v>0</v>
      </c>
      <c r="C54" s="194">
        <f t="shared" ref="C54:AP54" si="27">C678</f>
        <v>0</v>
      </c>
      <c r="D54" s="194">
        <f t="shared" si="27"/>
        <v>0</v>
      </c>
      <c r="E54" s="194">
        <f t="shared" si="27"/>
        <v>0</v>
      </c>
      <c r="F54" s="194">
        <f t="shared" si="27"/>
        <v>0</v>
      </c>
      <c r="G54" s="194">
        <f t="shared" si="27"/>
        <v>0</v>
      </c>
      <c r="H54" s="194">
        <f t="shared" si="27"/>
        <v>0</v>
      </c>
      <c r="I54" s="194">
        <f t="shared" si="27"/>
        <v>0</v>
      </c>
      <c r="J54" s="194">
        <f t="shared" si="27"/>
        <v>0</v>
      </c>
      <c r="K54" s="194">
        <f t="shared" si="27"/>
        <v>0</v>
      </c>
      <c r="L54" s="194">
        <f t="shared" si="27"/>
        <v>0</v>
      </c>
      <c r="M54" s="194">
        <f t="shared" si="27"/>
        <v>0</v>
      </c>
      <c r="N54" s="194">
        <f t="shared" si="27"/>
        <v>0</v>
      </c>
      <c r="O54" s="194">
        <f t="shared" si="27"/>
        <v>0</v>
      </c>
      <c r="P54" s="194">
        <f t="shared" si="27"/>
        <v>0</v>
      </c>
      <c r="Q54" s="194">
        <f t="shared" si="27"/>
        <v>0</v>
      </c>
      <c r="R54" s="194">
        <f t="shared" si="27"/>
        <v>0</v>
      </c>
      <c r="S54" s="194">
        <f t="shared" si="27"/>
        <v>0</v>
      </c>
      <c r="T54" s="194">
        <f t="shared" si="27"/>
        <v>0</v>
      </c>
      <c r="U54" s="194">
        <f t="shared" si="27"/>
        <v>0</v>
      </c>
      <c r="V54" s="194">
        <f t="shared" si="27"/>
        <v>0</v>
      </c>
      <c r="W54" s="194">
        <f t="shared" si="27"/>
        <v>0</v>
      </c>
      <c r="X54" s="194">
        <f t="shared" si="27"/>
        <v>0</v>
      </c>
      <c r="Y54" s="194">
        <f t="shared" si="27"/>
        <v>0</v>
      </c>
      <c r="Z54" s="194">
        <f t="shared" si="27"/>
        <v>0</v>
      </c>
      <c r="AA54" s="194">
        <f t="shared" si="27"/>
        <v>0</v>
      </c>
      <c r="AB54" s="194">
        <f t="shared" si="27"/>
        <v>0</v>
      </c>
      <c r="AC54" s="194">
        <f t="shared" si="27"/>
        <v>0</v>
      </c>
      <c r="AD54" s="194">
        <f t="shared" si="27"/>
        <v>0</v>
      </c>
      <c r="AE54" s="194">
        <f t="shared" si="27"/>
        <v>0</v>
      </c>
      <c r="AF54" s="194">
        <f t="shared" si="27"/>
        <v>0</v>
      </c>
      <c r="AG54" s="194">
        <f t="shared" si="27"/>
        <v>0</v>
      </c>
      <c r="AH54" s="194">
        <f t="shared" si="27"/>
        <v>0</v>
      </c>
      <c r="AI54" s="194">
        <f t="shared" si="27"/>
        <v>0</v>
      </c>
      <c r="AJ54" s="194">
        <f t="shared" si="27"/>
        <v>0</v>
      </c>
      <c r="AK54" s="194">
        <f t="shared" si="27"/>
        <v>0</v>
      </c>
      <c r="AL54" s="194">
        <f t="shared" si="27"/>
        <v>0</v>
      </c>
      <c r="AM54" s="194">
        <f t="shared" si="27"/>
        <v>0</v>
      </c>
      <c r="AN54" s="194">
        <f t="shared" si="27"/>
        <v>0</v>
      </c>
      <c r="AO54" s="194">
        <f t="shared" si="27"/>
        <v>0</v>
      </c>
      <c r="AP54" s="194">
        <f t="shared" si="27"/>
        <v>0</v>
      </c>
    </row>
    <row r="55" spans="1:42" x14ac:dyDescent="0.3">
      <c r="A55" s="23" t="s">
        <v>302</v>
      </c>
      <c r="B55" s="195">
        <v>0</v>
      </c>
      <c r="C55" s="195">
        <f t="shared" ref="C55:AP55" si="28">-C539</f>
        <v>0</v>
      </c>
      <c r="D55" s="195">
        <f t="shared" si="28"/>
        <v>0</v>
      </c>
      <c r="E55" s="195">
        <f t="shared" si="28"/>
        <v>0</v>
      </c>
      <c r="F55" s="195">
        <f t="shared" si="28"/>
        <v>0</v>
      </c>
      <c r="G55" s="195">
        <f t="shared" si="28"/>
        <v>0</v>
      </c>
      <c r="H55" s="195">
        <f t="shared" si="28"/>
        <v>0</v>
      </c>
      <c r="I55" s="195">
        <f t="shared" si="28"/>
        <v>0</v>
      </c>
      <c r="J55" s="195">
        <f t="shared" si="28"/>
        <v>0</v>
      </c>
      <c r="K55" s="195">
        <f t="shared" si="28"/>
        <v>0</v>
      </c>
      <c r="L55" s="195">
        <f t="shared" si="28"/>
        <v>0</v>
      </c>
      <c r="M55" s="195">
        <f t="shared" si="28"/>
        <v>0</v>
      </c>
      <c r="N55" s="195">
        <f t="shared" si="28"/>
        <v>0</v>
      </c>
      <c r="O55" s="195">
        <f t="shared" si="28"/>
        <v>0</v>
      </c>
      <c r="P55" s="195">
        <f t="shared" si="28"/>
        <v>0</v>
      </c>
      <c r="Q55" s="195">
        <f t="shared" si="28"/>
        <v>0</v>
      </c>
      <c r="R55" s="195">
        <f t="shared" si="28"/>
        <v>0</v>
      </c>
      <c r="S55" s="195">
        <f t="shared" si="28"/>
        <v>0</v>
      </c>
      <c r="T55" s="195">
        <f t="shared" si="28"/>
        <v>0</v>
      </c>
      <c r="U55" s="195">
        <f t="shared" si="28"/>
        <v>0</v>
      </c>
      <c r="V55" s="195">
        <f t="shared" si="28"/>
        <v>0</v>
      </c>
      <c r="W55" s="195">
        <f t="shared" si="28"/>
        <v>0</v>
      </c>
      <c r="X55" s="195">
        <f t="shared" si="28"/>
        <v>0</v>
      </c>
      <c r="Y55" s="195">
        <f t="shared" si="28"/>
        <v>0</v>
      </c>
      <c r="Z55" s="195">
        <f t="shared" si="28"/>
        <v>0</v>
      </c>
      <c r="AA55" s="195">
        <f t="shared" si="28"/>
        <v>0</v>
      </c>
      <c r="AB55" s="195">
        <f t="shared" si="28"/>
        <v>0</v>
      </c>
      <c r="AC55" s="195">
        <f t="shared" si="28"/>
        <v>0</v>
      </c>
      <c r="AD55" s="195">
        <f t="shared" si="28"/>
        <v>0</v>
      </c>
      <c r="AE55" s="195">
        <f t="shared" si="28"/>
        <v>0</v>
      </c>
      <c r="AF55" s="195">
        <f t="shared" si="28"/>
        <v>0</v>
      </c>
      <c r="AG55" s="195">
        <f t="shared" si="28"/>
        <v>0</v>
      </c>
      <c r="AH55" s="195">
        <f t="shared" si="28"/>
        <v>0</v>
      </c>
      <c r="AI55" s="195">
        <f t="shared" si="28"/>
        <v>0</v>
      </c>
      <c r="AJ55" s="195">
        <f t="shared" si="28"/>
        <v>0</v>
      </c>
      <c r="AK55" s="195">
        <f t="shared" si="28"/>
        <v>0</v>
      </c>
      <c r="AL55" s="195">
        <f t="shared" si="28"/>
        <v>0</v>
      </c>
      <c r="AM55" s="195">
        <f t="shared" si="28"/>
        <v>0</v>
      </c>
      <c r="AN55" s="195">
        <f t="shared" si="28"/>
        <v>0</v>
      </c>
      <c r="AO55" s="195">
        <f t="shared" si="28"/>
        <v>0</v>
      </c>
      <c r="AP55" s="195">
        <f t="shared" si="28"/>
        <v>0</v>
      </c>
    </row>
    <row r="56" spans="1:42" x14ac:dyDescent="0.3">
      <c r="A56" s="276" t="s">
        <v>13</v>
      </c>
      <c r="B56" s="202">
        <f>B47+B53+B54+B55</f>
        <v>0</v>
      </c>
      <c r="C56" s="202">
        <f>C47+C53+C54+C55</f>
        <v>0</v>
      </c>
      <c r="D56" s="202">
        <f t="shared" ref="D56:AP56" si="29">D47+D53+D54+D55</f>
        <v>0</v>
      </c>
      <c r="E56" s="202">
        <f t="shared" si="29"/>
        <v>0</v>
      </c>
      <c r="F56" s="202">
        <f t="shared" si="29"/>
        <v>0</v>
      </c>
      <c r="G56" s="202">
        <f t="shared" si="29"/>
        <v>0</v>
      </c>
      <c r="H56" s="202">
        <f t="shared" si="29"/>
        <v>0</v>
      </c>
      <c r="I56" s="202">
        <f t="shared" si="29"/>
        <v>0</v>
      </c>
      <c r="J56" s="202">
        <f t="shared" si="29"/>
        <v>0</v>
      </c>
      <c r="K56" s="202">
        <f t="shared" si="29"/>
        <v>0</v>
      </c>
      <c r="L56" s="202">
        <f t="shared" si="29"/>
        <v>0</v>
      </c>
      <c r="M56" s="202">
        <f t="shared" si="29"/>
        <v>0</v>
      </c>
      <c r="N56" s="202">
        <f t="shared" si="29"/>
        <v>0</v>
      </c>
      <c r="O56" s="202">
        <f t="shared" si="29"/>
        <v>0</v>
      </c>
      <c r="P56" s="202">
        <f t="shared" si="29"/>
        <v>0</v>
      </c>
      <c r="Q56" s="202">
        <f t="shared" si="29"/>
        <v>0</v>
      </c>
      <c r="R56" s="202">
        <f t="shared" si="29"/>
        <v>0</v>
      </c>
      <c r="S56" s="202">
        <f t="shared" si="29"/>
        <v>0</v>
      </c>
      <c r="T56" s="202">
        <f t="shared" si="29"/>
        <v>0</v>
      </c>
      <c r="U56" s="202">
        <f t="shared" si="29"/>
        <v>0</v>
      </c>
      <c r="V56" s="202">
        <f t="shared" si="29"/>
        <v>0</v>
      </c>
      <c r="W56" s="202">
        <f t="shared" si="29"/>
        <v>0</v>
      </c>
      <c r="X56" s="202">
        <f t="shared" si="29"/>
        <v>0</v>
      </c>
      <c r="Y56" s="202">
        <f t="shared" si="29"/>
        <v>0</v>
      </c>
      <c r="Z56" s="202">
        <f t="shared" si="29"/>
        <v>0</v>
      </c>
      <c r="AA56" s="202">
        <f t="shared" si="29"/>
        <v>0</v>
      </c>
      <c r="AB56" s="202">
        <f t="shared" si="29"/>
        <v>0</v>
      </c>
      <c r="AC56" s="202">
        <f t="shared" si="29"/>
        <v>0</v>
      </c>
      <c r="AD56" s="202">
        <f t="shared" si="29"/>
        <v>0</v>
      </c>
      <c r="AE56" s="202">
        <f t="shared" si="29"/>
        <v>0</v>
      </c>
      <c r="AF56" s="202">
        <f t="shared" si="29"/>
        <v>0</v>
      </c>
      <c r="AG56" s="202">
        <f t="shared" si="29"/>
        <v>0</v>
      </c>
      <c r="AH56" s="202">
        <f t="shared" si="29"/>
        <v>0</v>
      </c>
      <c r="AI56" s="202">
        <f t="shared" si="29"/>
        <v>0</v>
      </c>
      <c r="AJ56" s="202">
        <f t="shared" si="29"/>
        <v>0</v>
      </c>
      <c r="AK56" s="202">
        <f t="shared" si="29"/>
        <v>0</v>
      </c>
      <c r="AL56" s="202">
        <f t="shared" si="29"/>
        <v>0</v>
      </c>
      <c r="AM56" s="202">
        <f t="shared" si="29"/>
        <v>0</v>
      </c>
      <c r="AN56" s="202">
        <f t="shared" si="29"/>
        <v>0</v>
      </c>
      <c r="AO56" s="202">
        <f t="shared" si="29"/>
        <v>0</v>
      </c>
      <c r="AP56" s="202">
        <f t="shared" si="29"/>
        <v>0</v>
      </c>
    </row>
    <row r="57" spans="1:42" x14ac:dyDescent="0.3">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3">
      <c r="A58" s="25" t="s">
        <v>75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3">
      <c r="A59" s="4" t="s">
        <v>206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3">
      <c r="A60" s="27" t="s">
        <v>207</v>
      </c>
      <c r="B60" s="189">
        <f>-total_installed_cost</f>
        <v>0</v>
      </c>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3">
      <c r="A61" s="27" t="s">
        <v>290</v>
      </c>
      <c r="B61" s="189">
        <f>-(cost_debt_closing)</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3">
      <c r="A62" s="27" t="s">
        <v>291</v>
      </c>
      <c r="B62" s="189">
        <f>-CostDebtUpfront</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3">
      <c r="A63" s="27" t="s">
        <v>292</v>
      </c>
      <c r="B63" s="189">
        <f>-cost_other_financing</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3">
      <c r="A64" s="27" t="s">
        <v>208</v>
      </c>
      <c r="B64" s="189">
        <f>-Inputs!I84</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3">
      <c r="A65" s="27" t="s">
        <v>297</v>
      </c>
      <c r="B65" s="189">
        <f>C501+C507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3">
      <c r="A66" s="27" t="s">
        <v>298</v>
      </c>
      <c r="B66" s="195">
        <f>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3">
      <c r="A67" s="27" t="s">
        <v>221</v>
      </c>
      <c r="B67" s="194">
        <f>SUM(B60:B66)</f>
        <v>0</v>
      </c>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row>
    <row r="68" spans="1:42" x14ac:dyDescent="0.3">
      <c r="A68" s="23" t="s">
        <v>209</v>
      </c>
      <c r="B68" s="194"/>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3">
      <c r="A69" s="27" t="s">
        <v>331</v>
      </c>
      <c r="B69" s="194">
        <f>-B564-B565</f>
        <v>0</v>
      </c>
      <c r="C69" s="194">
        <f t="shared" ref="C69:AP69" si="30">-C564-C565</f>
        <v>0</v>
      </c>
      <c r="D69" s="194">
        <f t="shared" si="30"/>
        <v>0</v>
      </c>
      <c r="E69" s="194">
        <f t="shared" si="30"/>
        <v>0</v>
      </c>
      <c r="F69" s="194">
        <f t="shared" si="30"/>
        <v>0</v>
      </c>
      <c r="G69" s="194">
        <f t="shared" si="30"/>
        <v>0</v>
      </c>
      <c r="H69" s="194">
        <f t="shared" si="30"/>
        <v>0</v>
      </c>
      <c r="I69" s="194">
        <f t="shared" si="30"/>
        <v>0</v>
      </c>
      <c r="J69" s="194">
        <f t="shared" si="30"/>
        <v>0</v>
      </c>
      <c r="K69" s="194">
        <f t="shared" si="30"/>
        <v>0</v>
      </c>
      <c r="L69" s="194">
        <f t="shared" si="30"/>
        <v>0</v>
      </c>
      <c r="M69" s="194">
        <f t="shared" si="30"/>
        <v>0</v>
      </c>
      <c r="N69" s="194">
        <f t="shared" si="30"/>
        <v>0</v>
      </c>
      <c r="O69" s="194">
        <f t="shared" si="30"/>
        <v>0</v>
      </c>
      <c r="P69" s="194">
        <f t="shared" si="30"/>
        <v>0</v>
      </c>
      <c r="Q69" s="194">
        <f t="shared" si="30"/>
        <v>0</v>
      </c>
      <c r="R69" s="194">
        <f t="shared" si="30"/>
        <v>0</v>
      </c>
      <c r="S69" s="194">
        <f t="shared" si="30"/>
        <v>0</v>
      </c>
      <c r="T69" s="194">
        <f t="shared" si="30"/>
        <v>0</v>
      </c>
      <c r="U69" s="194">
        <f t="shared" si="30"/>
        <v>0</v>
      </c>
      <c r="V69" s="194">
        <f t="shared" si="30"/>
        <v>0</v>
      </c>
      <c r="W69" s="194">
        <f t="shared" si="30"/>
        <v>0</v>
      </c>
      <c r="X69" s="194">
        <f t="shared" si="30"/>
        <v>0</v>
      </c>
      <c r="Y69" s="194">
        <f t="shared" si="30"/>
        <v>0</v>
      </c>
      <c r="Z69" s="194">
        <f t="shared" si="30"/>
        <v>0</v>
      </c>
      <c r="AA69" s="194">
        <f t="shared" si="30"/>
        <v>0</v>
      </c>
      <c r="AB69" s="194">
        <f t="shared" si="30"/>
        <v>0</v>
      </c>
      <c r="AC69" s="194">
        <f t="shared" si="30"/>
        <v>0</v>
      </c>
      <c r="AD69" s="194">
        <f t="shared" si="30"/>
        <v>0</v>
      </c>
      <c r="AE69" s="194">
        <f t="shared" si="30"/>
        <v>0</v>
      </c>
      <c r="AF69" s="194">
        <f t="shared" si="30"/>
        <v>0</v>
      </c>
      <c r="AG69" s="194">
        <f t="shared" si="30"/>
        <v>0</v>
      </c>
      <c r="AH69" s="194">
        <f t="shared" si="30"/>
        <v>0</v>
      </c>
      <c r="AI69" s="194">
        <f t="shared" si="30"/>
        <v>0</v>
      </c>
      <c r="AJ69" s="194">
        <f t="shared" si="30"/>
        <v>0</v>
      </c>
      <c r="AK69" s="194">
        <f t="shared" si="30"/>
        <v>0</v>
      </c>
      <c r="AL69" s="194">
        <f t="shared" si="30"/>
        <v>0</v>
      </c>
      <c r="AM69" s="194">
        <f t="shared" si="30"/>
        <v>0</v>
      </c>
      <c r="AN69" s="194">
        <f t="shared" si="30"/>
        <v>0</v>
      </c>
      <c r="AO69" s="194">
        <f t="shared" si="30"/>
        <v>0</v>
      </c>
      <c r="AP69" s="194">
        <f t="shared" si="30"/>
        <v>0</v>
      </c>
    </row>
    <row r="70" spans="1:42" x14ac:dyDescent="0.3">
      <c r="A70" s="27" t="s">
        <v>330</v>
      </c>
      <c r="B70" s="194">
        <f t="shared" ref="B70:AP70" si="31">-B570-B571</f>
        <v>0</v>
      </c>
      <c r="C70" s="194">
        <f t="shared" si="31"/>
        <v>0</v>
      </c>
      <c r="D70" s="194">
        <f t="shared" si="31"/>
        <v>0</v>
      </c>
      <c r="E70" s="194">
        <f t="shared" si="31"/>
        <v>0</v>
      </c>
      <c r="F70" s="194">
        <f t="shared" si="31"/>
        <v>0</v>
      </c>
      <c r="G70" s="194">
        <f t="shared" si="31"/>
        <v>0</v>
      </c>
      <c r="H70" s="194">
        <f t="shared" si="31"/>
        <v>0</v>
      </c>
      <c r="I70" s="194">
        <f t="shared" si="31"/>
        <v>0</v>
      </c>
      <c r="J70" s="194">
        <f t="shared" si="31"/>
        <v>0</v>
      </c>
      <c r="K70" s="194">
        <f t="shared" si="31"/>
        <v>0</v>
      </c>
      <c r="L70" s="194">
        <f t="shared" si="31"/>
        <v>0</v>
      </c>
      <c r="M70" s="194">
        <f t="shared" si="31"/>
        <v>0</v>
      </c>
      <c r="N70" s="194">
        <f t="shared" si="31"/>
        <v>0</v>
      </c>
      <c r="O70" s="194">
        <f t="shared" si="31"/>
        <v>0</v>
      </c>
      <c r="P70" s="194">
        <f t="shared" si="31"/>
        <v>0</v>
      </c>
      <c r="Q70" s="194">
        <f t="shared" si="31"/>
        <v>0</v>
      </c>
      <c r="R70" s="194">
        <f t="shared" si="31"/>
        <v>0</v>
      </c>
      <c r="S70" s="194">
        <f t="shared" si="31"/>
        <v>0</v>
      </c>
      <c r="T70" s="194">
        <f t="shared" si="31"/>
        <v>0</v>
      </c>
      <c r="U70" s="194">
        <f t="shared" si="31"/>
        <v>0</v>
      </c>
      <c r="V70" s="194">
        <f t="shared" si="31"/>
        <v>0</v>
      </c>
      <c r="W70" s="194">
        <f t="shared" si="31"/>
        <v>0</v>
      </c>
      <c r="X70" s="194">
        <f t="shared" si="31"/>
        <v>0</v>
      </c>
      <c r="Y70" s="194">
        <f t="shared" si="31"/>
        <v>0</v>
      </c>
      <c r="Z70" s="194">
        <f t="shared" si="31"/>
        <v>0</v>
      </c>
      <c r="AA70" s="194">
        <f t="shared" si="31"/>
        <v>0</v>
      </c>
      <c r="AB70" s="194">
        <f t="shared" si="31"/>
        <v>0</v>
      </c>
      <c r="AC70" s="194">
        <f t="shared" si="31"/>
        <v>0</v>
      </c>
      <c r="AD70" s="194">
        <f t="shared" si="31"/>
        <v>0</v>
      </c>
      <c r="AE70" s="194">
        <f t="shared" si="31"/>
        <v>0</v>
      </c>
      <c r="AF70" s="194">
        <f t="shared" si="31"/>
        <v>0</v>
      </c>
      <c r="AG70" s="194">
        <f t="shared" si="31"/>
        <v>0</v>
      </c>
      <c r="AH70" s="194">
        <f t="shared" si="31"/>
        <v>0</v>
      </c>
      <c r="AI70" s="194">
        <f t="shared" si="31"/>
        <v>0</v>
      </c>
      <c r="AJ70" s="194">
        <f t="shared" si="31"/>
        <v>0</v>
      </c>
      <c r="AK70" s="194">
        <f t="shared" si="31"/>
        <v>0</v>
      </c>
      <c r="AL70" s="194">
        <f t="shared" si="31"/>
        <v>0</v>
      </c>
      <c r="AM70" s="194">
        <f t="shared" si="31"/>
        <v>0</v>
      </c>
      <c r="AN70" s="194">
        <f t="shared" si="31"/>
        <v>0</v>
      </c>
      <c r="AO70" s="194">
        <f t="shared" si="31"/>
        <v>0</v>
      </c>
      <c r="AP70" s="194">
        <f t="shared" si="31"/>
        <v>0</v>
      </c>
    </row>
    <row r="71" spans="1:42" x14ac:dyDescent="0.3">
      <c r="A71" s="377" t="s">
        <v>342</v>
      </c>
      <c r="B71" s="379">
        <f>-B576-B577</f>
        <v>0</v>
      </c>
      <c r="C71" s="379">
        <f t="shared" ref="C71:AP71" si="32">-C576-C577</f>
        <v>0</v>
      </c>
      <c r="D71" s="379">
        <f t="shared" si="32"/>
        <v>0</v>
      </c>
      <c r="E71" s="379">
        <f t="shared" si="32"/>
        <v>0</v>
      </c>
      <c r="F71" s="379">
        <f t="shared" si="32"/>
        <v>0</v>
      </c>
      <c r="G71" s="379">
        <f t="shared" si="32"/>
        <v>0</v>
      </c>
      <c r="H71" s="379">
        <f t="shared" si="32"/>
        <v>0</v>
      </c>
      <c r="I71" s="379">
        <f t="shared" si="32"/>
        <v>0</v>
      </c>
      <c r="J71" s="379">
        <f t="shared" si="32"/>
        <v>0</v>
      </c>
      <c r="K71" s="379">
        <f t="shared" si="32"/>
        <v>0</v>
      </c>
      <c r="L71" s="379">
        <f t="shared" si="32"/>
        <v>0</v>
      </c>
      <c r="M71" s="379">
        <f t="shared" si="32"/>
        <v>0</v>
      </c>
      <c r="N71" s="379">
        <f t="shared" si="32"/>
        <v>0</v>
      </c>
      <c r="O71" s="379">
        <f t="shared" si="32"/>
        <v>0</v>
      </c>
      <c r="P71" s="379">
        <f t="shared" si="32"/>
        <v>0</v>
      </c>
      <c r="Q71" s="379">
        <f t="shared" si="32"/>
        <v>0</v>
      </c>
      <c r="R71" s="379">
        <f t="shared" si="32"/>
        <v>0</v>
      </c>
      <c r="S71" s="379">
        <f t="shared" si="32"/>
        <v>0</v>
      </c>
      <c r="T71" s="379">
        <f t="shared" si="32"/>
        <v>0</v>
      </c>
      <c r="U71" s="379">
        <f t="shared" si="32"/>
        <v>0</v>
      </c>
      <c r="V71" s="379">
        <f t="shared" si="32"/>
        <v>0</v>
      </c>
      <c r="W71" s="379">
        <f t="shared" si="32"/>
        <v>0</v>
      </c>
      <c r="X71" s="379">
        <f t="shared" si="32"/>
        <v>0</v>
      </c>
      <c r="Y71" s="379">
        <f t="shared" si="32"/>
        <v>0</v>
      </c>
      <c r="Z71" s="379">
        <f t="shared" si="32"/>
        <v>0</v>
      </c>
      <c r="AA71" s="379">
        <f t="shared" si="32"/>
        <v>0</v>
      </c>
      <c r="AB71" s="379">
        <f t="shared" si="32"/>
        <v>0</v>
      </c>
      <c r="AC71" s="379">
        <f t="shared" si="32"/>
        <v>0</v>
      </c>
      <c r="AD71" s="379">
        <f t="shared" si="32"/>
        <v>0</v>
      </c>
      <c r="AE71" s="379">
        <f t="shared" si="32"/>
        <v>0</v>
      </c>
      <c r="AF71" s="379">
        <f t="shared" si="32"/>
        <v>0</v>
      </c>
      <c r="AG71" s="379">
        <f t="shared" si="32"/>
        <v>0</v>
      </c>
      <c r="AH71" s="379">
        <f t="shared" si="32"/>
        <v>0</v>
      </c>
      <c r="AI71" s="379">
        <f t="shared" si="32"/>
        <v>0</v>
      </c>
      <c r="AJ71" s="379">
        <f t="shared" si="32"/>
        <v>0</v>
      </c>
      <c r="AK71" s="379">
        <f t="shared" si="32"/>
        <v>0</v>
      </c>
      <c r="AL71" s="379">
        <f t="shared" si="32"/>
        <v>0</v>
      </c>
      <c r="AM71" s="379">
        <f t="shared" si="32"/>
        <v>0</v>
      </c>
      <c r="AN71" s="379">
        <f t="shared" si="32"/>
        <v>0</v>
      </c>
      <c r="AO71" s="379">
        <f t="shared" si="32"/>
        <v>0</v>
      </c>
      <c r="AP71" s="379">
        <f t="shared" si="32"/>
        <v>0</v>
      </c>
    </row>
    <row r="72" spans="1:42" x14ac:dyDescent="0.3">
      <c r="A72" s="27" t="s">
        <v>343</v>
      </c>
      <c r="B72" s="189">
        <f>-B582-B583</f>
        <v>0</v>
      </c>
      <c r="C72" s="189">
        <f t="shared" ref="C72:AP72" si="33">-C582-C583</f>
        <v>0</v>
      </c>
      <c r="D72" s="189">
        <f t="shared" si="33"/>
        <v>0</v>
      </c>
      <c r="E72" s="189">
        <f t="shared" si="33"/>
        <v>0</v>
      </c>
      <c r="F72" s="189">
        <f t="shared" si="33"/>
        <v>0</v>
      </c>
      <c r="G72" s="189">
        <f t="shared" si="33"/>
        <v>0</v>
      </c>
      <c r="H72" s="189">
        <f t="shared" si="33"/>
        <v>0</v>
      </c>
      <c r="I72" s="189">
        <f t="shared" si="33"/>
        <v>0</v>
      </c>
      <c r="J72" s="189">
        <f t="shared" si="33"/>
        <v>0</v>
      </c>
      <c r="K72" s="189">
        <f t="shared" si="33"/>
        <v>0</v>
      </c>
      <c r="L72" s="189">
        <f t="shared" si="33"/>
        <v>0</v>
      </c>
      <c r="M72" s="189">
        <f t="shared" si="33"/>
        <v>0</v>
      </c>
      <c r="N72" s="189">
        <f t="shared" si="33"/>
        <v>0</v>
      </c>
      <c r="O72" s="189">
        <f t="shared" si="33"/>
        <v>0</v>
      </c>
      <c r="P72" s="189">
        <f t="shared" si="33"/>
        <v>0</v>
      </c>
      <c r="Q72" s="189">
        <f t="shared" si="33"/>
        <v>0</v>
      </c>
      <c r="R72" s="189">
        <f t="shared" si="33"/>
        <v>0</v>
      </c>
      <c r="S72" s="189">
        <f t="shared" si="33"/>
        <v>0</v>
      </c>
      <c r="T72" s="189">
        <f t="shared" si="33"/>
        <v>0</v>
      </c>
      <c r="U72" s="189">
        <f t="shared" si="33"/>
        <v>0</v>
      </c>
      <c r="V72" s="189">
        <f t="shared" si="33"/>
        <v>0</v>
      </c>
      <c r="W72" s="189">
        <f t="shared" si="33"/>
        <v>0</v>
      </c>
      <c r="X72" s="189">
        <f t="shared" si="33"/>
        <v>0</v>
      </c>
      <c r="Y72" s="189">
        <f t="shared" si="33"/>
        <v>0</v>
      </c>
      <c r="Z72" s="189">
        <f t="shared" si="33"/>
        <v>0</v>
      </c>
      <c r="AA72" s="189">
        <f t="shared" si="33"/>
        <v>0</v>
      </c>
      <c r="AB72" s="189">
        <f t="shared" si="33"/>
        <v>0</v>
      </c>
      <c r="AC72" s="189">
        <f t="shared" si="33"/>
        <v>0</v>
      </c>
      <c r="AD72" s="189">
        <f t="shared" si="33"/>
        <v>0</v>
      </c>
      <c r="AE72" s="189">
        <f t="shared" si="33"/>
        <v>0</v>
      </c>
      <c r="AF72" s="189">
        <f t="shared" si="33"/>
        <v>0</v>
      </c>
      <c r="AG72" s="189">
        <f t="shared" si="33"/>
        <v>0</v>
      </c>
      <c r="AH72" s="189">
        <f t="shared" si="33"/>
        <v>0</v>
      </c>
      <c r="AI72" s="189">
        <f t="shared" si="33"/>
        <v>0</v>
      </c>
      <c r="AJ72" s="189">
        <f t="shared" si="33"/>
        <v>0</v>
      </c>
      <c r="AK72" s="189">
        <f t="shared" si="33"/>
        <v>0</v>
      </c>
      <c r="AL72" s="189">
        <f t="shared" si="33"/>
        <v>0</v>
      </c>
      <c r="AM72" s="189">
        <f t="shared" si="33"/>
        <v>0</v>
      </c>
      <c r="AN72" s="189">
        <f t="shared" si="33"/>
        <v>0</v>
      </c>
      <c r="AO72" s="189">
        <f t="shared" si="33"/>
        <v>0</v>
      </c>
      <c r="AP72" s="189">
        <f t="shared" si="33"/>
        <v>0</v>
      </c>
    </row>
    <row r="73" spans="1:42" x14ac:dyDescent="0.3">
      <c r="A73" s="27" t="s">
        <v>344</v>
      </c>
      <c r="B73" s="189">
        <f>-B614-B615</f>
        <v>0</v>
      </c>
      <c r="C73" s="189">
        <f t="shared" ref="C73:AP73" si="34">-C614-C615</f>
        <v>0</v>
      </c>
      <c r="D73" s="189">
        <f t="shared" si="34"/>
        <v>0</v>
      </c>
      <c r="E73" s="189">
        <f t="shared" si="34"/>
        <v>0</v>
      </c>
      <c r="F73" s="189">
        <f t="shared" si="34"/>
        <v>0</v>
      </c>
      <c r="G73" s="189">
        <f t="shared" si="34"/>
        <v>0</v>
      </c>
      <c r="H73" s="189">
        <f t="shared" si="34"/>
        <v>0</v>
      </c>
      <c r="I73" s="189">
        <f t="shared" si="34"/>
        <v>0</v>
      </c>
      <c r="J73" s="189">
        <f t="shared" si="34"/>
        <v>0</v>
      </c>
      <c r="K73" s="189">
        <f t="shared" si="34"/>
        <v>0</v>
      </c>
      <c r="L73" s="189">
        <f t="shared" si="34"/>
        <v>0</v>
      </c>
      <c r="M73" s="189">
        <f t="shared" si="34"/>
        <v>0</v>
      </c>
      <c r="N73" s="189">
        <f t="shared" si="34"/>
        <v>0</v>
      </c>
      <c r="O73" s="189">
        <f t="shared" si="34"/>
        <v>0</v>
      </c>
      <c r="P73" s="189">
        <f t="shared" si="34"/>
        <v>0</v>
      </c>
      <c r="Q73" s="189">
        <f t="shared" si="34"/>
        <v>0</v>
      </c>
      <c r="R73" s="189">
        <f t="shared" si="34"/>
        <v>0</v>
      </c>
      <c r="S73" s="189">
        <f t="shared" si="34"/>
        <v>0</v>
      </c>
      <c r="T73" s="189">
        <f t="shared" si="34"/>
        <v>0</v>
      </c>
      <c r="U73" s="189">
        <f t="shared" si="34"/>
        <v>0</v>
      </c>
      <c r="V73" s="189">
        <f t="shared" si="34"/>
        <v>0</v>
      </c>
      <c r="W73" s="189">
        <f t="shared" si="34"/>
        <v>0</v>
      </c>
      <c r="X73" s="189">
        <f t="shared" si="34"/>
        <v>0</v>
      </c>
      <c r="Y73" s="189">
        <f t="shared" si="34"/>
        <v>0</v>
      </c>
      <c r="Z73" s="189">
        <f t="shared" si="34"/>
        <v>0</v>
      </c>
      <c r="AA73" s="189">
        <f t="shared" si="34"/>
        <v>0</v>
      </c>
      <c r="AB73" s="189">
        <f t="shared" si="34"/>
        <v>0</v>
      </c>
      <c r="AC73" s="189">
        <f t="shared" si="34"/>
        <v>0</v>
      </c>
      <c r="AD73" s="189">
        <f t="shared" si="34"/>
        <v>0</v>
      </c>
      <c r="AE73" s="189">
        <f t="shared" si="34"/>
        <v>0</v>
      </c>
      <c r="AF73" s="189">
        <f t="shared" si="34"/>
        <v>0</v>
      </c>
      <c r="AG73" s="189">
        <f t="shared" si="34"/>
        <v>0</v>
      </c>
      <c r="AH73" s="189">
        <f t="shared" si="34"/>
        <v>0</v>
      </c>
      <c r="AI73" s="189">
        <f t="shared" si="34"/>
        <v>0</v>
      </c>
      <c r="AJ73" s="189">
        <f t="shared" si="34"/>
        <v>0</v>
      </c>
      <c r="AK73" s="189">
        <f t="shared" si="34"/>
        <v>0</v>
      </c>
      <c r="AL73" s="189">
        <f t="shared" si="34"/>
        <v>0</v>
      </c>
      <c r="AM73" s="189">
        <f t="shared" si="34"/>
        <v>0</v>
      </c>
      <c r="AN73" s="189">
        <f t="shared" si="34"/>
        <v>0</v>
      </c>
      <c r="AO73" s="189">
        <f t="shared" si="34"/>
        <v>0</v>
      </c>
      <c r="AP73" s="189">
        <f t="shared" si="34"/>
        <v>0</v>
      </c>
    </row>
    <row r="74" spans="1:42" x14ac:dyDescent="0.3">
      <c r="A74" s="27" t="s">
        <v>345</v>
      </c>
      <c r="B74" s="195">
        <f>-B646-B647</f>
        <v>0</v>
      </c>
      <c r="C74" s="195">
        <f t="shared" ref="C74:AP74" si="35">-C646-C647</f>
        <v>0</v>
      </c>
      <c r="D74" s="195">
        <f t="shared" si="35"/>
        <v>0</v>
      </c>
      <c r="E74" s="195">
        <f t="shared" si="35"/>
        <v>0</v>
      </c>
      <c r="F74" s="195">
        <f t="shared" si="35"/>
        <v>0</v>
      </c>
      <c r="G74" s="195">
        <f t="shared" si="35"/>
        <v>0</v>
      </c>
      <c r="H74" s="195">
        <f t="shared" si="35"/>
        <v>0</v>
      </c>
      <c r="I74" s="195">
        <f t="shared" si="35"/>
        <v>0</v>
      </c>
      <c r="J74" s="195">
        <f t="shared" si="35"/>
        <v>0</v>
      </c>
      <c r="K74" s="195">
        <f t="shared" si="35"/>
        <v>0</v>
      </c>
      <c r="L74" s="195">
        <f t="shared" si="35"/>
        <v>0</v>
      </c>
      <c r="M74" s="195">
        <f t="shared" si="35"/>
        <v>0</v>
      </c>
      <c r="N74" s="195">
        <f t="shared" si="35"/>
        <v>0</v>
      </c>
      <c r="O74" s="195">
        <f t="shared" si="35"/>
        <v>0</v>
      </c>
      <c r="P74" s="195">
        <f t="shared" si="35"/>
        <v>0</v>
      </c>
      <c r="Q74" s="195">
        <f t="shared" si="35"/>
        <v>0</v>
      </c>
      <c r="R74" s="195">
        <f t="shared" si="35"/>
        <v>0</v>
      </c>
      <c r="S74" s="195">
        <f t="shared" si="35"/>
        <v>0</v>
      </c>
      <c r="T74" s="195">
        <f t="shared" si="35"/>
        <v>0</v>
      </c>
      <c r="U74" s="195">
        <f t="shared" si="35"/>
        <v>0</v>
      </c>
      <c r="V74" s="195">
        <f t="shared" si="35"/>
        <v>0</v>
      </c>
      <c r="W74" s="195">
        <f t="shared" si="35"/>
        <v>0</v>
      </c>
      <c r="X74" s="195">
        <f t="shared" si="35"/>
        <v>0</v>
      </c>
      <c r="Y74" s="195">
        <f t="shared" si="35"/>
        <v>0</v>
      </c>
      <c r="Z74" s="195">
        <f t="shared" si="35"/>
        <v>0</v>
      </c>
      <c r="AA74" s="195">
        <f t="shared" si="35"/>
        <v>0</v>
      </c>
      <c r="AB74" s="195">
        <f t="shared" si="35"/>
        <v>0</v>
      </c>
      <c r="AC74" s="195">
        <f t="shared" si="35"/>
        <v>0</v>
      </c>
      <c r="AD74" s="195">
        <f t="shared" si="35"/>
        <v>0</v>
      </c>
      <c r="AE74" s="195">
        <f t="shared" si="35"/>
        <v>0</v>
      </c>
      <c r="AF74" s="195">
        <f t="shared" si="35"/>
        <v>0</v>
      </c>
      <c r="AG74" s="195">
        <f t="shared" si="35"/>
        <v>0</v>
      </c>
      <c r="AH74" s="195">
        <f t="shared" si="35"/>
        <v>0</v>
      </c>
      <c r="AI74" s="195">
        <f t="shared" si="35"/>
        <v>0</v>
      </c>
      <c r="AJ74" s="195">
        <f t="shared" si="35"/>
        <v>0</v>
      </c>
      <c r="AK74" s="195">
        <f t="shared" si="35"/>
        <v>0</v>
      </c>
      <c r="AL74" s="195">
        <f t="shared" si="35"/>
        <v>0</v>
      </c>
      <c r="AM74" s="195">
        <f t="shared" si="35"/>
        <v>0</v>
      </c>
      <c r="AN74" s="195">
        <f t="shared" si="35"/>
        <v>0</v>
      </c>
      <c r="AO74" s="195">
        <f t="shared" si="35"/>
        <v>0</v>
      </c>
      <c r="AP74" s="195">
        <f t="shared" si="35"/>
        <v>0</v>
      </c>
    </row>
    <row r="75" spans="1:42" x14ac:dyDescent="0.3">
      <c r="A75" s="27" t="s">
        <v>13</v>
      </c>
      <c r="B75" s="194">
        <f>SUM(B69:B74)</f>
        <v>0</v>
      </c>
      <c r="C75" s="194">
        <f t="shared" ref="C75:AP75" si="36">SUM(C69:C74)</f>
        <v>0</v>
      </c>
      <c r="D75" s="194">
        <f t="shared" si="36"/>
        <v>0</v>
      </c>
      <c r="E75" s="194">
        <f t="shared" si="36"/>
        <v>0</v>
      </c>
      <c r="F75" s="194">
        <f t="shared" si="36"/>
        <v>0</v>
      </c>
      <c r="G75" s="194">
        <f t="shared" si="36"/>
        <v>0</v>
      </c>
      <c r="H75" s="194">
        <f t="shared" si="36"/>
        <v>0</v>
      </c>
      <c r="I75" s="194">
        <f t="shared" si="36"/>
        <v>0</v>
      </c>
      <c r="J75" s="194">
        <f t="shared" si="36"/>
        <v>0</v>
      </c>
      <c r="K75" s="194">
        <f t="shared" si="36"/>
        <v>0</v>
      </c>
      <c r="L75" s="194">
        <f t="shared" si="36"/>
        <v>0</v>
      </c>
      <c r="M75" s="194">
        <f t="shared" si="36"/>
        <v>0</v>
      </c>
      <c r="N75" s="194">
        <f t="shared" si="36"/>
        <v>0</v>
      </c>
      <c r="O75" s="194">
        <f t="shared" si="36"/>
        <v>0</v>
      </c>
      <c r="P75" s="194">
        <f t="shared" si="36"/>
        <v>0</v>
      </c>
      <c r="Q75" s="194">
        <f t="shared" si="36"/>
        <v>0</v>
      </c>
      <c r="R75" s="194">
        <f t="shared" si="36"/>
        <v>0</v>
      </c>
      <c r="S75" s="194">
        <f t="shared" si="36"/>
        <v>0</v>
      </c>
      <c r="T75" s="194">
        <f t="shared" si="36"/>
        <v>0</v>
      </c>
      <c r="U75" s="194">
        <f t="shared" si="36"/>
        <v>0</v>
      </c>
      <c r="V75" s="194">
        <f t="shared" si="36"/>
        <v>0</v>
      </c>
      <c r="W75" s="194">
        <f t="shared" si="36"/>
        <v>0</v>
      </c>
      <c r="X75" s="194">
        <f t="shared" si="36"/>
        <v>0</v>
      </c>
      <c r="Y75" s="194">
        <f t="shared" si="36"/>
        <v>0</v>
      </c>
      <c r="Z75" s="194">
        <f t="shared" si="36"/>
        <v>0</v>
      </c>
      <c r="AA75" s="194">
        <f t="shared" si="36"/>
        <v>0</v>
      </c>
      <c r="AB75" s="194">
        <f t="shared" si="36"/>
        <v>0</v>
      </c>
      <c r="AC75" s="194">
        <f t="shared" si="36"/>
        <v>0</v>
      </c>
      <c r="AD75" s="194">
        <f t="shared" si="36"/>
        <v>0</v>
      </c>
      <c r="AE75" s="194">
        <f t="shared" si="36"/>
        <v>0</v>
      </c>
      <c r="AF75" s="194">
        <f t="shared" si="36"/>
        <v>0</v>
      </c>
      <c r="AG75" s="194">
        <f t="shared" si="36"/>
        <v>0</v>
      </c>
      <c r="AH75" s="194">
        <f t="shared" si="36"/>
        <v>0</v>
      </c>
      <c r="AI75" s="194">
        <f t="shared" si="36"/>
        <v>0</v>
      </c>
      <c r="AJ75" s="194">
        <f t="shared" si="36"/>
        <v>0</v>
      </c>
      <c r="AK75" s="194">
        <f t="shared" si="36"/>
        <v>0</v>
      </c>
      <c r="AL75" s="194">
        <f t="shared" si="36"/>
        <v>0</v>
      </c>
      <c r="AM75" s="194">
        <f t="shared" si="36"/>
        <v>0</v>
      </c>
      <c r="AN75" s="194">
        <f t="shared" si="36"/>
        <v>0</v>
      </c>
      <c r="AO75" s="194">
        <f t="shared" si="36"/>
        <v>0</v>
      </c>
      <c r="AP75" s="194">
        <f t="shared" si="36"/>
        <v>0</v>
      </c>
    </row>
    <row r="76" spans="1:42" x14ac:dyDescent="0.3">
      <c r="A76" s="23" t="s">
        <v>278</v>
      </c>
    </row>
    <row r="77" spans="1:42" x14ac:dyDescent="0.3">
      <c r="A77" s="27" t="s">
        <v>346</v>
      </c>
      <c r="B77" s="189">
        <f>B583</f>
        <v>0</v>
      </c>
      <c r="C77" s="189">
        <f t="shared" ref="C77:AP77" si="37">C583</f>
        <v>0</v>
      </c>
      <c r="D77" s="189">
        <f t="shared" si="37"/>
        <v>0</v>
      </c>
      <c r="E77" s="189">
        <f t="shared" si="37"/>
        <v>0</v>
      </c>
      <c r="F77" s="189">
        <f t="shared" si="37"/>
        <v>0</v>
      </c>
      <c r="G77" s="189">
        <f t="shared" si="37"/>
        <v>0</v>
      </c>
      <c r="H77" s="189">
        <f t="shared" si="37"/>
        <v>0</v>
      </c>
      <c r="I77" s="189">
        <f t="shared" si="37"/>
        <v>0</v>
      </c>
      <c r="J77" s="189">
        <f t="shared" si="37"/>
        <v>0</v>
      </c>
      <c r="K77" s="189">
        <f t="shared" si="37"/>
        <v>0</v>
      </c>
      <c r="L77" s="189">
        <f t="shared" si="37"/>
        <v>0</v>
      </c>
      <c r="M77" s="189">
        <f t="shared" si="37"/>
        <v>0</v>
      </c>
      <c r="N77" s="189">
        <f t="shared" si="37"/>
        <v>0</v>
      </c>
      <c r="O77" s="189">
        <f t="shared" si="37"/>
        <v>0</v>
      </c>
      <c r="P77" s="189">
        <f t="shared" si="37"/>
        <v>0</v>
      </c>
      <c r="Q77" s="189">
        <f t="shared" si="37"/>
        <v>0</v>
      </c>
      <c r="R77" s="189">
        <f t="shared" si="37"/>
        <v>0</v>
      </c>
      <c r="S77" s="189">
        <f t="shared" si="37"/>
        <v>0</v>
      </c>
      <c r="T77" s="189">
        <f t="shared" si="37"/>
        <v>0</v>
      </c>
      <c r="U77" s="189">
        <f t="shared" si="37"/>
        <v>0</v>
      </c>
      <c r="V77" s="189">
        <f t="shared" si="37"/>
        <v>0</v>
      </c>
      <c r="W77" s="189">
        <f t="shared" si="37"/>
        <v>0</v>
      </c>
      <c r="X77" s="189">
        <f t="shared" si="37"/>
        <v>0</v>
      </c>
      <c r="Y77" s="189">
        <f t="shared" si="37"/>
        <v>0</v>
      </c>
      <c r="Z77" s="189">
        <f t="shared" si="37"/>
        <v>0</v>
      </c>
      <c r="AA77" s="189">
        <f t="shared" si="37"/>
        <v>0</v>
      </c>
      <c r="AB77" s="189">
        <f t="shared" si="37"/>
        <v>0</v>
      </c>
      <c r="AC77" s="189">
        <f t="shared" si="37"/>
        <v>0</v>
      </c>
      <c r="AD77" s="189">
        <f t="shared" si="37"/>
        <v>0</v>
      </c>
      <c r="AE77" s="189">
        <f t="shared" si="37"/>
        <v>0</v>
      </c>
      <c r="AF77" s="189">
        <f t="shared" si="37"/>
        <v>0</v>
      </c>
      <c r="AG77" s="189">
        <f t="shared" si="37"/>
        <v>0</v>
      </c>
      <c r="AH77" s="189">
        <f t="shared" si="37"/>
        <v>0</v>
      </c>
      <c r="AI77" s="189">
        <f t="shared" si="37"/>
        <v>0</v>
      </c>
      <c r="AJ77" s="189">
        <f t="shared" si="37"/>
        <v>0</v>
      </c>
      <c r="AK77" s="189">
        <f t="shared" si="37"/>
        <v>0</v>
      </c>
      <c r="AL77" s="189">
        <f t="shared" si="37"/>
        <v>0</v>
      </c>
      <c r="AM77" s="189">
        <f t="shared" si="37"/>
        <v>0</v>
      </c>
      <c r="AN77" s="189">
        <f t="shared" si="37"/>
        <v>0</v>
      </c>
      <c r="AO77" s="189">
        <f t="shared" si="37"/>
        <v>0</v>
      </c>
      <c r="AP77" s="189">
        <f t="shared" si="37"/>
        <v>0</v>
      </c>
    </row>
    <row r="78" spans="1:42" x14ac:dyDescent="0.3">
      <c r="A78" s="27" t="s">
        <v>347</v>
      </c>
      <c r="B78" s="189">
        <f>B615</f>
        <v>0</v>
      </c>
      <c r="C78" s="189">
        <f t="shared" ref="C78:AP78" si="38">C615</f>
        <v>0</v>
      </c>
      <c r="D78" s="189">
        <f t="shared" si="38"/>
        <v>0</v>
      </c>
      <c r="E78" s="189">
        <f t="shared" si="38"/>
        <v>0</v>
      </c>
      <c r="F78" s="189">
        <f t="shared" si="38"/>
        <v>0</v>
      </c>
      <c r="G78" s="189">
        <f t="shared" si="38"/>
        <v>0</v>
      </c>
      <c r="H78" s="189">
        <f t="shared" si="38"/>
        <v>0</v>
      </c>
      <c r="I78" s="189">
        <f t="shared" si="38"/>
        <v>0</v>
      </c>
      <c r="J78" s="189">
        <f t="shared" si="38"/>
        <v>0</v>
      </c>
      <c r="K78" s="189">
        <f t="shared" si="38"/>
        <v>0</v>
      </c>
      <c r="L78" s="189">
        <f t="shared" si="38"/>
        <v>0</v>
      </c>
      <c r="M78" s="189">
        <f t="shared" si="38"/>
        <v>0</v>
      </c>
      <c r="N78" s="189">
        <f t="shared" si="38"/>
        <v>0</v>
      </c>
      <c r="O78" s="189">
        <f t="shared" si="38"/>
        <v>0</v>
      </c>
      <c r="P78" s="189">
        <f t="shared" si="38"/>
        <v>0</v>
      </c>
      <c r="Q78" s="189">
        <f t="shared" si="38"/>
        <v>0</v>
      </c>
      <c r="R78" s="189">
        <f t="shared" si="38"/>
        <v>0</v>
      </c>
      <c r="S78" s="189">
        <f t="shared" si="38"/>
        <v>0</v>
      </c>
      <c r="T78" s="189">
        <f t="shared" si="38"/>
        <v>0</v>
      </c>
      <c r="U78" s="189">
        <f t="shared" si="38"/>
        <v>0</v>
      </c>
      <c r="V78" s="189">
        <f t="shared" si="38"/>
        <v>0</v>
      </c>
      <c r="W78" s="189">
        <f t="shared" si="38"/>
        <v>0</v>
      </c>
      <c r="X78" s="189">
        <f t="shared" si="38"/>
        <v>0</v>
      </c>
      <c r="Y78" s="189">
        <f t="shared" si="38"/>
        <v>0</v>
      </c>
      <c r="Z78" s="189">
        <f t="shared" si="38"/>
        <v>0</v>
      </c>
      <c r="AA78" s="189">
        <f t="shared" si="38"/>
        <v>0</v>
      </c>
      <c r="AB78" s="189">
        <f t="shared" si="38"/>
        <v>0</v>
      </c>
      <c r="AC78" s="189">
        <f t="shared" si="38"/>
        <v>0</v>
      </c>
      <c r="AD78" s="189">
        <f t="shared" si="38"/>
        <v>0</v>
      </c>
      <c r="AE78" s="189">
        <f t="shared" si="38"/>
        <v>0</v>
      </c>
      <c r="AF78" s="189">
        <f t="shared" si="38"/>
        <v>0</v>
      </c>
      <c r="AG78" s="189">
        <f t="shared" si="38"/>
        <v>0</v>
      </c>
      <c r="AH78" s="189">
        <f t="shared" si="38"/>
        <v>0</v>
      </c>
      <c r="AI78" s="189">
        <f t="shared" si="38"/>
        <v>0</v>
      </c>
      <c r="AJ78" s="189">
        <f t="shared" si="38"/>
        <v>0</v>
      </c>
      <c r="AK78" s="189">
        <f t="shared" si="38"/>
        <v>0</v>
      </c>
      <c r="AL78" s="189">
        <f t="shared" si="38"/>
        <v>0</v>
      </c>
      <c r="AM78" s="189">
        <f t="shared" si="38"/>
        <v>0</v>
      </c>
      <c r="AN78" s="189">
        <f t="shared" si="38"/>
        <v>0</v>
      </c>
      <c r="AO78" s="189">
        <f t="shared" si="38"/>
        <v>0</v>
      </c>
      <c r="AP78" s="189">
        <f t="shared" si="38"/>
        <v>0</v>
      </c>
    </row>
    <row r="79" spans="1:42" x14ac:dyDescent="0.3">
      <c r="A79" s="27" t="s">
        <v>348</v>
      </c>
      <c r="B79" s="195">
        <f>B647</f>
        <v>0</v>
      </c>
      <c r="C79" s="195">
        <f t="shared" ref="C79:AP79" si="39">C647</f>
        <v>0</v>
      </c>
      <c r="D79" s="195">
        <f t="shared" si="39"/>
        <v>0</v>
      </c>
      <c r="E79" s="195">
        <f t="shared" si="39"/>
        <v>0</v>
      </c>
      <c r="F79" s="195">
        <f t="shared" si="39"/>
        <v>0</v>
      </c>
      <c r="G79" s="195">
        <f t="shared" si="39"/>
        <v>0</v>
      </c>
      <c r="H79" s="195">
        <f t="shared" si="39"/>
        <v>0</v>
      </c>
      <c r="I79" s="195">
        <f t="shared" si="39"/>
        <v>0</v>
      </c>
      <c r="J79" s="195">
        <f t="shared" si="39"/>
        <v>0</v>
      </c>
      <c r="K79" s="195">
        <f t="shared" si="39"/>
        <v>0</v>
      </c>
      <c r="L79" s="195">
        <f t="shared" si="39"/>
        <v>0</v>
      </c>
      <c r="M79" s="195">
        <f t="shared" si="39"/>
        <v>0</v>
      </c>
      <c r="N79" s="195">
        <f t="shared" si="39"/>
        <v>0</v>
      </c>
      <c r="O79" s="195">
        <f t="shared" si="39"/>
        <v>0</v>
      </c>
      <c r="P79" s="195">
        <f t="shared" si="39"/>
        <v>0</v>
      </c>
      <c r="Q79" s="195">
        <f t="shared" si="39"/>
        <v>0</v>
      </c>
      <c r="R79" s="195">
        <f t="shared" si="39"/>
        <v>0</v>
      </c>
      <c r="S79" s="195">
        <f t="shared" si="39"/>
        <v>0</v>
      </c>
      <c r="T79" s="195">
        <f t="shared" si="39"/>
        <v>0</v>
      </c>
      <c r="U79" s="195">
        <f t="shared" si="39"/>
        <v>0</v>
      </c>
      <c r="V79" s="195">
        <f t="shared" si="39"/>
        <v>0</v>
      </c>
      <c r="W79" s="195">
        <f t="shared" si="39"/>
        <v>0</v>
      </c>
      <c r="X79" s="195">
        <f t="shared" si="39"/>
        <v>0</v>
      </c>
      <c r="Y79" s="195">
        <f t="shared" si="39"/>
        <v>0</v>
      </c>
      <c r="Z79" s="195">
        <f t="shared" si="39"/>
        <v>0</v>
      </c>
      <c r="AA79" s="195">
        <f t="shared" si="39"/>
        <v>0</v>
      </c>
      <c r="AB79" s="195">
        <f t="shared" si="39"/>
        <v>0</v>
      </c>
      <c r="AC79" s="195">
        <f t="shared" si="39"/>
        <v>0</v>
      </c>
      <c r="AD79" s="195">
        <f t="shared" si="39"/>
        <v>0</v>
      </c>
      <c r="AE79" s="195">
        <f t="shared" si="39"/>
        <v>0</v>
      </c>
      <c r="AF79" s="195">
        <f t="shared" si="39"/>
        <v>0</v>
      </c>
      <c r="AG79" s="195">
        <f t="shared" si="39"/>
        <v>0</v>
      </c>
      <c r="AH79" s="195">
        <f t="shared" si="39"/>
        <v>0</v>
      </c>
      <c r="AI79" s="195">
        <f t="shared" si="39"/>
        <v>0</v>
      </c>
      <c r="AJ79" s="195">
        <f t="shared" si="39"/>
        <v>0</v>
      </c>
      <c r="AK79" s="195">
        <f t="shared" si="39"/>
        <v>0</v>
      </c>
      <c r="AL79" s="195">
        <f t="shared" si="39"/>
        <v>0</v>
      </c>
      <c r="AM79" s="195">
        <f t="shared" si="39"/>
        <v>0</v>
      </c>
      <c r="AN79" s="195">
        <f t="shared" si="39"/>
        <v>0</v>
      </c>
      <c r="AO79" s="195">
        <f t="shared" si="39"/>
        <v>0</v>
      </c>
      <c r="AP79" s="195">
        <f t="shared" si="39"/>
        <v>0</v>
      </c>
    </row>
    <row r="80" spans="1:42" x14ac:dyDescent="0.3">
      <c r="A80" s="27" t="s">
        <v>13</v>
      </c>
      <c r="B80" s="275">
        <f>SUM(B77:B79)</f>
        <v>0</v>
      </c>
      <c r="C80" s="275">
        <f t="shared" ref="C80:AP80" si="40">SUM(C77:C79)</f>
        <v>0</v>
      </c>
      <c r="D80" s="275">
        <f t="shared" si="40"/>
        <v>0</v>
      </c>
      <c r="E80" s="275">
        <f t="shared" si="40"/>
        <v>0</v>
      </c>
      <c r="F80" s="275">
        <f t="shared" si="40"/>
        <v>0</v>
      </c>
      <c r="G80" s="275">
        <f t="shared" si="40"/>
        <v>0</v>
      </c>
      <c r="H80" s="275">
        <f t="shared" si="40"/>
        <v>0</v>
      </c>
      <c r="I80" s="275">
        <f t="shared" si="40"/>
        <v>0</v>
      </c>
      <c r="J80" s="275">
        <f t="shared" si="40"/>
        <v>0</v>
      </c>
      <c r="K80" s="275">
        <f t="shared" si="40"/>
        <v>0</v>
      </c>
      <c r="L80" s="275">
        <f t="shared" si="40"/>
        <v>0</v>
      </c>
      <c r="M80" s="275">
        <f t="shared" si="40"/>
        <v>0</v>
      </c>
      <c r="N80" s="275">
        <f t="shared" si="40"/>
        <v>0</v>
      </c>
      <c r="O80" s="275">
        <f t="shared" si="40"/>
        <v>0</v>
      </c>
      <c r="P80" s="275">
        <f t="shared" si="40"/>
        <v>0</v>
      </c>
      <c r="Q80" s="275">
        <f t="shared" si="40"/>
        <v>0</v>
      </c>
      <c r="R80" s="275">
        <f t="shared" si="40"/>
        <v>0</v>
      </c>
      <c r="S80" s="275">
        <f t="shared" si="40"/>
        <v>0</v>
      </c>
      <c r="T80" s="275">
        <f t="shared" si="40"/>
        <v>0</v>
      </c>
      <c r="U80" s="275">
        <f t="shared" si="40"/>
        <v>0</v>
      </c>
      <c r="V80" s="275">
        <f t="shared" si="40"/>
        <v>0</v>
      </c>
      <c r="W80" s="275">
        <f t="shared" si="40"/>
        <v>0</v>
      </c>
      <c r="X80" s="275">
        <f t="shared" si="40"/>
        <v>0</v>
      </c>
      <c r="Y80" s="275">
        <f t="shared" si="40"/>
        <v>0</v>
      </c>
      <c r="Z80" s="275">
        <f t="shared" si="40"/>
        <v>0</v>
      </c>
      <c r="AA80" s="275">
        <f t="shared" si="40"/>
        <v>0</v>
      </c>
      <c r="AB80" s="275">
        <f t="shared" si="40"/>
        <v>0</v>
      </c>
      <c r="AC80" s="275">
        <f t="shared" si="40"/>
        <v>0</v>
      </c>
      <c r="AD80" s="275">
        <f t="shared" si="40"/>
        <v>0</v>
      </c>
      <c r="AE80" s="275">
        <f t="shared" si="40"/>
        <v>0</v>
      </c>
      <c r="AF80" s="275">
        <f t="shared" si="40"/>
        <v>0</v>
      </c>
      <c r="AG80" s="275">
        <f t="shared" si="40"/>
        <v>0</v>
      </c>
      <c r="AH80" s="275">
        <f t="shared" si="40"/>
        <v>0</v>
      </c>
      <c r="AI80" s="275">
        <f t="shared" si="40"/>
        <v>0</v>
      </c>
      <c r="AJ80" s="275">
        <f t="shared" si="40"/>
        <v>0</v>
      </c>
      <c r="AK80" s="275">
        <f t="shared" si="40"/>
        <v>0</v>
      </c>
      <c r="AL80" s="275">
        <f t="shared" si="40"/>
        <v>0</v>
      </c>
      <c r="AM80" s="275">
        <f t="shared" si="40"/>
        <v>0</v>
      </c>
      <c r="AN80" s="275">
        <f t="shared" si="40"/>
        <v>0</v>
      </c>
      <c r="AO80" s="275">
        <f t="shared" si="40"/>
        <v>0</v>
      </c>
      <c r="AP80" s="275">
        <f t="shared" si="40"/>
        <v>0</v>
      </c>
    </row>
    <row r="81" spans="1:42" x14ac:dyDescent="0.3">
      <c r="A81" s="276" t="s">
        <v>13</v>
      </c>
      <c r="B81" s="202">
        <f>B67+B75+B80</f>
        <v>0</v>
      </c>
      <c r="C81" s="202">
        <f t="shared" ref="C81:AP81" si="41">C67+C75+C80</f>
        <v>0</v>
      </c>
      <c r="D81" s="202">
        <f t="shared" si="41"/>
        <v>0</v>
      </c>
      <c r="E81" s="202">
        <f t="shared" si="41"/>
        <v>0</v>
      </c>
      <c r="F81" s="202">
        <f t="shared" si="41"/>
        <v>0</v>
      </c>
      <c r="G81" s="202">
        <f t="shared" si="41"/>
        <v>0</v>
      </c>
      <c r="H81" s="202">
        <f t="shared" si="41"/>
        <v>0</v>
      </c>
      <c r="I81" s="202">
        <f t="shared" si="41"/>
        <v>0</v>
      </c>
      <c r="J81" s="202">
        <f t="shared" si="41"/>
        <v>0</v>
      </c>
      <c r="K81" s="202">
        <f t="shared" si="41"/>
        <v>0</v>
      </c>
      <c r="L81" s="202">
        <f t="shared" si="41"/>
        <v>0</v>
      </c>
      <c r="M81" s="202">
        <f t="shared" si="41"/>
        <v>0</v>
      </c>
      <c r="N81" s="202">
        <f t="shared" si="41"/>
        <v>0</v>
      </c>
      <c r="O81" s="202">
        <f t="shared" si="41"/>
        <v>0</v>
      </c>
      <c r="P81" s="202">
        <f t="shared" si="41"/>
        <v>0</v>
      </c>
      <c r="Q81" s="202">
        <f t="shared" si="41"/>
        <v>0</v>
      </c>
      <c r="R81" s="202">
        <f t="shared" si="41"/>
        <v>0</v>
      </c>
      <c r="S81" s="202">
        <f t="shared" si="41"/>
        <v>0</v>
      </c>
      <c r="T81" s="202">
        <f t="shared" si="41"/>
        <v>0</v>
      </c>
      <c r="U81" s="202">
        <f t="shared" si="41"/>
        <v>0</v>
      </c>
      <c r="V81" s="202">
        <f t="shared" si="41"/>
        <v>0</v>
      </c>
      <c r="W81" s="202">
        <f t="shared" si="41"/>
        <v>0</v>
      </c>
      <c r="X81" s="202">
        <f t="shared" si="41"/>
        <v>0</v>
      </c>
      <c r="Y81" s="202">
        <f t="shared" si="41"/>
        <v>0</v>
      </c>
      <c r="Z81" s="202">
        <f t="shared" si="41"/>
        <v>0</v>
      </c>
      <c r="AA81" s="202">
        <f t="shared" si="41"/>
        <v>0</v>
      </c>
      <c r="AB81" s="202">
        <f t="shared" si="41"/>
        <v>0</v>
      </c>
      <c r="AC81" s="202">
        <f t="shared" si="41"/>
        <v>0</v>
      </c>
      <c r="AD81" s="202">
        <f t="shared" si="41"/>
        <v>0</v>
      </c>
      <c r="AE81" s="202">
        <f t="shared" si="41"/>
        <v>0</v>
      </c>
      <c r="AF81" s="202">
        <f t="shared" si="41"/>
        <v>0</v>
      </c>
      <c r="AG81" s="202">
        <f t="shared" si="41"/>
        <v>0</v>
      </c>
      <c r="AH81" s="202">
        <f t="shared" si="41"/>
        <v>0</v>
      </c>
      <c r="AI81" s="202">
        <f t="shared" si="41"/>
        <v>0</v>
      </c>
      <c r="AJ81" s="202">
        <f t="shared" si="41"/>
        <v>0</v>
      </c>
      <c r="AK81" s="202">
        <f t="shared" si="41"/>
        <v>0</v>
      </c>
      <c r="AL81" s="202">
        <f t="shared" si="41"/>
        <v>0</v>
      </c>
      <c r="AM81" s="202">
        <f t="shared" si="41"/>
        <v>0</v>
      </c>
      <c r="AN81" s="202">
        <f t="shared" si="41"/>
        <v>0</v>
      </c>
      <c r="AO81" s="202">
        <f t="shared" si="41"/>
        <v>0</v>
      </c>
      <c r="AP81" s="202">
        <f t="shared" si="41"/>
        <v>0</v>
      </c>
    </row>
    <row r="82" spans="1:42" x14ac:dyDescent="0.3">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3">
      <c r="A83" s="25" t="s">
        <v>76</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3">
      <c r="A84" s="23" t="s">
        <v>238</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3">
      <c r="A85" s="117" t="s">
        <v>297</v>
      </c>
      <c r="B85" s="194">
        <f>C501+C507</f>
        <v>0</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c r="AI85" s="194"/>
      <c r="AJ85" s="194"/>
      <c r="AK85" s="194"/>
      <c r="AL85" s="194"/>
      <c r="AM85" s="194"/>
      <c r="AN85" s="194"/>
      <c r="AO85" s="194"/>
      <c r="AP85" s="194"/>
    </row>
    <row r="86" spans="1:42" x14ac:dyDescent="0.3">
      <c r="A86" s="117" t="s">
        <v>298</v>
      </c>
      <c r="B86" s="189">
        <f>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3">
      <c r="A87" s="117" t="s">
        <v>239</v>
      </c>
      <c r="B87" s="195">
        <f>IF(DebtPercent="Calculated",B551,B552)</f>
        <v>0</v>
      </c>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c r="AA87" s="189"/>
      <c r="AB87" s="189"/>
      <c r="AC87" s="189"/>
      <c r="AD87" s="189"/>
      <c r="AE87" s="189"/>
      <c r="AF87" s="189"/>
      <c r="AG87" s="189"/>
      <c r="AH87" s="189"/>
      <c r="AI87" s="189"/>
      <c r="AJ87" s="189"/>
      <c r="AK87" s="189"/>
      <c r="AL87" s="189"/>
      <c r="AM87" s="189"/>
      <c r="AN87" s="189"/>
      <c r="AO87" s="189"/>
      <c r="AP87" s="189"/>
    </row>
    <row r="88" spans="1:42" x14ac:dyDescent="0.3">
      <c r="A88" s="117" t="s">
        <v>13</v>
      </c>
      <c r="B88" s="194">
        <f>SUM(B85:B87)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3">
      <c r="A89" s="23" t="s">
        <v>237</v>
      </c>
      <c r="B89" s="194">
        <f>-B81-B87</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3">
      <c r="A90" s="23" t="s">
        <v>236</v>
      </c>
      <c r="B90" s="195">
        <v>0</v>
      </c>
      <c r="C90" s="195">
        <f>-C540</f>
        <v>0</v>
      </c>
      <c r="D90" s="195">
        <f t="shared" ref="D90:AP90" si="42">-D540</f>
        <v>0</v>
      </c>
      <c r="E90" s="195">
        <f t="shared" si="42"/>
        <v>0</v>
      </c>
      <c r="F90" s="195">
        <f t="shared" si="42"/>
        <v>0</v>
      </c>
      <c r="G90" s="195">
        <f t="shared" si="42"/>
        <v>0</v>
      </c>
      <c r="H90" s="195">
        <f t="shared" si="42"/>
        <v>0</v>
      </c>
      <c r="I90" s="195">
        <f t="shared" si="42"/>
        <v>0</v>
      </c>
      <c r="J90" s="195">
        <f t="shared" si="42"/>
        <v>0</v>
      </c>
      <c r="K90" s="195">
        <f t="shared" si="42"/>
        <v>0</v>
      </c>
      <c r="L90" s="195">
        <f t="shared" si="42"/>
        <v>0</v>
      </c>
      <c r="M90" s="195">
        <f t="shared" si="42"/>
        <v>0</v>
      </c>
      <c r="N90" s="195">
        <f t="shared" si="42"/>
        <v>0</v>
      </c>
      <c r="O90" s="195">
        <f t="shared" si="42"/>
        <v>0</v>
      </c>
      <c r="P90" s="195">
        <f t="shared" si="42"/>
        <v>0</v>
      </c>
      <c r="Q90" s="195">
        <f t="shared" si="42"/>
        <v>0</v>
      </c>
      <c r="R90" s="195">
        <f t="shared" si="42"/>
        <v>0</v>
      </c>
      <c r="S90" s="195">
        <f t="shared" si="42"/>
        <v>0</v>
      </c>
      <c r="T90" s="195">
        <f t="shared" si="42"/>
        <v>0</v>
      </c>
      <c r="U90" s="195">
        <f t="shared" si="42"/>
        <v>0</v>
      </c>
      <c r="V90" s="195">
        <f t="shared" si="42"/>
        <v>0</v>
      </c>
      <c r="W90" s="195">
        <f t="shared" si="42"/>
        <v>0</v>
      </c>
      <c r="X90" s="195">
        <f t="shared" si="42"/>
        <v>0</v>
      </c>
      <c r="Y90" s="195">
        <f t="shared" si="42"/>
        <v>0</v>
      </c>
      <c r="Z90" s="195">
        <f t="shared" si="42"/>
        <v>0</v>
      </c>
      <c r="AA90" s="195">
        <f t="shared" si="42"/>
        <v>0</v>
      </c>
      <c r="AB90" s="195">
        <f t="shared" si="42"/>
        <v>0</v>
      </c>
      <c r="AC90" s="195">
        <f t="shared" si="42"/>
        <v>0</v>
      </c>
      <c r="AD90" s="195">
        <f t="shared" si="42"/>
        <v>0</v>
      </c>
      <c r="AE90" s="195">
        <f t="shared" si="42"/>
        <v>0</v>
      </c>
      <c r="AF90" s="195">
        <f t="shared" si="42"/>
        <v>0</v>
      </c>
      <c r="AG90" s="195">
        <f t="shared" si="42"/>
        <v>0</v>
      </c>
      <c r="AH90" s="195">
        <f t="shared" si="42"/>
        <v>0</v>
      </c>
      <c r="AI90" s="195">
        <f t="shared" si="42"/>
        <v>0</v>
      </c>
      <c r="AJ90" s="195">
        <f t="shared" si="42"/>
        <v>0</v>
      </c>
      <c r="AK90" s="195">
        <f t="shared" si="42"/>
        <v>0</v>
      </c>
      <c r="AL90" s="195">
        <f t="shared" si="42"/>
        <v>0</v>
      </c>
      <c r="AM90" s="195">
        <f t="shared" si="42"/>
        <v>0</v>
      </c>
      <c r="AN90" s="195">
        <f t="shared" si="42"/>
        <v>0</v>
      </c>
      <c r="AO90" s="195">
        <f t="shared" si="42"/>
        <v>0</v>
      </c>
      <c r="AP90" s="195">
        <f t="shared" si="42"/>
        <v>0</v>
      </c>
    </row>
    <row r="91" spans="1:42" x14ac:dyDescent="0.3">
      <c r="A91" s="277" t="s">
        <v>13</v>
      </c>
      <c r="B91" s="189">
        <f>SUM(B88:B90)</f>
        <v>0</v>
      </c>
      <c r="C91" s="275">
        <f>SUM(C88:C90)</f>
        <v>0</v>
      </c>
      <c r="D91" s="275">
        <f t="shared" ref="D91:AP91" si="43">SUM(D88:D90)</f>
        <v>0</v>
      </c>
      <c r="E91" s="275">
        <f t="shared" si="43"/>
        <v>0</v>
      </c>
      <c r="F91" s="275">
        <f t="shared" si="43"/>
        <v>0</v>
      </c>
      <c r="G91" s="275">
        <f t="shared" si="43"/>
        <v>0</v>
      </c>
      <c r="H91" s="275">
        <f t="shared" si="43"/>
        <v>0</v>
      </c>
      <c r="I91" s="275">
        <f t="shared" si="43"/>
        <v>0</v>
      </c>
      <c r="J91" s="275">
        <f t="shared" si="43"/>
        <v>0</v>
      </c>
      <c r="K91" s="275">
        <f t="shared" si="43"/>
        <v>0</v>
      </c>
      <c r="L91" s="275">
        <f t="shared" si="43"/>
        <v>0</v>
      </c>
      <c r="M91" s="275">
        <f t="shared" si="43"/>
        <v>0</v>
      </c>
      <c r="N91" s="275">
        <f t="shared" si="43"/>
        <v>0</v>
      </c>
      <c r="O91" s="275">
        <f t="shared" si="43"/>
        <v>0</v>
      </c>
      <c r="P91" s="275">
        <f t="shared" si="43"/>
        <v>0</v>
      </c>
      <c r="Q91" s="275">
        <f t="shared" si="43"/>
        <v>0</v>
      </c>
      <c r="R91" s="275">
        <f t="shared" si="43"/>
        <v>0</v>
      </c>
      <c r="S91" s="275">
        <f t="shared" si="43"/>
        <v>0</v>
      </c>
      <c r="T91" s="275">
        <f t="shared" si="43"/>
        <v>0</v>
      </c>
      <c r="U91" s="275">
        <f t="shared" si="43"/>
        <v>0</v>
      </c>
      <c r="V91" s="275">
        <f t="shared" si="43"/>
        <v>0</v>
      </c>
      <c r="W91" s="275">
        <f t="shared" si="43"/>
        <v>0</v>
      </c>
      <c r="X91" s="275">
        <f t="shared" si="43"/>
        <v>0</v>
      </c>
      <c r="Y91" s="275">
        <f t="shared" si="43"/>
        <v>0</v>
      </c>
      <c r="Z91" s="275">
        <f t="shared" si="43"/>
        <v>0</v>
      </c>
      <c r="AA91" s="275">
        <f t="shared" si="43"/>
        <v>0</v>
      </c>
      <c r="AB91" s="275">
        <f t="shared" si="43"/>
        <v>0</v>
      </c>
      <c r="AC91" s="275">
        <f t="shared" si="43"/>
        <v>0</v>
      </c>
      <c r="AD91" s="275">
        <f t="shared" si="43"/>
        <v>0</v>
      </c>
      <c r="AE91" s="275">
        <f t="shared" si="43"/>
        <v>0</v>
      </c>
      <c r="AF91" s="275">
        <f t="shared" si="43"/>
        <v>0</v>
      </c>
      <c r="AG91" s="275">
        <f t="shared" si="43"/>
        <v>0</v>
      </c>
      <c r="AH91" s="275">
        <f t="shared" si="43"/>
        <v>0</v>
      </c>
      <c r="AI91" s="275">
        <f t="shared" si="43"/>
        <v>0</v>
      </c>
      <c r="AJ91" s="275">
        <f t="shared" si="43"/>
        <v>0</v>
      </c>
      <c r="AK91" s="275">
        <f t="shared" si="43"/>
        <v>0</v>
      </c>
      <c r="AL91" s="275">
        <f t="shared" si="43"/>
        <v>0</v>
      </c>
      <c r="AM91" s="275">
        <f t="shared" si="43"/>
        <v>0</v>
      </c>
      <c r="AN91" s="275">
        <f t="shared" si="43"/>
        <v>0</v>
      </c>
      <c r="AO91" s="275">
        <f t="shared" si="43"/>
        <v>0</v>
      </c>
      <c r="AP91" s="275">
        <f t="shared" si="43"/>
        <v>0</v>
      </c>
    </row>
    <row r="92" spans="1:42" s="278" customFormat="1" ht="13.5" thickBot="1" x14ac:dyDescent="0.35">
      <c r="A92" s="277"/>
      <c r="B92" s="275"/>
      <c r="C92" s="275"/>
      <c r="D92" s="275"/>
      <c r="E92" s="275"/>
      <c r="F92" s="275"/>
      <c r="G92" s="275"/>
      <c r="H92" s="275"/>
      <c r="I92" s="275"/>
      <c r="J92" s="275"/>
      <c r="K92" s="275"/>
      <c r="L92" s="275"/>
      <c r="M92" s="275"/>
      <c r="N92" s="275"/>
      <c r="O92" s="275"/>
      <c r="P92" s="275"/>
      <c r="Q92" s="275"/>
      <c r="R92" s="275"/>
      <c r="S92" s="275"/>
      <c r="T92" s="275"/>
      <c r="U92" s="275"/>
      <c r="V92" s="275"/>
      <c r="W92" s="275"/>
      <c r="X92" s="275"/>
      <c r="Y92" s="275"/>
      <c r="Z92" s="275"/>
      <c r="AA92" s="275"/>
      <c r="AB92" s="275"/>
      <c r="AC92" s="275"/>
      <c r="AD92" s="275"/>
      <c r="AE92" s="275"/>
      <c r="AF92" s="275"/>
      <c r="AG92" s="275"/>
      <c r="AH92" s="275"/>
      <c r="AI92" s="275"/>
      <c r="AJ92" s="275"/>
      <c r="AK92" s="275"/>
      <c r="AL92" s="275"/>
      <c r="AM92" s="275"/>
      <c r="AN92" s="275"/>
      <c r="AO92" s="275"/>
      <c r="AP92" s="275"/>
    </row>
    <row r="93" spans="1:42" s="122" customFormat="1" ht="13.5" thickTop="1" x14ac:dyDescent="0.3">
      <c r="A93" s="109" t="s">
        <v>304</v>
      </c>
      <c r="B93" s="288"/>
      <c r="C93" s="288"/>
      <c r="D93" s="288"/>
      <c r="E93" s="288"/>
      <c r="F93" s="288"/>
      <c r="G93" s="288"/>
      <c r="H93" s="288"/>
      <c r="I93" s="288"/>
      <c r="J93" s="288"/>
      <c r="K93" s="288"/>
      <c r="L93" s="288"/>
      <c r="M93" s="288"/>
      <c r="N93" s="288"/>
      <c r="O93" s="288"/>
      <c r="P93" s="288"/>
      <c r="Q93" s="288"/>
      <c r="R93" s="288"/>
      <c r="S93" s="288"/>
      <c r="T93" s="288"/>
      <c r="U93" s="288"/>
      <c r="V93" s="288"/>
      <c r="W93" s="288"/>
      <c r="X93" s="288"/>
      <c r="Y93" s="288"/>
      <c r="Z93" s="288"/>
      <c r="AA93" s="288"/>
      <c r="AB93" s="288"/>
      <c r="AC93" s="288"/>
      <c r="AD93" s="288"/>
      <c r="AE93" s="288"/>
      <c r="AF93" s="288"/>
      <c r="AG93" s="288"/>
      <c r="AH93" s="288"/>
      <c r="AI93" s="288"/>
      <c r="AJ93" s="288"/>
      <c r="AK93" s="288"/>
      <c r="AL93" s="288"/>
      <c r="AM93" s="288"/>
      <c r="AN93" s="288"/>
      <c r="AO93" s="288"/>
      <c r="AP93" s="288"/>
    </row>
    <row r="94" spans="1:42" s="122" customFormat="1" x14ac:dyDescent="0.3">
      <c r="A94" s="29" t="s">
        <v>305</v>
      </c>
      <c r="G94" s="203"/>
      <c r="H94" s="203"/>
      <c r="I94" s="203"/>
      <c r="J94" s="203"/>
      <c r="K94" s="203"/>
      <c r="L94" s="203"/>
      <c r="M94" s="203"/>
      <c r="N94" s="203"/>
      <c r="O94" s="203"/>
      <c r="P94" s="203"/>
      <c r="Q94" s="203"/>
      <c r="R94" s="203"/>
      <c r="S94" s="203"/>
      <c r="T94" s="203"/>
      <c r="U94" s="203"/>
      <c r="V94" s="203"/>
      <c r="W94" s="203"/>
      <c r="X94" s="203"/>
      <c r="Y94" s="203"/>
      <c r="Z94" s="203"/>
      <c r="AA94" s="203"/>
      <c r="AB94" s="203"/>
      <c r="AC94" s="203"/>
      <c r="AD94" s="203"/>
      <c r="AE94" s="203"/>
      <c r="AF94" s="203"/>
      <c r="AG94" s="203"/>
      <c r="AH94" s="203"/>
      <c r="AI94" s="203"/>
      <c r="AJ94" s="203"/>
      <c r="AK94" s="203"/>
      <c r="AL94" s="203"/>
      <c r="AM94" s="203"/>
      <c r="AN94" s="203"/>
      <c r="AO94" s="203"/>
      <c r="AP94" s="203"/>
    </row>
    <row r="95" spans="1:42" x14ac:dyDescent="0.3">
      <c r="A95" s="117" t="s">
        <v>237</v>
      </c>
      <c r="B95" s="189">
        <f t="shared" ref="B95:AP95" si="44">-B89</f>
        <v>0</v>
      </c>
      <c r="C95" s="189">
        <f t="shared" si="44"/>
        <v>0</v>
      </c>
      <c r="D95" s="189">
        <f t="shared" si="44"/>
        <v>0</v>
      </c>
      <c r="E95" s="189">
        <f t="shared" si="44"/>
        <v>0</v>
      </c>
      <c r="F95" s="189">
        <f t="shared" si="44"/>
        <v>0</v>
      </c>
      <c r="G95" s="189">
        <f t="shared" si="44"/>
        <v>0</v>
      </c>
      <c r="H95" s="189">
        <f t="shared" si="44"/>
        <v>0</v>
      </c>
      <c r="I95" s="189">
        <f t="shared" si="44"/>
        <v>0</v>
      </c>
      <c r="J95" s="189">
        <f t="shared" si="44"/>
        <v>0</v>
      </c>
      <c r="K95" s="189">
        <f t="shared" si="44"/>
        <v>0</v>
      </c>
      <c r="L95" s="189">
        <f t="shared" si="44"/>
        <v>0</v>
      </c>
      <c r="M95" s="189">
        <f t="shared" si="44"/>
        <v>0</v>
      </c>
      <c r="N95" s="189">
        <f t="shared" si="44"/>
        <v>0</v>
      </c>
      <c r="O95" s="189">
        <f t="shared" si="44"/>
        <v>0</v>
      </c>
      <c r="P95" s="189">
        <f t="shared" si="44"/>
        <v>0</v>
      </c>
      <c r="Q95" s="189">
        <f t="shared" si="44"/>
        <v>0</v>
      </c>
      <c r="R95" s="189">
        <f t="shared" si="44"/>
        <v>0</v>
      </c>
      <c r="S95" s="189">
        <f t="shared" si="44"/>
        <v>0</v>
      </c>
      <c r="T95" s="189">
        <f t="shared" si="44"/>
        <v>0</v>
      </c>
      <c r="U95" s="189">
        <f t="shared" si="44"/>
        <v>0</v>
      </c>
      <c r="V95" s="189">
        <f t="shared" si="44"/>
        <v>0</v>
      </c>
      <c r="W95" s="189">
        <f t="shared" si="44"/>
        <v>0</v>
      </c>
      <c r="X95" s="189">
        <f t="shared" si="44"/>
        <v>0</v>
      </c>
      <c r="Y95" s="189">
        <f t="shared" si="44"/>
        <v>0</v>
      </c>
      <c r="Z95" s="189">
        <f t="shared" si="44"/>
        <v>0</v>
      </c>
      <c r="AA95" s="189">
        <f t="shared" si="44"/>
        <v>0</v>
      </c>
      <c r="AB95" s="189">
        <f t="shared" si="44"/>
        <v>0</v>
      </c>
      <c r="AC95" s="189">
        <f t="shared" si="44"/>
        <v>0</v>
      </c>
      <c r="AD95" s="189">
        <f t="shared" si="44"/>
        <v>0</v>
      </c>
      <c r="AE95" s="189">
        <f t="shared" si="44"/>
        <v>0</v>
      </c>
      <c r="AF95" s="189">
        <f t="shared" si="44"/>
        <v>0</v>
      </c>
      <c r="AG95" s="189">
        <f t="shared" si="44"/>
        <v>0</v>
      </c>
      <c r="AH95" s="189">
        <f t="shared" si="44"/>
        <v>0</v>
      </c>
      <c r="AI95" s="189">
        <f t="shared" si="44"/>
        <v>0</v>
      </c>
      <c r="AJ95" s="189">
        <f t="shared" si="44"/>
        <v>0</v>
      </c>
      <c r="AK95" s="189">
        <f t="shared" si="44"/>
        <v>0</v>
      </c>
      <c r="AL95" s="189">
        <f t="shared" si="44"/>
        <v>0</v>
      </c>
      <c r="AM95" s="189">
        <f t="shared" si="44"/>
        <v>0</v>
      </c>
      <c r="AN95" s="189">
        <f t="shared" si="44"/>
        <v>0</v>
      </c>
      <c r="AO95" s="189">
        <f t="shared" si="44"/>
        <v>0</v>
      </c>
      <c r="AP95" s="189">
        <f t="shared" si="44"/>
        <v>0</v>
      </c>
    </row>
    <row r="96" spans="1:42" x14ac:dyDescent="0.3">
      <c r="A96" s="117" t="s">
        <v>303</v>
      </c>
      <c r="B96" s="195">
        <f>B56+B81+B91</f>
        <v>0</v>
      </c>
      <c r="C96" s="195">
        <f>C56+C81+C91</f>
        <v>0</v>
      </c>
      <c r="D96" s="195">
        <f t="shared" ref="D96:AP96" si="45">D56+D81+D91</f>
        <v>0</v>
      </c>
      <c r="E96" s="195">
        <f t="shared" si="45"/>
        <v>0</v>
      </c>
      <c r="F96" s="195">
        <f t="shared" si="45"/>
        <v>0</v>
      </c>
      <c r="G96" s="195">
        <f t="shared" si="45"/>
        <v>0</v>
      </c>
      <c r="H96" s="195">
        <f t="shared" si="45"/>
        <v>0</v>
      </c>
      <c r="I96" s="195">
        <f t="shared" si="45"/>
        <v>0</v>
      </c>
      <c r="J96" s="195">
        <f t="shared" si="45"/>
        <v>0</v>
      </c>
      <c r="K96" s="195">
        <f t="shared" si="45"/>
        <v>0</v>
      </c>
      <c r="L96" s="195">
        <f t="shared" si="45"/>
        <v>0</v>
      </c>
      <c r="M96" s="195">
        <f t="shared" si="45"/>
        <v>0</v>
      </c>
      <c r="N96" s="195">
        <f t="shared" si="45"/>
        <v>0</v>
      </c>
      <c r="O96" s="195">
        <f t="shared" si="45"/>
        <v>0</v>
      </c>
      <c r="P96" s="195">
        <f t="shared" si="45"/>
        <v>0</v>
      </c>
      <c r="Q96" s="195">
        <f t="shared" si="45"/>
        <v>0</v>
      </c>
      <c r="R96" s="195">
        <f t="shared" si="45"/>
        <v>0</v>
      </c>
      <c r="S96" s="195">
        <f t="shared" si="45"/>
        <v>0</v>
      </c>
      <c r="T96" s="195">
        <f t="shared" si="45"/>
        <v>0</v>
      </c>
      <c r="U96" s="195">
        <f t="shared" si="45"/>
        <v>0</v>
      </c>
      <c r="V96" s="195">
        <f t="shared" si="45"/>
        <v>0</v>
      </c>
      <c r="W96" s="195">
        <f t="shared" si="45"/>
        <v>0</v>
      </c>
      <c r="X96" s="195">
        <f t="shared" si="45"/>
        <v>0</v>
      </c>
      <c r="Y96" s="195">
        <f t="shared" si="45"/>
        <v>0</v>
      </c>
      <c r="Z96" s="195">
        <f t="shared" si="45"/>
        <v>0</v>
      </c>
      <c r="AA96" s="195">
        <f t="shared" si="45"/>
        <v>0</v>
      </c>
      <c r="AB96" s="195">
        <f t="shared" si="45"/>
        <v>0</v>
      </c>
      <c r="AC96" s="195">
        <f t="shared" si="45"/>
        <v>0</v>
      </c>
      <c r="AD96" s="195">
        <f t="shared" si="45"/>
        <v>0</v>
      </c>
      <c r="AE96" s="195">
        <f t="shared" si="45"/>
        <v>0</v>
      </c>
      <c r="AF96" s="195">
        <f t="shared" si="45"/>
        <v>0</v>
      </c>
      <c r="AG96" s="195">
        <f t="shared" si="45"/>
        <v>0</v>
      </c>
      <c r="AH96" s="195">
        <f t="shared" si="45"/>
        <v>0</v>
      </c>
      <c r="AI96" s="195">
        <f t="shared" si="45"/>
        <v>0</v>
      </c>
      <c r="AJ96" s="195">
        <f t="shared" si="45"/>
        <v>0</v>
      </c>
      <c r="AK96" s="195">
        <f t="shared" si="45"/>
        <v>0</v>
      </c>
      <c r="AL96" s="195">
        <f t="shared" si="45"/>
        <v>0</v>
      </c>
      <c r="AM96" s="195">
        <f t="shared" si="45"/>
        <v>0</v>
      </c>
      <c r="AN96" s="195">
        <f t="shared" si="45"/>
        <v>0</v>
      </c>
      <c r="AO96" s="195">
        <f t="shared" si="45"/>
        <v>0</v>
      </c>
      <c r="AP96" s="195">
        <f t="shared" si="45"/>
        <v>0</v>
      </c>
    </row>
    <row r="97" spans="1:42" x14ac:dyDescent="0.3">
      <c r="A97" s="280" t="s">
        <v>13</v>
      </c>
      <c r="B97" s="202">
        <f>SUM(B95:B96)</f>
        <v>0</v>
      </c>
      <c r="C97" s="202">
        <f t="shared" ref="C97:AP97" si="46">SUM(C95:C96)</f>
        <v>0</v>
      </c>
      <c r="D97" s="202">
        <f t="shared" si="46"/>
        <v>0</v>
      </c>
      <c r="E97" s="202">
        <f t="shared" si="46"/>
        <v>0</v>
      </c>
      <c r="F97" s="202">
        <f t="shared" si="46"/>
        <v>0</v>
      </c>
      <c r="G97" s="202">
        <f t="shared" si="46"/>
        <v>0</v>
      </c>
      <c r="H97" s="202">
        <f t="shared" si="46"/>
        <v>0</v>
      </c>
      <c r="I97" s="202">
        <f t="shared" si="46"/>
        <v>0</v>
      </c>
      <c r="J97" s="202">
        <f t="shared" si="46"/>
        <v>0</v>
      </c>
      <c r="K97" s="202">
        <f t="shared" si="46"/>
        <v>0</v>
      </c>
      <c r="L97" s="202">
        <f t="shared" si="46"/>
        <v>0</v>
      </c>
      <c r="M97" s="202">
        <f t="shared" si="46"/>
        <v>0</v>
      </c>
      <c r="N97" s="202">
        <f t="shared" si="46"/>
        <v>0</v>
      </c>
      <c r="O97" s="202">
        <f t="shared" si="46"/>
        <v>0</v>
      </c>
      <c r="P97" s="202">
        <f t="shared" si="46"/>
        <v>0</v>
      </c>
      <c r="Q97" s="202">
        <f t="shared" si="46"/>
        <v>0</v>
      </c>
      <c r="R97" s="202">
        <f t="shared" si="46"/>
        <v>0</v>
      </c>
      <c r="S97" s="202">
        <f t="shared" si="46"/>
        <v>0</v>
      </c>
      <c r="T97" s="202">
        <f t="shared" si="46"/>
        <v>0</v>
      </c>
      <c r="U97" s="202">
        <f t="shared" si="46"/>
        <v>0</v>
      </c>
      <c r="V97" s="202">
        <f t="shared" si="46"/>
        <v>0</v>
      </c>
      <c r="W97" s="202">
        <f t="shared" si="46"/>
        <v>0</v>
      </c>
      <c r="X97" s="202">
        <f t="shared" si="46"/>
        <v>0</v>
      </c>
      <c r="Y97" s="202">
        <f t="shared" si="46"/>
        <v>0</v>
      </c>
      <c r="Z97" s="202">
        <f t="shared" si="46"/>
        <v>0</v>
      </c>
      <c r="AA97" s="202">
        <f t="shared" si="46"/>
        <v>0</v>
      </c>
      <c r="AB97" s="202">
        <f t="shared" si="46"/>
        <v>0</v>
      </c>
      <c r="AC97" s="202">
        <f t="shared" si="46"/>
        <v>0</v>
      </c>
      <c r="AD97" s="202">
        <f t="shared" si="46"/>
        <v>0</v>
      </c>
      <c r="AE97" s="202">
        <f t="shared" si="46"/>
        <v>0</v>
      </c>
      <c r="AF97" s="202">
        <f t="shared" si="46"/>
        <v>0</v>
      </c>
      <c r="AG97" s="202">
        <f t="shared" si="46"/>
        <v>0</v>
      </c>
      <c r="AH97" s="202">
        <f t="shared" si="46"/>
        <v>0</v>
      </c>
      <c r="AI97" s="202">
        <f t="shared" si="46"/>
        <v>0</v>
      </c>
      <c r="AJ97" s="202">
        <f t="shared" si="46"/>
        <v>0</v>
      </c>
      <c r="AK97" s="202">
        <f t="shared" si="46"/>
        <v>0</v>
      </c>
      <c r="AL97" s="202">
        <f t="shared" si="46"/>
        <v>0</v>
      </c>
      <c r="AM97" s="202">
        <f t="shared" si="46"/>
        <v>0</v>
      </c>
      <c r="AN97" s="202">
        <f t="shared" si="46"/>
        <v>0</v>
      </c>
      <c r="AO97" s="202">
        <f t="shared" si="46"/>
        <v>0</v>
      </c>
      <c r="AP97" s="202">
        <f t="shared" si="46"/>
        <v>0</v>
      </c>
    </row>
    <row r="98" spans="1:42" s="122" customFormat="1" x14ac:dyDescent="0.3">
      <c r="A98" s="23"/>
      <c r="G98" s="203"/>
      <c r="H98" s="203"/>
      <c r="I98" s="203"/>
      <c r="J98" s="203"/>
      <c r="K98" s="203"/>
      <c r="L98" s="203"/>
      <c r="M98" s="203"/>
      <c r="N98" s="203"/>
      <c r="O98" s="203"/>
      <c r="P98" s="203"/>
      <c r="Q98" s="203"/>
      <c r="R98" s="203"/>
      <c r="S98" s="203"/>
      <c r="T98" s="203"/>
      <c r="U98" s="203"/>
      <c r="V98" s="203"/>
      <c r="W98" s="203"/>
      <c r="X98" s="203"/>
      <c r="Y98" s="203"/>
      <c r="Z98" s="203"/>
      <c r="AA98" s="203"/>
      <c r="AB98" s="203"/>
      <c r="AC98" s="203"/>
      <c r="AD98" s="203"/>
      <c r="AE98" s="203"/>
      <c r="AF98" s="203"/>
      <c r="AG98" s="203"/>
      <c r="AH98" s="203"/>
      <c r="AI98" s="203"/>
      <c r="AJ98" s="203"/>
      <c r="AK98" s="203"/>
      <c r="AL98" s="203"/>
      <c r="AM98" s="203"/>
      <c r="AN98" s="203"/>
      <c r="AO98" s="203"/>
      <c r="AP98" s="203"/>
    </row>
    <row r="99" spans="1:42" s="122" customFormat="1" x14ac:dyDescent="0.3">
      <c r="A99" s="29" t="s">
        <v>306</v>
      </c>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3">
      <c r="A100" s="117" t="s">
        <v>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x14ac:dyDescent="0.3">
      <c r="A101" s="119" t="s">
        <v>5</v>
      </c>
      <c r="B101" s="194"/>
      <c r="C101" s="194">
        <f>I223+K223</f>
        <v>0</v>
      </c>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3">
      <c r="A102" s="119" t="s">
        <v>4</v>
      </c>
      <c r="B102" s="195"/>
      <c r="C102" s="195">
        <f>I356+K356</f>
        <v>0</v>
      </c>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c r="AD102" s="195"/>
      <c r="AE102" s="195"/>
      <c r="AF102" s="195"/>
      <c r="AG102" s="195"/>
      <c r="AH102" s="195"/>
      <c r="AI102" s="195"/>
      <c r="AJ102" s="195"/>
      <c r="AK102" s="195"/>
      <c r="AL102" s="195"/>
      <c r="AM102" s="195"/>
      <c r="AN102" s="195"/>
      <c r="AO102" s="195"/>
      <c r="AP102" s="195"/>
    </row>
    <row r="103" spans="1:42" x14ac:dyDescent="0.3">
      <c r="A103" s="119" t="s">
        <v>13</v>
      </c>
      <c r="B103" s="194"/>
      <c r="C103" s="194">
        <f>SUM(C101:C102)</f>
        <v>0</v>
      </c>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s="122" customFormat="1" x14ac:dyDescent="0.3">
      <c r="A104" s="117" t="s">
        <v>6</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3">
      <c r="A105" s="119" t="s">
        <v>5</v>
      </c>
      <c r="B105" s="194">
        <f>B487</f>
        <v>0</v>
      </c>
      <c r="C105" s="194">
        <f t="shared" ref="C105:AO105" si="47">C487</f>
        <v>0</v>
      </c>
      <c r="D105" s="194">
        <f t="shared" si="47"/>
        <v>0</v>
      </c>
      <c r="E105" s="194">
        <f t="shared" si="47"/>
        <v>0</v>
      </c>
      <c r="F105" s="194">
        <f t="shared" si="47"/>
        <v>0</v>
      </c>
      <c r="G105" s="194">
        <f t="shared" si="47"/>
        <v>0</v>
      </c>
      <c r="H105" s="194">
        <f t="shared" si="47"/>
        <v>0</v>
      </c>
      <c r="I105" s="194">
        <f t="shared" si="47"/>
        <v>0</v>
      </c>
      <c r="J105" s="194">
        <f t="shared" si="47"/>
        <v>0</v>
      </c>
      <c r="K105" s="194">
        <f t="shared" si="47"/>
        <v>0</v>
      </c>
      <c r="L105" s="194">
        <f t="shared" si="47"/>
        <v>0</v>
      </c>
      <c r="M105" s="194">
        <f t="shared" si="47"/>
        <v>0</v>
      </c>
      <c r="N105" s="194">
        <f t="shared" si="47"/>
        <v>0</v>
      </c>
      <c r="O105" s="194">
        <f t="shared" si="47"/>
        <v>0</v>
      </c>
      <c r="P105" s="194">
        <f t="shared" si="47"/>
        <v>0</v>
      </c>
      <c r="Q105" s="194">
        <f t="shared" si="47"/>
        <v>0</v>
      </c>
      <c r="R105" s="194">
        <f t="shared" si="47"/>
        <v>0</v>
      </c>
      <c r="S105" s="194">
        <f t="shared" si="47"/>
        <v>0</v>
      </c>
      <c r="T105" s="194">
        <f t="shared" si="47"/>
        <v>0</v>
      </c>
      <c r="U105" s="194">
        <f t="shared" si="47"/>
        <v>0</v>
      </c>
      <c r="V105" s="194">
        <f t="shared" si="47"/>
        <v>0</v>
      </c>
      <c r="W105" s="194">
        <f t="shared" si="47"/>
        <v>0</v>
      </c>
      <c r="X105" s="194">
        <f t="shared" si="47"/>
        <v>0</v>
      </c>
      <c r="Y105" s="194">
        <f t="shared" si="47"/>
        <v>0</v>
      </c>
      <c r="Z105" s="194">
        <f t="shared" si="47"/>
        <v>0</v>
      </c>
      <c r="AA105" s="194">
        <f t="shared" si="47"/>
        <v>0</v>
      </c>
      <c r="AB105" s="194">
        <f t="shared" si="47"/>
        <v>0</v>
      </c>
      <c r="AC105" s="194">
        <f t="shared" si="47"/>
        <v>0</v>
      </c>
      <c r="AD105" s="194">
        <f t="shared" si="47"/>
        <v>0</v>
      </c>
      <c r="AE105" s="194">
        <f t="shared" si="47"/>
        <v>0</v>
      </c>
      <c r="AF105" s="194">
        <f t="shared" si="47"/>
        <v>0</v>
      </c>
      <c r="AG105" s="194">
        <f t="shared" si="47"/>
        <v>0</v>
      </c>
      <c r="AH105" s="194">
        <f t="shared" si="47"/>
        <v>0</v>
      </c>
      <c r="AI105" s="194">
        <f t="shared" si="47"/>
        <v>0</v>
      </c>
      <c r="AJ105" s="194">
        <f t="shared" si="47"/>
        <v>0</v>
      </c>
      <c r="AK105" s="194">
        <f t="shared" si="47"/>
        <v>0</v>
      </c>
      <c r="AL105" s="194">
        <f t="shared" si="47"/>
        <v>0</v>
      </c>
      <c r="AM105" s="194">
        <f t="shared" si="47"/>
        <v>0</v>
      </c>
      <c r="AN105" s="194">
        <f t="shared" si="47"/>
        <v>0</v>
      </c>
      <c r="AO105" s="194">
        <f t="shared" si="47"/>
        <v>0</v>
      </c>
      <c r="AP105" s="194">
        <f>AP487</f>
        <v>0</v>
      </c>
    </row>
    <row r="106" spans="1:42" x14ac:dyDescent="0.3">
      <c r="A106" s="119" t="s">
        <v>4</v>
      </c>
      <c r="B106" s="195">
        <f>B493</f>
        <v>0</v>
      </c>
      <c r="C106" s="195">
        <f t="shared" ref="C106:AO106" si="48">C493</f>
        <v>0</v>
      </c>
      <c r="D106" s="195">
        <f t="shared" si="48"/>
        <v>0</v>
      </c>
      <c r="E106" s="195">
        <f t="shared" si="48"/>
        <v>0</v>
      </c>
      <c r="F106" s="195">
        <f t="shared" si="48"/>
        <v>0</v>
      </c>
      <c r="G106" s="195">
        <f t="shared" si="48"/>
        <v>0</v>
      </c>
      <c r="H106" s="195">
        <f t="shared" si="48"/>
        <v>0</v>
      </c>
      <c r="I106" s="195">
        <f t="shared" si="48"/>
        <v>0</v>
      </c>
      <c r="J106" s="195">
        <f t="shared" si="48"/>
        <v>0</v>
      </c>
      <c r="K106" s="195">
        <f t="shared" si="48"/>
        <v>0</v>
      </c>
      <c r="L106" s="195">
        <f t="shared" si="48"/>
        <v>0</v>
      </c>
      <c r="M106" s="195">
        <f t="shared" si="48"/>
        <v>0</v>
      </c>
      <c r="N106" s="195">
        <f t="shared" si="48"/>
        <v>0</v>
      </c>
      <c r="O106" s="195">
        <f t="shared" si="48"/>
        <v>0</v>
      </c>
      <c r="P106" s="195">
        <f t="shared" si="48"/>
        <v>0</v>
      </c>
      <c r="Q106" s="195">
        <f t="shared" si="48"/>
        <v>0</v>
      </c>
      <c r="R106" s="195">
        <f t="shared" si="48"/>
        <v>0</v>
      </c>
      <c r="S106" s="195">
        <f t="shared" si="48"/>
        <v>0</v>
      </c>
      <c r="T106" s="195">
        <f t="shared" si="48"/>
        <v>0</v>
      </c>
      <c r="U106" s="195">
        <f t="shared" si="48"/>
        <v>0</v>
      </c>
      <c r="V106" s="195">
        <f t="shared" si="48"/>
        <v>0</v>
      </c>
      <c r="W106" s="195">
        <f t="shared" si="48"/>
        <v>0</v>
      </c>
      <c r="X106" s="195">
        <f t="shared" si="48"/>
        <v>0</v>
      </c>
      <c r="Y106" s="195">
        <f t="shared" si="48"/>
        <v>0</v>
      </c>
      <c r="Z106" s="195">
        <f t="shared" si="48"/>
        <v>0</v>
      </c>
      <c r="AA106" s="195">
        <f t="shared" si="48"/>
        <v>0</v>
      </c>
      <c r="AB106" s="195">
        <f t="shared" si="48"/>
        <v>0</v>
      </c>
      <c r="AC106" s="195">
        <f t="shared" si="48"/>
        <v>0</v>
      </c>
      <c r="AD106" s="195">
        <f t="shared" si="48"/>
        <v>0</v>
      </c>
      <c r="AE106" s="195">
        <f t="shared" si="48"/>
        <v>0</v>
      </c>
      <c r="AF106" s="195">
        <f t="shared" si="48"/>
        <v>0</v>
      </c>
      <c r="AG106" s="195">
        <f t="shared" si="48"/>
        <v>0</v>
      </c>
      <c r="AH106" s="195">
        <f t="shared" si="48"/>
        <v>0</v>
      </c>
      <c r="AI106" s="195">
        <f t="shared" si="48"/>
        <v>0</v>
      </c>
      <c r="AJ106" s="195">
        <f t="shared" si="48"/>
        <v>0</v>
      </c>
      <c r="AK106" s="195">
        <f t="shared" si="48"/>
        <v>0</v>
      </c>
      <c r="AL106" s="195">
        <f t="shared" si="48"/>
        <v>0</v>
      </c>
      <c r="AM106" s="195">
        <f t="shared" si="48"/>
        <v>0</v>
      </c>
      <c r="AN106" s="195">
        <f t="shared" si="48"/>
        <v>0</v>
      </c>
      <c r="AO106" s="195">
        <f t="shared" si="48"/>
        <v>0</v>
      </c>
      <c r="AP106" s="195">
        <f>AP493</f>
        <v>0</v>
      </c>
    </row>
    <row r="107" spans="1:42" x14ac:dyDescent="0.3">
      <c r="A107" s="119" t="s">
        <v>13</v>
      </c>
      <c r="B107" s="194">
        <f>SUM(B105:B106)</f>
        <v>0</v>
      </c>
      <c r="C107" s="194">
        <f>SUM(C105:C106)</f>
        <v>0</v>
      </c>
      <c r="D107" s="194">
        <f>SUM(D105:D106)</f>
        <v>0</v>
      </c>
      <c r="E107" s="194">
        <f t="shared" ref="E107:AP107" si="49">SUM(E105:E106)</f>
        <v>0</v>
      </c>
      <c r="F107" s="194">
        <f t="shared" si="49"/>
        <v>0</v>
      </c>
      <c r="G107" s="194">
        <f t="shared" si="49"/>
        <v>0</v>
      </c>
      <c r="H107" s="194">
        <f t="shared" si="49"/>
        <v>0</v>
      </c>
      <c r="I107" s="194">
        <f t="shared" si="49"/>
        <v>0</v>
      </c>
      <c r="J107" s="194">
        <f t="shared" si="49"/>
        <v>0</v>
      </c>
      <c r="K107" s="194">
        <f t="shared" si="49"/>
        <v>0</v>
      </c>
      <c r="L107" s="194">
        <f t="shared" si="49"/>
        <v>0</v>
      </c>
      <c r="M107" s="194">
        <f t="shared" si="49"/>
        <v>0</v>
      </c>
      <c r="N107" s="194">
        <f t="shared" si="49"/>
        <v>0</v>
      </c>
      <c r="O107" s="194">
        <f t="shared" si="49"/>
        <v>0</v>
      </c>
      <c r="P107" s="194">
        <f t="shared" si="49"/>
        <v>0</v>
      </c>
      <c r="Q107" s="194">
        <f t="shared" si="49"/>
        <v>0</v>
      </c>
      <c r="R107" s="194">
        <f t="shared" si="49"/>
        <v>0</v>
      </c>
      <c r="S107" s="194">
        <f t="shared" si="49"/>
        <v>0</v>
      </c>
      <c r="T107" s="194">
        <f t="shared" si="49"/>
        <v>0</v>
      </c>
      <c r="U107" s="194">
        <f t="shared" si="49"/>
        <v>0</v>
      </c>
      <c r="V107" s="194">
        <f t="shared" si="49"/>
        <v>0</v>
      </c>
      <c r="W107" s="194">
        <f t="shared" si="49"/>
        <v>0</v>
      </c>
      <c r="X107" s="194">
        <f t="shared" si="49"/>
        <v>0</v>
      </c>
      <c r="Y107" s="194">
        <f t="shared" si="49"/>
        <v>0</v>
      </c>
      <c r="Z107" s="194">
        <f t="shared" si="49"/>
        <v>0</v>
      </c>
      <c r="AA107" s="194">
        <f t="shared" si="49"/>
        <v>0</v>
      </c>
      <c r="AB107" s="194">
        <f t="shared" si="49"/>
        <v>0</v>
      </c>
      <c r="AC107" s="194">
        <f t="shared" si="49"/>
        <v>0</v>
      </c>
      <c r="AD107" s="194">
        <f t="shared" si="49"/>
        <v>0</v>
      </c>
      <c r="AE107" s="194">
        <f t="shared" si="49"/>
        <v>0</v>
      </c>
      <c r="AF107" s="194">
        <f t="shared" si="49"/>
        <v>0</v>
      </c>
      <c r="AG107" s="194">
        <f t="shared" si="49"/>
        <v>0</v>
      </c>
      <c r="AH107" s="194">
        <f t="shared" si="49"/>
        <v>0</v>
      </c>
      <c r="AI107" s="194">
        <f t="shared" si="49"/>
        <v>0</v>
      </c>
      <c r="AJ107" s="194">
        <f t="shared" si="49"/>
        <v>0</v>
      </c>
      <c r="AK107" s="194">
        <f t="shared" si="49"/>
        <v>0</v>
      </c>
      <c r="AL107" s="194">
        <f t="shared" si="49"/>
        <v>0</v>
      </c>
      <c r="AM107" s="194">
        <f t="shared" si="49"/>
        <v>0</v>
      </c>
      <c r="AN107" s="194">
        <f t="shared" si="49"/>
        <v>0</v>
      </c>
      <c r="AO107" s="194">
        <f t="shared" si="49"/>
        <v>0</v>
      </c>
      <c r="AP107" s="194">
        <f t="shared" si="49"/>
        <v>0</v>
      </c>
    </row>
    <row r="108" spans="1:42" s="122" customFormat="1" x14ac:dyDescent="0.3">
      <c r="A108" s="117" t="s">
        <v>85</v>
      </c>
    </row>
    <row r="109" spans="1:42" x14ac:dyDescent="0.3">
      <c r="A109" s="119" t="s">
        <v>5</v>
      </c>
      <c r="B109" s="194">
        <f>B171</f>
        <v>0</v>
      </c>
      <c r="C109" s="194">
        <f>C171</f>
        <v>0</v>
      </c>
      <c r="D109" s="194">
        <f t="shared" ref="D109:AP109" si="50">D171</f>
        <v>0</v>
      </c>
      <c r="E109" s="194">
        <f t="shared" si="50"/>
        <v>0</v>
      </c>
      <c r="F109" s="194">
        <f t="shared" si="50"/>
        <v>0</v>
      </c>
      <c r="G109" s="194">
        <f t="shared" si="50"/>
        <v>0</v>
      </c>
      <c r="H109" s="194">
        <f t="shared" si="50"/>
        <v>0</v>
      </c>
      <c r="I109" s="194">
        <f t="shared" si="50"/>
        <v>0</v>
      </c>
      <c r="J109" s="194">
        <f t="shared" si="50"/>
        <v>0</v>
      </c>
      <c r="K109" s="194">
        <f t="shared" si="50"/>
        <v>0</v>
      </c>
      <c r="L109" s="194">
        <f t="shared" si="50"/>
        <v>0</v>
      </c>
      <c r="M109" s="194">
        <f t="shared" si="50"/>
        <v>0</v>
      </c>
      <c r="N109" s="194">
        <f t="shared" si="50"/>
        <v>0</v>
      </c>
      <c r="O109" s="194">
        <f t="shared" si="50"/>
        <v>0</v>
      </c>
      <c r="P109" s="194">
        <f t="shared" si="50"/>
        <v>0</v>
      </c>
      <c r="Q109" s="194">
        <f t="shared" si="50"/>
        <v>0</v>
      </c>
      <c r="R109" s="194">
        <f t="shared" si="50"/>
        <v>0</v>
      </c>
      <c r="S109" s="194">
        <f t="shared" si="50"/>
        <v>0</v>
      </c>
      <c r="T109" s="194">
        <f t="shared" si="50"/>
        <v>0</v>
      </c>
      <c r="U109" s="194">
        <f t="shared" si="50"/>
        <v>0</v>
      </c>
      <c r="V109" s="194">
        <f t="shared" si="50"/>
        <v>0</v>
      </c>
      <c r="W109" s="194">
        <f t="shared" si="50"/>
        <v>0</v>
      </c>
      <c r="X109" s="194">
        <f t="shared" si="50"/>
        <v>0</v>
      </c>
      <c r="Y109" s="194">
        <f t="shared" si="50"/>
        <v>0</v>
      </c>
      <c r="Z109" s="194">
        <f t="shared" si="50"/>
        <v>0</v>
      </c>
      <c r="AA109" s="194">
        <f t="shared" si="50"/>
        <v>0</v>
      </c>
      <c r="AB109" s="194">
        <f t="shared" si="50"/>
        <v>0</v>
      </c>
      <c r="AC109" s="194">
        <f t="shared" si="50"/>
        <v>0</v>
      </c>
      <c r="AD109" s="194">
        <f t="shared" si="50"/>
        <v>0</v>
      </c>
      <c r="AE109" s="194">
        <f t="shared" si="50"/>
        <v>0</v>
      </c>
      <c r="AF109" s="194">
        <f t="shared" si="50"/>
        <v>0</v>
      </c>
      <c r="AG109" s="194">
        <f t="shared" si="50"/>
        <v>0</v>
      </c>
      <c r="AH109" s="194">
        <f t="shared" si="50"/>
        <v>0</v>
      </c>
      <c r="AI109" s="194">
        <f t="shared" si="50"/>
        <v>0</v>
      </c>
      <c r="AJ109" s="194">
        <f t="shared" si="50"/>
        <v>0</v>
      </c>
      <c r="AK109" s="194">
        <f t="shared" si="50"/>
        <v>0</v>
      </c>
      <c r="AL109" s="194">
        <f t="shared" si="50"/>
        <v>0</v>
      </c>
      <c r="AM109" s="194">
        <f t="shared" si="50"/>
        <v>0</v>
      </c>
      <c r="AN109" s="194">
        <f t="shared" si="50"/>
        <v>0</v>
      </c>
      <c r="AO109" s="194">
        <f t="shared" si="50"/>
        <v>0</v>
      </c>
      <c r="AP109" s="194">
        <f t="shared" si="50"/>
        <v>0</v>
      </c>
    </row>
    <row r="110" spans="1:42" x14ac:dyDescent="0.3">
      <c r="A110" s="119" t="s">
        <v>4</v>
      </c>
      <c r="B110" s="189">
        <f>B211</f>
        <v>0</v>
      </c>
      <c r="C110" s="189">
        <f>C211</f>
        <v>0</v>
      </c>
      <c r="D110" s="189">
        <f t="shared" ref="D110:AP110" si="51">D211</f>
        <v>0</v>
      </c>
      <c r="E110" s="189">
        <f t="shared" si="51"/>
        <v>0</v>
      </c>
      <c r="F110" s="189">
        <f t="shared" si="51"/>
        <v>0</v>
      </c>
      <c r="G110" s="189">
        <f t="shared" si="51"/>
        <v>0</v>
      </c>
      <c r="H110" s="189">
        <f t="shared" si="51"/>
        <v>0</v>
      </c>
      <c r="I110" s="189">
        <f t="shared" si="51"/>
        <v>0</v>
      </c>
      <c r="J110" s="189">
        <f t="shared" si="51"/>
        <v>0</v>
      </c>
      <c r="K110" s="189">
        <f t="shared" si="51"/>
        <v>0</v>
      </c>
      <c r="L110" s="189">
        <f t="shared" si="51"/>
        <v>0</v>
      </c>
      <c r="M110" s="189">
        <f t="shared" si="51"/>
        <v>0</v>
      </c>
      <c r="N110" s="189">
        <f t="shared" si="51"/>
        <v>0</v>
      </c>
      <c r="O110" s="189">
        <f t="shared" si="51"/>
        <v>0</v>
      </c>
      <c r="P110" s="189">
        <f t="shared" si="51"/>
        <v>0</v>
      </c>
      <c r="Q110" s="189">
        <f t="shared" si="51"/>
        <v>0</v>
      </c>
      <c r="R110" s="189">
        <f t="shared" si="51"/>
        <v>0</v>
      </c>
      <c r="S110" s="189">
        <f t="shared" si="51"/>
        <v>0</v>
      </c>
      <c r="T110" s="189">
        <f t="shared" si="51"/>
        <v>0</v>
      </c>
      <c r="U110" s="189">
        <f t="shared" si="51"/>
        <v>0</v>
      </c>
      <c r="V110" s="189">
        <f t="shared" si="51"/>
        <v>0</v>
      </c>
      <c r="W110" s="189">
        <f t="shared" si="51"/>
        <v>0</v>
      </c>
      <c r="X110" s="189">
        <f t="shared" si="51"/>
        <v>0</v>
      </c>
      <c r="Y110" s="189">
        <f t="shared" si="51"/>
        <v>0</v>
      </c>
      <c r="Z110" s="189">
        <f t="shared" si="51"/>
        <v>0</v>
      </c>
      <c r="AA110" s="189">
        <f t="shared" si="51"/>
        <v>0</v>
      </c>
      <c r="AB110" s="189">
        <f t="shared" si="51"/>
        <v>0</v>
      </c>
      <c r="AC110" s="189">
        <f t="shared" si="51"/>
        <v>0</v>
      </c>
      <c r="AD110" s="189">
        <f t="shared" si="51"/>
        <v>0</v>
      </c>
      <c r="AE110" s="189">
        <f t="shared" si="51"/>
        <v>0</v>
      </c>
      <c r="AF110" s="189">
        <f t="shared" si="51"/>
        <v>0</v>
      </c>
      <c r="AG110" s="189">
        <f t="shared" si="51"/>
        <v>0</v>
      </c>
      <c r="AH110" s="189">
        <f t="shared" si="51"/>
        <v>0</v>
      </c>
      <c r="AI110" s="189">
        <f t="shared" si="51"/>
        <v>0</v>
      </c>
      <c r="AJ110" s="189">
        <f t="shared" si="51"/>
        <v>0</v>
      </c>
      <c r="AK110" s="189">
        <f t="shared" si="51"/>
        <v>0</v>
      </c>
      <c r="AL110" s="189">
        <f t="shared" si="51"/>
        <v>0</v>
      </c>
      <c r="AM110" s="189">
        <f t="shared" si="51"/>
        <v>0</v>
      </c>
      <c r="AN110" s="189">
        <f t="shared" si="51"/>
        <v>0</v>
      </c>
      <c r="AO110" s="189">
        <f t="shared" si="51"/>
        <v>0</v>
      </c>
      <c r="AP110" s="189">
        <f t="shared" si="51"/>
        <v>0</v>
      </c>
    </row>
    <row r="111" spans="1:42" x14ac:dyDescent="0.3">
      <c r="A111" s="119" t="s">
        <v>13</v>
      </c>
      <c r="B111" s="189">
        <f>SUM(B109:B110)</f>
        <v>0</v>
      </c>
      <c r="C111" s="189">
        <f>SUM(C109:C110)</f>
        <v>0</v>
      </c>
      <c r="D111" s="189">
        <f>SUM(D109:D110)</f>
        <v>0</v>
      </c>
      <c r="E111" s="189">
        <f t="shared" ref="E111:AP111" si="52">SUM(E109:E110)</f>
        <v>0</v>
      </c>
      <c r="F111" s="189">
        <f t="shared" si="52"/>
        <v>0</v>
      </c>
      <c r="G111" s="189">
        <f t="shared" si="52"/>
        <v>0</v>
      </c>
      <c r="H111" s="189">
        <f t="shared" si="52"/>
        <v>0</v>
      </c>
      <c r="I111" s="189">
        <f t="shared" si="52"/>
        <v>0</v>
      </c>
      <c r="J111" s="189">
        <f t="shared" si="52"/>
        <v>0</v>
      </c>
      <c r="K111" s="189">
        <f t="shared" si="52"/>
        <v>0</v>
      </c>
      <c r="L111" s="189">
        <f t="shared" si="52"/>
        <v>0</v>
      </c>
      <c r="M111" s="189">
        <f t="shared" si="52"/>
        <v>0</v>
      </c>
      <c r="N111" s="189">
        <f t="shared" si="52"/>
        <v>0</v>
      </c>
      <c r="O111" s="189">
        <f t="shared" si="52"/>
        <v>0</v>
      </c>
      <c r="P111" s="189">
        <f t="shared" si="52"/>
        <v>0</v>
      </c>
      <c r="Q111" s="189">
        <f t="shared" si="52"/>
        <v>0</v>
      </c>
      <c r="R111" s="189">
        <f t="shared" si="52"/>
        <v>0</v>
      </c>
      <c r="S111" s="189">
        <f t="shared" si="52"/>
        <v>0</v>
      </c>
      <c r="T111" s="189">
        <f t="shared" si="52"/>
        <v>0</v>
      </c>
      <c r="U111" s="189">
        <f t="shared" si="52"/>
        <v>0</v>
      </c>
      <c r="V111" s="189">
        <f t="shared" si="52"/>
        <v>0</v>
      </c>
      <c r="W111" s="189">
        <f t="shared" si="52"/>
        <v>0</v>
      </c>
      <c r="X111" s="189">
        <f t="shared" si="52"/>
        <v>0</v>
      </c>
      <c r="Y111" s="189">
        <f t="shared" si="52"/>
        <v>0</v>
      </c>
      <c r="Z111" s="189">
        <f t="shared" si="52"/>
        <v>0</v>
      </c>
      <c r="AA111" s="189">
        <f t="shared" si="52"/>
        <v>0</v>
      </c>
      <c r="AB111" s="189">
        <f t="shared" si="52"/>
        <v>0</v>
      </c>
      <c r="AC111" s="189">
        <f t="shared" si="52"/>
        <v>0</v>
      </c>
      <c r="AD111" s="189">
        <f t="shared" si="52"/>
        <v>0</v>
      </c>
      <c r="AE111" s="189">
        <f t="shared" si="52"/>
        <v>0</v>
      </c>
      <c r="AF111" s="189">
        <f t="shared" si="52"/>
        <v>0</v>
      </c>
      <c r="AG111" s="189">
        <f t="shared" si="52"/>
        <v>0</v>
      </c>
      <c r="AH111" s="189">
        <f t="shared" si="52"/>
        <v>0</v>
      </c>
      <c r="AI111" s="189">
        <f t="shared" si="52"/>
        <v>0</v>
      </c>
      <c r="AJ111" s="189">
        <f t="shared" si="52"/>
        <v>0</v>
      </c>
      <c r="AK111" s="189">
        <f t="shared" si="52"/>
        <v>0</v>
      </c>
      <c r="AL111" s="189">
        <f t="shared" si="52"/>
        <v>0</v>
      </c>
      <c r="AM111" s="189">
        <f t="shared" si="52"/>
        <v>0</v>
      </c>
      <c r="AN111" s="189">
        <f t="shared" si="52"/>
        <v>0</v>
      </c>
      <c r="AO111" s="189">
        <f t="shared" si="52"/>
        <v>0</v>
      </c>
      <c r="AP111" s="189">
        <f t="shared" si="52"/>
        <v>0</v>
      </c>
    </row>
    <row r="112" spans="1:42" x14ac:dyDescent="0.3">
      <c r="A112" s="280" t="s">
        <v>13</v>
      </c>
      <c r="B112" s="202">
        <f t="shared" ref="B112:AP112" si="53">B97+B103+B107+B111</f>
        <v>0</v>
      </c>
      <c r="C112" s="202">
        <f t="shared" si="53"/>
        <v>0</v>
      </c>
      <c r="D112" s="202">
        <f t="shared" si="53"/>
        <v>0</v>
      </c>
      <c r="E112" s="202">
        <f t="shared" si="53"/>
        <v>0</v>
      </c>
      <c r="F112" s="202">
        <f t="shared" si="53"/>
        <v>0</v>
      </c>
      <c r="G112" s="202">
        <f t="shared" si="53"/>
        <v>0</v>
      </c>
      <c r="H112" s="202">
        <f t="shared" si="53"/>
        <v>0</v>
      </c>
      <c r="I112" s="202">
        <f t="shared" si="53"/>
        <v>0</v>
      </c>
      <c r="J112" s="202">
        <f t="shared" si="53"/>
        <v>0</v>
      </c>
      <c r="K112" s="202">
        <f t="shared" si="53"/>
        <v>0</v>
      </c>
      <c r="L112" s="202">
        <f t="shared" si="53"/>
        <v>0</v>
      </c>
      <c r="M112" s="202">
        <f t="shared" si="53"/>
        <v>0</v>
      </c>
      <c r="N112" s="202">
        <f t="shared" si="53"/>
        <v>0</v>
      </c>
      <c r="O112" s="202">
        <f t="shared" si="53"/>
        <v>0</v>
      </c>
      <c r="P112" s="202">
        <f t="shared" si="53"/>
        <v>0</v>
      </c>
      <c r="Q112" s="202">
        <f t="shared" si="53"/>
        <v>0</v>
      </c>
      <c r="R112" s="202">
        <f t="shared" si="53"/>
        <v>0</v>
      </c>
      <c r="S112" s="202">
        <f t="shared" si="53"/>
        <v>0</v>
      </c>
      <c r="T112" s="202">
        <f t="shared" si="53"/>
        <v>0</v>
      </c>
      <c r="U112" s="202">
        <f t="shared" si="53"/>
        <v>0</v>
      </c>
      <c r="V112" s="202">
        <f t="shared" si="53"/>
        <v>0</v>
      </c>
      <c r="W112" s="202">
        <f t="shared" si="53"/>
        <v>0</v>
      </c>
      <c r="X112" s="202">
        <f t="shared" si="53"/>
        <v>0</v>
      </c>
      <c r="Y112" s="202">
        <f t="shared" si="53"/>
        <v>0</v>
      </c>
      <c r="Z112" s="202">
        <f t="shared" si="53"/>
        <v>0</v>
      </c>
      <c r="AA112" s="202">
        <f t="shared" si="53"/>
        <v>0</v>
      </c>
      <c r="AB112" s="202">
        <f t="shared" si="53"/>
        <v>0</v>
      </c>
      <c r="AC112" s="202">
        <f t="shared" si="53"/>
        <v>0</v>
      </c>
      <c r="AD112" s="202">
        <f t="shared" si="53"/>
        <v>0</v>
      </c>
      <c r="AE112" s="202">
        <f t="shared" si="53"/>
        <v>0</v>
      </c>
      <c r="AF112" s="202">
        <f t="shared" si="53"/>
        <v>0</v>
      </c>
      <c r="AG112" s="202">
        <f t="shared" si="53"/>
        <v>0</v>
      </c>
      <c r="AH112" s="202">
        <f t="shared" si="53"/>
        <v>0</v>
      </c>
      <c r="AI112" s="202">
        <f t="shared" si="53"/>
        <v>0</v>
      </c>
      <c r="AJ112" s="202">
        <f t="shared" si="53"/>
        <v>0</v>
      </c>
      <c r="AK112" s="202">
        <f t="shared" si="53"/>
        <v>0</v>
      </c>
      <c r="AL112" s="202">
        <f t="shared" si="53"/>
        <v>0</v>
      </c>
      <c r="AM112" s="202">
        <f t="shared" si="53"/>
        <v>0</v>
      </c>
      <c r="AN112" s="202">
        <f t="shared" si="53"/>
        <v>0</v>
      </c>
      <c r="AO112" s="202">
        <f t="shared" si="53"/>
        <v>0</v>
      </c>
      <c r="AP112" s="202">
        <f t="shared" si="53"/>
        <v>0</v>
      </c>
    </row>
    <row r="113" spans="1:42" x14ac:dyDescent="0.3">
      <c r="A113" s="29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42" x14ac:dyDescent="0.3">
      <c r="A114" s="109" t="s">
        <v>240</v>
      </c>
      <c r="B114" s="288"/>
      <c r="C114" s="288"/>
      <c r="D114" s="288"/>
      <c r="E114" s="288"/>
      <c r="F114" s="288"/>
      <c r="G114" s="288"/>
      <c r="H114" s="288"/>
      <c r="I114" s="288"/>
      <c r="J114" s="288"/>
      <c r="K114" s="288"/>
      <c r="L114" s="288"/>
      <c r="M114" s="288"/>
      <c r="N114" s="288"/>
      <c r="O114" s="288"/>
      <c r="P114" s="288"/>
      <c r="Q114" s="288"/>
      <c r="R114" s="288"/>
      <c r="S114" s="288"/>
      <c r="T114" s="288"/>
      <c r="U114" s="288"/>
      <c r="V114" s="288"/>
      <c r="W114" s="288"/>
      <c r="X114" s="288"/>
      <c r="Y114" s="288"/>
      <c r="Z114" s="288"/>
      <c r="AA114" s="288"/>
      <c r="AB114" s="288"/>
      <c r="AC114" s="288"/>
      <c r="AD114" s="288"/>
      <c r="AE114" s="288"/>
      <c r="AF114" s="288"/>
      <c r="AG114" s="288"/>
      <c r="AH114" s="288"/>
      <c r="AI114" s="288"/>
      <c r="AJ114" s="288"/>
      <c r="AK114" s="288"/>
      <c r="AL114" s="288"/>
      <c r="AM114" s="288"/>
      <c r="AN114" s="288"/>
      <c r="AO114" s="288"/>
      <c r="AP114" s="288"/>
    </row>
    <row r="115" spans="1:42" s="122" customFormat="1" x14ac:dyDescent="0.3">
      <c r="A115" s="119"/>
    </row>
    <row r="116" spans="1:42" x14ac:dyDescent="0.3">
      <c r="A116" s="117" t="s">
        <v>222</v>
      </c>
      <c r="B116" s="143">
        <f>ROUND(IF(ISERROR(IRR($B112:B112)),0,IRR($B112:B112)*100),4)</f>
        <v>0</v>
      </c>
      <c r="C116" s="143">
        <f>ROUND(IF(ISERROR(IRR($B112:C112)),0,IRR($B112:C112)*100),4)</f>
        <v>0</v>
      </c>
      <c r="D116" s="143">
        <f>ROUND(IF(ISERROR(IRR($B112:D112)),0,IRR($B112:D112)*100),4)</f>
        <v>0</v>
      </c>
      <c r="E116" s="143">
        <f>ROUND(IF(ISERROR(IRR($B112:E112)),0,IRR($B112:E112)*100),4)</f>
        <v>0</v>
      </c>
      <c r="F116" s="143">
        <f>ROUND(IF(ISERROR(IRR($B112:F112)),0,IRR($B112:F112)*100),4)</f>
        <v>0</v>
      </c>
      <c r="G116" s="143">
        <f>ROUND(IF(ISERROR(IRR($B112:G112)),0,IRR($B112:G112)*100),4)</f>
        <v>0</v>
      </c>
      <c r="H116" s="143">
        <f>ROUND(IF(ISERROR(IRR($B112:H112)),0,IRR($B112:H112)*100),4)</f>
        <v>0</v>
      </c>
      <c r="I116" s="143">
        <f>ROUND(IF(ISERROR(IRR($B112:I112)),0,IRR($B112:I112)*100),4)</f>
        <v>0</v>
      </c>
      <c r="J116" s="143">
        <f>ROUND(IF(ISERROR(IRR($B112:J112)),0,IRR($B112:J112)*100),4)</f>
        <v>0</v>
      </c>
      <c r="K116" s="143">
        <f>ROUND(IF(ISERROR(IRR($B112:K112)),0,IRR($B112:K112)*100),4)</f>
        <v>0</v>
      </c>
      <c r="L116" s="143">
        <f>ROUND(IF(ISERROR(IRR($B112:L112)),0,IRR($B112:L112)*100),4)</f>
        <v>0</v>
      </c>
      <c r="M116" s="143">
        <f>ROUND(IF(ISERROR(IRR($B112:M112)),0,IRR($B112:M112)*100),4)</f>
        <v>0</v>
      </c>
      <c r="N116" s="143">
        <f>ROUND(IF(ISERROR(IRR($B112:N112)),0,IRR($B112:N112)*100),4)</f>
        <v>0</v>
      </c>
      <c r="O116" s="143">
        <f>ROUND(IF(ISERROR(IRR($B112:O112)),0,IRR($B112:O112)*100),4)</f>
        <v>0</v>
      </c>
      <c r="P116" s="143">
        <f>ROUND(IF(ISERROR(IRR($B112:P112)),0,IRR($B112:P112)*100),4)</f>
        <v>0</v>
      </c>
      <c r="Q116" s="143">
        <f>ROUND(IF(ISERROR(IRR($B112:Q112)),0,IRR($B112:Q112)*100),4)</f>
        <v>0</v>
      </c>
      <c r="R116" s="143">
        <f>ROUND(IF(ISERROR(IRR($B112:R112)),0,IRR($B112:R112)*100),4)</f>
        <v>0</v>
      </c>
      <c r="S116" s="143">
        <f>ROUND(IF(ISERROR(IRR($B112:S112)),0,IRR($B112:S112)*100),4)</f>
        <v>0</v>
      </c>
      <c r="T116" s="143">
        <f>ROUND(IF(ISERROR(IRR($B112:T112)),0,IRR($B112:T112)*100),4)</f>
        <v>0</v>
      </c>
      <c r="U116" s="143">
        <f>ROUND(IF(ISERROR(IRR($B112:U112)),0,IRR($B112:U112)*100),4)</f>
        <v>0</v>
      </c>
      <c r="V116" s="143">
        <f>ROUND(IF(ISERROR(IRR($B112:V112)),0,IRR($B112:V112)*100),4)</f>
        <v>0</v>
      </c>
      <c r="W116" s="143">
        <f>ROUND(IF(ISERROR(IRR($B112:W112)),0,IRR($B112:W112)*100),4)</f>
        <v>0</v>
      </c>
      <c r="X116" s="143">
        <f>ROUND(IF(ISERROR(IRR($B112:X112)),0,IRR($B112:X112)*100),4)</f>
        <v>0</v>
      </c>
      <c r="Y116" s="143">
        <f>ROUND(IF(ISERROR(IRR($B112:Y112)),0,IRR($B112:Y112)*100),4)</f>
        <v>0</v>
      </c>
      <c r="Z116" s="143">
        <f>ROUND(IF(ISERROR(IRR($B112:Z112)),0,IRR($B112:Z112)*100),4)</f>
        <v>0</v>
      </c>
      <c r="AA116" s="143">
        <f>ROUND(IF(ISERROR(IRR($B112:AA112)),0,IRR($B112:AA112)*100),4)</f>
        <v>0</v>
      </c>
      <c r="AB116" s="143">
        <f>ROUND(IF(ISERROR(IRR($B112:AB112)),0,IRR($B112:AB112)*100),4)</f>
        <v>0</v>
      </c>
      <c r="AC116" s="143">
        <f>ROUND(IF(ISERROR(IRR($B112:AC112)),0,IRR($B112:AC112)*100),4)</f>
        <v>0</v>
      </c>
      <c r="AD116" s="143">
        <f>ROUND(IF(ISERROR(IRR($B112:AD112)),0,IRR($B112:AD112)*100),4)</f>
        <v>0</v>
      </c>
      <c r="AE116" s="143">
        <f>ROUND(IF(ISERROR(IRR($B112:AE112)),0,IRR($B112:AE112)*100),4)</f>
        <v>0</v>
      </c>
      <c r="AF116" s="143">
        <f>ROUND(IF(ISERROR(IRR($B112:AF112)),0,IRR($B112:AF112)*100),4)</f>
        <v>0</v>
      </c>
      <c r="AG116" s="143">
        <f>ROUND(IF(ISERROR(IRR($B112:AG112)),0,IRR($B112:AG112)*100),4)</f>
        <v>0</v>
      </c>
      <c r="AH116" s="143">
        <f>ROUND(IF(ISERROR(IRR($B112:AH112)),0,IRR($B112:AH112)*100),4)</f>
        <v>0</v>
      </c>
      <c r="AI116" s="143">
        <f>ROUND(IF(ISERROR(IRR($B112:AI112)),0,IRR($B112:AI112)*100),4)</f>
        <v>0</v>
      </c>
      <c r="AJ116" s="143">
        <f>ROUND(IF(ISERROR(IRR($B112:AJ112)),0,IRR($B112:AJ112)*100),4)</f>
        <v>0</v>
      </c>
      <c r="AK116" s="143">
        <f>ROUND(IF(ISERROR(IRR($B112:AK112)),0,IRR($B112:AK112)*100),4)</f>
        <v>0</v>
      </c>
      <c r="AL116" s="143">
        <f>ROUND(IF(ISERROR(IRR($B112:AL112)),0,IRR($B112:AL112)*100),4)</f>
        <v>0</v>
      </c>
      <c r="AM116" s="143">
        <f>ROUND(IF(ISERROR(IRR($B112:AM112)),0,IRR($B112:AM112)*100),4)</f>
        <v>0</v>
      </c>
      <c r="AN116" s="143">
        <f>ROUND(IF(ISERROR(IRR($B112:AN112)),0,IRR($B112:AN112)*100),4)</f>
        <v>0</v>
      </c>
      <c r="AO116" s="143">
        <f>ROUND(IF(ISERROR(IRR($B112:AO112)),0,IRR($B112:AO112)*100),4)</f>
        <v>0</v>
      </c>
      <c r="AP116" s="143">
        <f>ROUND(IF(ISERROR(IRR($B112:AP112)),0,IRR($B112:AP112)*100),4)</f>
        <v>0</v>
      </c>
    </row>
    <row r="117" spans="1:42" s="16" customFormat="1" x14ac:dyDescent="0.3">
      <c r="A117" s="41" t="s">
        <v>8</v>
      </c>
      <c r="B117" s="269">
        <f>MAX($B$116:B116)</f>
        <v>0</v>
      </c>
      <c r="C117" s="269">
        <f>MAX($B$116:C116)</f>
        <v>0</v>
      </c>
      <c r="D117" s="269">
        <f>MAX($B$116:D116)</f>
        <v>0</v>
      </c>
      <c r="E117" s="269">
        <f>MAX($B$116:E116)</f>
        <v>0</v>
      </c>
      <c r="F117" s="269">
        <f>MAX($B$116:F116)</f>
        <v>0</v>
      </c>
      <c r="G117" s="269">
        <f>MAX($B$116:G116)</f>
        <v>0</v>
      </c>
      <c r="H117" s="269">
        <f>MAX($B$116:H116)</f>
        <v>0</v>
      </c>
      <c r="I117" s="269">
        <f>MAX($B$116:I116)</f>
        <v>0</v>
      </c>
      <c r="J117" s="269">
        <f>MAX($B$116:J116)</f>
        <v>0</v>
      </c>
      <c r="K117" s="269">
        <f>MAX($B$116:K116)</f>
        <v>0</v>
      </c>
      <c r="L117" s="269">
        <f>MAX($B$116:L116)</f>
        <v>0</v>
      </c>
      <c r="M117" s="269">
        <f>MAX($B$116:M116)</f>
        <v>0</v>
      </c>
      <c r="N117" s="269">
        <f>MAX($B$116:N116)</f>
        <v>0</v>
      </c>
      <c r="O117" s="269">
        <f>MAX($B$116:O116)</f>
        <v>0</v>
      </c>
      <c r="P117" s="269">
        <f>MAX($B$116:P116)</f>
        <v>0</v>
      </c>
      <c r="Q117" s="269">
        <f>MAX($B$116:Q116)</f>
        <v>0</v>
      </c>
      <c r="R117" s="269">
        <f>MAX($B$116:R116)</f>
        <v>0</v>
      </c>
      <c r="S117" s="269">
        <f>MAX($B$116:S116)</f>
        <v>0</v>
      </c>
      <c r="T117" s="269">
        <f>MAX($B$116:T116)</f>
        <v>0</v>
      </c>
      <c r="U117" s="269">
        <f>MAX($B$116:U116)</f>
        <v>0</v>
      </c>
      <c r="V117" s="269">
        <f>MAX($B$116:V116)</f>
        <v>0</v>
      </c>
      <c r="W117" s="269">
        <f>MAX($B$116:W116)</f>
        <v>0</v>
      </c>
      <c r="X117" s="269">
        <f>MAX($B$116:X116)</f>
        <v>0</v>
      </c>
      <c r="Y117" s="269">
        <f>MAX($B$116:Y116)</f>
        <v>0</v>
      </c>
      <c r="Z117" s="269">
        <f>MAX($B$116:Z116)</f>
        <v>0</v>
      </c>
      <c r="AA117" s="269">
        <f>MAX($B$116:AA116)</f>
        <v>0</v>
      </c>
      <c r="AB117" s="269">
        <f>MAX($B$116:AB116)</f>
        <v>0</v>
      </c>
      <c r="AC117" s="269">
        <f>MAX($B$116:AC116)</f>
        <v>0</v>
      </c>
      <c r="AD117" s="269">
        <f>MAX($B$116:AD116)</f>
        <v>0</v>
      </c>
      <c r="AE117" s="269">
        <f>MAX($B$116:AE116)</f>
        <v>0</v>
      </c>
      <c r="AF117" s="269">
        <f>MAX($B$116:AF116)</f>
        <v>0</v>
      </c>
      <c r="AG117" s="269">
        <f>MAX($B$116:AG116)</f>
        <v>0</v>
      </c>
      <c r="AH117" s="269">
        <f>MAX($B$116:AH116)</f>
        <v>0</v>
      </c>
      <c r="AI117" s="269">
        <f>MAX($B$116:AI116)</f>
        <v>0</v>
      </c>
      <c r="AJ117" s="269">
        <f>MAX($B$116:AJ116)</f>
        <v>0</v>
      </c>
      <c r="AK117" s="269">
        <f>MAX($B$116:AK116)</f>
        <v>0</v>
      </c>
      <c r="AL117" s="269">
        <f>MAX($B$116:AL116)</f>
        <v>0</v>
      </c>
      <c r="AM117" s="269">
        <f>MAX($B$116:AM116)</f>
        <v>0</v>
      </c>
      <c r="AN117" s="269">
        <f>MAX($B$116:AN116)</f>
        <v>0</v>
      </c>
      <c r="AO117" s="269">
        <f>MAX($B$116:AO116)</f>
        <v>0</v>
      </c>
      <c r="AP117" s="269">
        <f>MAX($B$116:AP116)</f>
        <v>0</v>
      </c>
    </row>
    <row r="118" spans="1:42" x14ac:dyDescent="0.3">
      <c r="A118" s="117" t="s">
        <v>223</v>
      </c>
      <c r="B118" s="205">
        <f>SUM(C118:AP118)</f>
        <v>0</v>
      </c>
      <c r="C118" s="199">
        <f t="shared" ref="C118:AP118" si="54">IF(AND(B117&lt;IRRTarget,C117&gt;=IRRTarget),C$2,0)</f>
        <v>0</v>
      </c>
      <c r="D118" s="199">
        <f t="shared" si="54"/>
        <v>0</v>
      </c>
      <c r="E118" s="199">
        <f t="shared" si="54"/>
        <v>0</v>
      </c>
      <c r="F118" s="199">
        <f t="shared" si="54"/>
        <v>0</v>
      </c>
      <c r="G118" s="199">
        <f t="shared" si="54"/>
        <v>0</v>
      </c>
      <c r="H118" s="199">
        <f t="shared" si="54"/>
        <v>0</v>
      </c>
      <c r="I118" s="199">
        <f t="shared" si="54"/>
        <v>0</v>
      </c>
      <c r="J118" s="199">
        <f t="shared" si="54"/>
        <v>0</v>
      </c>
      <c r="K118" s="199">
        <f t="shared" si="54"/>
        <v>0</v>
      </c>
      <c r="L118" s="199">
        <f t="shared" si="54"/>
        <v>0</v>
      </c>
      <c r="M118" s="199">
        <f t="shared" si="54"/>
        <v>0</v>
      </c>
      <c r="N118" s="199">
        <f>IF(AND(M117&lt;IRRTarget,N117&gt;=IRRTarget),N$2,0)</f>
        <v>0</v>
      </c>
      <c r="O118" s="199">
        <f t="shared" si="54"/>
        <v>0</v>
      </c>
      <c r="P118" s="199">
        <f t="shared" si="54"/>
        <v>0</v>
      </c>
      <c r="Q118" s="199">
        <f t="shared" si="54"/>
        <v>0</v>
      </c>
      <c r="R118" s="199">
        <f t="shared" si="54"/>
        <v>0</v>
      </c>
      <c r="S118" s="199">
        <f t="shared" si="54"/>
        <v>0</v>
      </c>
      <c r="T118" s="199">
        <f t="shared" si="54"/>
        <v>0</v>
      </c>
      <c r="U118" s="199">
        <f t="shared" si="54"/>
        <v>0</v>
      </c>
      <c r="V118" s="199">
        <f t="shared" si="54"/>
        <v>0</v>
      </c>
      <c r="W118" s="199">
        <f t="shared" si="54"/>
        <v>0</v>
      </c>
      <c r="X118" s="199">
        <f t="shared" si="54"/>
        <v>0</v>
      </c>
      <c r="Y118" s="199">
        <f t="shared" si="54"/>
        <v>0</v>
      </c>
      <c r="Z118" s="199">
        <f t="shared" si="54"/>
        <v>0</v>
      </c>
      <c r="AA118" s="199">
        <f t="shared" si="54"/>
        <v>0</v>
      </c>
      <c r="AB118" s="199">
        <f t="shared" si="54"/>
        <v>0</v>
      </c>
      <c r="AC118" s="199">
        <f t="shared" si="54"/>
        <v>0</v>
      </c>
      <c r="AD118" s="199">
        <f t="shared" si="54"/>
        <v>0</v>
      </c>
      <c r="AE118" s="199">
        <f t="shared" si="54"/>
        <v>0</v>
      </c>
      <c r="AF118" s="199">
        <f t="shared" si="54"/>
        <v>0</v>
      </c>
      <c r="AG118" s="199">
        <f t="shared" si="54"/>
        <v>0</v>
      </c>
      <c r="AH118" s="199">
        <f t="shared" si="54"/>
        <v>0</v>
      </c>
      <c r="AI118" s="199">
        <f t="shared" si="54"/>
        <v>0</v>
      </c>
      <c r="AJ118" s="199">
        <f t="shared" si="54"/>
        <v>0</v>
      </c>
      <c r="AK118" s="199">
        <f t="shared" si="54"/>
        <v>0</v>
      </c>
      <c r="AL118" s="199">
        <f t="shared" si="54"/>
        <v>0</v>
      </c>
      <c r="AM118" s="199">
        <f t="shared" si="54"/>
        <v>0</v>
      </c>
      <c r="AN118" s="199">
        <f t="shared" si="54"/>
        <v>0</v>
      </c>
      <c r="AO118" s="199">
        <f t="shared" si="54"/>
        <v>0</v>
      </c>
      <c r="AP118" s="199">
        <f t="shared" si="54"/>
        <v>0</v>
      </c>
    </row>
    <row r="119" spans="1:42" x14ac:dyDescent="0.3">
      <c r="A119" s="117"/>
      <c r="B119" s="207"/>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c r="AA119" s="199"/>
      <c r="AB119" s="199"/>
      <c r="AC119" s="199"/>
      <c r="AD119" s="199"/>
      <c r="AE119" s="199"/>
      <c r="AF119" s="199"/>
      <c r="AG119" s="199"/>
      <c r="AH119" s="199"/>
      <c r="AI119" s="199"/>
      <c r="AJ119" s="199"/>
      <c r="AK119" s="199"/>
      <c r="AL119" s="199"/>
      <c r="AM119" s="199"/>
      <c r="AN119" s="199"/>
      <c r="AO119" s="199"/>
      <c r="AP119" s="199"/>
    </row>
    <row r="120" spans="1:42" x14ac:dyDescent="0.3">
      <c r="A120" s="117" t="s">
        <v>225</v>
      </c>
      <c r="B120" s="237">
        <f>B112+NPV(NominalDiscountRate/100,C112:AP112)</f>
        <v>0</v>
      </c>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s="122" customFormat="1" x14ac:dyDescent="0.3">
      <c r="A121" s="4"/>
      <c r="B121" s="203"/>
    </row>
    <row r="122" spans="1:42" s="122" customFormat="1" x14ac:dyDescent="0.3">
      <c r="A122" s="109" t="s">
        <v>226</v>
      </c>
      <c r="B122" s="288"/>
      <c r="C122" s="288"/>
      <c r="D122" s="288"/>
      <c r="E122" s="288"/>
      <c r="F122" s="288"/>
      <c r="G122" s="288"/>
      <c r="H122" s="288"/>
      <c r="I122" s="288"/>
      <c r="J122" s="288"/>
      <c r="K122" s="288"/>
      <c r="L122" s="288"/>
      <c r="M122" s="288"/>
      <c r="N122" s="288"/>
      <c r="O122" s="288"/>
      <c r="P122" s="288"/>
      <c r="Q122" s="288"/>
      <c r="R122" s="288"/>
      <c r="S122" s="288"/>
      <c r="T122" s="288"/>
      <c r="U122" s="288"/>
      <c r="V122" s="288"/>
      <c r="W122" s="288"/>
      <c r="X122" s="288"/>
      <c r="Y122" s="288"/>
      <c r="Z122" s="288"/>
      <c r="AA122" s="288"/>
      <c r="AB122" s="288"/>
      <c r="AC122" s="288"/>
      <c r="AD122" s="288"/>
      <c r="AE122" s="288"/>
      <c r="AF122" s="288"/>
      <c r="AG122" s="288"/>
      <c r="AH122" s="288"/>
      <c r="AI122" s="288"/>
      <c r="AJ122" s="288"/>
      <c r="AK122" s="288"/>
      <c r="AL122" s="288"/>
      <c r="AM122" s="288"/>
      <c r="AN122" s="288"/>
      <c r="AO122" s="288"/>
      <c r="AP122" s="288"/>
    </row>
    <row r="123" spans="1:42" x14ac:dyDescent="0.3">
      <c r="A123" s="23" t="s">
        <v>218</v>
      </c>
      <c r="B123" s="241">
        <f>B95</f>
        <v>0</v>
      </c>
      <c r="C123" s="194">
        <f>C534+C171+C211-C41-C539-C540+C103+C107-C570-C564-C565-C576-C582-C614-C646+C678-C571+C19</f>
        <v>0</v>
      </c>
      <c r="D123" s="379">
        <f t="shared" ref="D123:AP123" si="55">D534+D171+D211-D41-D539-D540+D103+D107-D570-D564-D565-D576-D582-D614-D646+D678-D571+D19</f>
        <v>0</v>
      </c>
      <c r="E123" s="379">
        <f t="shared" si="55"/>
        <v>0</v>
      </c>
      <c r="F123" s="379">
        <f t="shared" si="55"/>
        <v>0</v>
      </c>
      <c r="G123" s="379">
        <f t="shared" si="55"/>
        <v>0</v>
      </c>
      <c r="H123" s="379">
        <f t="shared" si="55"/>
        <v>0</v>
      </c>
      <c r="I123" s="379">
        <f t="shared" si="55"/>
        <v>0</v>
      </c>
      <c r="J123" s="379">
        <f t="shared" si="55"/>
        <v>0</v>
      </c>
      <c r="K123" s="379">
        <f t="shared" si="55"/>
        <v>0</v>
      </c>
      <c r="L123" s="379">
        <f t="shared" si="55"/>
        <v>0</v>
      </c>
      <c r="M123" s="379">
        <f t="shared" si="55"/>
        <v>0</v>
      </c>
      <c r="N123" s="379">
        <f t="shared" si="55"/>
        <v>0</v>
      </c>
      <c r="O123" s="379">
        <f t="shared" si="55"/>
        <v>0</v>
      </c>
      <c r="P123" s="379">
        <f t="shared" si="55"/>
        <v>0</v>
      </c>
      <c r="Q123" s="379">
        <f t="shared" si="55"/>
        <v>0</v>
      </c>
      <c r="R123" s="379">
        <f t="shared" si="55"/>
        <v>0</v>
      </c>
      <c r="S123" s="379">
        <f t="shared" si="55"/>
        <v>0</v>
      </c>
      <c r="T123" s="379">
        <f t="shared" si="55"/>
        <v>0</v>
      </c>
      <c r="U123" s="379">
        <f t="shared" si="55"/>
        <v>0</v>
      </c>
      <c r="V123" s="379">
        <f t="shared" si="55"/>
        <v>0</v>
      </c>
      <c r="W123" s="379">
        <f t="shared" si="55"/>
        <v>0</v>
      </c>
      <c r="X123" s="379">
        <f t="shared" si="55"/>
        <v>0</v>
      </c>
      <c r="Y123" s="379">
        <f t="shared" si="55"/>
        <v>0</v>
      </c>
      <c r="Z123" s="379">
        <f t="shared" si="55"/>
        <v>0</v>
      </c>
      <c r="AA123" s="379">
        <f t="shared" si="55"/>
        <v>0</v>
      </c>
      <c r="AB123" s="379">
        <f t="shared" si="55"/>
        <v>0</v>
      </c>
      <c r="AC123" s="379">
        <f t="shared" si="55"/>
        <v>0</v>
      </c>
      <c r="AD123" s="379">
        <f t="shared" si="55"/>
        <v>0</v>
      </c>
      <c r="AE123" s="379">
        <f t="shared" si="55"/>
        <v>0</v>
      </c>
      <c r="AF123" s="379">
        <f t="shared" si="55"/>
        <v>0</v>
      </c>
      <c r="AG123" s="379">
        <f t="shared" si="55"/>
        <v>0</v>
      </c>
      <c r="AH123" s="379">
        <f t="shared" si="55"/>
        <v>0</v>
      </c>
      <c r="AI123" s="379">
        <f t="shared" si="55"/>
        <v>0</v>
      </c>
      <c r="AJ123" s="379">
        <f t="shared" si="55"/>
        <v>0</v>
      </c>
      <c r="AK123" s="379">
        <f t="shared" si="55"/>
        <v>0</v>
      </c>
      <c r="AL123" s="379">
        <f t="shared" si="55"/>
        <v>0</v>
      </c>
      <c r="AM123" s="379">
        <f t="shared" si="55"/>
        <v>0</v>
      </c>
      <c r="AN123" s="379">
        <f t="shared" si="55"/>
        <v>0</v>
      </c>
      <c r="AO123" s="379">
        <f t="shared" si="55"/>
        <v>0</v>
      </c>
      <c r="AP123" s="379">
        <f t="shared" si="55"/>
        <v>0</v>
      </c>
    </row>
    <row r="124" spans="1:42" x14ac:dyDescent="0.3">
      <c r="A124" s="23" t="s">
        <v>227</v>
      </c>
      <c r="B124" s="241"/>
      <c r="C124" s="194">
        <f t="shared" ref="C124:AP124" si="56">C12</f>
        <v>0</v>
      </c>
      <c r="D124" s="379">
        <f t="shared" si="56"/>
        <v>0</v>
      </c>
      <c r="E124" s="379">
        <f t="shared" si="56"/>
        <v>0</v>
      </c>
      <c r="F124" s="379">
        <f t="shared" si="56"/>
        <v>0</v>
      </c>
      <c r="G124" s="379">
        <f t="shared" si="56"/>
        <v>0</v>
      </c>
      <c r="H124" s="379">
        <f t="shared" si="56"/>
        <v>0</v>
      </c>
      <c r="I124" s="379">
        <f t="shared" si="56"/>
        <v>0</v>
      </c>
      <c r="J124" s="379">
        <f t="shared" si="56"/>
        <v>0</v>
      </c>
      <c r="K124" s="379">
        <f t="shared" si="56"/>
        <v>0</v>
      </c>
      <c r="L124" s="379">
        <f t="shared" si="56"/>
        <v>0</v>
      </c>
      <c r="M124" s="379">
        <f t="shared" si="56"/>
        <v>0</v>
      </c>
      <c r="N124" s="379">
        <f t="shared" si="56"/>
        <v>0</v>
      </c>
      <c r="O124" s="379">
        <f t="shared" si="56"/>
        <v>0</v>
      </c>
      <c r="P124" s="379">
        <f t="shared" si="56"/>
        <v>0</v>
      </c>
      <c r="Q124" s="379">
        <f t="shared" si="56"/>
        <v>0</v>
      </c>
      <c r="R124" s="379">
        <f t="shared" si="56"/>
        <v>0</v>
      </c>
      <c r="S124" s="379">
        <f t="shared" si="56"/>
        <v>0</v>
      </c>
      <c r="T124" s="379">
        <f t="shared" si="56"/>
        <v>0</v>
      </c>
      <c r="U124" s="379">
        <f t="shared" si="56"/>
        <v>0</v>
      </c>
      <c r="V124" s="379">
        <f t="shared" si="56"/>
        <v>0</v>
      </c>
      <c r="W124" s="379">
        <f t="shared" si="56"/>
        <v>0</v>
      </c>
      <c r="X124" s="379">
        <f t="shared" si="56"/>
        <v>0</v>
      </c>
      <c r="Y124" s="379">
        <f t="shared" si="56"/>
        <v>0</v>
      </c>
      <c r="Z124" s="379">
        <f t="shared" si="56"/>
        <v>0</v>
      </c>
      <c r="AA124" s="379">
        <f t="shared" si="56"/>
        <v>0</v>
      </c>
      <c r="AB124" s="379">
        <f t="shared" si="56"/>
        <v>0</v>
      </c>
      <c r="AC124" s="379">
        <f t="shared" si="56"/>
        <v>0</v>
      </c>
      <c r="AD124" s="379">
        <f t="shared" si="56"/>
        <v>0</v>
      </c>
      <c r="AE124" s="379">
        <f t="shared" si="56"/>
        <v>0</v>
      </c>
      <c r="AF124" s="379">
        <f t="shared" si="56"/>
        <v>0</v>
      </c>
      <c r="AG124" s="379">
        <f t="shared" si="56"/>
        <v>0</v>
      </c>
      <c r="AH124" s="379">
        <f t="shared" si="56"/>
        <v>0</v>
      </c>
      <c r="AI124" s="379">
        <f t="shared" si="56"/>
        <v>0</v>
      </c>
      <c r="AJ124" s="379">
        <f t="shared" si="56"/>
        <v>0</v>
      </c>
      <c r="AK124" s="379">
        <f t="shared" si="56"/>
        <v>0</v>
      </c>
      <c r="AL124" s="379">
        <f t="shared" si="56"/>
        <v>0</v>
      </c>
      <c r="AM124" s="379">
        <f t="shared" si="56"/>
        <v>0</v>
      </c>
      <c r="AN124" s="379">
        <f t="shared" si="56"/>
        <v>0</v>
      </c>
      <c r="AO124" s="379">
        <f t="shared" si="56"/>
        <v>0</v>
      </c>
      <c r="AP124" s="379">
        <f t="shared" si="56"/>
        <v>0</v>
      </c>
    </row>
    <row r="125" spans="1:42" x14ac:dyDescent="0.3">
      <c r="A125" s="23" t="s">
        <v>219</v>
      </c>
      <c r="B125" s="241"/>
      <c r="C125" s="194">
        <f t="shared" ref="C125:AP125" si="57">C5</f>
        <v>0</v>
      </c>
      <c r="D125" s="194">
        <f t="shared" si="57"/>
        <v>0</v>
      </c>
      <c r="E125" s="194">
        <f t="shared" si="57"/>
        <v>0</v>
      </c>
      <c r="F125" s="194">
        <f t="shared" si="57"/>
        <v>0</v>
      </c>
      <c r="G125" s="194">
        <f t="shared" si="57"/>
        <v>0</v>
      </c>
      <c r="H125" s="194">
        <f t="shared" si="57"/>
        <v>0</v>
      </c>
      <c r="I125" s="194">
        <f t="shared" si="57"/>
        <v>0</v>
      </c>
      <c r="J125" s="194">
        <f t="shared" si="57"/>
        <v>0</v>
      </c>
      <c r="K125" s="194">
        <f t="shared" si="57"/>
        <v>0</v>
      </c>
      <c r="L125" s="194">
        <f t="shared" si="57"/>
        <v>0</v>
      </c>
      <c r="M125" s="194">
        <f t="shared" si="57"/>
        <v>0</v>
      </c>
      <c r="N125" s="194">
        <f t="shared" si="57"/>
        <v>0</v>
      </c>
      <c r="O125" s="194">
        <f t="shared" si="57"/>
        <v>0</v>
      </c>
      <c r="P125" s="194">
        <f t="shared" si="57"/>
        <v>0</v>
      </c>
      <c r="Q125" s="194">
        <f t="shared" si="57"/>
        <v>0</v>
      </c>
      <c r="R125" s="194">
        <f t="shared" si="57"/>
        <v>0</v>
      </c>
      <c r="S125" s="194">
        <f t="shared" si="57"/>
        <v>0</v>
      </c>
      <c r="T125" s="194">
        <f t="shared" si="57"/>
        <v>0</v>
      </c>
      <c r="U125" s="194">
        <f t="shared" si="57"/>
        <v>0</v>
      </c>
      <c r="V125" s="194">
        <f t="shared" si="57"/>
        <v>0</v>
      </c>
      <c r="W125" s="194">
        <f t="shared" si="57"/>
        <v>0</v>
      </c>
      <c r="X125" s="194">
        <f t="shared" si="57"/>
        <v>0</v>
      </c>
      <c r="Y125" s="194">
        <f t="shared" si="57"/>
        <v>0</v>
      </c>
      <c r="Z125" s="194">
        <f t="shared" si="57"/>
        <v>0</v>
      </c>
      <c r="AA125" s="194">
        <f t="shared" si="57"/>
        <v>0</v>
      </c>
      <c r="AB125" s="194">
        <f t="shared" si="57"/>
        <v>0</v>
      </c>
      <c r="AC125" s="194">
        <f t="shared" si="57"/>
        <v>0</v>
      </c>
      <c r="AD125" s="194">
        <f t="shared" si="57"/>
        <v>0</v>
      </c>
      <c r="AE125" s="194">
        <f t="shared" si="57"/>
        <v>0</v>
      </c>
      <c r="AF125" s="194">
        <f t="shared" si="57"/>
        <v>0</v>
      </c>
      <c r="AG125" s="194">
        <f t="shared" si="57"/>
        <v>0</v>
      </c>
      <c r="AH125" s="194">
        <f t="shared" si="57"/>
        <v>0</v>
      </c>
      <c r="AI125" s="194">
        <f t="shared" si="57"/>
        <v>0</v>
      </c>
      <c r="AJ125" s="194">
        <f t="shared" si="57"/>
        <v>0</v>
      </c>
      <c r="AK125" s="194">
        <f t="shared" si="57"/>
        <v>0</v>
      </c>
      <c r="AL125" s="194">
        <f t="shared" si="57"/>
        <v>0</v>
      </c>
      <c r="AM125" s="194">
        <f t="shared" si="57"/>
        <v>0</v>
      </c>
      <c r="AN125" s="194">
        <f t="shared" si="57"/>
        <v>0</v>
      </c>
      <c r="AO125" s="194">
        <f t="shared" si="57"/>
        <v>0</v>
      </c>
      <c r="AP125" s="194">
        <f t="shared" si="57"/>
        <v>0</v>
      </c>
    </row>
    <row r="126" spans="1:42" s="122" customFormat="1" x14ac:dyDescent="0.3">
      <c r="A126" s="4"/>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s="122" customFormat="1" x14ac:dyDescent="0.3">
      <c r="A127" s="4" t="s">
        <v>217</v>
      </c>
      <c r="B127" s="196">
        <f>-(B123+NPV(NominalDiscountRate/100,C123:AP123))</f>
        <v>0</v>
      </c>
      <c r="C127" s="194"/>
      <c r="D127" s="19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3">
      <c r="A128" s="4" t="s">
        <v>216</v>
      </c>
      <c r="B128" s="196">
        <f>NPV(NominalDiscountRate/100,C125:AP125)</f>
        <v>0</v>
      </c>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3">
      <c r="A129" s="4" t="s">
        <v>279</v>
      </c>
      <c r="B129" s="281">
        <f>IF(B128=0,0,B127/B128*100)</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3">
      <c r="A130" s="4"/>
      <c r="B130" s="268"/>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3">
      <c r="A131" s="4" t="s">
        <v>228</v>
      </c>
      <c r="B131" s="196">
        <f>NPV(NominalDiscountRate/100,C124:AP124)</f>
        <v>0</v>
      </c>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3">
      <c r="A132" s="4" t="s">
        <v>216</v>
      </c>
      <c r="B132" s="196">
        <f>B128</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3">
      <c r="A133" s="4" t="s">
        <v>280</v>
      </c>
      <c r="B133" s="281">
        <f>IF(B132=0,0,B131/B132*100)</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3">
      <c r="A134" s="4"/>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3">
      <c r="A135" s="109" t="s">
        <v>32</v>
      </c>
      <c r="B135" s="288"/>
      <c r="C135" s="288"/>
      <c r="D135" s="288"/>
      <c r="E135" s="288"/>
      <c r="F135" s="288"/>
      <c r="G135" s="288"/>
      <c r="H135" s="288"/>
      <c r="I135" s="288"/>
      <c r="J135" s="288"/>
      <c r="K135" s="288"/>
      <c r="L135" s="288"/>
      <c r="M135" s="288"/>
      <c r="N135" s="288"/>
      <c r="O135" s="288"/>
      <c r="P135" s="288"/>
      <c r="Q135" s="288"/>
      <c r="R135" s="288"/>
      <c r="S135" s="288"/>
      <c r="T135" s="288"/>
      <c r="U135" s="288"/>
      <c r="V135" s="288"/>
      <c r="W135" s="288"/>
      <c r="X135" s="288"/>
      <c r="Y135" s="288"/>
      <c r="Z135" s="288"/>
      <c r="AA135" s="288"/>
      <c r="AB135" s="288"/>
      <c r="AC135" s="288"/>
      <c r="AD135" s="288"/>
      <c r="AE135" s="288"/>
      <c r="AF135" s="288"/>
      <c r="AG135" s="288"/>
      <c r="AH135" s="288"/>
      <c r="AI135" s="288"/>
      <c r="AJ135" s="288"/>
      <c r="AK135" s="288"/>
      <c r="AL135" s="288"/>
      <c r="AM135" s="288"/>
      <c r="AN135" s="288"/>
      <c r="AO135" s="288"/>
      <c r="AP135" s="288"/>
    </row>
    <row r="136" spans="1:42" s="204" customFormat="1" x14ac:dyDescent="0.3">
      <c r="A136" s="29" t="s">
        <v>46</v>
      </c>
    </row>
    <row r="137" spans="1:42" s="16" customFormat="1" x14ac:dyDescent="0.3">
      <c r="A137" s="118" t="s">
        <v>33</v>
      </c>
      <c r="B137" s="204"/>
      <c r="C137" s="188">
        <f t="shared" ref="C137:AP137" si="58">C43</f>
        <v>0</v>
      </c>
      <c r="D137" s="188">
        <f t="shared" si="58"/>
        <v>0</v>
      </c>
      <c r="E137" s="188">
        <f t="shared" si="58"/>
        <v>0</v>
      </c>
      <c r="F137" s="188">
        <f t="shared" si="58"/>
        <v>0</v>
      </c>
      <c r="G137" s="188">
        <f t="shared" si="58"/>
        <v>0</v>
      </c>
      <c r="H137" s="188">
        <f t="shared" si="58"/>
        <v>0</v>
      </c>
      <c r="I137" s="188">
        <f t="shared" si="58"/>
        <v>0</v>
      </c>
      <c r="J137" s="188">
        <f t="shared" si="58"/>
        <v>0</v>
      </c>
      <c r="K137" s="188">
        <f t="shared" si="58"/>
        <v>0</v>
      </c>
      <c r="L137" s="188">
        <f t="shared" si="58"/>
        <v>0</v>
      </c>
      <c r="M137" s="188">
        <f t="shared" si="58"/>
        <v>0</v>
      </c>
      <c r="N137" s="188">
        <f t="shared" si="58"/>
        <v>0</v>
      </c>
      <c r="O137" s="188">
        <f t="shared" si="58"/>
        <v>0</v>
      </c>
      <c r="P137" s="188">
        <f t="shared" si="58"/>
        <v>0</v>
      </c>
      <c r="Q137" s="188">
        <f t="shared" si="58"/>
        <v>0</v>
      </c>
      <c r="R137" s="188">
        <f t="shared" si="58"/>
        <v>0</v>
      </c>
      <c r="S137" s="188">
        <f t="shared" si="58"/>
        <v>0</v>
      </c>
      <c r="T137" s="188">
        <f t="shared" si="58"/>
        <v>0</v>
      </c>
      <c r="U137" s="188">
        <f t="shared" si="58"/>
        <v>0</v>
      </c>
      <c r="V137" s="188">
        <f t="shared" si="58"/>
        <v>0</v>
      </c>
      <c r="W137" s="188">
        <f t="shared" si="58"/>
        <v>0</v>
      </c>
      <c r="X137" s="188">
        <f t="shared" si="58"/>
        <v>0</v>
      </c>
      <c r="Y137" s="188">
        <f t="shared" si="58"/>
        <v>0</v>
      </c>
      <c r="Z137" s="188">
        <f t="shared" si="58"/>
        <v>0</v>
      </c>
      <c r="AA137" s="188">
        <f t="shared" si="58"/>
        <v>0</v>
      </c>
      <c r="AB137" s="188">
        <f t="shared" si="58"/>
        <v>0</v>
      </c>
      <c r="AC137" s="188">
        <f t="shared" si="58"/>
        <v>0</v>
      </c>
      <c r="AD137" s="188">
        <f t="shared" si="58"/>
        <v>0</v>
      </c>
      <c r="AE137" s="188">
        <f t="shared" si="58"/>
        <v>0</v>
      </c>
      <c r="AF137" s="188">
        <f t="shared" si="58"/>
        <v>0</v>
      </c>
      <c r="AG137" s="188">
        <f t="shared" si="58"/>
        <v>0</v>
      </c>
      <c r="AH137" s="188">
        <f t="shared" si="58"/>
        <v>0</v>
      </c>
      <c r="AI137" s="188">
        <f t="shared" si="58"/>
        <v>0</v>
      </c>
      <c r="AJ137" s="188">
        <f t="shared" si="58"/>
        <v>0</v>
      </c>
      <c r="AK137" s="188">
        <f t="shared" si="58"/>
        <v>0</v>
      </c>
      <c r="AL137" s="188">
        <f t="shared" si="58"/>
        <v>0</v>
      </c>
      <c r="AM137" s="188">
        <f t="shared" si="58"/>
        <v>0</v>
      </c>
      <c r="AN137" s="188">
        <f t="shared" si="58"/>
        <v>0</v>
      </c>
      <c r="AO137" s="188">
        <f t="shared" si="58"/>
        <v>0</v>
      </c>
      <c r="AP137" s="188">
        <f t="shared" si="58"/>
        <v>0</v>
      </c>
    </row>
    <row r="138" spans="1:42" s="16" customFormat="1" x14ac:dyDescent="0.3">
      <c r="A138" s="118" t="s">
        <v>42</v>
      </c>
      <c r="B138" s="204"/>
      <c r="C138" s="188">
        <f t="shared" ref="C138:AP138" si="59">C678</f>
        <v>0</v>
      </c>
      <c r="D138" s="188">
        <f t="shared" si="59"/>
        <v>0</v>
      </c>
      <c r="E138" s="188">
        <f t="shared" si="59"/>
        <v>0</v>
      </c>
      <c r="F138" s="188">
        <f t="shared" si="59"/>
        <v>0</v>
      </c>
      <c r="G138" s="188">
        <f t="shared" si="59"/>
        <v>0</v>
      </c>
      <c r="H138" s="188">
        <f t="shared" si="59"/>
        <v>0</v>
      </c>
      <c r="I138" s="188">
        <f t="shared" si="59"/>
        <v>0</v>
      </c>
      <c r="J138" s="188">
        <f t="shared" si="59"/>
        <v>0</v>
      </c>
      <c r="K138" s="188">
        <f t="shared" si="59"/>
        <v>0</v>
      </c>
      <c r="L138" s="188">
        <f t="shared" si="59"/>
        <v>0</v>
      </c>
      <c r="M138" s="188">
        <f t="shared" si="59"/>
        <v>0</v>
      </c>
      <c r="N138" s="188">
        <f t="shared" si="59"/>
        <v>0</v>
      </c>
      <c r="O138" s="188">
        <f t="shared" si="59"/>
        <v>0</v>
      </c>
      <c r="P138" s="188">
        <f t="shared" si="59"/>
        <v>0</v>
      </c>
      <c r="Q138" s="188">
        <f t="shared" si="59"/>
        <v>0</v>
      </c>
      <c r="R138" s="188">
        <f t="shared" si="59"/>
        <v>0</v>
      </c>
      <c r="S138" s="188">
        <f t="shared" si="59"/>
        <v>0</v>
      </c>
      <c r="T138" s="188">
        <f t="shared" si="59"/>
        <v>0</v>
      </c>
      <c r="U138" s="188">
        <f t="shared" si="59"/>
        <v>0</v>
      </c>
      <c r="V138" s="188">
        <f t="shared" si="59"/>
        <v>0</v>
      </c>
      <c r="W138" s="188">
        <f t="shared" si="59"/>
        <v>0</v>
      </c>
      <c r="X138" s="188">
        <f t="shared" si="59"/>
        <v>0</v>
      </c>
      <c r="Y138" s="188">
        <f t="shared" si="59"/>
        <v>0</v>
      </c>
      <c r="Z138" s="188">
        <f t="shared" si="59"/>
        <v>0</v>
      </c>
      <c r="AA138" s="188">
        <f t="shared" si="59"/>
        <v>0</v>
      </c>
      <c r="AB138" s="188">
        <f t="shared" si="59"/>
        <v>0</v>
      </c>
      <c r="AC138" s="188">
        <f t="shared" si="59"/>
        <v>0</v>
      </c>
      <c r="AD138" s="188">
        <f t="shared" si="59"/>
        <v>0</v>
      </c>
      <c r="AE138" s="188">
        <f t="shared" si="59"/>
        <v>0</v>
      </c>
      <c r="AF138" s="188">
        <f t="shared" si="59"/>
        <v>0</v>
      </c>
      <c r="AG138" s="188">
        <f t="shared" si="59"/>
        <v>0</v>
      </c>
      <c r="AH138" s="188">
        <f t="shared" si="59"/>
        <v>0</v>
      </c>
      <c r="AI138" s="188">
        <f t="shared" si="59"/>
        <v>0</v>
      </c>
      <c r="AJ138" s="188">
        <f t="shared" si="59"/>
        <v>0</v>
      </c>
      <c r="AK138" s="188">
        <f t="shared" si="59"/>
        <v>0</v>
      </c>
      <c r="AL138" s="188">
        <f t="shared" si="59"/>
        <v>0</v>
      </c>
      <c r="AM138" s="188">
        <f t="shared" si="59"/>
        <v>0</v>
      </c>
      <c r="AN138" s="188">
        <f t="shared" si="59"/>
        <v>0</v>
      </c>
      <c r="AO138" s="188">
        <f t="shared" si="59"/>
        <v>0</v>
      </c>
      <c r="AP138" s="188">
        <f t="shared" si="59"/>
        <v>0</v>
      </c>
    </row>
    <row r="139" spans="1:42" s="16" customFormat="1" x14ac:dyDescent="0.3">
      <c r="A139" s="118" t="s">
        <v>34</v>
      </c>
      <c r="B139" s="204"/>
      <c r="C139" s="188">
        <f t="shared" ref="C139:AP139" si="60">-C539</f>
        <v>0</v>
      </c>
      <c r="D139" s="188">
        <f t="shared" si="60"/>
        <v>0</v>
      </c>
      <c r="E139" s="188">
        <f t="shared" si="60"/>
        <v>0</v>
      </c>
      <c r="F139" s="188">
        <f t="shared" si="60"/>
        <v>0</v>
      </c>
      <c r="G139" s="188">
        <f t="shared" si="60"/>
        <v>0</v>
      </c>
      <c r="H139" s="188">
        <f t="shared" si="60"/>
        <v>0</v>
      </c>
      <c r="I139" s="188">
        <f t="shared" si="60"/>
        <v>0</v>
      </c>
      <c r="J139" s="188">
        <f t="shared" si="60"/>
        <v>0</v>
      </c>
      <c r="K139" s="188">
        <f t="shared" si="60"/>
        <v>0</v>
      </c>
      <c r="L139" s="188">
        <f t="shared" si="60"/>
        <v>0</v>
      </c>
      <c r="M139" s="188">
        <f t="shared" si="60"/>
        <v>0</v>
      </c>
      <c r="N139" s="188">
        <f t="shared" si="60"/>
        <v>0</v>
      </c>
      <c r="O139" s="188">
        <f t="shared" si="60"/>
        <v>0</v>
      </c>
      <c r="P139" s="188">
        <f t="shared" si="60"/>
        <v>0</v>
      </c>
      <c r="Q139" s="188">
        <f t="shared" si="60"/>
        <v>0</v>
      </c>
      <c r="R139" s="188">
        <f t="shared" si="60"/>
        <v>0</v>
      </c>
      <c r="S139" s="188">
        <f t="shared" si="60"/>
        <v>0</v>
      </c>
      <c r="T139" s="188">
        <f t="shared" si="60"/>
        <v>0</v>
      </c>
      <c r="U139" s="188">
        <f t="shared" si="60"/>
        <v>0</v>
      </c>
      <c r="V139" s="188">
        <f t="shared" si="60"/>
        <v>0</v>
      </c>
      <c r="W139" s="188">
        <f t="shared" si="60"/>
        <v>0</v>
      </c>
      <c r="X139" s="188">
        <f t="shared" si="60"/>
        <v>0</v>
      </c>
      <c r="Y139" s="188">
        <f t="shared" si="60"/>
        <v>0</v>
      </c>
      <c r="Z139" s="188">
        <f t="shared" si="60"/>
        <v>0</v>
      </c>
      <c r="AA139" s="188">
        <f t="shared" si="60"/>
        <v>0</v>
      </c>
      <c r="AB139" s="188">
        <f t="shared" si="60"/>
        <v>0</v>
      </c>
      <c r="AC139" s="188">
        <f t="shared" si="60"/>
        <v>0</v>
      </c>
      <c r="AD139" s="188">
        <f t="shared" si="60"/>
        <v>0</v>
      </c>
      <c r="AE139" s="188">
        <f t="shared" si="60"/>
        <v>0</v>
      </c>
      <c r="AF139" s="188">
        <f t="shared" si="60"/>
        <v>0</v>
      </c>
      <c r="AG139" s="188">
        <f t="shared" si="60"/>
        <v>0</v>
      </c>
      <c r="AH139" s="188">
        <f t="shared" si="60"/>
        <v>0</v>
      </c>
      <c r="AI139" s="188">
        <f t="shared" si="60"/>
        <v>0</v>
      </c>
      <c r="AJ139" s="188">
        <f t="shared" si="60"/>
        <v>0</v>
      </c>
      <c r="AK139" s="188">
        <f t="shared" si="60"/>
        <v>0</v>
      </c>
      <c r="AL139" s="188">
        <f t="shared" si="60"/>
        <v>0</v>
      </c>
      <c r="AM139" s="188">
        <f t="shared" si="60"/>
        <v>0</v>
      </c>
      <c r="AN139" s="188">
        <f t="shared" si="60"/>
        <v>0</v>
      </c>
      <c r="AO139" s="188">
        <f t="shared" si="60"/>
        <v>0</v>
      </c>
      <c r="AP139" s="188">
        <f t="shared" si="60"/>
        <v>0</v>
      </c>
    </row>
    <row r="140" spans="1:42" s="9" customFormat="1" x14ac:dyDescent="0.3">
      <c r="A140" s="118" t="s">
        <v>37</v>
      </c>
      <c r="B140" s="204"/>
      <c r="C140" s="163">
        <f t="shared" ref="C140:AP140" si="61">IF(C$2&lt;=analysis_period,-C263-C293-C319-C345,0)</f>
        <v>0</v>
      </c>
      <c r="D140" s="163">
        <f t="shared" si="61"/>
        <v>0</v>
      </c>
      <c r="E140" s="163">
        <f t="shared" si="61"/>
        <v>0</v>
      </c>
      <c r="F140" s="163">
        <f t="shared" si="61"/>
        <v>0</v>
      </c>
      <c r="G140" s="163">
        <f t="shared" si="61"/>
        <v>0</v>
      </c>
      <c r="H140" s="163">
        <f t="shared" si="61"/>
        <v>0</v>
      </c>
      <c r="I140" s="163">
        <f t="shared" si="61"/>
        <v>0</v>
      </c>
      <c r="J140" s="163">
        <f t="shared" si="61"/>
        <v>0</v>
      </c>
      <c r="K140" s="163">
        <f t="shared" si="61"/>
        <v>0</v>
      </c>
      <c r="L140" s="163">
        <f t="shared" si="61"/>
        <v>0</v>
      </c>
      <c r="M140" s="163">
        <f t="shared" si="61"/>
        <v>0</v>
      </c>
      <c r="N140" s="163">
        <f t="shared" si="61"/>
        <v>0</v>
      </c>
      <c r="O140" s="163">
        <f t="shared" si="61"/>
        <v>0</v>
      </c>
      <c r="P140" s="163">
        <f t="shared" si="61"/>
        <v>0</v>
      </c>
      <c r="Q140" s="163">
        <f t="shared" si="61"/>
        <v>0</v>
      </c>
      <c r="R140" s="163">
        <f t="shared" si="61"/>
        <v>0</v>
      </c>
      <c r="S140" s="163">
        <f t="shared" si="61"/>
        <v>0</v>
      </c>
      <c r="T140" s="163">
        <f t="shared" si="61"/>
        <v>0</v>
      </c>
      <c r="U140" s="163">
        <f t="shared" si="61"/>
        <v>0</v>
      </c>
      <c r="V140" s="163">
        <f t="shared" si="61"/>
        <v>0</v>
      </c>
      <c r="W140" s="163">
        <f t="shared" si="61"/>
        <v>0</v>
      </c>
      <c r="X140" s="163">
        <f t="shared" si="61"/>
        <v>0</v>
      </c>
      <c r="Y140" s="163">
        <f t="shared" si="61"/>
        <v>0</v>
      </c>
      <c r="Z140" s="163">
        <f t="shared" si="61"/>
        <v>0</v>
      </c>
      <c r="AA140" s="163">
        <f t="shared" si="61"/>
        <v>0</v>
      </c>
      <c r="AB140" s="163">
        <f t="shared" si="61"/>
        <v>0</v>
      </c>
      <c r="AC140" s="163">
        <f t="shared" si="61"/>
        <v>0</v>
      </c>
      <c r="AD140" s="163">
        <f t="shared" si="61"/>
        <v>0</v>
      </c>
      <c r="AE140" s="163">
        <f t="shared" si="61"/>
        <v>0</v>
      </c>
      <c r="AF140" s="163">
        <f t="shared" si="61"/>
        <v>0</v>
      </c>
      <c r="AG140" s="163">
        <f t="shared" si="61"/>
        <v>0</v>
      </c>
      <c r="AH140" s="163">
        <f t="shared" si="61"/>
        <v>0</v>
      </c>
      <c r="AI140" s="163">
        <f t="shared" si="61"/>
        <v>0</v>
      </c>
      <c r="AJ140" s="163">
        <f t="shared" si="61"/>
        <v>0</v>
      </c>
      <c r="AK140" s="163">
        <f t="shared" si="61"/>
        <v>0</v>
      </c>
      <c r="AL140" s="163">
        <f t="shared" si="61"/>
        <v>0</v>
      </c>
      <c r="AM140" s="163">
        <f t="shared" si="61"/>
        <v>0</v>
      </c>
      <c r="AN140" s="163">
        <f t="shared" si="61"/>
        <v>0</v>
      </c>
      <c r="AO140" s="163">
        <f t="shared" si="61"/>
        <v>0</v>
      </c>
      <c r="AP140" s="163">
        <f t="shared" si="61"/>
        <v>0</v>
      </c>
    </row>
    <row r="141" spans="1:42" s="16" customFormat="1" x14ac:dyDescent="0.3">
      <c r="A141" s="118" t="s">
        <v>196</v>
      </c>
      <c r="B141" s="204"/>
      <c r="C141" s="188">
        <f t="shared" ref="C141:AP141" si="62">SUM(C137:C140)</f>
        <v>0</v>
      </c>
      <c r="D141" s="188">
        <f t="shared" si="62"/>
        <v>0</v>
      </c>
      <c r="E141" s="188">
        <f t="shared" si="62"/>
        <v>0</v>
      </c>
      <c r="F141" s="188">
        <f t="shared" si="62"/>
        <v>0</v>
      </c>
      <c r="G141" s="188">
        <f t="shared" si="62"/>
        <v>0</v>
      </c>
      <c r="H141" s="188">
        <f t="shared" si="62"/>
        <v>0</v>
      </c>
      <c r="I141" s="188">
        <f t="shared" si="62"/>
        <v>0</v>
      </c>
      <c r="J141" s="188">
        <f t="shared" si="62"/>
        <v>0</v>
      </c>
      <c r="K141" s="188">
        <f t="shared" si="62"/>
        <v>0</v>
      </c>
      <c r="L141" s="188">
        <f t="shared" si="62"/>
        <v>0</v>
      </c>
      <c r="M141" s="188">
        <f t="shared" si="62"/>
        <v>0</v>
      </c>
      <c r="N141" s="188">
        <f t="shared" si="62"/>
        <v>0</v>
      </c>
      <c r="O141" s="188">
        <f t="shared" si="62"/>
        <v>0</v>
      </c>
      <c r="P141" s="188">
        <f t="shared" si="62"/>
        <v>0</v>
      </c>
      <c r="Q141" s="188">
        <f t="shared" si="62"/>
        <v>0</v>
      </c>
      <c r="R141" s="188">
        <f t="shared" si="62"/>
        <v>0</v>
      </c>
      <c r="S141" s="188">
        <f t="shared" si="62"/>
        <v>0</v>
      </c>
      <c r="T141" s="188">
        <f t="shared" si="62"/>
        <v>0</v>
      </c>
      <c r="U141" s="188">
        <f t="shared" si="62"/>
        <v>0</v>
      </c>
      <c r="V141" s="188">
        <f t="shared" si="62"/>
        <v>0</v>
      </c>
      <c r="W141" s="188">
        <f t="shared" si="62"/>
        <v>0</v>
      </c>
      <c r="X141" s="188">
        <f t="shared" si="62"/>
        <v>0</v>
      </c>
      <c r="Y141" s="188">
        <f t="shared" si="62"/>
        <v>0</v>
      </c>
      <c r="Z141" s="188">
        <f t="shared" si="62"/>
        <v>0</v>
      </c>
      <c r="AA141" s="188">
        <f t="shared" si="62"/>
        <v>0</v>
      </c>
      <c r="AB141" s="188">
        <f t="shared" si="62"/>
        <v>0</v>
      </c>
      <c r="AC141" s="188">
        <f t="shared" si="62"/>
        <v>0</v>
      </c>
      <c r="AD141" s="188">
        <f t="shared" si="62"/>
        <v>0</v>
      </c>
      <c r="AE141" s="188">
        <f t="shared" si="62"/>
        <v>0</v>
      </c>
      <c r="AF141" s="188">
        <f t="shared" si="62"/>
        <v>0</v>
      </c>
      <c r="AG141" s="188">
        <f t="shared" si="62"/>
        <v>0</v>
      </c>
      <c r="AH141" s="188">
        <f t="shared" si="62"/>
        <v>0</v>
      </c>
      <c r="AI141" s="188">
        <f t="shared" si="62"/>
        <v>0</v>
      </c>
      <c r="AJ141" s="188">
        <f t="shared" si="62"/>
        <v>0</v>
      </c>
      <c r="AK141" s="188">
        <f t="shared" si="62"/>
        <v>0</v>
      </c>
      <c r="AL141" s="188">
        <f t="shared" si="62"/>
        <v>0</v>
      </c>
      <c r="AM141" s="188">
        <f t="shared" si="62"/>
        <v>0</v>
      </c>
      <c r="AN141" s="188">
        <f t="shared" si="62"/>
        <v>0</v>
      </c>
      <c r="AO141" s="188">
        <f t="shared" si="62"/>
        <v>0</v>
      </c>
      <c r="AP141" s="188">
        <f t="shared" si="62"/>
        <v>0</v>
      </c>
    </row>
    <row r="142" spans="1:42" s="16" customFormat="1" x14ac:dyDescent="0.3">
      <c r="A142" s="118" t="str">
        <f>Inputs!B112</f>
        <v>Investment Based Incentive (IBI)</v>
      </c>
      <c r="B142" s="204"/>
    </row>
    <row r="143" spans="1:42" s="16" customFormat="1" x14ac:dyDescent="0.3">
      <c r="A143" s="120" t="str">
        <f>Inputs!B113</f>
        <v>As fixed amount</v>
      </c>
      <c r="B143" s="204"/>
    </row>
    <row r="144" spans="1:42" s="204" customFormat="1" x14ac:dyDescent="0.3">
      <c r="A144" s="107" t="s">
        <v>4</v>
      </c>
      <c r="C144" s="188">
        <f>IF(ibi_fed_amount_tax_sta="Yes",C497,0)</f>
        <v>0</v>
      </c>
    </row>
    <row r="145" spans="1:42" s="204" customFormat="1" x14ac:dyDescent="0.3">
      <c r="A145" s="107" t="s">
        <v>5</v>
      </c>
      <c r="C145" s="188">
        <f>IF(ibi_sta_amount_tax_sta="Yes",C498,0)</f>
        <v>0</v>
      </c>
    </row>
    <row r="146" spans="1:42" s="204" customFormat="1" x14ac:dyDescent="0.3">
      <c r="A146" s="107" t="s">
        <v>194</v>
      </c>
      <c r="C146" s="188">
        <f>IF(ibi_uti_amount_tax_sta="Yes",C499,0)</f>
        <v>0</v>
      </c>
    </row>
    <row r="147" spans="1:42" s="122" customFormat="1" x14ac:dyDescent="0.3">
      <c r="A147" s="107" t="s">
        <v>195</v>
      </c>
      <c r="C147" s="163">
        <f>IF(ibi_oth_amount_tax_sta="Yes",C500,0)</f>
        <v>0</v>
      </c>
      <c r="D147" s="203"/>
      <c r="E147" s="203"/>
      <c r="F147" s="203"/>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3">
      <c r="A148" s="107" t="s">
        <v>13</v>
      </c>
      <c r="C148" s="189">
        <f>SUM(C144:C147)</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3">
      <c r="A149" s="120" t="str">
        <f>Inputs!B118</f>
        <v>As percentage</v>
      </c>
      <c r="C149" s="28"/>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3">
      <c r="A150" s="107" t="s">
        <v>4</v>
      </c>
      <c r="C150" s="188">
        <f>IF(ibi_fed_percent_tax_sta="Yes",C503,0)</f>
        <v>0</v>
      </c>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3">
      <c r="A151" s="107" t="s">
        <v>5</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3">
      <c r="A152" s="107" t="s">
        <v>194</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3">
      <c r="A153" s="107" t="s">
        <v>195</v>
      </c>
      <c r="C153" s="163">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3">
      <c r="A154" s="107" t="s">
        <v>13</v>
      </c>
      <c r="C154" s="189">
        <f>SUM(C150:C153)</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3">
      <c r="A155" s="118" t="str">
        <f>Inputs!B123</f>
        <v>Capacity Based Incentive (CBI)</v>
      </c>
      <c r="C155" s="203"/>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3">
      <c r="A156" s="120" t="s">
        <v>4</v>
      </c>
      <c r="C156" s="162">
        <f>IF(cbi_fed_tax_sta="Yes",C510,0)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3">
      <c r="A157" s="120" t="s">
        <v>5</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3">
      <c r="A158" s="120" t="s">
        <v>194</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3">
      <c r="A159" s="120" t="s">
        <v>195</v>
      </c>
      <c r="C159" s="163">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3">
      <c r="A160" s="120"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3">
      <c r="A161" s="118" t="str">
        <f>Inputs!B128</f>
        <v>Production Based Incentive (PBI)</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x14ac:dyDescent="0.3">
      <c r="A162" s="120" t="s">
        <v>4</v>
      </c>
      <c r="B162" s="122"/>
      <c r="C162" s="162">
        <f t="shared" ref="C162:AP162" si="63">IF(AND(pbi_fed_tax_sta="Yes",pbi_fed_for_ds="No"),C520,0)</f>
        <v>0</v>
      </c>
      <c r="D162" s="162">
        <f t="shared" si="63"/>
        <v>0</v>
      </c>
      <c r="E162" s="162">
        <f t="shared" si="63"/>
        <v>0</v>
      </c>
      <c r="F162" s="162">
        <f t="shared" si="63"/>
        <v>0</v>
      </c>
      <c r="G162" s="162">
        <f t="shared" si="63"/>
        <v>0</v>
      </c>
      <c r="H162" s="162">
        <f t="shared" si="63"/>
        <v>0</v>
      </c>
      <c r="I162" s="162">
        <f t="shared" si="63"/>
        <v>0</v>
      </c>
      <c r="J162" s="162">
        <f t="shared" si="63"/>
        <v>0</v>
      </c>
      <c r="K162" s="162">
        <f t="shared" si="63"/>
        <v>0</v>
      </c>
      <c r="L162" s="162">
        <f t="shared" si="63"/>
        <v>0</v>
      </c>
      <c r="M162" s="162">
        <f t="shared" si="63"/>
        <v>0</v>
      </c>
      <c r="N162" s="162">
        <f t="shared" si="63"/>
        <v>0</v>
      </c>
      <c r="O162" s="162">
        <f t="shared" si="63"/>
        <v>0</v>
      </c>
      <c r="P162" s="162">
        <f t="shared" si="63"/>
        <v>0</v>
      </c>
      <c r="Q162" s="162">
        <f t="shared" si="63"/>
        <v>0</v>
      </c>
      <c r="R162" s="162">
        <f t="shared" si="63"/>
        <v>0</v>
      </c>
      <c r="S162" s="162">
        <f t="shared" si="63"/>
        <v>0</v>
      </c>
      <c r="T162" s="162">
        <f t="shared" si="63"/>
        <v>0</v>
      </c>
      <c r="U162" s="162">
        <f t="shared" si="63"/>
        <v>0</v>
      </c>
      <c r="V162" s="162">
        <f t="shared" si="63"/>
        <v>0</v>
      </c>
      <c r="W162" s="162">
        <f t="shared" si="63"/>
        <v>0</v>
      </c>
      <c r="X162" s="162">
        <f t="shared" si="63"/>
        <v>0</v>
      </c>
      <c r="Y162" s="162">
        <f t="shared" si="63"/>
        <v>0</v>
      </c>
      <c r="Z162" s="162">
        <f t="shared" si="63"/>
        <v>0</v>
      </c>
      <c r="AA162" s="162">
        <f t="shared" si="63"/>
        <v>0</v>
      </c>
      <c r="AB162" s="162">
        <f t="shared" si="63"/>
        <v>0</v>
      </c>
      <c r="AC162" s="162">
        <f t="shared" si="63"/>
        <v>0</v>
      </c>
      <c r="AD162" s="162">
        <f t="shared" si="63"/>
        <v>0</v>
      </c>
      <c r="AE162" s="162">
        <f t="shared" si="63"/>
        <v>0</v>
      </c>
      <c r="AF162" s="162">
        <f t="shared" si="63"/>
        <v>0</v>
      </c>
      <c r="AG162" s="162">
        <f t="shared" si="63"/>
        <v>0</v>
      </c>
      <c r="AH162" s="162">
        <f t="shared" si="63"/>
        <v>0</v>
      </c>
      <c r="AI162" s="162">
        <f t="shared" si="63"/>
        <v>0</v>
      </c>
      <c r="AJ162" s="162">
        <f t="shared" si="63"/>
        <v>0</v>
      </c>
      <c r="AK162" s="162">
        <f t="shared" si="63"/>
        <v>0</v>
      </c>
      <c r="AL162" s="162">
        <f t="shared" si="63"/>
        <v>0</v>
      </c>
      <c r="AM162" s="162">
        <f t="shared" si="63"/>
        <v>0</v>
      </c>
      <c r="AN162" s="162">
        <f t="shared" si="63"/>
        <v>0</v>
      </c>
      <c r="AO162" s="162">
        <f t="shared" si="63"/>
        <v>0</v>
      </c>
      <c r="AP162" s="162">
        <f t="shared" si="63"/>
        <v>0</v>
      </c>
    </row>
    <row r="163" spans="1:42" x14ac:dyDescent="0.3">
      <c r="A163" s="120" t="s">
        <v>5</v>
      </c>
      <c r="B163" s="122"/>
      <c r="C163" s="162">
        <f t="shared" ref="C163:AP163" si="64">IF(AND(pbi_sta_tax_sta="Yes",pbi_sta_for_ds="No"),C524,0)</f>
        <v>0</v>
      </c>
      <c r="D163" s="162">
        <f t="shared" si="64"/>
        <v>0</v>
      </c>
      <c r="E163" s="162">
        <f t="shared" si="64"/>
        <v>0</v>
      </c>
      <c r="F163" s="162">
        <f t="shared" si="64"/>
        <v>0</v>
      </c>
      <c r="G163" s="162">
        <f t="shared" si="64"/>
        <v>0</v>
      </c>
      <c r="H163" s="162">
        <f t="shared" si="64"/>
        <v>0</v>
      </c>
      <c r="I163" s="162">
        <f t="shared" si="64"/>
        <v>0</v>
      </c>
      <c r="J163" s="162">
        <f t="shared" si="64"/>
        <v>0</v>
      </c>
      <c r="K163" s="162">
        <f t="shared" si="64"/>
        <v>0</v>
      </c>
      <c r="L163" s="162">
        <f t="shared" si="64"/>
        <v>0</v>
      </c>
      <c r="M163" s="162">
        <f t="shared" si="64"/>
        <v>0</v>
      </c>
      <c r="N163" s="162">
        <f t="shared" si="64"/>
        <v>0</v>
      </c>
      <c r="O163" s="162">
        <f t="shared" si="64"/>
        <v>0</v>
      </c>
      <c r="P163" s="162">
        <f t="shared" si="64"/>
        <v>0</v>
      </c>
      <c r="Q163" s="162">
        <f t="shared" si="64"/>
        <v>0</v>
      </c>
      <c r="R163" s="162">
        <f t="shared" si="64"/>
        <v>0</v>
      </c>
      <c r="S163" s="162">
        <f t="shared" si="64"/>
        <v>0</v>
      </c>
      <c r="T163" s="162">
        <f t="shared" si="64"/>
        <v>0</v>
      </c>
      <c r="U163" s="162">
        <f t="shared" si="64"/>
        <v>0</v>
      </c>
      <c r="V163" s="162">
        <f t="shared" si="64"/>
        <v>0</v>
      </c>
      <c r="W163" s="162">
        <f t="shared" si="64"/>
        <v>0</v>
      </c>
      <c r="X163" s="162">
        <f t="shared" si="64"/>
        <v>0</v>
      </c>
      <c r="Y163" s="162">
        <f t="shared" si="64"/>
        <v>0</v>
      </c>
      <c r="Z163" s="162">
        <f t="shared" si="64"/>
        <v>0</v>
      </c>
      <c r="AA163" s="162">
        <f t="shared" si="64"/>
        <v>0</v>
      </c>
      <c r="AB163" s="162">
        <f t="shared" si="64"/>
        <v>0</v>
      </c>
      <c r="AC163" s="162">
        <f t="shared" si="64"/>
        <v>0</v>
      </c>
      <c r="AD163" s="162">
        <f t="shared" si="64"/>
        <v>0</v>
      </c>
      <c r="AE163" s="162">
        <f t="shared" si="64"/>
        <v>0</v>
      </c>
      <c r="AF163" s="162">
        <f t="shared" si="64"/>
        <v>0</v>
      </c>
      <c r="AG163" s="162">
        <f t="shared" si="64"/>
        <v>0</v>
      </c>
      <c r="AH163" s="162">
        <f t="shared" si="64"/>
        <v>0</v>
      </c>
      <c r="AI163" s="162">
        <f t="shared" si="64"/>
        <v>0</v>
      </c>
      <c r="AJ163" s="162">
        <f t="shared" si="64"/>
        <v>0</v>
      </c>
      <c r="AK163" s="162">
        <f t="shared" si="64"/>
        <v>0</v>
      </c>
      <c r="AL163" s="162">
        <f t="shared" si="64"/>
        <v>0</v>
      </c>
      <c r="AM163" s="162">
        <f t="shared" si="64"/>
        <v>0</v>
      </c>
      <c r="AN163" s="162">
        <f t="shared" si="64"/>
        <v>0</v>
      </c>
      <c r="AO163" s="162">
        <f t="shared" si="64"/>
        <v>0</v>
      </c>
      <c r="AP163" s="162">
        <f t="shared" si="64"/>
        <v>0</v>
      </c>
    </row>
    <row r="164" spans="1:42" x14ac:dyDescent="0.3">
      <c r="A164" s="120" t="s">
        <v>194</v>
      </c>
      <c r="B164" s="122"/>
      <c r="C164" s="162">
        <f t="shared" ref="C164:AP164" si="65">IF(AND(pbi_uti_tax_sta="Yes",pbi_uti_for_ds="No"),C528,0)</f>
        <v>0</v>
      </c>
      <c r="D164" s="162">
        <f t="shared" si="65"/>
        <v>0</v>
      </c>
      <c r="E164" s="162">
        <f t="shared" si="65"/>
        <v>0</v>
      </c>
      <c r="F164" s="162">
        <f t="shared" si="65"/>
        <v>0</v>
      </c>
      <c r="G164" s="162">
        <f t="shared" si="65"/>
        <v>0</v>
      </c>
      <c r="H164" s="162">
        <f t="shared" si="65"/>
        <v>0</v>
      </c>
      <c r="I164" s="162">
        <f t="shared" si="65"/>
        <v>0</v>
      </c>
      <c r="J164" s="162">
        <f t="shared" si="65"/>
        <v>0</v>
      </c>
      <c r="K164" s="162">
        <f t="shared" si="65"/>
        <v>0</v>
      </c>
      <c r="L164" s="162">
        <f t="shared" si="65"/>
        <v>0</v>
      </c>
      <c r="M164" s="162">
        <f t="shared" si="65"/>
        <v>0</v>
      </c>
      <c r="N164" s="162">
        <f t="shared" si="65"/>
        <v>0</v>
      </c>
      <c r="O164" s="162">
        <f t="shared" si="65"/>
        <v>0</v>
      </c>
      <c r="P164" s="162">
        <f t="shared" si="65"/>
        <v>0</v>
      </c>
      <c r="Q164" s="162">
        <f t="shared" si="65"/>
        <v>0</v>
      </c>
      <c r="R164" s="162">
        <f t="shared" si="65"/>
        <v>0</v>
      </c>
      <c r="S164" s="162">
        <f t="shared" si="65"/>
        <v>0</v>
      </c>
      <c r="T164" s="162">
        <f t="shared" si="65"/>
        <v>0</v>
      </c>
      <c r="U164" s="162">
        <f t="shared" si="65"/>
        <v>0</v>
      </c>
      <c r="V164" s="162">
        <f t="shared" si="65"/>
        <v>0</v>
      </c>
      <c r="W164" s="162">
        <f t="shared" si="65"/>
        <v>0</v>
      </c>
      <c r="X164" s="162">
        <f t="shared" si="65"/>
        <v>0</v>
      </c>
      <c r="Y164" s="162">
        <f t="shared" si="65"/>
        <v>0</v>
      </c>
      <c r="Z164" s="162">
        <f t="shared" si="65"/>
        <v>0</v>
      </c>
      <c r="AA164" s="162">
        <f t="shared" si="65"/>
        <v>0</v>
      </c>
      <c r="AB164" s="162">
        <f t="shared" si="65"/>
        <v>0</v>
      </c>
      <c r="AC164" s="162">
        <f t="shared" si="65"/>
        <v>0</v>
      </c>
      <c r="AD164" s="162">
        <f t="shared" si="65"/>
        <v>0</v>
      </c>
      <c r="AE164" s="162">
        <f t="shared" si="65"/>
        <v>0</v>
      </c>
      <c r="AF164" s="162">
        <f t="shared" si="65"/>
        <v>0</v>
      </c>
      <c r="AG164" s="162">
        <f t="shared" si="65"/>
        <v>0</v>
      </c>
      <c r="AH164" s="162">
        <f t="shared" si="65"/>
        <v>0</v>
      </c>
      <c r="AI164" s="162">
        <f t="shared" si="65"/>
        <v>0</v>
      </c>
      <c r="AJ164" s="162">
        <f t="shared" si="65"/>
        <v>0</v>
      </c>
      <c r="AK164" s="162">
        <f t="shared" si="65"/>
        <v>0</v>
      </c>
      <c r="AL164" s="162">
        <f t="shared" si="65"/>
        <v>0</v>
      </c>
      <c r="AM164" s="162">
        <f t="shared" si="65"/>
        <v>0</v>
      </c>
      <c r="AN164" s="162">
        <f t="shared" si="65"/>
        <v>0</v>
      </c>
      <c r="AO164" s="162">
        <f t="shared" si="65"/>
        <v>0</v>
      </c>
      <c r="AP164" s="162">
        <f t="shared" si="65"/>
        <v>0</v>
      </c>
    </row>
    <row r="165" spans="1:42" x14ac:dyDescent="0.3">
      <c r="A165" s="120" t="s">
        <v>195</v>
      </c>
      <c r="B165" s="122"/>
      <c r="C165" s="163">
        <f t="shared" ref="C165:AP165" si="66">IF(AND(pbi_oth_tax_sta="Yes",pbi_oth_for_ds="No"),C532,0)</f>
        <v>0</v>
      </c>
      <c r="D165" s="163">
        <f t="shared" si="66"/>
        <v>0</v>
      </c>
      <c r="E165" s="163">
        <f t="shared" si="66"/>
        <v>0</v>
      </c>
      <c r="F165" s="163">
        <f t="shared" si="66"/>
        <v>0</v>
      </c>
      <c r="G165" s="163">
        <f t="shared" si="66"/>
        <v>0</v>
      </c>
      <c r="H165" s="163">
        <f t="shared" si="66"/>
        <v>0</v>
      </c>
      <c r="I165" s="163">
        <f t="shared" si="66"/>
        <v>0</v>
      </c>
      <c r="J165" s="163">
        <f t="shared" si="66"/>
        <v>0</v>
      </c>
      <c r="K165" s="163">
        <f t="shared" si="66"/>
        <v>0</v>
      </c>
      <c r="L165" s="163">
        <f t="shared" si="66"/>
        <v>0</v>
      </c>
      <c r="M165" s="163">
        <f t="shared" si="66"/>
        <v>0</v>
      </c>
      <c r="N165" s="163">
        <f t="shared" si="66"/>
        <v>0</v>
      </c>
      <c r="O165" s="163">
        <f t="shared" si="66"/>
        <v>0</v>
      </c>
      <c r="P165" s="163">
        <f t="shared" si="66"/>
        <v>0</v>
      </c>
      <c r="Q165" s="163">
        <f t="shared" si="66"/>
        <v>0</v>
      </c>
      <c r="R165" s="163">
        <f t="shared" si="66"/>
        <v>0</v>
      </c>
      <c r="S165" s="163">
        <f t="shared" si="66"/>
        <v>0</v>
      </c>
      <c r="T165" s="163">
        <f t="shared" si="66"/>
        <v>0</v>
      </c>
      <c r="U165" s="163">
        <f t="shared" si="66"/>
        <v>0</v>
      </c>
      <c r="V165" s="163">
        <f t="shared" si="66"/>
        <v>0</v>
      </c>
      <c r="W165" s="163">
        <f t="shared" si="66"/>
        <v>0</v>
      </c>
      <c r="X165" s="163">
        <f t="shared" si="66"/>
        <v>0</v>
      </c>
      <c r="Y165" s="163">
        <f t="shared" si="66"/>
        <v>0</v>
      </c>
      <c r="Z165" s="163">
        <f t="shared" si="66"/>
        <v>0</v>
      </c>
      <c r="AA165" s="163">
        <f t="shared" si="66"/>
        <v>0</v>
      </c>
      <c r="AB165" s="163">
        <f t="shared" si="66"/>
        <v>0</v>
      </c>
      <c r="AC165" s="163">
        <f t="shared" si="66"/>
        <v>0</v>
      </c>
      <c r="AD165" s="163">
        <f t="shared" si="66"/>
        <v>0</v>
      </c>
      <c r="AE165" s="163">
        <f t="shared" si="66"/>
        <v>0</v>
      </c>
      <c r="AF165" s="163">
        <f t="shared" si="66"/>
        <v>0</v>
      </c>
      <c r="AG165" s="163">
        <f t="shared" si="66"/>
        <v>0</v>
      </c>
      <c r="AH165" s="163">
        <f t="shared" si="66"/>
        <v>0</v>
      </c>
      <c r="AI165" s="163">
        <f t="shared" si="66"/>
        <v>0</v>
      </c>
      <c r="AJ165" s="163">
        <f t="shared" si="66"/>
        <v>0</v>
      </c>
      <c r="AK165" s="163">
        <f t="shared" si="66"/>
        <v>0</v>
      </c>
      <c r="AL165" s="163">
        <f t="shared" si="66"/>
        <v>0</v>
      </c>
      <c r="AM165" s="163">
        <f t="shared" si="66"/>
        <v>0</v>
      </c>
      <c r="AN165" s="163">
        <f t="shared" si="66"/>
        <v>0</v>
      </c>
      <c r="AO165" s="163">
        <f t="shared" si="66"/>
        <v>0</v>
      </c>
      <c r="AP165" s="163">
        <f t="shared" si="66"/>
        <v>0</v>
      </c>
    </row>
    <row r="166" spans="1:42" x14ac:dyDescent="0.3">
      <c r="A166" s="120" t="s">
        <v>13</v>
      </c>
      <c r="B166" s="122"/>
      <c r="C166" s="193">
        <f>SUM(C162:C165)</f>
        <v>0</v>
      </c>
      <c r="D166" s="193">
        <f t="shared" ref="D166:AL166" si="67">SUM(D162:D165)</f>
        <v>0</v>
      </c>
      <c r="E166" s="193">
        <f t="shared" si="67"/>
        <v>0</v>
      </c>
      <c r="F166" s="193">
        <f t="shared" si="67"/>
        <v>0</v>
      </c>
      <c r="G166" s="193">
        <f t="shared" si="67"/>
        <v>0</v>
      </c>
      <c r="H166" s="193">
        <f t="shared" si="67"/>
        <v>0</v>
      </c>
      <c r="I166" s="193">
        <f t="shared" si="67"/>
        <v>0</v>
      </c>
      <c r="J166" s="193">
        <f t="shared" si="67"/>
        <v>0</v>
      </c>
      <c r="K166" s="193">
        <f t="shared" si="67"/>
        <v>0</v>
      </c>
      <c r="L166" s="193">
        <f t="shared" si="67"/>
        <v>0</v>
      </c>
      <c r="M166" s="193">
        <f t="shared" si="67"/>
        <v>0</v>
      </c>
      <c r="N166" s="193">
        <f t="shared" si="67"/>
        <v>0</v>
      </c>
      <c r="O166" s="193">
        <f t="shared" si="67"/>
        <v>0</v>
      </c>
      <c r="P166" s="193">
        <f t="shared" si="67"/>
        <v>0</v>
      </c>
      <c r="Q166" s="193">
        <f t="shared" si="67"/>
        <v>0</v>
      </c>
      <c r="R166" s="193">
        <f t="shared" si="67"/>
        <v>0</v>
      </c>
      <c r="S166" s="193">
        <f t="shared" si="67"/>
        <v>0</v>
      </c>
      <c r="T166" s="193">
        <f t="shared" si="67"/>
        <v>0</v>
      </c>
      <c r="U166" s="193">
        <f t="shared" si="67"/>
        <v>0</v>
      </c>
      <c r="V166" s="193">
        <f t="shared" si="67"/>
        <v>0</v>
      </c>
      <c r="W166" s="193">
        <f t="shared" si="67"/>
        <v>0</v>
      </c>
      <c r="X166" s="193">
        <f t="shared" si="67"/>
        <v>0</v>
      </c>
      <c r="Y166" s="193">
        <f t="shared" si="67"/>
        <v>0</v>
      </c>
      <c r="Z166" s="193">
        <f t="shared" si="67"/>
        <v>0</v>
      </c>
      <c r="AA166" s="193">
        <f t="shared" si="67"/>
        <v>0</v>
      </c>
      <c r="AB166" s="193">
        <f t="shared" si="67"/>
        <v>0</v>
      </c>
      <c r="AC166" s="193">
        <f t="shared" si="67"/>
        <v>0</v>
      </c>
      <c r="AD166" s="193">
        <f t="shared" si="67"/>
        <v>0</v>
      </c>
      <c r="AE166" s="193">
        <f t="shared" si="67"/>
        <v>0</v>
      </c>
      <c r="AF166" s="193">
        <f t="shared" si="67"/>
        <v>0</v>
      </c>
      <c r="AG166" s="193">
        <f t="shared" si="67"/>
        <v>0</v>
      </c>
      <c r="AH166" s="193">
        <f t="shared" si="67"/>
        <v>0</v>
      </c>
      <c r="AI166" s="193">
        <f t="shared" si="67"/>
        <v>0</v>
      </c>
      <c r="AJ166" s="193">
        <f t="shared" si="67"/>
        <v>0</v>
      </c>
      <c r="AK166" s="193">
        <f t="shared" si="67"/>
        <v>0</v>
      </c>
      <c r="AL166" s="193">
        <f t="shared" si="67"/>
        <v>0</v>
      </c>
      <c r="AM166" s="193">
        <f>SUM(AM162:AM165)</f>
        <v>0</v>
      </c>
      <c r="AN166" s="193">
        <f t="shared" ref="AN166:AP166" si="68">SUM(AN162:AN165)</f>
        <v>0</v>
      </c>
      <c r="AO166" s="193">
        <f t="shared" si="68"/>
        <v>0</v>
      </c>
      <c r="AP166" s="193">
        <f t="shared" si="68"/>
        <v>0</v>
      </c>
    </row>
    <row r="167" spans="1:42" x14ac:dyDescent="0.3">
      <c r="A167" s="118" t="s">
        <v>44</v>
      </c>
      <c r="B167" s="122"/>
      <c r="C167" s="189">
        <f>C148+C154+C160+C166</f>
        <v>0</v>
      </c>
      <c r="D167" s="189">
        <f>D148+D154+D160+D166</f>
        <v>0</v>
      </c>
      <c r="E167" s="189">
        <f t="shared" ref="E167:AP167" si="69">E148+E154+E160+E166</f>
        <v>0</v>
      </c>
      <c r="F167" s="189">
        <f t="shared" si="69"/>
        <v>0</v>
      </c>
      <c r="G167" s="189">
        <f t="shared" si="69"/>
        <v>0</v>
      </c>
      <c r="H167" s="189">
        <f t="shared" si="69"/>
        <v>0</v>
      </c>
      <c r="I167" s="189">
        <f t="shared" si="69"/>
        <v>0</v>
      </c>
      <c r="J167" s="189">
        <f t="shared" si="69"/>
        <v>0</v>
      </c>
      <c r="K167" s="189">
        <f t="shared" si="69"/>
        <v>0</v>
      </c>
      <c r="L167" s="189">
        <f t="shared" si="69"/>
        <v>0</v>
      </c>
      <c r="M167" s="189">
        <f t="shared" si="69"/>
        <v>0</v>
      </c>
      <c r="N167" s="189">
        <f t="shared" si="69"/>
        <v>0</v>
      </c>
      <c r="O167" s="189">
        <f t="shared" si="69"/>
        <v>0</v>
      </c>
      <c r="P167" s="189">
        <f t="shared" si="69"/>
        <v>0</v>
      </c>
      <c r="Q167" s="189">
        <f t="shared" si="69"/>
        <v>0</v>
      </c>
      <c r="R167" s="189">
        <f t="shared" si="69"/>
        <v>0</v>
      </c>
      <c r="S167" s="189">
        <f t="shared" si="69"/>
        <v>0</v>
      </c>
      <c r="T167" s="189">
        <f t="shared" si="69"/>
        <v>0</v>
      </c>
      <c r="U167" s="189">
        <f t="shared" si="69"/>
        <v>0</v>
      </c>
      <c r="V167" s="189">
        <f t="shared" si="69"/>
        <v>0</v>
      </c>
      <c r="W167" s="189">
        <f t="shared" si="69"/>
        <v>0</v>
      </c>
      <c r="X167" s="189">
        <f t="shared" si="69"/>
        <v>0</v>
      </c>
      <c r="Y167" s="189">
        <f t="shared" si="69"/>
        <v>0</v>
      </c>
      <c r="Z167" s="189">
        <f t="shared" si="69"/>
        <v>0</v>
      </c>
      <c r="AA167" s="189">
        <f t="shared" si="69"/>
        <v>0</v>
      </c>
      <c r="AB167" s="189">
        <f t="shared" si="69"/>
        <v>0</v>
      </c>
      <c r="AC167" s="189">
        <f t="shared" si="69"/>
        <v>0</v>
      </c>
      <c r="AD167" s="189">
        <f t="shared" si="69"/>
        <v>0</v>
      </c>
      <c r="AE167" s="189">
        <f t="shared" si="69"/>
        <v>0</v>
      </c>
      <c r="AF167" s="189">
        <f t="shared" si="69"/>
        <v>0</v>
      </c>
      <c r="AG167" s="189">
        <f t="shared" si="69"/>
        <v>0</v>
      </c>
      <c r="AH167" s="189">
        <f t="shared" si="69"/>
        <v>0</v>
      </c>
      <c r="AI167" s="189">
        <f t="shared" si="69"/>
        <v>0</v>
      </c>
      <c r="AJ167" s="189">
        <f t="shared" si="69"/>
        <v>0</v>
      </c>
      <c r="AK167" s="189">
        <f t="shared" si="69"/>
        <v>0</v>
      </c>
      <c r="AL167" s="189">
        <f t="shared" si="69"/>
        <v>0</v>
      </c>
      <c r="AM167" s="189">
        <f t="shared" si="69"/>
        <v>0</v>
      </c>
      <c r="AN167" s="189">
        <f t="shared" si="69"/>
        <v>0</v>
      </c>
      <c r="AO167" s="189">
        <f t="shared" si="69"/>
        <v>0</v>
      </c>
      <c r="AP167" s="189">
        <f t="shared" si="69"/>
        <v>0</v>
      </c>
    </row>
    <row r="168" spans="1:42" s="122" customFormat="1" x14ac:dyDescent="0.3">
      <c r="A168" s="120"/>
      <c r="C168" s="203"/>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x14ac:dyDescent="0.3">
      <c r="A169" s="118" t="s">
        <v>197</v>
      </c>
      <c r="B169" s="122"/>
      <c r="C169" s="213">
        <f>C141+C167</f>
        <v>0</v>
      </c>
      <c r="D169" s="213">
        <f t="shared" ref="D169:AP169" si="70">D141+D167</f>
        <v>0</v>
      </c>
      <c r="E169" s="213">
        <f t="shared" si="70"/>
        <v>0</v>
      </c>
      <c r="F169" s="213">
        <f t="shared" si="70"/>
        <v>0</v>
      </c>
      <c r="G169" s="213">
        <f t="shared" si="70"/>
        <v>0</v>
      </c>
      <c r="H169" s="213">
        <f t="shared" si="70"/>
        <v>0</v>
      </c>
      <c r="I169" s="213">
        <f t="shared" si="70"/>
        <v>0</v>
      </c>
      <c r="J169" s="213">
        <f t="shared" si="70"/>
        <v>0</v>
      </c>
      <c r="K169" s="213">
        <f t="shared" si="70"/>
        <v>0</v>
      </c>
      <c r="L169" s="213">
        <f t="shared" si="70"/>
        <v>0</v>
      </c>
      <c r="M169" s="213">
        <f t="shared" si="70"/>
        <v>0</v>
      </c>
      <c r="N169" s="213">
        <f t="shared" si="70"/>
        <v>0</v>
      </c>
      <c r="O169" s="213">
        <f t="shared" si="70"/>
        <v>0</v>
      </c>
      <c r="P169" s="213">
        <f t="shared" si="70"/>
        <v>0</v>
      </c>
      <c r="Q169" s="213">
        <f t="shared" si="70"/>
        <v>0</v>
      </c>
      <c r="R169" s="213">
        <f t="shared" si="70"/>
        <v>0</v>
      </c>
      <c r="S169" s="213">
        <f t="shared" si="70"/>
        <v>0</v>
      </c>
      <c r="T169" s="213">
        <f t="shared" si="70"/>
        <v>0</v>
      </c>
      <c r="U169" s="213">
        <f t="shared" si="70"/>
        <v>0</v>
      </c>
      <c r="V169" s="213">
        <f t="shared" si="70"/>
        <v>0</v>
      </c>
      <c r="W169" s="213">
        <f t="shared" si="70"/>
        <v>0</v>
      </c>
      <c r="X169" s="213">
        <f t="shared" si="70"/>
        <v>0</v>
      </c>
      <c r="Y169" s="213">
        <f t="shared" si="70"/>
        <v>0</v>
      </c>
      <c r="Z169" s="213">
        <f t="shared" si="70"/>
        <v>0</v>
      </c>
      <c r="AA169" s="213">
        <f t="shared" si="70"/>
        <v>0</v>
      </c>
      <c r="AB169" s="213">
        <f t="shared" si="70"/>
        <v>0</v>
      </c>
      <c r="AC169" s="213">
        <f t="shared" si="70"/>
        <v>0</v>
      </c>
      <c r="AD169" s="213">
        <f t="shared" si="70"/>
        <v>0</v>
      </c>
      <c r="AE169" s="213">
        <f t="shared" si="70"/>
        <v>0</v>
      </c>
      <c r="AF169" s="213">
        <f t="shared" si="70"/>
        <v>0</v>
      </c>
      <c r="AG169" s="213">
        <f t="shared" si="70"/>
        <v>0</v>
      </c>
      <c r="AH169" s="213">
        <f t="shared" si="70"/>
        <v>0</v>
      </c>
      <c r="AI169" s="213">
        <f t="shared" si="70"/>
        <v>0</v>
      </c>
      <c r="AJ169" s="213">
        <f t="shared" si="70"/>
        <v>0</v>
      </c>
      <c r="AK169" s="213">
        <f t="shared" si="70"/>
        <v>0</v>
      </c>
      <c r="AL169" s="213">
        <f t="shared" si="70"/>
        <v>0</v>
      </c>
      <c r="AM169" s="213">
        <f t="shared" si="70"/>
        <v>0</v>
      </c>
      <c r="AN169" s="213">
        <f t="shared" si="70"/>
        <v>0</v>
      </c>
      <c r="AO169" s="213">
        <f t="shared" si="70"/>
        <v>0</v>
      </c>
      <c r="AP169" s="213">
        <f t="shared" si="70"/>
        <v>0</v>
      </c>
    </row>
    <row r="170" spans="1:42" x14ac:dyDescent="0.3">
      <c r="A170" s="118" t="s">
        <v>318</v>
      </c>
      <c r="B170" s="122"/>
      <c r="C170" s="213">
        <f t="array" ref="C170:AP170">Inputs!D154:AQ154</f>
        <v>0</v>
      </c>
      <c r="D170" s="213">
        <v>0</v>
      </c>
      <c r="E170" s="213">
        <v>0</v>
      </c>
      <c r="F170" s="213">
        <v>0</v>
      </c>
      <c r="G170" s="213">
        <v>0</v>
      </c>
      <c r="H170" s="213">
        <v>0</v>
      </c>
      <c r="I170" s="213">
        <v>0</v>
      </c>
      <c r="J170" s="213">
        <v>0</v>
      </c>
      <c r="K170" s="213">
        <v>0</v>
      </c>
      <c r="L170" s="213">
        <v>0</v>
      </c>
      <c r="M170" s="213">
        <v>0</v>
      </c>
      <c r="N170" s="213">
        <v>0</v>
      </c>
      <c r="O170" s="213">
        <v>0</v>
      </c>
      <c r="P170" s="213">
        <v>0</v>
      </c>
      <c r="Q170" s="213">
        <v>0</v>
      </c>
      <c r="R170" s="213">
        <v>0</v>
      </c>
      <c r="S170" s="213">
        <v>0</v>
      </c>
      <c r="T170" s="213">
        <v>0</v>
      </c>
      <c r="U170" s="213">
        <v>0</v>
      </c>
      <c r="V170" s="213">
        <v>0</v>
      </c>
      <c r="W170" s="213">
        <v>0</v>
      </c>
      <c r="X170" s="213">
        <v>0</v>
      </c>
      <c r="Y170" s="213">
        <v>0</v>
      </c>
      <c r="Z170" s="213">
        <v>0</v>
      </c>
      <c r="AA170" s="213">
        <v>0</v>
      </c>
      <c r="AB170" s="213">
        <v>0</v>
      </c>
      <c r="AC170" s="213">
        <v>0</v>
      </c>
      <c r="AD170" s="213">
        <v>0</v>
      </c>
      <c r="AE170" s="213">
        <v>0</v>
      </c>
      <c r="AF170" s="213">
        <v>0</v>
      </c>
      <c r="AG170" s="213">
        <v>0</v>
      </c>
      <c r="AH170" s="213">
        <v>0</v>
      </c>
      <c r="AI170" s="213">
        <v>0</v>
      </c>
      <c r="AJ170" s="213">
        <v>0</v>
      </c>
      <c r="AK170" s="213">
        <v>0</v>
      </c>
      <c r="AL170" s="213">
        <v>0</v>
      </c>
      <c r="AM170" s="213">
        <v>0</v>
      </c>
      <c r="AN170" s="213">
        <v>0</v>
      </c>
      <c r="AO170" s="213">
        <v>0</v>
      </c>
      <c r="AP170" s="213">
        <v>0</v>
      </c>
    </row>
    <row r="171" spans="1:42" x14ac:dyDescent="0.3">
      <c r="A171" s="30" t="s">
        <v>43</v>
      </c>
      <c r="B171" s="122"/>
      <c r="C171" s="216">
        <f>C169*-C170/100</f>
        <v>0</v>
      </c>
      <c r="D171" s="216">
        <f t="shared" ref="D171:AP171" si="71">D169*-D170/100</f>
        <v>0</v>
      </c>
      <c r="E171" s="216">
        <f t="shared" si="71"/>
        <v>0</v>
      </c>
      <c r="F171" s="216">
        <f t="shared" si="71"/>
        <v>0</v>
      </c>
      <c r="G171" s="216">
        <f t="shared" si="71"/>
        <v>0</v>
      </c>
      <c r="H171" s="216">
        <f t="shared" si="71"/>
        <v>0</v>
      </c>
      <c r="I171" s="216">
        <f t="shared" si="71"/>
        <v>0</v>
      </c>
      <c r="J171" s="216">
        <f t="shared" si="71"/>
        <v>0</v>
      </c>
      <c r="K171" s="216">
        <f t="shared" si="71"/>
        <v>0</v>
      </c>
      <c r="L171" s="216">
        <f t="shared" si="71"/>
        <v>0</v>
      </c>
      <c r="M171" s="216">
        <f t="shared" si="71"/>
        <v>0</v>
      </c>
      <c r="N171" s="216">
        <f t="shared" si="71"/>
        <v>0</v>
      </c>
      <c r="O171" s="216">
        <f t="shared" si="71"/>
        <v>0</v>
      </c>
      <c r="P171" s="216">
        <f t="shared" si="71"/>
        <v>0</v>
      </c>
      <c r="Q171" s="216">
        <f t="shared" si="71"/>
        <v>0</v>
      </c>
      <c r="R171" s="216">
        <f t="shared" si="71"/>
        <v>0</v>
      </c>
      <c r="S171" s="216">
        <f t="shared" si="71"/>
        <v>0</v>
      </c>
      <c r="T171" s="216">
        <f t="shared" si="71"/>
        <v>0</v>
      </c>
      <c r="U171" s="216">
        <f t="shared" si="71"/>
        <v>0</v>
      </c>
      <c r="V171" s="216">
        <f t="shared" si="71"/>
        <v>0</v>
      </c>
      <c r="W171" s="216">
        <f t="shared" si="71"/>
        <v>0</v>
      </c>
      <c r="X171" s="216">
        <f t="shared" si="71"/>
        <v>0</v>
      </c>
      <c r="Y171" s="216">
        <f t="shared" si="71"/>
        <v>0</v>
      </c>
      <c r="Z171" s="216">
        <f t="shared" si="71"/>
        <v>0</v>
      </c>
      <c r="AA171" s="216">
        <f t="shared" si="71"/>
        <v>0</v>
      </c>
      <c r="AB171" s="216">
        <f t="shared" si="71"/>
        <v>0</v>
      </c>
      <c r="AC171" s="216">
        <f t="shared" si="71"/>
        <v>0</v>
      </c>
      <c r="AD171" s="216">
        <f t="shared" si="71"/>
        <v>0</v>
      </c>
      <c r="AE171" s="216">
        <f t="shared" si="71"/>
        <v>0</v>
      </c>
      <c r="AF171" s="216">
        <f t="shared" si="71"/>
        <v>0</v>
      </c>
      <c r="AG171" s="216">
        <f t="shared" si="71"/>
        <v>0</v>
      </c>
      <c r="AH171" s="216">
        <f t="shared" si="71"/>
        <v>0</v>
      </c>
      <c r="AI171" s="216">
        <f t="shared" si="71"/>
        <v>0</v>
      </c>
      <c r="AJ171" s="216">
        <f t="shared" si="71"/>
        <v>0</v>
      </c>
      <c r="AK171" s="216">
        <f t="shared" si="71"/>
        <v>0</v>
      </c>
      <c r="AL171" s="216">
        <f t="shared" si="71"/>
        <v>0</v>
      </c>
      <c r="AM171" s="216">
        <f t="shared" si="71"/>
        <v>0</v>
      </c>
      <c r="AN171" s="216">
        <f t="shared" si="71"/>
        <v>0</v>
      </c>
      <c r="AO171" s="216">
        <f t="shared" si="71"/>
        <v>0</v>
      </c>
      <c r="AP171" s="216">
        <f t="shared" si="71"/>
        <v>0</v>
      </c>
    </row>
    <row r="172" spans="1:42" s="204" customFormat="1" x14ac:dyDescent="0.3">
      <c r="A172" s="9"/>
    </row>
    <row r="173" spans="1:42" s="204" customFormat="1" x14ac:dyDescent="0.3">
      <c r="A173" s="29" t="s">
        <v>36</v>
      </c>
    </row>
    <row r="174" spans="1:42" s="16" customFormat="1" x14ac:dyDescent="0.3">
      <c r="A174" s="118" t="s">
        <v>33</v>
      </c>
      <c r="B174" s="204"/>
      <c r="C174" s="211">
        <f>C$43</f>
        <v>0</v>
      </c>
      <c r="D174" s="211">
        <f t="shared" ref="D174:AP174" si="72">D$43</f>
        <v>0</v>
      </c>
      <c r="E174" s="211">
        <f t="shared" si="72"/>
        <v>0</v>
      </c>
      <c r="F174" s="211">
        <f t="shared" si="72"/>
        <v>0</v>
      </c>
      <c r="G174" s="211">
        <f t="shared" si="72"/>
        <v>0</v>
      </c>
      <c r="H174" s="211">
        <f t="shared" si="72"/>
        <v>0</v>
      </c>
      <c r="I174" s="211">
        <f t="shared" si="72"/>
        <v>0</v>
      </c>
      <c r="J174" s="211">
        <f t="shared" si="72"/>
        <v>0</v>
      </c>
      <c r="K174" s="211">
        <f t="shared" si="72"/>
        <v>0</v>
      </c>
      <c r="L174" s="211">
        <f t="shared" si="72"/>
        <v>0</v>
      </c>
      <c r="M174" s="211">
        <f t="shared" si="72"/>
        <v>0</v>
      </c>
      <c r="N174" s="211">
        <f t="shared" si="72"/>
        <v>0</v>
      </c>
      <c r="O174" s="211">
        <f t="shared" si="72"/>
        <v>0</v>
      </c>
      <c r="P174" s="211">
        <f t="shared" si="72"/>
        <v>0</v>
      </c>
      <c r="Q174" s="211">
        <f t="shared" si="72"/>
        <v>0</v>
      </c>
      <c r="R174" s="211">
        <f t="shared" si="72"/>
        <v>0</v>
      </c>
      <c r="S174" s="211">
        <f t="shared" si="72"/>
        <v>0</v>
      </c>
      <c r="T174" s="211">
        <f t="shared" si="72"/>
        <v>0</v>
      </c>
      <c r="U174" s="211">
        <f t="shared" si="72"/>
        <v>0</v>
      </c>
      <c r="V174" s="211">
        <f t="shared" si="72"/>
        <v>0</v>
      </c>
      <c r="W174" s="211">
        <f t="shared" si="72"/>
        <v>0</v>
      </c>
      <c r="X174" s="211">
        <f t="shared" si="72"/>
        <v>0</v>
      </c>
      <c r="Y174" s="211">
        <f t="shared" si="72"/>
        <v>0</v>
      </c>
      <c r="Z174" s="211">
        <f t="shared" si="72"/>
        <v>0</v>
      </c>
      <c r="AA174" s="211">
        <f t="shared" si="72"/>
        <v>0</v>
      </c>
      <c r="AB174" s="211">
        <f t="shared" si="72"/>
        <v>0</v>
      </c>
      <c r="AC174" s="211">
        <f t="shared" si="72"/>
        <v>0</v>
      </c>
      <c r="AD174" s="211">
        <f t="shared" si="72"/>
        <v>0</v>
      </c>
      <c r="AE174" s="211">
        <f t="shared" si="72"/>
        <v>0</v>
      </c>
      <c r="AF174" s="211">
        <f t="shared" si="72"/>
        <v>0</v>
      </c>
      <c r="AG174" s="211">
        <f t="shared" si="72"/>
        <v>0</v>
      </c>
      <c r="AH174" s="211">
        <f t="shared" si="72"/>
        <v>0</v>
      </c>
      <c r="AI174" s="211">
        <f t="shared" si="72"/>
        <v>0</v>
      </c>
      <c r="AJ174" s="211">
        <f t="shared" si="72"/>
        <v>0</v>
      </c>
      <c r="AK174" s="211">
        <f t="shared" si="72"/>
        <v>0</v>
      </c>
      <c r="AL174" s="211">
        <f t="shared" si="72"/>
        <v>0</v>
      </c>
      <c r="AM174" s="211">
        <f t="shared" si="72"/>
        <v>0</v>
      </c>
      <c r="AN174" s="211">
        <f t="shared" si="72"/>
        <v>0</v>
      </c>
      <c r="AO174" s="211">
        <f t="shared" si="72"/>
        <v>0</v>
      </c>
      <c r="AP174" s="211">
        <f t="shared" si="72"/>
        <v>0</v>
      </c>
    </row>
    <row r="175" spans="1:42" s="16" customFormat="1" x14ac:dyDescent="0.3">
      <c r="A175" s="118" t="s">
        <v>42</v>
      </c>
      <c r="B175" s="204"/>
      <c r="C175" s="211">
        <f t="shared" ref="C175:AP175" si="73">C678</f>
        <v>0</v>
      </c>
      <c r="D175" s="211">
        <f t="shared" si="73"/>
        <v>0</v>
      </c>
      <c r="E175" s="211">
        <f t="shared" si="73"/>
        <v>0</v>
      </c>
      <c r="F175" s="211">
        <f t="shared" si="73"/>
        <v>0</v>
      </c>
      <c r="G175" s="211">
        <f t="shared" si="73"/>
        <v>0</v>
      </c>
      <c r="H175" s="211">
        <f t="shared" si="73"/>
        <v>0</v>
      </c>
      <c r="I175" s="211">
        <f t="shared" si="73"/>
        <v>0</v>
      </c>
      <c r="J175" s="211">
        <f t="shared" si="73"/>
        <v>0</v>
      </c>
      <c r="K175" s="211">
        <f t="shared" si="73"/>
        <v>0</v>
      </c>
      <c r="L175" s="211">
        <f t="shared" si="73"/>
        <v>0</v>
      </c>
      <c r="M175" s="211">
        <f t="shared" si="73"/>
        <v>0</v>
      </c>
      <c r="N175" s="211">
        <f t="shared" si="73"/>
        <v>0</v>
      </c>
      <c r="O175" s="211">
        <f t="shared" si="73"/>
        <v>0</v>
      </c>
      <c r="P175" s="211">
        <f t="shared" si="73"/>
        <v>0</v>
      </c>
      <c r="Q175" s="211">
        <f t="shared" si="73"/>
        <v>0</v>
      </c>
      <c r="R175" s="211">
        <f t="shared" si="73"/>
        <v>0</v>
      </c>
      <c r="S175" s="211">
        <f t="shared" si="73"/>
        <v>0</v>
      </c>
      <c r="T175" s="211">
        <f t="shared" si="73"/>
        <v>0</v>
      </c>
      <c r="U175" s="211">
        <f t="shared" si="73"/>
        <v>0</v>
      </c>
      <c r="V175" s="211">
        <f t="shared" si="73"/>
        <v>0</v>
      </c>
      <c r="W175" s="211">
        <f t="shared" si="73"/>
        <v>0</v>
      </c>
      <c r="X175" s="211">
        <f t="shared" si="73"/>
        <v>0</v>
      </c>
      <c r="Y175" s="211">
        <f t="shared" si="73"/>
        <v>0</v>
      </c>
      <c r="Z175" s="211">
        <f t="shared" si="73"/>
        <v>0</v>
      </c>
      <c r="AA175" s="211">
        <f t="shared" si="73"/>
        <v>0</v>
      </c>
      <c r="AB175" s="211">
        <f t="shared" si="73"/>
        <v>0</v>
      </c>
      <c r="AC175" s="211">
        <f t="shared" si="73"/>
        <v>0</v>
      </c>
      <c r="AD175" s="211">
        <f t="shared" si="73"/>
        <v>0</v>
      </c>
      <c r="AE175" s="211">
        <f t="shared" si="73"/>
        <v>0</v>
      </c>
      <c r="AF175" s="211">
        <f t="shared" si="73"/>
        <v>0</v>
      </c>
      <c r="AG175" s="211">
        <f t="shared" si="73"/>
        <v>0</v>
      </c>
      <c r="AH175" s="211">
        <f t="shared" si="73"/>
        <v>0</v>
      </c>
      <c r="AI175" s="211">
        <f t="shared" si="73"/>
        <v>0</v>
      </c>
      <c r="AJ175" s="211">
        <f t="shared" si="73"/>
        <v>0</v>
      </c>
      <c r="AK175" s="211">
        <f t="shared" si="73"/>
        <v>0</v>
      </c>
      <c r="AL175" s="211">
        <f t="shared" si="73"/>
        <v>0</v>
      </c>
      <c r="AM175" s="211">
        <f t="shared" si="73"/>
        <v>0</v>
      </c>
      <c r="AN175" s="211">
        <f t="shared" si="73"/>
        <v>0</v>
      </c>
      <c r="AO175" s="211">
        <f t="shared" si="73"/>
        <v>0</v>
      </c>
      <c r="AP175" s="211">
        <f t="shared" si="73"/>
        <v>0</v>
      </c>
    </row>
    <row r="176" spans="1:42" s="16" customFormat="1" x14ac:dyDescent="0.3">
      <c r="A176" s="118" t="s">
        <v>34</v>
      </c>
      <c r="B176" s="204"/>
      <c r="C176" s="211">
        <f t="shared" ref="C176:AP176" si="74">-C539</f>
        <v>0</v>
      </c>
      <c r="D176" s="211">
        <f t="shared" si="74"/>
        <v>0</v>
      </c>
      <c r="E176" s="211">
        <f t="shared" si="74"/>
        <v>0</v>
      </c>
      <c r="F176" s="211">
        <f t="shared" si="74"/>
        <v>0</v>
      </c>
      <c r="G176" s="211">
        <f t="shared" si="74"/>
        <v>0</v>
      </c>
      <c r="H176" s="211">
        <f t="shared" si="74"/>
        <v>0</v>
      </c>
      <c r="I176" s="211">
        <f t="shared" si="74"/>
        <v>0</v>
      </c>
      <c r="J176" s="211">
        <f t="shared" si="74"/>
        <v>0</v>
      </c>
      <c r="K176" s="211">
        <f t="shared" si="74"/>
        <v>0</v>
      </c>
      <c r="L176" s="211">
        <f t="shared" si="74"/>
        <v>0</v>
      </c>
      <c r="M176" s="211">
        <f t="shared" si="74"/>
        <v>0</v>
      </c>
      <c r="N176" s="211">
        <f t="shared" si="74"/>
        <v>0</v>
      </c>
      <c r="O176" s="211">
        <f t="shared" si="74"/>
        <v>0</v>
      </c>
      <c r="P176" s="211">
        <f t="shared" si="74"/>
        <v>0</v>
      </c>
      <c r="Q176" s="211">
        <f t="shared" si="74"/>
        <v>0</v>
      </c>
      <c r="R176" s="211">
        <f t="shared" si="74"/>
        <v>0</v>
      </c>
      <c r="S176" s="211">
        <f t="shared" si="74"/>
        <v>0</v>
      </c>
      <c r="T176" s="211">
        <f t="shared" si="74"/>
        <v>0</v>
      </c>
      <c r="U176" s="211">
        <f t="shared" si="74"/>
        <v>0</v>
      </c>
      <c r="V176" s="211">
        <f t="shared" si="74"/>
        <v>0</v>
      </c>
      <c r="W176" s="211">
        <f t="shared" si="74"/>
        <v>0</v>
      </c>
      <c r="X176" s="211">
        <f t="shared" si="74"/>
        <v>0</v>
      </c>
      <c r="Y176" s="211">
        <f t="shared" si="74"/>
        <v>0</v>
      </c>
      <c r="Z176" s="211">
        <f t="shared" si="74"/>
        <v>0</v>
      </c>
      <c r="AA176" s="211">
        <f t="shared" si="74"/>
        <v>0</v>
      </c>
      <c r="AB176" s="211">
        <f t="shared" si="74"/>
        <v>0</v>
      </c>
      <c r="AC176" s="211">
        <f t="shared" si="74"/>
        <v>0</v>
      </c>
      <c r="AD176" s="211">
        <f t="shared" si="74"/>
        <v>0</v>
      </c>
      <c r="AE176" s="211">
        <f t="shared" si="74"/>
        <v>0</v>
      </c>
      <c r="AF176" s="211">
        <f t="shared" si="74"/>
        <v>0</v>
      </c>
      <c r="AG176" s="211">
        <f t="shared" si="74"/>
        <v>0</v>
      </c>
      <c r="AH176" s="211">
        <f t="shared" si="74"/>
        <v>0</v>
      </c>
      <c r="AI176" s="211">
        <f t="shared" si="74"/>
        <v>0</v>
      </c>
      <c r="AJ176" s="211">
        <f t="shared" si="74"/>
        <v>0</v>
      </c>
      <c r="AK176" s="211">
        <f t="shared" si="74"/>
        <v>0</v>
      </c>
      <c r="AL176" s="211">
        <f t="shared" si="74"/>
        <v>0</v>
      </c>
      <c r="AM176" s="211">
        <f t="shared" si="74"/>
        <v>0</v>
      </c>
      <c r="AN176" s="211">
        <f t="shared" si="74"/>
        <v>0</v>
      </c>
      <c r="AO176" s="211">
        <f t="shared" si="74"/>
        <v>0</v>
      </c>
      <c r="AP176" s="211">
        <f t="shared" si="74"/>
        <v>0</v>
      </c>
    </row>
    <row r="177" spans="1:42" s="9" customFormat="1" x14ac:dyDescent="0.3">
      <c r="A177" s="118" t="s">
        <v>37</v>
      </c>
      <c r="B177" s="204"/>
      <c r="C177" s="214">
        <f t="shared" ref="C177:AP177" si="75">IF(C$2&lt;=analysis_period,-C396-C427-C453-C479,0)</f>
        <v>0</v>
      </c>
      <c r="D177" s="214">
        <f t="shared" si="75"/>
        <v>0</v>
      </c>
      <c r="E177" s="214">
        <f t="shared" si="75"/>
        <v>0</v>
      </c>
      <c r="F177" s="214">
        <f t="shared" si="75"/>
        <v>0</v>
      </c>
      <c r="G177" s="214">
        <f t="shared" si="75"/>
        <v>0</v>
      </c>
      <c r="H177" s="214">
        <f t="shared" si="75"/>
        <v>0</v>
      </c>
      <c r="I177" s="214">
        <f t="shared" si="75"/>
        <v>0</v>
      </c>
      <c r="J177" s="214">
        <f t="shared" si="75"/>
        <v>0</v>
      </c>
      <c r="K177" s="214">
        <f t="shared" si="75"/>
        <v>0</v>
      </c>
      <c r="L177" s="214">
        <f t="shared" si="75"/>
        <v>0</v>
      </c>
      <c r="M177" s="214">
        <f t="shared" si="75"/>
        <v>0</v>
      </c>
      <c r="N177" s="214">
        <f t="shared" si="75"/>
        <v>0</v>
      </c>
      <c r="O177" s="214">
        <f t="shared" si="75"/>
        <v>0</v>
      </c>
      <c r="P177" s="214">
        <f t="shared" si="75"/>
        <v>0</v>
      </c>
      <c r="Q177" s="214">
        <f t="shared" si="75"/>
        <v>0</v>
      </c>
      <c r="R177" s="214">
        <f t="shared" si="75"/>
        <v>0</v>
      </c>
      <c r="S177" s="214">
        <f t="shared" si="75"/>
        <v>0</v>
      </c>
      <c r="T177" s="214">
        <f t="shared" si="75"/>
        <v>0</v>
      </c>
      <c r="U177" s="214">
        <f t="shared" si="75"/>
        <v>0</v>
      </c>
      <c r="V177" s="214">
        <f t="shared" si="75"/>
        <v>0</v>
      </c>
      <c r="W177" s="214">
        <f t="shared" si="75"/>
        <v>0</v>
      </c>
      <c r="X177" s="214">
        <f t="shared" si="75"/>
        <v>0</v>
      </c>
      <c r="Y177" s="214">
        <f t="shared" si="75"/>
        <v>0</v>
      </c>
      <c r="Z177" s="214">
        <f t="shared" si="75"/>
        <v>0</v>
      </c>
      <c r="AA177" s="214">
        <f t="shared" si="75"/>
        <v>0</v>
      </c>
      <c r="AB177" s="214">
        <f t="shared" si="75"/>
        <v>0</v>
      </c>
      <c r="AC177" s="214">
        <f t="shared" si="75"/>
        <v>0</v>
      </c>
      <c r="AD177" s="214">
        <f t="shared" si="75"/>
        <v>0</v>
      </c>
      <c r="AE177" s="214">
        <f t="shared" si="75"/>
        <v>0</v>
      </c>
      <c r="AF177" s="214">
        <f t="shared" si="75"/>
        <v>0</v>
      </c>
      <c r="AG177" s="214">
        <f t="shared" si="75"/>
        <v>0</v>
      </c>
      <c r="AH177" s="214">
        <f t="shared" si="75"/>
        <v>0</v>
      </c>
      <c r="AI177" s="214">
        <f t="shared" si="75"/>
        <v>0</v>
      </c>
      <c r="AJ177" s="214">
        <f t="shared" si="75"/>
        <v>0</v>
      </c>
      <c r="AK177" s="214">
        <f t="shared" si="75"/>
        <v>0</v>
      </c>
      <c r="AL177" s="214">
        <f t="shared" si="75"/>
        <v>0</v>
      </c>
      <c r="AM177" s="214">
        <f t="shared" si="75"/>
        <v>0</v>
      </c>
      <c r="AN177" s="214">
        <f t="shared" si="75"/>
        <v>0</v>
      </c>
      <c r="AO177" s="214">
        <f t="shared" si="75"/>
        <v>0</v>
      </c>
      <c r="AP177" s="214">
        <f t="shared" si="75"/>
        <v>0</v>
      </c>
    </row>
    <row r="178" spans="1:42" s="16" customFormat="1" x14ac:dyDescent="0.3">
      <c r="A178" s="118" t="s">
        <v>43</v>
      </c>
      <c r="B178" s="204"/>
      <c r="C178" s="214">
        <f>C171</f>
        <v>0</v>
      </c>
      <c r="D178" s="214">
        <f t="shared" ref="D178:AP178" si="76">D171</f>
        <v>0</v>
      </c>
      <c r="E178" s="214">
        <f t="shared" si="76"/>
        <v>0</v>
      </c>
      <c r="F178" s="214">
        <f t="shared" si="76"/>
        <v>0</v>
      </c>
      <c r="G178" s="214">
        <f t="shared" si="76"/>
        <v>0</v>
      </c>
      <c r="H178" s="214">
        <f t="shared" si="76"/>
        <v>0</v>
      </c>
      <c r="I178" s="214">
        <f t="shared" si="76"/>
        <v>0</v>
      </c>
      <c r="J178" s="214">
        <f t="shared" si="76"/>
        <v>0</v>
      </c>
      <c r="K178" s="214">
        <f t="shared" si="76"/>
        <v>0</v>
      </c>
      <c r="L178" s="214">
        <f t="shared" si="76"/>
        <v>0</v>
      </c>
      <c r="M178" s="214">
        <f t="shared" si="76"/>
        <v>0</v>
      </c>
      <c r="N178" s="214">
        <f t="shared" si="76"/>
        <v>0</v>
      </c>
      <c r="O178" s="214">
        <f t="shared" si="76"/>
        <v>0</v>
      </c>
      <c r="P178" s="214">
        <f t="shared" si="76"/>
        <v>0</v>
      </c>
      <c r="Q178" s="214">
        <f t="shared" si="76"/>
        <v>0</v>
      </c>
      <c r="R178" s="214">
        <f t="shared" si="76"/>
        <v>0</v>
      </c>
      <c r="S178" s="214">
        <f t="shared" si="76"/>
        <v>0</v>
      </c>
      <c r="T178" s="214">
        <f t="shared" si="76"/>
        <v>0</v>
      </c>
      <c r="U178" s="214">
        <f t="shared" si="76"/>
        <v>0</v>
      </c>
      <c r="V178" s="214">
        <f t="shared" si="76"/>
        <v>0</v>
      </c>
      <c r="W178" s="214">
        <f t="shared" si="76"/>
        <v>0</v>
      </c>
      <c r="X178" s="214">
        <f t="shared" si="76"/>
        <v>0</v>
      </c>
      <c r="Y178" s="214">
        <f t="shared" si="76"/>
        <v>0</v>
      </c>
      <c r="Z178" s="214">
        <f t="shared" si="76"/>
        <v>0</v>
      </c>
      <c r="AA178" s="214">
        <f t="shared" si="76"/>
        <v>0</v>
      </c>
      <c r="AB178" s="214">
        <f t="shared" si="76"/>
        <v>0</v>
      </c>
      <c r="AC178" s="214">
        <f t="shared" si="76"/>
        <v>0</v>
      </c>
      <c r="AD178" s="214">
        <f t="shared" si="76"/>
        <v>0</v>
      </c>
      <c r="AE178" s="214">
        <f t="shared" si="76"/>
        <v>0</v>
      </c>
      <c r="AF178" s="214">
        <f t="shared" si="76"/>
        <v>0</v>
      </c>
      <c r="AG178" s="214">
        <f t="shared" si="76"/>
        <v>0</v>
      </c>
      <c r="AH178" s="214">
        <f t="shared" si="76"/>
        <v>0</v>
      </c>
      <c r="AI178" s="214">
        <f t="shared" si="76"/>
        <v>0</v>
      </c>
      <c r="AJ178" s="214">
        <f t="shared" si="76"/>
        <v>0</v>
      </c>
      <c r="AK178" s="214">
        <f t="shared" si="76"/>
        <v>0</v>
      </c>
      <c r="AL178" s="214">
        <f t="shared" si="76"/>
        <v>0</v>
      </c>
      <c r="AM178" s="214">
        <f t="shared" si="76"/>
        <v>0</v>
      </c>
      <c r="AN178" s="214">
        <f t="shared" si="76"/>
        <v>0</v>
      </c>
      <c r="AO178" s="214">
        <f t="shared" si="76"/>
        <v>0</v>
      </c>
      <c r="AP178" s="214">
        <f t="shared" si="76"/>
        <v>0</v>
      </c>
    </row>
    <row r="179" spans="1:42" s="16" customFormat="1" x14ac:dyDescent="0.3">
      <c r="A179" s="118" t="s">
        <v>63</v>
      </c>
      <c r="B179" s="204"/>
      <c r="C179" s="214">
        <f t="shared" ref="C179:AP179" si="77">C101</f>
        <v>0</v>
      </c>
      <c r="D179" s="214">
        <f t="shared" si="77"/>
        <v>0</v>
      </c>
      <c r="E179" s="214">
        <f t="shared" si="77"/>
        <v>0</v>
      </c>
      <c r="F179" s="214">
        <f t="shared" si="77"/>
        <v>0</v>
      </c>
      <c r="G179" s="214">
        <f t="shared" si="77"/>
        <v>0</v>
      </c>
      <c r="H179" s="214">
        <f t="shared" si="77"/>
        <v>0</v>
      </c>
      <c r="I179" s="214">
        <f t="shared" si="77"/>
        <v>0</v>
      </c>
      <c r="J179" s="214">
        <f t="shared" si="77"/>
        <v>0</v>
      </c>
      <c r="K179" s="214">
        <f t="shared" si="77"/>
        <v>0</v>
      </c>
      <c r="L179" s="214">
        <f t="shared" si="77"/>
        <v>0</v>
      </c>
      <c r="M179" s="214">
        <f t="shared" si="77"/>
        <v>0</v>
      </c>
      <c r="N179" s="214">
        <f t="shared" si="77"/>
        <v>0</v>
      </c>
      <c r="O179" s="214">
        <f t="shared" si="77"/>
        <v>0</v>
      </c>
      <c r="P179" s="214">
        <f t="shared" si="77"/>
        <v>0</v>
      </c>
      <c r="Q179" s="214">
        <f t="shared" si="77"/>
        <v>0</v>
      </c>
      <c r="R179" s="214">
        <f t="shared" si="77"/>
        <v>0</v>
      </c>
      <c r="S179" s="214">
        <f t="shared" si="77"/>
        <v>0</v>
      </c>
      <c r="T179" s="214">
        <f t="shared" si="77"/>
        <v>0</v>
      </c>
      <c r="U179" s="214">
        <f t="shared" si="77"/>
        <v>0</v>
      </c>
      <c r="V179" s="214">
        <f t="shared" si="77"/>
        <v>0</v>
      </c>
      <c r="W179" s="214">
        <f t="shared" si="77"/>
        <v>0</v>
      </c>
      <c r="X179" s="214">
        <f t="shared" si="77"/>
        <v>0</v>
      </c>
      <c r="Y179" s="214">
        <f t="shared" si="77"/>
        <v>0</v>
      </c>
      <c r="Z179" s="214">
        <f t="shared" si="77"/>
        <v>0</v>
      </c>
      <c r="AA179" s="214">
        <f t="shared" si="77"/>
        <v>0</v>
      </c>
      <c r="AB179" s="214">
        <f t="shared" si="77"/>
        <v>0</v>
      </c>
      <c r="AC179" s="214">
        <f t="shared" si="77"/>
        <v>0</v>
      </c>
      <c r="AD179" s="214">
        <f t="shared" si="77"/>
        <v>0</v>
      </c>
      <c r="AE179" s="214">
        <f t="shared" si="77"/>
        <v>0</v>
      </c>
      <c r="AF179" s="214">
        <f t="shared" si="77"/>
        <v>0</v>
      </c>
      <c r="AG179" s="214">
        <f t="shared" si="77"/>
        <v>0</v>
      </c>
      <c r="AH179" s="214">
        <f t="shared" si="77"/>
        <v>0</v>
      </c>
      <c r="AI179" s="214">
        <f t="shared" si="77"/>
        <v>0</v>
      </c>
      <c r="AJ179" s="214">
        <f t="shared" si="77"/>
        <v>0</v>
      </c>
      <c r="AK179" s="214">
        <f t="shared" si="77"/>
        <v>0</v>
      </c>
      <c r="AL179" s="214">
        <f t="shared" si="77"/>
        <v>0</v>
      </c>
      <c r="AM179" s="214">
        <f t="shared" si="77"/>
        <v>0</v>
      </c>
      <c r="AN179" s="214">
        <f t="shared" si="77"/>
        <v>0</v>
      </c>
      <c r="AO179" s="214">
        <f t="shared" si="77"/>
        <v>0</v>
      </c>
      <c r="AP179" s="214">
        <f t="shared" si="77"/>
        <v>0</v>
      </c>
    </row>
    <row r="180" spans="1:42" s="16" customFormat="1" x14ac:dyDescent="0.3">
      <c r="A180" s="118" t="s">
        <v>104</v>
      </c>
      <c r="B180" s="204"/>
      <c r="C180" s="212">
        <f t="shared" ref="C180:AP180" si="78">C105</f>
        <v>0</v>
      </c>
      <c r="D180" s="212">
        <f t="shared" si="78"/>
        <v>0</v>
      </c>
      <c r="E180" s="212">
        <f t="shared" si="78"/>
        <v>0</v>
      </c>
      <c r="F180" s="212">
        <f t="shared" si="78"/>
        <v>0</v>
      </c>
      <c r="G180" s="212">
        <f t="shared" si="78"/>
        <v>0</v>
      </c>
      <c r="H180" s="212">
        <f t="shared" si="78"/>
        <v>0</v>
      </c>
      <c r="I180" s="212">
        <f t="shared" si="78"/>
        <v>0</v>
      </c>
      <c r="J180" s="212">
        <f t="shared" si="78"/>
        <v>0</v>
      </c>
      <c r="K180" s="212">
        <f t="shared" si="78"/>
        <v>0</v>
      </c>
      <c r="L180" s="212">
        <f t="shared" si="78"/>
        <v>0</v>
      </c>
      <c r="M180" s="212">
        <f t="shared" si="78"/>
        <v>0</v>
      </c>
      <c r="N180" s="212">
        <f t="shared" si="78"/>
        <v>0</v>
      </c>
      <c r="O180" s="212">
        <f t="shared" si="78"/>
        <v>0</v>
      </c>
      <c r="P180" s="212">
        <f t="shared" si="78"/>
        <v>0</v>
      </c>
      <c r="Q180" s="212">
        <f t="shared" si="78"/>
        <v>0</v>
      </c>
      <c r="R180" s="212">
        <f t="shared" si="78"/>
        <v>0</v>
      </c>
      <c r="S180" s="212">
        <f t="shared" si="78"/>
        <v>0</v>
      </c>
      <c r="T180" s="212">
        <f t="shared" si="78"/>
        <v>0</v>
      </c>
      <c r="U180" s="212">
        <f t="shared" si="78"/>
        <v>0</v>
      </c>
      <c r="V180" s="212">
        <f t="shared" si="78"/>
        <v>0</v>
      </c>
      <c r="W180" s="212">
        <f t="shared" si="78"/>
        <v>0</v>
      </c>
      <c r="X180" s="212">
        <f t="shared" si="78"/>
        <v>0</v>
      </c>
      <c r="Y180" s="212">
        <f t="shared" si="78"/>
        <v>0</v>
      </c>
      <c r="Z180" s="212">
        <f t="shared" si="78"/>
        <v>0</v>
      </c>
      <c r="AA180" s="212">
        <f t="shared" si="78"/>
        <v>0</v>
      </c>
      <c r="AB180" s="212">
        <f t="shared" si="78"/>
        <v>0</v>
      </c>
      <c r="AC180" s="212">
        <f t="shared" si="78"/>
        <v>0</v>
      </c>
      <c r="AD180" s="212">
        <f t="shared" si="78"/>
        <v>0</v>
      </c>
      <c r="AE180" s="212">
        <f t="shared" si="78"/>
        <v>0</v>
      </c>
      <c r="AF180" s="212">
        <f t="shared" si="78"/>
        <v>0</v>
      </c>
      <c r="AG180" s="212">
        <f t="shared" si="78"/>
        <v>0</v>
      </c>
      <c r="AH180" s="212">
        <f t="shared" si="78"/>
        <v>0</v>
      </c>
      <c r="AI180" s="212">
        <f t="shared" si="78"/>
        <v>0</v>
      </c>
      <c r="AJ180" s="212">
        <f t="shared" si="78"/>
        <v>0</v>
      </c>
      <c r="AK180" s="212">
        <f t="shared" si="78"/>
        <v>0</v>
      </c>
      <c r="AL180" s="212">
        <f t="shared" si="78"/>
        <v>0</v>
      </c>
      <c r="AM180" s="212">
        <f t="shared" si="78"/>
        <v>0</v>
      </c>
      <c r="AN180" s="212">
        <f t="shared" si="78"/>
        <v>0</v>
      </c>
      <c r="AO180" s="212">
        <f t="shared" si="78"/>
        <v>0</v>
      </c>
      <c r="AP180" s="212">
        <f t="shared" si="78"/>
        <v>0</v>
      </c>
    </row>
    <row r="181" spans="1:42" s="16" customFormat="1" x14ac:dyDescent="0.3">
      <c r="A181" s="118" t="s">
        <v>35</v>
      </c>
      <c r="B181" s="204"/>
      <c r="C181" s="211">
        <f>SUM(C174:C180)</f>
        <v>0</v>
      </c>
      <c r="D181" s="211">
        <f t="shared" ref="D181:AP181" si="79">SUM(D174:D180)</f>
        <v>0</v>
      </c>
      <c r="E181" s="211">
        <f t="shared" si="79"/>
        <v>0</v>
      </c>
      <c r="F181" s="211">
        <f t="shared" si="79"/>
        <v>0</v>
      </c>
      <c r="G181" s="211">
        <f t="shared" si="79"/>
        <v>0</v>
      </c>
      <c r="H181" s="211">
        <f t="shared" si="79"/>
        <v>0</v>
      </c>
      <c r="I181" s="211">
        <f t="shared" si="79"/>
        <v>0</v>
      </c>
      <c r="J181" s="211">
        <f t="shared" si="79"/>
        <v>0</v>
      </c>
      <c r="K181" s="211">
        <f t="shared" si="79"/>
        <v>0</v>
      </c>
      <c r="L181" s="211">
        <f t="shared" si="79"/>
        <v>0</v>
      </c>
      <c r="M181" s="211">
        <f t="shared" si="79"/>
        <v>0</v>
      </c>
      <c r="N181" s="211">
        <f t="shared" si="79"/>
        <v>0</v>
      </c>
      <c r="O181" s="211">
        <f t="shared" si="79"/>
        <v>0</v>
      </c>
      <c r="P181" s="211">
        <f t="shared" si="79"/>
        <v>0</v>
      </c>
      <c r="Q181" s="211">
        <f t="shared" si="79"/>
        <v>0</v>
      </c>
      <c r="R181" s="211">
        <f t="shared" si="79"/>
        <v>0</v>
      </c>
      <c r="S181" s="211">
        <f t="shared" si="79"/>
        <v>0</v>
      </c>
      <c r="T181" s="211">
        <f t="shared" si="79"/>
        <v>0</v>
      </c>
      <c r="U181" s="211">
        <f t="shared" si="79"/>
        <v>0</v>
      </c>
      <c r="V181" s="211">
        <f t="shared" si="79"/>
        <v>0</v>
      </c>
      <c r="W181" s="211">
        <f t="shared" si="79"/>
        <v>0</v>
      </c>
      <c r="X181" s="211">
        <f t="shared" si="79"/>
        <v>0</v>
      </c>
      <c r="Y181" s="211">
        <f t="shared" si="79"/>
        <v>0</v>
      </c>
      <c r="Z181" s="211">
        <f t="shared" si="79"/>
        <v>0</v>
      </c>
      <c r="AA181" s="211">
        <f t="shared" si="79"/>
        <v>0</v>
      </c>
      <c r="AB181" s="211">
        <f t="shared" si="79"/>
        <v>0</v>
      </c>
      <c r="AC181" s="211">
        <f t="shared" si="79"/>
        <v>0</v>
      </c>
      <c r="AD181" s="211">
        <f t="shared" si="79"/>
        <v>0</v>
      </c>
      <c r="AE181" s="211">
        <f t="shared" si="79"/>
        <v>0</v>
      </c>
      <c r="AF181" s="211">
        <f t="shared" si="79"/>
        <v>0</v>
      </c>
      <c r="AG181" s="211">
        <f t="shared" si="79"/>
        <v>0</v>
      </c>
      <c r="AH181" s="211">
        <f t="shared" si="79"/>
        <v>0</v>
      </c>
      <c r="AI181" s="211">
        <f t="shared" si="79"/>
        <v>0</v>
      </c>
      <c r="AJ181" s="211">
        <f t="shared" si="79"/>
        <v>0</v>
      </c>
      <c r="AK181" s="211">
        <f t="shared" si="79"/>
        <v>0</v>
      </c>
      <c r="AL181" s="211">
        <f t="shared" si="79"/>
        <v>0</v>
      </c>
      <c r="AM181" s="211">
        <f t="shared" si="79"/>
        <v>0</v>
      </c>
      <c r="AN181" s="211">
        <f t="shared" si="79"/>
        <v>0</v>
      </c>
      <c r="AO181" s="211">
        <f t="shared" si="79"/>
        <v>0</v>
      </c>
      <c r="AP181" s="211">
        <f t="shared" si="79"/>
        <v>0</v>
      </c>
    </row>
    <row r="182" spans="1:42" s="16" customFormat="1" x14ac:dyDescent="0.3">
      <c r="A182" s="118" t="str">
        <f>Inputs!B112</f>
        <v>Investment Based Incentive (IBI)</v>
      </c>
      <c r="B182" s="204"/>
    </row>
    <row r="183" spans="1:42" s="16" customFormat="1" x14ac:dyDescent="0.3">
      <c r="A183" s="120" t="str">
        <f>Inputs!B113</f>
        <v>As fixed amount</v>
      </c>
      <c r="B183" s="204"/>
    </row>
    <row r="184" spans="1:42" s="16" customFormat="1" x14ac:dyDescent="0.3">
      <c r="A184" s="107" t="s">
        <v>4</v>
      </c>
      <c r="B184" s="204"/>
      <c r="C184" s="211">
        <f>IF(ibi_fed_amount_tax_fed="Yes",C497,0)</f>
        <v>0</v>
      </c>
    </row>
    <row r="185" spans="1:42" s="16" customFormat="1" x14ac:dyDescent="0.3">
      <c r="A185" s="107" t="s">
        <v>5</v>
      </c>
      <c r="B185" s="204"/>
      <c r="C185" s="211">
        <f>IF(ibi_sta_amount_tax_fed="Yes",C498,0)</f>
        <v>0</v>
      </c>
    </row>
    <row r="186" spans="1:42" s="16" customFormat="1" x14ac:dyDescent="0.3">
      <c r="A186" s="107" t="s">
        <v>194</v>
      </c>
      <c r="B186" s="204"/>
      <c r="C186" s="211">
        <f>IF(ibi_uti_amount_tax_fed="Yes",C499,0)</f>
        <v>0</v>
      </c>
    </row>
    <row r="187" spans="1:42" x14ac:dyDescent="0.3">
      <c r="A187" s="107" t="s">
        <v>195</v>
      </c>
      <c r="B187" s="122"/>
      <c r="C187" s="212">
        <f>IF(ibi_oth_amount_tax_fed="Yes",C500,0)</f>
        <v>0</v>
      </c>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row>
    <row r="188" spans="1:42" x14ac:dyDescent="0.3">
      <c r="A188" s="107" t="s">
        <v>13</v>
      </c>
      <c r="B188" s="122"/>
      <c r="C188" s="213">
        <f>SUM(C184:C187)</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3">
      <c r="A189" s="120" t="str">
        <f>Inputs!B118</f>
        <v>As percentage</v>
      </c>
      <c r="B189" s="122"/>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3">
      <c r="A190" s="107" t="s">
        <v>4</v>
      </c>
      <c r="B190" s="122"/>
      <c r="C190" s="211">
        <f>C503</f>
        <v>0</v>
      </c>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3">
      <c r="A191" s="107" t="s">
        <v>5</v>
      </c>
      <c r="B191" s="122"/>
      <c r="C191" s="211">
        <f t="shared" ref="C191:C193" si="80">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3">
      <c r="A192" s="107" t="s">
        <v>194</v>
      </c>
      <c r="B192" s="122"/>
      <c r="C192" s="211">
        <f t="shared" si="80"/>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3">
      <c r="A193" s="107" t="s">
        <v>195</v>
      </c>
      <c r="B193" s="122"/>
      <c r="C193" s="212">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3">
      <c r="A194" s="107" t="s">
        <v>13</v>
      </c>
      <c r="B194" s="122"/>
      <c r="C194" s="213">
        <f>SUM(C190:C193)</f>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3">
      <c r="A195" s="118" t="str">
        <f>Inputs!B123</f>
        <v>Capacity Based Incentive (CBI)</v>
      </c>
      <c r="B195" s="122"/>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3">
      <c r="A196" s="120" t="s">
        <v>4</v>
      </c>
      <c r="B196" s="122"/>
      <c r="C196" s="214">
        <f>C510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3">
      <c r="A197" s="120" t="s">
        <v>5</v>
      </c>
      <c r="B197" s="122"/>
      <c r="C197" s="214">
        <f t="shared" ref="C197:C199" si="81">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3">
      <c r="A198" s="120" t="s">
        <v>194</v>
      </c>
      <c r="B198" s="122"/>
      <c r="C198" s="214">
        <f t="shared" si="81"/>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3">
      <c r="A199" s="120" t="s">
        <v>195</v>
      </c>
      <c r="B199" s="122"/>
      <c r="C199" s="212">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3">
      <c r="A200" s="120"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3">
      <c r="A201" s="118" t="str">
        <f>Inputs!B128</f>
        <v>Production Based Incentive (PBI)</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3">
      <c r="A202" s="120" t="s">
        <v>4</v>
      </c>
      <c r="B202" s="122"/>
      <c r="C202" s="214">
        <f t="shared" ref="C202:AP202" si="82">IF(AND(pbi_fed_tax_fed="Yes",pbi_fed_for_ds="No"),C520,0)</f>
        <v>0</v>
      </c>
      <c r="D202" s="214">
        <f t="shared" si="82"/>
        <v>0</v>
      </c>
      <c r="E202" s="214">
        <f t="shared" si="82"/>
        <v>0</v>
      </c>
      <c r="F202" s="214">
        <f t="shared" si="82"/>
        <v>0</v>
      </c>
      <c r="G202" s="214">
        <f t="shared" si="82"/>
        <v>0</v>
      </c>
      <c r="H202" s="214">
        <f t="shared" si="82"/>
        <v>0</v>
      </c>
      <c r="I202" s="214">
        <f t="shared" si="82"/>
        <v>0</v>
      </c>
      <c r="J202" s="214">
        <f t="shared" si="82"/>
        <v>0</v>
      </c>
      <c r="K202" s="214">
        <f t="shared" si="82"/>
        <v>0</v>
      </c>
      <c r="L202" s="214">
        <f t="shared" si="82"/>
        <v>0</v>
      </c>
      <c r="M202" s="214">
        <f t="shared" si="82"/>
        <v>0</v>
      </c>
      <c r="N202" s="214">
        <f t="shared" si="82"/>
        <v>0</v>
      </c>
      <c r="O202" s="214">
        <f t="shared" si="82"/>
        <v>0</v>
      </c>
      <c r="P202" s="214">
        <f t="shared" si="82"/>
        <v>0</v>
      </c>
      <c r="Q202" s="214">
        <f t="shared" si="82"/>
        <v>0</v>
      </c>
      <c r="R202" s="214">
        <f t="shared" si="82"/>
        <v>0</v>
      </c>
      <c r="S202" s="214">
        <f t="shared" si="82"/>
        <v>0</v>
      </c>
      <c r="T202" s="214">
        <f t="shared" si="82"/>
        <v>0</v>
      </c>
      <c r="U202" s="214">
        <f t="shared" si="82"/>
        <v>0</v>
      </c>
      <c r="V202" s="214">
        <f t="shared" si="82"/>
        <v>0</v>
      </c>
      <c r="W202" s="214">
        <f t="shared" si="82"/>
        <v>0</v>
      </c>
      <c r="X202" s="214">
        <f t="shared" si="82"/>
        <v>0</v>
      </c>
      <c r="Y202" s="214">
        <f t="shared" si="82"/>
        <v>0</v>
      </c>
      <c r="Z202" s="214">
        <f t="shared" si="82"/>
        <v>0</v>
      </c>
      <c r="AA202" s="214">
        <f t="shared" si="82"/>
        <v>0</v>
      </c>
      <c r="AB202" s="214">
        <f t="shared" si="82"/>
        <v>0</v>
      </c>
      <c r="AC202" s="214">
        <f t="shared" si="82"/>
        <v>0</v>
      </c>
      <c r="AD202" s="214">
        <f t="shared" si="82"/>
        <v>0</v>
      </c>
      <c r="AE202" s="214">
        <f t="shared" si="82"/>
        <v>0</v>
      </c>
      <c r="AF202" s="214">
        <f t="shared" si="82"/>
        <v>0</v>
      </c>
      <c r="AG202" s="214">
        <f t="shared" si="82"/>
        <v>0</v>
      </c>
      <c r="AH202" s="214">
        <f t="shared" si="82"/>
        <v>0</v>
      </c>
      <c r="AI202" s="214">
        <f t="shared" si="82"/>
        <v>0</v>
      </c>
      <c r="AJ202" s="214">
        <f t="shared" si="82"/>
        <v>0</v>
      </c>
      <c r="AK202" s="214">
        <f t="shared" si="82"/>
        <v>0</v>
      </c>
      <c r="AL202" s="214">
        <f t="shared" si="82"/>
        <v>0</v>
      </c>
      <c r="AM202" s="214">
        <f t="shared" si="82"/>
        <v>0</v>
      </c>
      <c r="AN202" s="214">
        <f t="shared" si="82"/>
        <v>0</v>
      </c>
      <c r="AO202" s="214">
        <f t="shared" si="82"/>
        <v>0</v>
      </c>
      <c r="AP202" s="214">
        <f t="shared" si="82"/>
        <v>0</v>
      </c>
    </row>
    <row r="203" spans="1:42" x14ac:dyDescent="0.3">
      <c r="A203" s="120" t="s">
        <v>5</v>
      </c>
      <c r="B203" s="122"/>
      <c r="C203" s="214">
        <f t="shared" ref="C203:AP203" si="83">IF(AND(pbi_sta_tax_fed="Yes",pbi_sta_for_ds="No"),C524,0)</f>
        <v>0</v>
      </c>
      <c r="D203" s="214">
        <f t="shared" si="83"/>
        <v>0</v>
      </c>
      <c r="E203" s="214">
        <f t="shared" si="83"/>
        <v>0</v>
      </c>
      <c r="F203" s="214">
        <f t="shared" si="83"/>
        <v>0</v>
      </c>
      <c r="G203" s="214">
        <f t="shared" si="83"/>
        <v>0</v>
      </c>
      <c r="H203" s="214">
        <f t="shared" si="83"/>
        <v>0</v>
      </c>
      <c r="I203" s="214">
        <f t="shared" si="83"/>
        <v>0</v>
      </c>
      <c r="J203" s="214">
        <f t="shared" si="83"/>
        <v>0</v>
      </c>
      <c r="K203" s="214">
        <f t="shared" si="83"/>
        <v>0</v>
      </c>
      <c r="L203" s="214">
        <f t="shared" si="83"/>
        <v>0</v>
      </c>
      <c r="M203" s="214">
        <f t="shared" si="83"/>
        <v>0</v>
      </c>
      <c r="N203" s="214">
        <f t="shared" si="83"/>
        <v>0</v>
      </c>
      <c r="O203" s="214">
        <f t="shared" si="83"/>
        <v>0</v>
      </c>
      <c r="P203" s="214">
        <f t="shared" si="83"/>
        <v>0</v>
      </c>
      <c r="Q203" s="214">
        <f t="shared" si="83"/>
        <v>0</v>
      </c>
      <c r="R203" s="214">
        <f t="shared" si="83"/>
        <v>0</v>
      </c>
      <c r="S203" s="214">
        <f t="shared" si="83"/>
        <v>0</v>
      </c>
      <c r="T203" s="214">
        <f t="shared" si="83"/>
        <v>0</v>
      </c>
      <c r="U203" s="214">
        <f t="shared" si="83"/>
        <v>0</v>
      </c>
      <c r="V203" s="214">
        <f t="shared" si="83"/>
        <v>0</v>
      </c>
      <c r="W203" s="214">
        <f t="shared" si="83"/>
        <v>0</v>
      </c>
      <c r="X203" s="214">
        <f t="shared" si="83"/>
        <v>0</v>
      </c>
      <c r="Y203" s="214">
        <f t="shared" si="83"/>
        <v>0</v>
      </c>
      <c r="Z203" s="214">
        <f t="shared" si="83"/>
        <v>0</v>
      </c>
      <c r="AA203" s="214">
        <f t="shared" si="83"/>
        <v>0</v>
      </c>
      <c r="AB203" s="214">
        <f t="shared" si="83"/>
        <v>0</v>
      </c>
      <c r="AC203" s="214">
        <f t="shared" si="83"/>
        <v>0</v>
      </c>
      <c r="AD203" s="214">
        <f t="shared" si="83"/>
        <v>0</v>
      </c>
      <c r="AE203" s="214">
        <f t="shared" si="83"/>
        <v>0</v>
      </c>
      <c r="AF203" s="214">
        <f t="shared" si="83"/>
        <v>0</v>
      </c>
      <c r="AG203" s="214">
        <f t="shared" si="83"/>
        <v>0</v>
      </c>
      <c r="AH203" s="214">
        <f t="shared" si="83"/>
        <v>0</v>
      </c>
      <c r="AI203" s="214">
        <f t="shared" si="83"/>
        <v>0</v>
      </c>
      <c r="AJ203" s="214">
        <f t="shared" si="83"/>
        <v>0</v>
      </c>
      <c r="AK203" s="214">
        <f t="shared" si="83"/>
        <v>0</v>
      </c>
      <c r="AL203" s="214">
        <f t="shared" si="83"/>
        <v>0</v>
      </c>
      <c r="AM203" s="214">
        <f t="shared" si="83"/>
        <v>0</v>
      </c>
      <c r="AN203" s="214">
        <f t="shared" si="83"/>
        <v>0</v>
      </c>
      <c r="AO203" s="214">
        <f t="shared" si="83"/>
        <v>0</v>
      </c>
      <c r="AP203" s="214">
        <f t="shared" si="83"/>
        <v>0</v>
      </c>
    </row>
    <row r="204" spans="1:42" x14ac:dyDescent="0.3">
      <c r="A204" s="120" t="s">
        <v>194</v>
      </c>
      <c r="B204" s="122"/>
      <c r="C204" s="214">
        <f t="shared" ref="C204:AP204" si="84">IF(AND(pbi_uti_tax_fed="Yes",pbi_uti_for_ds="No"),C528,0)</f>
        <v>0</v>
      </c>
      <c r="D204" s="214">
        <f t="shared" si="84"/>
        <v>0</v>
      </c>
      <c r="E204" s="214">
        <f t="shared" si="84"/>
        <v>0</v>
      </c>
      <c r="F204" s="214">
        <f t="shared" si="84"/>
        <v>0</v>
      </c>
      <c r="G204" s="214">
        <f t="shared" si="84"/>
        <v>0</v>
      </c>
      <c r="H204" s="214">
        <f t="shared" si="84"/>
        <v>0</v>
      </c>
      <c r="I204" s="214">
        <f t="shared" si="84"/>
        <v>0</v>
      </c>
      <c r="J204" s="214">
        <f t="shared" si="84"/>
        <v>0</v>
      </c>
      <c r="K204" s="214">
        <f t="shared" si="84"/>
        <v>0</v>
      </c>
      <c r="L204" s="214">
        <f t="shared" si="84"/>
        <v>0</v>
      </c>
      <c r="M204" s="214">
        <f t="shared" si="84"/>
        <v>0</v>
      </c>
      <c r="N204" s="214">
        <f t="shared" si="84"/>
        <v>0</v>
      </c>
      <c r="O204" s="214">
        <f t="shared" si="84"/>
        <v>0</v>
      </c>
      <c r="P204" s="214">
        <f t="shared" si="84"/>
        <v>0</v>
      </c>
      <c r="Q204" s="214">
        <f t="shared" si="84"/>
        <v>0</v>
      </c>
      <c r="R204" s="214">
        <f t="shared" si="84"/>
        <v>0</v>
      </c>
      <c r="S204" s="214">
        <f t="shared" si="84"/>
        <v>0</v>
      </c>
      <c r="T204" s="214">
        <f t="shared" si="84"/>
        <v>0</v>
      </c>
      <c r="U204" s="214">
        <f t="shared" si="84"/>
        <v>0</v>
      </c>
      <c r="V204" s="214">
        <f t="shared" si="84"/>
        <v>0</v>
      </c>
      <c r="W204" s="214">
        <f t="shared" si="84"/>
        <v>0</v>
      </c>
      <c r="X204" s="214">
        <f t="shared" si="84"/>
        <v>0</v>
      </c>
      <c r="Y204" s="214">
        <f t="shared" si="84"/>
        <v>0</v>
      </c>
      <c r="Z204" s="214">
        <f t="shared" si="84"/>
        <v>0</v>
      </c>
      <c r="AA204" s="214">
        <f t="shared" si="84"/>
        <v>0</v>
      </c>
      <c r="AB204" s="214">
        <f t="shared" si="84"/>
        <v>0</v>
      </c>
      <c r="AC204" s="214">
        <f t="shared" si="84"/>
        <v>0</v>
      </c>
      <c r="AD204" s="214">
        <f t="shared" si="84"/>
        <v>0</v>
      </c>
      <c r="AE204" s="214">
        <f t="shared" si="84"/>
        <v>0</v>
      </c>
      <c r="AF204" s="214">
        <f t="shared" si="84"/>
        <v>0</v>
      </c>
      <c r="AG204" s="214">
        <f t="shared" si="84"/>
        <v>0</v>
      </c>
      <c r="AH204" s="214">
        <f t="shared" si="84"/>
        <v>0</v>
      </c>
      <c r="AI204" s="214">
        <f t="shared" si="84"/>
        <v>0</v>
      </c>
      <c r="AJ204" s="214">
        <f t="shared" si="84"/>
        <v>0</v>
      </c>
      <c r="AK204" s="214">
        <f t="shared" si="84"/>
        <v>0</v>
      </c>
      <c r="AL204" s="214">
        <f t="shared" si="84"/>
        <v>0</v>
      </c>
      <c r="AM204" s="214">
        <f t="shared" si="84"/>
        <v>0</v>
      </c>
      <c r="AN204" s="214">
        <f t="shared" si="84"/>
        <v>0</v>
      </c>
      <c r="AO204" s="214">
        <f t="shared" si="84"/>
        <v>0</v>
      </c>
      <c r="AP204" s="214">
        <f t="shared" si="84"/>
        <v>0</v>
      </c>
    </row>
    <row r="205" spans="1:42" x14ac:dyDescent="0.3">
      <c r="A205" s="120" t="s">
        <v>195</v>
      </c>
      <c r="B205" s="122"/>
      <c r="C205" s="214">
        <f t="shared" ref="C205:AP205" si="85">IF(AND(pbi_oth_tax_fed="Yes",pbi_oth_for_ds="No"),C532,0)</f>
        <v>0</v>
      </c>
      <c r="D205" s="214">
        <f t="shared" si="85"/>
        <v>0</v>
      </c>
      <c r="E205" s="214">
        <f t="shared" si="85"/>
        <v>0</v>
      </c>
      <c r="F205" s="214">
        <f t="shared" si="85"/>
        <v>0</v>
      </c>
      <c r="G205" s="214">
        <f t="shared" si="85"/>
        <v>0</v>
      </c>
      <c r="H205" s="214">
        <f t="shared" si="85"/>
        <v>0</v>
      </c>
      <c r="I205" s="214">
        <f t="shared" si="85"/>
        <v>0</v>
      </c>
      <c r="J205" s="214">
        <f t="shared" si="85"/>
        <v>0</v>
      </c>
      <c r="K205" s="214">
        <f t="shared" si="85"/>
        <v>0</v>
      </c>
      <c r="L205" s="214">
        <f t="shared" si="85"/>
        <v>0</v>
      </c>
      <c r="M205" s="214">
        <f t="shared" si="85"/>
        <v>0</v>
      </c>
      <c r="N205" s="214">
        <f t="shared" si="85"/>
        <v>0</v>
      </c>
      <c r="O205" s="214">
        <f t="shared" si="85"/>
        <v>0</v>
      </c>
      <c r="P205" s="214">
        <f t="shared" si="85"/>
        <v>0</v>
      </c>
      <c r="Q205" s="214">
        <f t="shared" si="85"/>
        <v>0</v>
      </c>
      <c r="R205" s="214">
        <f t="shared" si="85"/>
        <v>0</v>
      </c>
      <c r="S205" s="214">
        <f t="shared" si="85"/>
        <v>0</v>
      </c>
      <c r="T205" s="214">
        <f t="shared" si="85"/>
        <v>0</v>
      </c>
      <c r="U205" s="214">
        <f t="shared" si="85"/>
        <v>0</v>
      </c>
      <c r="V205" s="214">
        <f t="shared" si="85"/>
        <v>0</v>
      </c>
      <c r="W205" s="214">
        <f t="shared" si="85"/>
        <v>0</v>
      </c>
      <c r="X205" s="214">
        <f t="shared" si="85"/>
        <v>0</v>
      </c>
      <c r="Y205" s="214">
        <f t="shared" si="85"/>
        <v>0</v>
      </c>
      <c r="Z205" s="214">
        <f t="shared" si="85"/>
        <v>0</v>
      </c>
      <c r="AA205" s="214">
        <f t="shared" si="85"/>
        <v>0</v>
      </c>
      <c r="AB205" s="214">
        <f t="shared" si="85"/>
        <v>0</v>
      </c>
      <c r="AC205" s="214">
        <f t="shared" si="85"/>
        <v>0</v>
      </c>
      <c r="AD205" s="214">
        <f t="shared" si="85"/>
        <v>0</v>
      </c>
      <c r="AE205" s="214">
        <f t="shared" si="85"/>
        <v>0</v>
      </c>
      <c r="AF205" s="214">
        <f t="shared" si="85"/>
        <v>0</v>
      </c>
      <c r="AG205" s="214">
        <f t="shared" si="85"/>
        <v>0</v>
      </c>
      <c r="AH205" s="214">
        <f t="shared" si="85"/>
        <v>0</v>
      </c>
      <c r="AI205" s="214">
        <f t="shared" si="85"/>
        <v>0</v>
      </c>
      <c r="AJ205" s="214">
        <f t="shared" si="85"/>
        <v>0</v>
      </c>
      <c r="AK205" s="214">
        <f t="shared" si="85"/>
        <v>0</v>
      </c>
      <c r="AL205" s="214">
        <f t="shared" si="85"/>
        <v>0</v>
      </c>
      <c r="AM205" s="214">
        <f t="shared" si="85"/>
        <v>0</v>
      </c>
      <c r="AN205" s="214">
        <f t="shared" si="85"/>
        <v>0</v>
      </c>
      <c r="AO205" s="214">
        <f t="shared" si="85"/>
        <v>0</v>
      </c>
      <c r="AP205" s="214">
        <f t="shared" si="85"/>
        <v>0</v>
      </c>
    </row>
    <row r="206" spans="1:42" x14ac:dyDescent="0.3">
      <c r="A206" s="120" t="s">
        <v>13</v>
      </c>
      <c r="B206" s="122"/>
      <c r="C206" s="215">
        <f>SUM(C202:C205)</f>
        <v>0</v>
      </c>
      <c r="D206" s="215">
        <f t="shared" ref="D206:AP206" si="86">SUM(D202:D205)</f>
        <v>0</v>
      </c>
      <c r="E206" s="215">
        <f t="shared" si="86"/>
        <v>0</v>
      </c>
      <c r="F206" s="215">
        <f t="shared" si="86"/>
        <v>0</v>
      </c>
      <c r="G206" s="215">
        <f t="shared" si="86"/>
        <v>0</v>
      </c>
      <c r="H206" s="215">
        <f t="shared" si="86"/>
        <v>0</v>
      </c>
      <c r="I206" s="215">
        <f t="shared" si="86"/>
        <v>0</v>
      </c>
      <c r="J206" s="215">
        <f t="shared" si="86"/>
        <v>0</v>
      </c>
      <c r="K206" s="215">
        <f t="shared" si="86"/>
        <v>0</v>
      </c>
      <c r="L206" s="215">
        <f t="shared" si="86"/>
        <v>0</v>
      </c>
      <c r="M206" s="215">
        <f t="shared" si="86"/>
        <v>0</v>
      </c>
      <c r="N206" s="215">
        <f t="shared" si="86"/>
        <v>0</v>
      </c>
      <c r="O206" s="215">
        <f t="shared" si="86"/>
        <v>0</v>
      </c>
      <c r="P206" s="215">
        <f t="shared" si="86"/>
        <v>0</v>
      </c>
      <c r="Q206" s="215">
        <f t="shared" si="86"/>
        <v>0</v>
      </c>
      <c r="R206" s="215">
        <f t="shared" si="86"/>
        <v>0</v>
      </c>
      <c r="S206" s="215">
        <f t="shared" si="86"/>
        <v>0</v>
      </c>
      <c r="T206" s="215">
        <f t="shared" si="86"/>
        <v>0</v>
      </c>
      <c r="U206" s="215">
        <f t="shared" si="86"/>
        <v>0</v>
      </c>
      <c r="V206" s="215">
        <f t="shared" si="86"/>
        <v>0</v>
      </c>
      <c r="W206" s="215">
        <f t="shared" si="86"/>
        <v>0</v>
      </c>
      <c r="X206" s="215">
        <f t="shared" si="86"/>
        <v>0</v>
      </c>
      <c r="Y206" s="215">
        <f t="shared" si="86"/>
        <v>0</v>
      </c>
      <c r="Z206" s="215">
        <f t="shared" si="86"/>
        <v>0</v>
      </c>
      <c r="AA206" s="215">
        <f t="shared" si="86"/>
        <v>0</v>
      </c>
      <c r="AB206" s="215">
        <f t="shared" si="86"/>
        <v>0</v>
      </c>
      <c r="AC206" s="215">
        <f t="shared" si="86"/>
        <v>0</v>
      </c>
      <c r="AD206" s="215">
        <f t="shared" si="86"/>
        <v>0</v>
      </c>
      <c r="AE206" s="215">
        <f t="shared" si="86"/>
        <v>0</v>
      </c>
      <c r="AF206" s="215">
        <f t="shared" si="86"/>
        <v>0</v>
      </c>
      <c r="AG206" s="215">
        <f t="shared" si="86"/>
        <v>0</v>
      </c>
      <c r="AH206" s="215">
        <f t="shared" si="86"/>
        <v>0</v>
      </c>
      <c r="AI206" s="215">
        <f t="shared" si="86"/>
        <v>0</v>
      </c>
      <c r="AJ206" s="215">
        <f t="shared" si="86"/>
        <v>0</v>
      </c>
      <c r="AK206" s="215">
        <f t="shared" si="86"/>
        <v>0</v>
      </c>
      <c r="AL206" s="215">
        <f t="shared" si="86"/>
        <v>0</v>
      </c>
      <c r="AM206" s="215">
        <f t="shared" si="86"/>
        <v>0</v>
      </c>
      <c r="AN206" s="215">
        <f t="shared" si="86"/>
        <v>0</v>
      </c>
      <c r="AO206" s="215">
        <f t="shared" si="86"/>
        <v>0</v>
      </c>
      <c r="AP206" s="215">
        <f t="shared" si="86"/>
        <v>0</v>
      </c>
    </row>
    <row r="207" spans="1:42" x14ac:dyDescent="0.3">
      <c r="A207" s="118" t="s">
        <v>44</v>
      </c>
      <c r="B207" s="122"/>
      <c r="C207" s="213">
        <f>C188+C194+C200+C206</f>
        <v>0</v>
      </c>
      <c r="D207" s="213">
        <f t="shared" ref="D207:AP207" si="87">D188+D194+D200+D206</f>
        <v>0</v>
      </c>
      <c r="E207" s="213">
        <f t="shared" si="87"/>
        <v>0</v>
      </c>
      <c r="F207" s="213">
        <f t="shared" si="87"/>
        <v>0</v>
      </c>
      <c r="G207" s="213">
        <f t="shared" si="87"/>
        <v>0</v>
      </c>
      <c r="H207" s="213">
        <f t="shared" si="87"/>
        <v>0</v>
      </c>
      <c r="I207" s="213">
        <f t="shared" si="87"/>
        <v>0</v>
      </c>
      <c r="J207" s="213">
        <f t="shared" si="87"/>
        <v>0</v>
      </c>
      <c r="K207" s="213">
        <f t="shared" si="87"/>
        <v>0</v>
      </c>
      <c r="L207" s="213">
        <f t="shared" si="87"/>
        <v>0</v>
      </c>
      <c r="M207" s="213">
        <f t="shared" si="87"/>
        <v>0</v>
      </c>
      <c r="N207" s="213">
        <f t="shared" si="87"/>
        <v>0</v>
      </c>
      <c r="O207" s="213">
        <f t="shared" si="87"/>
        <v>0</v>
      </c>
      <c r="P207" s="213">
        <f t="shared" si="87"/>
        <v>0</v>
      </c>
      <c r="Q207" s="213">
        <f t="shared" si="87"/>
        <v>0</v>
      </c>
      <c r="R207" s="213">
        <f t="shared" si="87"/>
        <v>0</v>
      </c>
      <c r="S207" s="213">
        <f t="shared" si="87"/>
        <v>0</v>
      </c>
      <c r="T207" s="213">
        <f t="shared" si="87"/>
        <v>0</v>
      </c>
      <c r="U207" s="213">
        <f t="shared" si="87"/>
        <v>0</v>
      </c>
      <c r="V207" s="213">
        <f t="shared" si="87"/>
        <v>0</v>
      </c>
      <c r="W207" s="213">
        <f t="shared" si="87"/>
        <v>0</v>
      </c>
      <c r="X207" s="213">
        <f t="shared" si="87"/>
        <v>0</v>
      </c>
      <c r="Y207" s="213">
        <f t="shared" si="87"/>
        <v>0</v>
      </c>
      <c r="Z207" s="213">
        <f t="shared" si="87"/>
        <v>0</v>
      </c>
      <c r="AA207" s="213">
        <f t="shared" si="87"/>
        <v>0</v>
      </c>
      <c r="AB207" s="213">
        <f t="shared" si="87"/>
        <v>0</v>
      </c>
      <c r="AC207" s="213">
        <f t="shared" si="87"/>
        <v>0</v>
      </c>
      <c r="AD207" s="213">
        <f t="shared" si="87"/>
        <v>0</v>
      </c>
      <c r="AE207" s="213">
        <f t="shared" si="87"/>
        <v>0</v>
      </c>
      <c r="AF207" s="213">
        <f t="shared" si="87"/>
        <v>0</v>
      </c>
      <c r="AG207" s="213">
        <f t="shared" si="87"/>
        <v>0</v>
      </c>
      <c r="AH207" s="213">
        <f t="shared" si="87"/>
        <v>0</v>
      </c>
      <c r="AI207" s="213">
        <f t="shared" si="87"/>
        <v>0</v>
      </c>
      <c r="AJ207" s="213">
        <f t="shared" si="87"/>
        <v>0</v>
      </c>
      <c r="AK207" s="213">
        <f t="shared" si="87"/>
        <v>0</v>
      </c>
      <c r="AL207" s="213">
        <f t="shared" si="87"/>
        <v>0</v>
      </c>
      <c r="AM207" s="213">
        <f t="shared" si="87"/>
        <v>0</v>
      </c>
      <c r="AN207" s="213">
        <f t="shared" si="87"/>
        <v>0</v>
      </c>
      <c r="AO207" s="213">
        <f t="shared" si="87"/>
        <v>0</v>
      </c>
      <c r="AP207" s="213">
        <f t="shared" si="87"/>
        <v>0</v>
      </c>
    </row>
    <row r="208" spans="1:42" x14ac:dyDescent="0.3">
      <c r="A208" s="120"/>
      <c r="B208" s="12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3">
      <c r="A209" s="118" t="s">
        <v>45</v>
      </c>
      <c r="B209" s="122"/>
      <c r="C209" s="216">
        <f>C181+C207</f>
        <v>0</v>
      </c>
      <c r="D209" s="216">
        <f t="shared" ref="D209:AP209" si="88">D181+D207</f>
        <v>0</v>
      </c>
      <c r="E209" s="216">
        <f t="shared" si="88"/>
        <v>0</v>
      </c>
      <c r="F209" s="216">
        <f t="shared" si="88"/>
        <v>0</v>
      </c>
      <c r="G209" s="216">
        <f t="shared" si="88"/>
        <v>0</v>
      </c>
      <c r="H209" s="216">
        <f t="shared" si="88"/>
        <v>0</v>
      </c>
      <c r="I209" s="216">
        <f t="shared" si="88"/>
        <v>0</v>
      </c>
      <c r="J209" s="216">
        <f t="shared" si="88"/>
        <v>0</v>
      </c>
      <c r="K209" s="216">
        <f t="shared" si="88"/>
        <v>0</v>
      </c>
      <c r="L209" s="216">
        <f t="shared" si="88"/>
        <v>0</v>
      </c>
      <c r="M209" s="216">
        <f t="shared" si="88"/>
        <v>0</v>
      </c>
      <c r="N209" s="216">
        <f t="shared" si="88"/>
        <v>0</v>
      </c>
      <c r="O209" s="216">
        <f t="shared" si="88"/>
        <v>0</v>
      </c>
      <c r="P209" s="216">
        <f t="shared" si="88"/>
        <v>0</v>
      </c>
      <c r="Q209" s="216">
        <f t="shared" si="88"/>
        <v>0</v>
      </c>
      <c r="R209" s="216">
        <f t="shared" si="88"/>
        <v>0</v>
      </c>
      <c r="S209" s="216">
        <f t="shared" si="88"/>
        <v>0</v>
      </c>
      <c r="T209" s="216">
        <f t="shared" si="88"/>
        <v>0</v>
      </c>
      <c r="U209" s="216">
        <f t="shared" si="88"/>
        <v>0</v>
      </c>
      <c r="V209" s="216">
        <f t="shared" si="88"/>
        <v>0</v>
      </c>
      <c r="W209" s="216">
        <f t="shared" si="88"/>
        <v>0</v>
      </c>
      <c r="X209" s="216">
        <f t="shared" si="88"/>
        <v>0</v>
      </c>
      <c r="Y209" s="216">
        <f t="shared" si="88"/>
        <v>0</v>
      </c>
      <c r="Z209" s="216">
        <f t="shared" si="88"/>
        <v>0</v>
      </c>
      <c r="AA209" s="216">
        <f t="shared" si="88"/>
        <v>0</v>
      </c>
      <c r="AB209" s="216">
        <f t="shared" si="88"/>
        <v>0</v>
      </c>
      <c r="AC209" s="216">
        <f t="shared" si="88"/>
        <v>0</v>
      </c>
      <c r="AD209" s="216">
        <f t="shared" si="88"/>
        <v>0</v>
      </c>
      <c r="AE209" s="216">
        <f t="shared" si="88"/>
        <v>0</v>
      </c>
      <c r="AF209" s="216">
        <f t="shared" si="88"/>
        <v>0</v>
      </c>
      <c r="AG209" s="216">
        <f t="shared" si="88"/>
        <v>0</v>
      </c>
      <c r="AH209" s="216">
        <f t="shared" si="88"/>
        <v>0</v>
      </c>
      <c r="AI209" s="216">
        <f t="shared" si="88"/>
        <v>0</v>
      </c>
      <c r="AJ209" s="216">
        <f t="shared" si="88"/>
        <v>0</v>
      </c>
      <c r="AK209" s="216">
        <f t="shared" si="88"/>
        <v>0</v>
      </c>
      <c r="AL209" s="216">
        <f t="shared" si="88"/>
        <v>0</v>
      </c>
      <c r="AM209" s="216">
        <f t="shared" si="88"/>
        <v>0</v>
      </c>
      <c r="AN209" s="216">
        <f t="shared" si="88"/>
        <v>0</v>
      </c>
      <c r="AO209" s="216">
        <f t="shared" si="88"/>
        <v>0</v>
      </c>
      <c r="AP209" s="216">
        <f t="shared" si="88"/>
        <v>0</v>
      </c>
    </row>
    <row r="210" spans="1:42" x14ac:dyDescent="0.3">
      <c r="A210" s="118" t="s">
        <v>319</v>
      </c>
      <c r="B210" s="122"/>
      <c r="C210" s="215">
        <f t="array" ref="C210:AP210">Inputs!D155:AQ155</f>
        <v>0</v>
      </c>
      <c r="D210" s="215">
        <v>0</v>
      </c>
      <c r="E210" s="215">
        <v>0</v>
      </c>
      <c r="F210" s="215">
        <v>0</v>
      </c>
      <c r="G210" s="215">
        <v>0</v>
      </c>
      <c r="H210" s="215">
        <v>0</v>
      </c>
      <c r="I210" s="215">
        <v>0</v>
      </c>
      <c r="J210" s="215">
        <v>0</v>
      </c>
      <c r="K210" s="215">
        <v>0</v>
      </c>
      <c r="L210" s="215">
        <v>0</v>
      </c>
      <c r="M210" s="215">
        <v>0</v>
      </c>
      <c r="N210" s="215">
        <v>0</v>
      </c>
      <c r="O210" s="215">
        <v>0</v>
      </c>
      <c r="P210" s="215">
        <v>0</v>
      </c>
      <c r="Q210" s="215">
        <v>0</v>
      </c>
      <c r="R210" s="215">
        <v>0</v>
      </c>
      <c r="S210" s="215">
        <v>0</v>
      </c>
      <c r="T210" s="215">
        <v>0</v>
      </c>
      <c r="U210" s="215">
        <v>0</v>
      </c>
      <c r="V210" s="215">
        <v>0</v>
      </c>
      <c r="W210" s="215">
        <v>0</v>
      </c>
      <c r="X210" s="215">
        <v>0</v>
      </c>
      <c r="Y210" s="215">
        <v>0</v>
      </c>
      <c r="Z210" s="215">
        <v>0</v>
      </c>
      <c r="AA210" s="215">
        <v>0</v>
      </c>
      <c r="AB210" s="215">
        <v>0</v>
      </c>
      <c r="AC210" s="215">
        <v>0</v>
      </c>
      <c r="AD210" s="215">
        <v>0</v>
      </c>
      <c r="AE210" s="215">
        <v>0</v>
      </c>
      <c r="AF210" s="215">
        <v>0</v>
      </c>
      <c r="AG210" s="215">
        <v>0</v>
      </c>
      <c r="AH210" s="215">
        <v>0</v>
      </c>
      <c r="AI210" s="215">
        <v>0</v>
      </c>
      <c r="AJ210" s="215">
        <v>0</v>
      </c>
      <c r="AK210" s="215">
        <v>0</v>
      </c>
      <c r="AL210" s="215">
        <v>0</v>
      </c>
      <c r="AM210" s="215">
        <v>0</v>
      </c>
      <c r="AN210" s="215">
        <v>0</v>
      </c>
      <c r="AO210" s="215">
        <v>0</v>
      </c>
      <c r="AP210" s="215">
        <v>0</v>
      </c>
    </row>
    <row r="211" spans="1:42" x14ac:dyDescent="0.3">
      <c r="A211" s="118" t="s">
        <v>86</v>
      </c>
      <c r="B211" s="122"/>
      <c r="C211" s="216">
        <f>C209*-C210/100</f>
        <v>0</v>
      </c>
      <c r="D211" s="216">
        <f t="shared" ref="D211:AP211" si="89">D209*-D210/100</f>
        <v>0</v>
      </c>
      <c r="E211" s="216">
        <f t="shared" si="89"/>
        <v>0</v>
      </c>
      <c r="F211" s="216">
        <f t="shared" si="89"/>
        <v>0</v>
      </c>
      <c r="G211" s="216">
        <f t="shared" si="89"/>
        <v>0</v>
      </c>
      <c r="H211" s="216">
        <f t="shared" si="89"/>
        <v>0</v>
      </c>
      <c r="I211" s="216">
        <f t="shared" si="89"/>
        <v>0</v>
      </c>
      <c r="J211" s="216">
        <f t="shared" si="89"/>
        <v>0</v>
      </c>
      <c r="K211" s="216">
        <f t="shared" si="89"/>
        <v>0</v>
      </c>
      <c r="L211" s="216">
        <f t="shared" si="89"/>
        <v>0</v>
      </c>
      <c r="M211" s="216">
        <f t="shared" si="89"/>
        <v>0</v>
      </c>
      <c r="N211" s="216">
        <f t="shared" si="89"/>
        <v>0</v>
      </c>
      <c r="O211" s="216">
        <f t="shared" si="89"/>
        <v>0</v>
      </c>
      <c r="P211" s="216">
        <f t="shared" si="89"/>
        <v>0</v>
      </c>
      <c r="Q211" s="216">
        <f t="shared" si="89"/>
        <v>0</v>
      </c>
      <c r="R211" s="216">
        <f t="shared" si="89"/>
        <v>0</v>
      </c>
      <c r="S211" s="216">
        <f t="shared" si="89"/>
        <v>0</v>
      </c>
      <c r="T211" s="216">
        <f t="shared" si="89"/>
        <v>0</v>
      </c>
      <c r="U211" s="216">
        <f t="shared" si="89"/>
        <v>0</v>
      </c>
      <c r="V211" s="216">
        <f t="shared" si="89"/>
        <v>0</v>
      </c>
      <c r="W211" s="216">
        <f t="shared" si="89"/>
        <v>0</v>
      </c>
      <c r="X211" s="216">
        <f t="shared" si="89"/>
        <v>0</v>
      </c>
      <c r="Y211" s="216">
        <f t="shared" si="89"/>
        <v>0</v>
      </c>
      <c r="Z211" s="216">
        <f t="shared" si="89"/>
        <v>0</v>
      </c>
      <c r="AA211" s="216">
        <f t="shared" si="89"/>
        <v>0</v>
      </c>
      <c r="AB211" s="216">
        <f t="shared" si="89"/>
        <v>0</v>
      </c>
      <c r="AC211" s="216">
        <f t="shared" si="89"/>
        <v>0</v>
      </c>
      <c r="AD211" s="216">
        <f t="shared" si="89"/>
        <v>0</v>
      </c>
      <c r="AE211" s="216">
        <f t="shared" si="89"/>
        <v>0</v>
      </c>
      <c r="AF211" s="216">
        <f t="shared" si="89"/>
        <v>0</v>
      </c>
      <c r="AG211" s="216">
        <f t="shared" si="89"/>
        <v>0</v>
      </c>
      <c r="AH211" s="216">
        <f t="shared" si="89"/>
        <v>0</v>
      </c>
      <c r="AI211" s="216">
        <f t="shared" si="89"/>
        <v>0</v>
      </c>
      <c r="AJ211" s="216">
        <f t="shared" si="89"/>
        <v>0</v>
      </c>
      <c r="AK211" s="216">
        <f t="shared" si="89"/>
        <v>0</v>
      </c>
      <c r="AL211" s="216">
        <f t="shared" si="89"/>
        <v>0</v>
      </c>
      <c r="AM211" s="216">
        <f t="shared" si="89"/>
        <v>0</v>
      </c>
      <c r="AN211" s="216">
        <f t="shared" si="89"/>
        <v>0</v>
      </c>
      <c r="AO211" s="216">
        <f t="shared" si="89"/>
        <v>0</v>
      </c>
      <c r="AP211" s="216">
        <f t="shared" si="89"/>
        <v>0</v>
      </c>
    </row>
    <row r="212" spans="1:42" x14ac:dyDescent="0.3">
      <c r="A212" s="32"/>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3">
      <c r="A213" s="109" t="s">
        <v>101</v>
      </c>
      <c r="B213" s="28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spans="1:42" x14ac:dyDescent="0.3">
      <c r="A214" s="29" t="s">
        <v>102</v>
      </c>
      <c r="B214" s="122"/>
    </row>
    <row r="215" spans="1:42" x14ac:dyDescent="0.3">
      <c r="A215" s="4" t="s">
        <v>259</v>
      </c>
      <c r="B215" s="122"/>
      <c r="G215" s="404" t="s">
        <v>69</v>
      </c>
      <c r="H215" s="405"/>
      <c r="I215" s="405"/>
      <c r="J215" s="406"/>
      <c r="K215" s="407" t="s">
        <v>70</v>
      </c>
      <c r="L215" s="408"/>
    </row>
    <row r="216" spans="1:42" ht="52" x14ac:dyDescent="0.3">
      <c r="B216" s="208" t="s">
        <v>59</v>
      </c>
      <c r="C216" s="18" t="s">
        <v>55</v>
      </c>
      <c r="D216" s="18" t="s">
        <v>57</v>
      </c>
      <c r="E216" s="34" t="s">
        <v>58</v>
      </c>
      <c r="F216" s="18" t="s">
        <v>60</v>
      </c>
      <c r="G216" s="18" t="s">
        <v>64</v>
      </c>
      <c r="H216" s="18" t="s">
        <v>66</v>
      </c>
      <c r="I216" s="67" t="s">
        <v>65</v>
      </c>
      <c r="J216" s="18" t="s">
        <v>67</v>
      </c>
      <c r="K216" s="40" t="s">
        <v>3</v>
      </c>
      <c r="L216" s="183" t="s">
        <v>67</v>
      </c>
      <c r="M216" s="35" t="s">
        <v>71</v>
      </c>
      <c r="N216" s="35" t="s">
        <v>72</v>
      </c>
      <c r="O216" s="18" t="s">
        <v>61</v>
      </c>
      <c r="P216" s="182" t="s">
        <v>93</v>
      </c>
      <c r="Q216" s="18" t="s">
        <v>94</v>
      </c>
    </row>
    <row r="217" spans="1:42" s="16" customFormat="1" x14ac:dyDescent="0.3">
      <c r="A217" s="41" t="str">
        <f>Inputs!B136</f>
        <v>5-yr MACRS</v>
      </c>
      <c r="B217" s="282">
        <f>IF(Inputs!$C$143=0,0,depr_alloc_macrs_5_percent*100/Inputs!$C$143)</f>
        <v>0</v>
      </c>
      <c r="C217" s="162">
        <f>-$B$81*depr_alloc_macrs_5_percent/100</f>
        <v>0</v>
      </c>
      <c r="D217" s="162">
        <f>$B217/100*D$223</f>
        <v>0</v>
      </c>
      <c r="E217" s="162">
        <f>$B217/100*E$223</f>
        <v>0</v>
      </c>
      <c r="F217" s="164">
        <f>C217-D217-E217</f>
        <v>0</v>
      </c>
      <c r="G217" s="165">
        <f>IF(Inputs!G136="Yes",F217,0)</f>
        <v>0</v>
      </c>
      <c r="H217" s="172">
        <f t="shared" ref="H217:H222" si="90">IF($G$223=0,0,G217/$G$223)*100</f>
        <v>0</v>
      </c>
      <c r="I217" s="168">
        <f t="shared" ref="I217:I222" si="91">$I$223*H217/100</f>
        <v>0</v>
      </c>
      <c r="J217" s="169">
        <f>I217*0.5</f>
        <v>0</v>
      </c>
      <c r="K217" s="166">
        <f t="shared" ref="K217:K222" si="92">H217/100*$K$223</f>
        <v>0</v>
      </c>
      <c r="L217" s="169">
        <f>K217*0.5</f>
        <v>0</v>
      </c>
      <c r="M217" s="162">
        <f t="shared" ref="M217:M222" si="93">IF(itc_sta_amount_deprbas_sta="Yes",L217,0)+IF(itc_sta_percent_deprbas_sta="Yes",J217,0)</f>
        <v>0</v>
      </c>
      <c r="N217" s="162">
        <f t="shared" ref="N217:N222" si="94">IF(itc_fed_amount_deprbas_sta="Yes",L350,0)+IF(itc_fed_percent_deprbas_sta="Yes",J350,0)</f>
        <v>0</v>
      </c>
      <c r="O217" s="170">
        <f t="shared" ref="O217:O222" si="95">F217-M217-N217</f>
        <v>0</v>
      </c>
      <c r="P217" s="162">
        <f t="shared" ref="P217:P222" si="96">IF(depr_bonus_sta="Yes",O217*depr_bonus_sta/100,0)</f>
        <v>0</v>
      </c>
      <c r="Q217" s="164">
        <f>O217-P217</f>
        <v>0</v>
      </c>
    </row>
    <row r="218" spans="1:42" s="16" customFormat="1" x14ac:dyDescent="0.3">
      <c r="A218" s="41" t="str">
        <f>Inputs!B137</f>
        <v>15-yr MACRS</v>
      </c>
      <c r="B218" s="282">
        <f>IF(Inputs!$C$143=0,0,depr_alloc_macrs_15_percent*100/Inputs!$C$143)</f>
        <v>0</v>
      </c>
      <c r="C218" s="162">
        <f>-$B$81*depr_alloc_macrs_15_percent/100</f>
        <v>0</v>
      </c>
      <c r="D218" s="162">
        <f>$B218/100*D$223</f>
        <v>0</v>
      </c>
      <c r="E218" s="162">
        <f t="shared" ref="E218:E222" si="97">$B218/100*E$223</f>
        <v>0</v>
      </c>
      <c r="F218" s="164">
        <f t="shared" ref="F218:F222" si="98">C218-D218-E218</f>
        <v>0</v>
      </c>
      <c r="G218" s="166">
        <f>IF(Inputs!G137="Yes",F218,0)</f>
        <v>0</v>
      </c>
      <c r="H218" s="173">
        <f t="shared" si="90"/>
        <v>0</v>
      </c>
      <c r="I218" s="162">
        <f t="shared" si="91"/>
        <v>0</v>
      </c>
      <c r="J218" s="171">
        <f t="shared" ref="J218:J222" si="99">I218*0.5</f>
        <v>0</v>
      </c>
      <c r="K218" s="166">
        <f t="shared" si="92"/>
        <v>0</v>
      </c>
      <c r="L218" s="171">
        <f t="shared" ref="L218:L222" si="100">K218*0.5</f>
        <v>0</v>
      </c>
      <c r="M218" s="162">
        <f t="shared" si="93"/>
        <v>0</v>
      </c>
      <c r="N218" s="162">
        <f t="shared" si="94"/>
        <v>0</v>
      </c>
      <c r="O218" s="164">
        <f t="shared" si="95"/>
        <v>0</v>
      </c>
      <c r="P218" s="162">
        <f t="shared" si="96"/>
        <v>0</v>
      </c>
      <c r="Q218" s="164">
        <f t="shared" ref="Q218:Q222" si="101">O218-P218</f>
        <v>0</v>
      </c>
    </row>
    <row r="219" spans="1:42" s="16" customFormat="1" x14ac:dyDescent="0.3">
      <c r="A219" s="41" t="str">
        <f>Inputs!B138</f>
        <v>5-yr SL</v>
      </c>
      <c r="B219" s="282">
        <f>IF(Inputs!$C$143=0,0,depr_alloc_sl_5_percent*100/Inputs!$C$143)</f>
        <v>0</v>
      </c>
      <c r="C219" s="162">
        <f>-$B$81*depr_alloc_sl_5_percent/100</f>
        <v>0</v>
      </c>
      <c r="D219" s="162">
        <f t="shared" ref="D219:D222" si="102">$B219/100*D$223</f>
        <v>0</v>
      </c>
      <c r="E219" s="162">
        <f t="shared" si="97"/>
        <v>0</v>
      </c>
      <c r="F219" s="164">
        <f t="shared" si="98"/>
        <v>0</v>
      </c>
      <c r="G219" s="166">
        <f>IF(Inputs!G138="Yes",F219,0)</f>
        <v>0</v>
      </c>
      <c r="H219" s="173">
        <f t="shared" si="90"/>
        <v>0</v>
      </c>
      <c r="I219" s="162">
        <f t="shared" si="91"/>
        <v>0</v>
      </c>
      <c r="J219" s="171">
        <f t="shared" si="99"/>
        <v>0</v>
      </c>
      <c r="K219" s="166">
        <f t="shared" si="92"/>
        <v>0</v>
      </c>
      <c r="L219" s="171">
        <f t="shared" si="100"/>
        <v>0</v>
      </c>
      <c r="M219" s="162">
        <f t="shared" si="93"/>
        <v>0</v>
      </c>
      <c r="N219" s="162">
        <f t="shared" si="94"/>
        <v>0</v>
      </c>
      <c r="O219" s="164">
        <f t="shared" si="95"/>
        <v>0</v>
      </c>
      <c r="P219" s="162">
        <f t="shared" si="96"/>
        <v>0</v>
      </c>
      <c r="Q219" s="164">
        <f t="shared" si="101"/>
        <v>0</v>
      </c>
    </row>
    <row r="220" spans="1:42" s="16" customFormat="1" x14ac:dyDescent="0.3">
      <c r="A220" s="41" t="str">
        <f>Inputs!B139</f>
        <v>15-yr SL</v>
      </c>
      <c r="B220" s="282">
        <f>IF(Inputs!$C$143=0,0,depr_alloc_sl_15_percent*100/Inputs!$C$143)</f>
        <v>0</v>
      </c>
      <c r="C220" s="162">
        <f>-$B$81*depr_alloc_sl_15_percent/100</f>
        <v>0</v>
      </c>
      <c r="D220" s="162">
        <f t="shared" si="102"/>
        <v>0</v>
      </c>
      <c r="E220" s="162">
        <f t="shared" si="97"/>
        <v>0</v>
      </c>
      <c r="F220" s="164">
        <f t="shared" si="98"/>
        <v>0</v>
      </c>
      <c r="G220" s="166">
        <f>IF(Inputs!G139="Yes",F220,0)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3">
      <c r="A221" s="41" t="str">
        <f>Inputs!B140</f>
        <v>20-yr SL</v>
      </c>
      <c r="B221" s="282">
        <f>IF(Inputs!$C$143=0,0,depr_alloc_sl_20_percent*100/Inputs!$C$143)</f>
        <v>0</v>
      </c>
      <c r="C221" s="162">
        <f>-$B$81*depr_alloc_sl_20_percent/100</f>
        <v>0</v>
      </c>
      <c r="D221" s="162">
        <f t="shared" si="102"/>
        <v>0</v>
      </c>
      <c r="E221" s="162">
        <f t="shared" si="97"/>
        <v>0</v>
      </c>
      <c r="F221" s="164">
        <f t="shared" si="98"/>
        <v>0</v>
      </c>
      <c r="G221" s="166">
        <f>IF(Inputs!G140="Yes",F221,0)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3">
      <c r="A222" s="41" t="str">
        <f>Inputs!B141</f>
        <v>39-yr SL</v>
      </c>
      <c r="B222" s="283">
        <f>IF(Inputs!$C$143=0,0,depr_alloc_sl_39_percent*100/Inputs!$C$143)</f>
        <v>0</v>
      </c>
      <c r="C222" s="162">
        <f>-$B$81*depr_alloc_sl_39_percent/100</f>
        <v>0</v>
      </c>
      <c r="D222" s="162">
        <f t="shared" si="102"/>
        <v>0</v>
      </c>
      <c r="E222" s="162">
        <f t="shared" si="97"/>
        <v>0</v>
      </c>
      <c r="F222" s="164">
        <f t="shared" si="98"/>
        <v>0</v>
      </c>
      <c r="G222" s="166">
        <f>IF(Inputs!G141="Yes",F222,0)</f>
        <v>0</v>
      </c>
      <c r="H222" s="173">
        <f t="shared" si="90"/>
        <v>0</v>
      </c>
      <c r="I222" s="162">
        <f t="shared" si="91"/>
        <v>0</v>
      </c>
      <c r="J222" s="171">
        <f t="shared" si="99"/>
        <v>0</v>
      </c>
      <c r="K222" s="166">
        <f t="shared" si="92"/>
        <v>0</v>
      </c>
      <c r="L222" s="171">
        <f t="shared" si="100"/>
        <v>0</v>
      </c>
      <c r="M222" s="177">
        <f t="shared" si="93"/>
        <v>0</v>
      </c>
      <c r="N222" s="163">
        <f t="shared" si="94"/>
        <v>0</v>
      </c>
      <c r="O222" s="167">
        <f t="shared" si="95"/>
        <v>0</v>
      </c>
      <c r="P222" s="163">
        <f t="shared" si="96"/>
        <v>0</v>
      </c>
      <c r="Q222" s="167">
        <f t="shared" si="101"/>
        <v>0</v>
      </c>
    </row>
    <row r="223" spans="1:42" s="16" customFormat="1" x14ac:dyDescent="0.3">
      <c r="A223" s="41" t="s">
        <v>13</v>
      </c>
      <c r="B223" s="283">
        <f>SUM(B217:B222)</f>
        <v>0</v>
      </c>
      <c r="C223" s="180">
        <f>SUM(C217:C222)</f>
        <v>0</v>
      </c>
      <c r="D223" s="180">
        <f>B232+B238</f>
        <v>0</v>
      </c>
      <c r="E223" s="180">
        <f>B244</f>
        <v>0</v>
      </c>
      <c r="F223" s="267">
        <f>SUM(F217:F222)</f>
        <v>0</v>
      </c>
      <c r="G223" s="178">
        <f>SUM(G217:G222)</f>
        <v>0</v>
      </c>
      <c r="H223" s="174">
        <f>SUM(H217:H222)</f>
        <v>0</v>
      </c>
      <c r="I223" s="180">
        <f>MIN(itc_sta_percent_maxvalue,itc_sta_percent/100*G223)</f>
        <v>0</v>
      </c>
      <c r="J223" s="180">
        <f>SUM(J217:J222)</f>
        <v>0</v>
      </c>
      <c r="K223" s="178">
        <f>itc_sta_amount</f>
        <v>0</v>
      </c>
      <c r="L223" s="181">
        <f t="shared" ref="L223:Q223" si="103">SUM(L217:L222)</f>
        <v>0</v>
      </c>
      <c r="M223" s="163">
        <f t="shared" si="103"/>
        <v>0</v>
      </c>
      <c r="N223" s="163">
        <f t="shared" si="103"/>
        <v>0</v>
      </c>
      <c r="O223" s="167">
        <f t="shared" si="103"/>
        <v>0</v>
      </c>
      <c r="P223" s="167">
        <f>SUM(P217:P222)</f>
        <v>0</v>
      </c>
      <c r="Q223" s="167">
        <f t="shared" si="103"/>
        <v>0</v>
      </c>
    </row>
    <row r="224" spans="1:42" s="122" customFormat="1" x14ac:dyDescent="0.3">
      <c r="A224" s="4"/>
      <c r="B224" s="4"/>
    </row>
    <row r="225" spans="1:2" s="122" customFormat="1" x14ac:dyDescent="0.3">
      <c r="A225" s="4" t="s">
        <v>68</v>
      </c>
      <c r="B225" s="4"/>
    </row>
    <row r="226" spans="1:2" s="122" customFormat="1" x14ac:dyDescent="0.3">
      <c r="A226" s="117" t="str">
        <f>A495</f>
        <v>Investment Based Incentive (IBI)</v>
      </c>
      <c r="B226" s="4"/>
    </row>
    <row r="227" spans="1:2" s="122" customFormat="1" x14ac:dyDescent="0.3">
      <c r="A227" s="27" t="str">
        <f t="shared" ref="A227:A238" si="104">A496</f>
        <v>As fixed amount</v>
      </c>
      <c r="B227" s="4"/>
    </row>
    <row r="228" spans="1:2" s="122" customFormat="1" x14ac:dyDescent="0.3">
      <c r="A228" s="119" t="str">
        <f t="shared" si="104"/>
        <v>Federal ($)</v>
      </c>
      <c r="B228" s="217">
        <f>IF(ibi_fed_amount_deprbas_sta="Yes",ibi_fed_amount,0)</f>
        <v>0</v>
      </c>
    </row>
    <row r="229" spans="1:2" s="122" customFormat="1" x14ac:dyDescent="0.3">
      <c r="A229" s="119" t="str">
        <f t="shared" si="104"/>
        <v>State ($)</v>
      </c>
      <c r="B229" s="217">
        <f>IF(ibi_sta_amount_deprbas_sta="Yes",ibi_sta_amount,0)</f>
        <v>0</v>
      </c>
    </row>
    <row r="230" spans="1:2" s="122" customFormat="1" x14ac:dyDescent="0.3">
      <c r="A230" s="119" t="str">
        <f t="shared" si="104"/>
        <v>Utility ($)</v>
      </c>
      <c r="B230" s="217">
        <f>IF(ibi_uti_amount_deprbas_sta="Yes",ibi_uti_amount,0)</f>
        <v>0</v>
      </c>
    </row>
    <row r="231" spans="1:2" s="122" customFormat="1" x14ac:dyDescent="0.3">
      <c r="A231" s="119" t="str">
        <f t="shared" si="104"/>
        <v>Other ($)</v>
      </c>
      <c r="B231" s="218">
        <f>IF(ibi_oth_amount_deprbas_sta="Yes",ibi_oth_amount,0)</f>
        <v>0</v>
      </c>
    </row>
    <row r="232" spans="1:2" s="122" customFormat="1" x14ac:dyDescent="0.3">
      <c r="A232" s="119" t="str">
        <f t="shared" si="104"/>
        <v>Total</v>
      </c>
      <c r="B232" s="217">
        <f>SUM(B228:B231)</f>
        <v>0</v>
      </c>
    </row>
    <row r="233" spans="1:2" s="122" customFormat="1" x14ac:dyDescent="0.3">
      <c r="A233" s="27" t="str">
        <f t="shared" si="104"/>
        <v>As percentage</v>
      </c>
      <c r="B233" s="4"/>
    </row>
    <row r="234" spans="1:2" s="122" customFormat="1" x14ac:dyDescent="0.3">
      <c r="A234" s="119" t="str">
        <f t="shared" si="104"/>
        <v>Federal (% of total installed cost)</v>
      </c>
      <c r="B234" s="217">
        <f>IF(ibi_fed_percent_deprbas_sta="Yes",C503,0)</f>
        <v>0</v>
      </c>
    </row>
    <row r="235" spans="1:2" s="122" customFormat="1" x14ac:dyDescent="0.3">
      <c r="A235" s="119" t="str">
        <f>A504</f>
        <v>State (% of total installed cost)</v>
      </c>
      <c r="B235" s="217">
        <f>IF(ibi_sta_percent_deprbas_sta="Yes",C504,0)</f>
        <v>0</v>
      </c>
    </row>
    <row r="236" spans="1:2" s="122" customFormat="1" x14ac:dyDescent="0.3">
      <c r="A236" s="119" t="str">
        <f t="shared" si="104"/>
        <v>Utility (% of total installed cost)</v>
      </c>
      <c r="B236" s="217">
        <f>IF(ibi_uti_percent_deprbas_sta="Yes",C505,0)</f>
        <v>0</v>
      </c>
    </row>
    <row r="237" spans="1:2" s="122" customFormat="1" x14ac:dyDescent="0.3">
      <c r="A237" s="119" t="str">
        <f t="shared" si="104"/>
        <v>Other (% of total installed cost)</v>
      </c>
      <c r="B237" s="218">
        <f>IF(ibi_oth_percent_deprbas_sta="Yes",C506,0)</f>
        <v>0</v>
      </c>
    </row>
    <row r="238" spans="1:2" s="122" customFormat="1" x14ac:dyDescent="0.3">
      <c r="A238" s="119" t="str">
        <f t="shared" si="104"/>
        <v>Total</v>
      </c>
      <c r="B238" s="217">
        <f>SUM(B234:B237)</f>
        <v>0</v>
      </c>
    </row>
    <row r="239" spans="1:2" s="122" customFormat="1" x14ac:dyDescent="0.3">
      <c r="A239" s="117" t="str">
        <f t="shared" ref="A239:A244" si="105">A509</f>
        <v>Capacity Based Incentive (CBI)</v>
      </c>
      <c r="B239" s="4"/>
    </row>
    <row r="240" spans="1:2" s="122" customFormat="1" x14ac:dyDescent="0.3">
      <c r="A240" s="27" t="str">
        <f t="shared" si="105"/>
        <v>Federal ($/W)</v>
      </c>
      <c r="B240" s="217">
        <f>IF(cbi_fed_deprbas_sta="Yes",C510,0)</f>
        <v>0</v>
      </c>
    </row>
    <row r="241" spans="1:42" s="122" customFormat="1" x14ac:dyDescent="0.3">
      <c r="A241" s="27" t="str">
        <f t="shared" si="105"/>
        <v>State ($/W)</v>
      </c>
      <c r="B241" s="217">
        <f>IF(cbi_sta_deprbas_sta="Yes",C511,0)</f>
        <v>0</v>
      </c>
    </row>
    <row r="242" spans="1:42" s="122" customFormat="1" x14ac:dyDescent="0.3">
      <c r="A242" s="27" t="str">
        <f t="shared" si="105"/>
        <v>Utility ($/W)</v>
      </c>
      <c r="B242" s="217">
        <f>IF(cbi_uti_deprbas_sta="Yes",C512,0)</f>
        <v>0</v>
      </c>
    </row>
    <row r="243" spans="1:42" s="122" customFormat="1" x14ac:dyDescent="0.3">
      <c r="A243" s="27" t="str">
        <f t="shared" si="105"/>
        <v>Other ($/W)</v>
      </c>
      <c r="B243" s="217">
        <f>IF(cbi_oth_deprbas_sta="Yes",C513,0)</f>
        <v>0</v>
      </c>
    </row>
    <row r="244" spans="1:42" s="122" customFormat="1" x14ac:dyDescent="0.3">
      <c r="A244" s="27" t="str">
        <f t="shared" si="105"/>
        <v>Total</v>
      </c>
      <c r="B244" s="216">
        <f>SUM(B240:B243)</f>
        <v>0</v>
      </c>
    </row>
    <row r="245" spans="1:42" s="122" customFormat="1" x14ac:dyDescent="0.3">
      <c r="A245" s="117" t="s">
        <v>56</v>
      </c>
      <c r="B245" s="217">
        <f>B232+B238+B244</f>
        <v>0</v>
      </c>
    </row>
    <row r="246" spans="1:42" s="122" customFormat="1" x14ac:dyDescent="0.3">
      <c r="A246" s="4"/>
      <c r="B246" s="4"/>
    </row>
    <row r="247" spans="1:42" s="122" customFormat="1" x14ac:dyDescent="0.3">
      <c r="A247" s="4" t="s">
        <v>87</v>
      </c>
      <c r="B247" s="4"/>
    </row>
    <row r="248" spans="1:42" s="122" customFormat="1" x14ac:dyDescent="0.3">
      <c r="A248" s="27" t="s">
        <v>62</v>
      </c>
      <c r="B248" s="4"/>
    </row>
    <row r="249" spans="1:42" x14ac:dyDescent="0.3">
      <c r="A249" s="33" t="str">
        <f t="shared" ref="A249:A254" si="106">A217</f>
        <v>5-yr MACRS</v>
      </c>
      <c r="B249" s="223">
        <f t="array" ref="B249">SUM(IF(ISNUMBER(C249:AP249),C249:AP249))</f>
        <v>0</v>
      </c>
      <c r="C249" s="224" t="e">
        <f>LOOKUP(C$2,'Depreciation Schedules'!$A$3:$A$42,'Depreciation Schedules'!$B$3:$B$42)</f>
        <v>#N/A</v>
      </c>
      <c r="D249" s="224" t="e">
        <f>LOOKUP(D$2,'Depreciation Schedules'!$A$3:$A$42,'Depreciation Schedules'!$B$3:$B$42)</f>
        <v>#N/A</v>
      </c>
      <c r="E249" s="224" t="e">
        <f>LOOKUP(E$2,'Depreciation Schedules'!$A$3:$A$42,'Depreciation Schedules'!$B$3:$B$42)</f>
        <v>#N/A</v>
      </c>
      <c r="F249" s="224" t="e">
        <f>LOOKUP(F$2,'Depreciation Schedules'!$A$3:$A$42,'Depreciation Schedules'!$B$3:$B$42)</f>
        <v>#N/A</v>
      </c>
      <c r="G249" s="224" t="e">
        <f>LOOKUP(G$2,'Depreciation Schedules'!$A$3:$A$42,'Depreciation Schedules'!$B$3:$B$42)</f>
        <v>#N/A</v>
      </c>
      <c r="H249" s="224" t="e">
        <f>LOOKUP(H$2,'Depreciation Schedules'!$A$3:$A$42,'Depreciation Schedules'!$B$3:$B$42)</f>
        <v>#N/A</v>
      </c>
      <c r="I249" s="224" t="e">
        <f>LOOKUP(I$2,'Depreciation Schedules'!$A$3:$A$42,'Depreciation Schedules'!$B$3:$B$42)</f>
        <v>#N/A</v>
      </c>
      <c r="J249" s="224" t="e">
        <f>LOOKUP(J$2,'Depreciation Schedules'!$A$3:$A$42,'Depreciation Schedules'!$B$3:$B$42)</f>
        <v>#N/A</v>
      </c>
      <c r="K249" s="224" t="e">
        <f>LOOKUP(K$2,'Depreciation Schedules'!$A$3:$A$42,'Depreciation Schedules'!$B$3:$B$42)</f>
        <v>#N/A</v>
      </c>
      <c r="L249" s="224" t="e">
        <f>LOOKUP(L$2,'Depreciation Schedules'!$A$3:$A$42,'Depreciation Schedules'!$B$3:$B$42)</f>
        <v>#N/A</v>
      </c>
      <c r="M249" s="224" t="e">
        <f>LOOKUP(M$2,'Depreciation Schedules'!$A$3:$A$42,'Depreciation Schedules'!$B$3:$B$42)</f>
        <v>#N/A</v>
      </c>
      <c r="N249" s="224" t="e">
        <f>LOOKUP(N$2,'Depreciation Schedules'!$A$3:$A$42,'Depreciation Schedules'!$B$3:$B$42)</f>
        <v>#N/A</v>
      </c>
      <c r="O249" s="224" t="e">
        <f>LOOKUP(O$2,'Depreciation Schedules'!$A$3:$A$42,'Depreciation Schedules'!$B$3:$B$42)</f>
        <v>#N/A</v>
      </c>
      <c r="P249" s="224" t="e">
        <f>LOOKUP(P$2,'Depreciation Schedules'!$A$3:$A$42,'Depreciation Schedules'!$B$3:$B$42)</f>
        <v>#N/A</v>
      </c>
      <c r="Q249" s="224" t="e">
        <f>LOOKUP(Q$2,'Depreciation Schedules'!$A$3:$A$42,'Depreciation Schedules'!$B$3:$B$42)</f>
        <v>#N/A</v>
      </c>
      <c r="R249" s="224" t="e">
        <f>LOOKUP(R$2,'Depreciation Schedules'!$A$3:$A$42,'Depreciation Schedules'!$B$3:$B$42)</f>
        <v>#N/A</v>
      </c>
      <c r="S249" s="224" t="e">
        <f>LOOKUP(S$2,'Depreciation Schedules'!$A$3:$A$42,'Depreciation Schedules'!$B$3:$B$42)</f>
        <v>#N/A</v>
      </c>
      <c r="T249" s="224" t="e">
        <f>LOOKUP(T$2,'Depreciation Schedules'!$A$3:$A$42,'Depreciation Schedules'!$B$3:$B$42)</f>
        <v>#N/A</v>
      </c>
      <c r="U249" s="224" t="e">
        <f>LOOKUP(U$2,'Depreciation Schedules'!$A$3:$A$42,'Depreciation Schedules'!$B$3:$B$42)</f>
        <v>#N/A</v>
      </c>
      <c r="V249" s="224" t="e">
        <f>LOOKUP(V$2,'Depreciation Schedules'!$A$3:$A$42,'Depreciation Schedules'!$B$3:$B$42)</f>
        <v>#N/A</v>
      </c>
      <c r="W249" s="224" t="e">
        <f>LOOKUP(W$2,'Depreciation Schedules'!$A$3:$A$42,'Depreciation Schedules'!$B$3:$B$42)</f>
        <v>#N/A</v>
      </c>
      <c r="X249" s="224" t="e">
        <f>LOOKUP(X$2,'Depreciation Schedules'!$A$3:$A$42,'Depreciation Schedules'!$B$3:$B$42)</f>
        <v>#N/A</v>
      </c>
      <c r="Y249" s="224" t="e">
        <f>LOOKUP(Y$2,'Depreciation Schedules'!$A$3:$A$42,'Depreciation Schedules'!$B$3:$B$42)</f>
        <v>#N/A</v>
      </c>
      <c r="Z249" s="224" t="e">
        <f>LOOKUP(Z$2,'Depreciation Schedules'!$A$3:$A$42,'Depreciation Schedules'!$B$3:$B$42)</f>
        <v>#N/A</v>
      </c>
      <c r="AA249" s="224" t="e">
        <f>LOOKUP(AA$2,'Depreciation Schedules'!$A$3:$A$42,'Depreciation Schedules'!$B$3:$B$42)</f>
        <v>#N/A</v>
      </c>
      <c r="AB249" s="224" t="e">
        <f>LOOKUP(AB$2,'Depreciation Schedules'!$A$3:$A$42,'Depreciation Schedules'!$B$3:$B$42)</f>
        <v>#N/A</v>
      </c>
      <c r="AC249" s="224" t="e">
        <f>LOOKUP(AC$2,'Depreciation Schedules'!$A$3:$A$42,'Depreciation Schedules'!$B$3:$B$42)</f>
        <v>#N/A</v>
      </c>
      <c r="AD249" s="224" t="e">
        <f>LOOKUP(AD$2,'Depreciation Schedules'!$A$3:$A$42,'Depreciation Schedules'!$B$3:$B$42)</f>
        <v>#N/A</v>
      </c>
      <c r="AE249" s="224" t="e">
        <f>LOOKUP(AE$2,'Depreciation Schedules'!$A$3:$A$42,'Depreciation Schedules'!$B$3:$B$42)</f>
        <v>#N/A</v>
      </c>
      <c r="AF249" s="224" t="e">
        <f>LOOKUP(AF$2,'Depreciation Schedules'!$A$3:$A$42,'Depreciation Schedules'!$B$3:$B$42)</f>
        <v>#N/A</v>
      </c>
      <c r="AG249" s="224" t="e">
        <f>LOOKUP(AG$2,'Depreciation Schedules'!$A$3:$A$42,'Depreciation Schedules'!$B$3:$B$42)</f>
        <v>#N/A</v>
      </c>
      <c r="AH249" s="224" t="e">
        <f>LOOKUP(AH$2,'Depreciation Schedules'!$A$3:$A$42,'Depreciation Schedules'!$B$3:$B$42)</f>
        <v>#N/A</v>
      </c>
      <c r="AI249" s="224" t="e">
        <f>LOOKUP(AI$2,'Depreciation Schedules'!$A$3:$A$42,'Depreciation Schedules'!$B$3:$B$42)</f>
        <v>#N/A</v>
      </c>
      <c r="AJ249" s="224" t="e">
        <f>LOOKUP(AJ$2,'Depreciation Schedules'!$A$3:$A$42,'Depreciation Schedules'!$B$3:$B$42)</f>
        <v>#N/A</v>
      </c>
      <c r="AK249" s="224" t="e">
        <f>LOOKUP(AK$2,'Depreciation Schedules'!$A$3:$A$42,'Depreciation Schedules'!$B$3:$B$42)</f>
        <v>#N/A</v>
      </c>
      <c r="AL249" s="224" t="e">
        <f>LOOKUP(AL$2,'Depreciation Schedules'!$A$3:$A$42,'Depreciation Schedules'!$B$3:$B$42)</f>
        <v>#N/A</v>
      </c>
      <c r="AM249" s="224" t="e">
        <f>LOOKUP(AM$2,'Depreciation Schedules'!$A$3:$A$42,'Depreciation Schedules'!$B$3:$B$42)</f>
        <v>#N/A</v>
      </c>
      <c r="AN249" s="224" t="e">
        <f>LOOKUP(AN$2,'Depreciation Schedules'!$A$3:$A$42,'Depreciation Schedules'!$B$3:$B$42)</f>
        <v>#N/A</v>
      </c>
      <c r="AO249" s="224" t="e">
        <f>LOOKUP(AO$2,'Depreciation Schedules'!$A$3:$A$42,'Depreciation Schedules'!$B$3:$B$42)</f>
        <v>#N/A</v>
      </c>
      <c r="AP249" s="224" t="e">
        <f>LOOKUP(AP$2,'Depreciation Schedules'!$A$3:$A$42,'Depreciation Schedules'!$B$3:$B$42)</f>
        <v>#N/A</v>
      </c>
    </row>
    <row r="250" spans="1:42" x14ac:dyDescent="0.3">
      <c r="A250" s="33" t="str">
        <f t="shared" si="106"/>
        <v>15-yr MACRS</v>
      </c>
      <c r="B250" s="223">
        <f t="array" ref="B250">SUM(IF(ISNUMBER(C250:AP250),C250:AP250))</f>
        <v>0</v>
      </c>
      <c r="C250" s="224" t="e">
        <f>LOOKUP(C$2,'Depreciation Schedules'!$A$3:$A$42,'Depreciation Schedules'!$C$3:$C$42)</f>
        <v>#N/A</v>
      </c>
      <c r="D250" s="224" t="e">
        <f>LOOKUP(D$2,'Depreciation Schedules'!$A$3:$A$42,'Depreciation Schedules'!$C$3:$C$42)</f>
        <v>#N/A</v>
      </c>
      <c r="E250" s="224" t="e">
        <f>LOOKUP(E$2,'Depreciation Schedules'!$A$3:$A$42,'Depreciation Schedules'!$C$3:$C$42)</f>
        <v>#N/A</v>
      </c>
      <c r="F250" s="224" t="e">
        <f>LOOKUP(F$2,'Depreciation Schedules'!$A$3:$A$42,'Depreciation Schedules'!$C$3:$C$42)</f>
        <v>#N/A</v>
      </c>
      <c r="G250" s="224" t="e">
        <f>LOOKUP(G$2,'Depreciation Schedules'!$A$3:$A$42,'Depreciation Schedules'!$C$3:$C$42)</f>
        <v>#N/A</v>
      </c>
      <c r="H250" s="224" t="e">
        <f>LOOKUP(H$2,'Depreciation Schedules'!$A$3:$A$42,'Depreciation Schedules'!$C$3:$C$42)</f>
        <v>#N/A</v>
      </c>
      <c r="I250" s="224" t="e">
        <f>LOOKUP(I$2,'Depreciation Schedules'!$A$3:$A$42,'Depreciation Schedules'!$C$3:$C$42)</f>
        <v>#N/A</v>
      </c>
      <c r="J250" s="224" t="e">
        <f>LOOKUP(J$2,'Depreciation Schedules'!$A$3:$A$42,'Depreciation Schedules'!$C$3:$C$42)</f>
        <v>#N/A</v>
      </c>
      <c r="K250" s="224" t="e">
        <f>LOOKUP(K$2,'Depreciation Schedules'!$A$3:$A$42,'Depreciation Schedules'!$C$3:$C$42)</f>
        <v>#N/A</v>
      </c>
      <c r="L250" s="224" t="e">
        <f>LOOKUP(L$2,'Depreciation Schedules'!$A$3:$A$42,'Depreciation Schedules'!$C$3:$C$42)</f>
        <v>#N/A</v>
      </c>
      <c r="M250" s="224" t="e">
        <f>LOOKUP(M$2,'Depreciation Schedules'!$A$3:$A$42,'Depreciation Schedules'!$C$3:$C$42)</f>
        <v>#N/A</v>
      </c>
      <c r="N250" s="224" t="e">
        <f>LOOKUP(N$2,'Depreciation Schedules'!$A$3:$A$42,'Depreciation Schedules'!$C$3:$C$42)</f>
        <v>#N/A</v>
      </c>
      <c r="O250" s="224" t="e">
        <f>LOOKUP(O$2,'Depreciation Schedules'!$A$3:$A$42,'Depreciation Schedules'!$C$3:$C$42)</f>
        <v>#N/A</v>
      </c>
      <c r="P250" s="224" t="e">
        <f>LOOKUP(P$2,'Depreciation Schedules'!$A$3:$A$42,'Depreciation Schedules'!$C$3:$C$42)</f>
        <v>#N/A</v>
      </c>
      <c r="Q250" s="224" t="e">
        <f>LOOKUP(Q$2,'Depreciation Schedules'!$A$3:$A$42,'Depreciation Schedules'!$C$3:$C$42)</f>
        <v>#N/A</v>
      </c>
      <c r="R250" s="224" t="e">
        <f>LOOKUP(R$2,'Depreciation Schedules'!$A$3:$A$42,'Depreciation Schedules'!$C$3:$C$42)</f>
        <v>#N/A</v>
      </c>
      <c r="S250" s="224" t="e">
        <f>LOOKUP(S$2,'Depreciation Schedules'!$A$3:$A$42,'Depreciation Schedules'!$C$3:$C$42)</f>
        <v>#N/A</v>
      </c>
      <c r="T250" s="224" t="e">
        <f>LOOKUP(T$2,'Depreciation Schedules'!$A$3:$A$42,'Depreciation Schedules'!$C$3:$C$42)</f>
        <v>#N/A</v>
      </c>
      <c r="U250" s="224" t="e">
        <f>LOOKUP(U$2,'Depreciation Schedules'!$A$3:$A$42,'Depreciation Schedules'!$C$3:$C$42)</f>
        <v>#N/A</v>
      </c>
      <c r="V250" s="224" t="e">
        <f>LOOKUP(V$2,'Depreciation Schedules'!$A$3:$A$42,'Depreciation Schedules'!$C$3:$C$42)</f>
        <v>#N/A</v>
      </c>
      <c r="W250" s="224" t="e">
        <f>LOOKUP(W$2,'Depreciation Schedules'!$A$3:$A$42,'Depreciation Schedules'!$C$3:$C$42)</f>
        <v>#N/A</v>
      </c>
      <c r="X250" s="224" t="e">
        <f>LOOKUP(X$2,'Depreciation Schedules'!$A$3:$A$42,'Depreciation Schedules'!$C$3:$C$42)</f>
        <v>#N/A</v>
      </c>
      <c r="Y250" s="224" t="e">
        <f>LOOKUP(Y$2,'Depreciation Schedules'!$A$3:$A$42,'Depreciation Schedules'!$C$3:$C$42)</f>
        <v>#N/A</v>
      </c>
      <c r="Z250" s="224" t="e">
        <f>LOOKUP(Z$2,'Depreciation Schedules'!$A$3:$A$42,'Depreciation Schedules'!$C$3:$C$42)</f>
        <v>#N/A</v>
      </c>
      <c r="AA250" s="224" t="e">
        <f>LOOKUP(AA$2,'Depreciation Schedules'!$A$3:$A$42,'Depreciation Schedules'!$C$3:$C$42)</f>
        <v>#N/A</v>
      </c>
      <c r="AB250" s="224" t="e">
        <f>LOOKUP(AB$2,'Depreciation Schedules'!$A$3:$A$42,'Depreciation Schedules'!$C$3:$C$42)</f>
        <v>#N/A</v>
      </c>
      <c r="AC250" s="224" t="e">
        <f>LOOKUP(AC$2,'Depreciation Schedules'!$A$3:$A$42,'Depreciation Schedules'!$C$3:$C$42)</f>
        <v>#N/A</v>
      </c>
      <c r="AD250" s="224" t="e">
        <f>LOOKUP(AD$2,'Depreciation Schedules'!$A$3:$A$42,'Depreciation Schedules'!$C$3:$C$42)</f>
        <v>#N/A</v>
      </c>
      <c r="AE250" s="224" t="e">
        <f>LOOKUP(AE$2,'Depreciation Schedules'!$A$3:$A$42,'Depreciation Schedules'!$C$3:$C$42)</f>
        <v>#N/A</v>
      </c>
      <c r="AF250" s="224" t="e">
        <f>LOOKUP(AF$2,'Depreciation Schedules'!$A$3:$A$42,'Depreciation Schedules'!$C$3:$C$42)</f>
        <v>#N/A</v>
      </c>
      <c r="AG250" s="224" t="e">
        <f>LOOKUP(AG$2,'Depreciation Schedules'!$A$3:$A$42,'Depreciation Schedules'!$C$3:$C$42)</f>
        <v>#N/A</v>
      </c>
      <c r="AH250" s="224" t="e">
        <f>LOOKUP(AH$2,'Depreciation Schedules'!$A$3:$A$42,'Depreciation Schedules'!$C$3:$C$42)</f>
        <v>#N/A</v>
      </c>
      <c r="AI250" s="224" t="e">
        <f>LOOKUP(AI$2,'Depreciation Schedules'!$A$3:$A$42,'Depreciation Schedules'!$C$3:$C$42)</f>
        <v>#N/A</v>
      </c>
      <c r="AJ250" s="224" t="e">
        <f>LOOKUP(AJ$2,'Depreciation Schedules'!$A$3:$A$42,'Depreciation Schedules'!$C$3:$C$42)</f>
        <v>#N/A</v>
      </c>
      <c r="AK250" s="224" t="e">
        <f>LOOKUP(AK$2,'Depreciation Schedules'!$A$3:$A$42,'Depreciation Schedules'!$C$3:$C$42)</f>
        <v>#N/A</v>
      </c>
      <c r="AL250" s="224" t="e">
        <f>LOOKUP(AL$2,'Depreciation Schedules'!$A$3:$A$42,'Depreciation Schedules'!$C$3:$C$42)</f>
        <v>#N/A</v>
      </c>
      <c r="AM250" s="224" t="e">
        <f>LOOKUP(AM$2,'Depreciation Schedules'!$A$3:$A$42,'Depreciation Schedules'!$C$3:$C$42)</f>
        <v>#N/A</v>
      </c>
      <c r="AN250" s="224" t="e">
        <f>LOOKUP(AN$2,'Depreciation Schedules'!$A$3:$A$42,'Depreciation Schedules'!$C$3:$C$42)</f>
        <v>#N/A</v>
      </c>
      <c r="AO250" s="224" t="e">
        <f>LOOKUP(AO$2,'Depreciation Schedules'!$A$3:$A$42,'Depreciation Schedules'!$C$3:$C$42)</f>
        <v>#N/A</v>
      </c>
      <c r="AP250" s="224" t="e">
        <f>LOOKUP(AP$2,'Depreciation Schedules'!$A$3:$A$42,'Depreciation Schedules'!$C$3:$C$42)</f>
        <v>#N/A</v>
      </c>
    </row>
    <row r="251" spans="1:42" x14ac:dyDescent="0.3">
      <c r="A251" s="33" t="str">
        <f t="shared" si="106"/>
        <v>5-yr SL</v>
      </c>
      <c r="B251" s="223">
        <f t="array" ref="B251">SUM(IF(ISNUMBER(C251:AP251),C251:AP251))</f>
        <v>0</v>
      </c>
      <c r="C251" s="224" t="e">
        <f>LOOKUP(C$2,'Depreciation Schedules'!$A$3:$A$42,'Depreciation Schedules'!$D$3:$D$42)</f>
        <v>#N/A</v>
      </c>
      <c r="D251" s="224" t="e">
        <f>LOOKUP(D$2,'Depreciation Schedules'!$A$3:$A$42,'Depreciation Schedules'!$D$3:$D$42)</f>
        <v>#N/A</v>
      </c>
      <c r="E251" s="224" t="e">
        <f>LOOKUP(E$2,'Depreciation Schedules'!$A$3:$A$42,'Depreciation Schedules'!$D$3:$D$42)</f>
        <v>#N/A</v>
      </c>
      <c r="F251" s="224" t="e">
        <f>LOOKUP(F$2,'Depreciation Schedules'!$A$3:$A$42,'Depreciation Schedules'!$D$3:$D$42)</f>
        <v>#N/A</v>
      </c>
      <c r="G251" s="224" t="e">
        <f>LOOKUP(G$2,'Depreciation Schedules'!$A$3:$A$42,'Depreciation Schedules'!$D$3:$D$42)</f>
        <v>#N/A</v>
      </c>
      <c r="H251" s="224" t="e">
        <f>LOOKUP(H$2,'Depreciation Schedules'!$A$3:$A$42,'Depreciation Schedules'!$D$3:$D$42)</f>
        <v>#N/A</v>
      </c>
      <c r="I251" s="224" t="e">
        <f>LOOKUP(I$2,'Depreciation Schedules'!$A$3:$A$42,'Depreciation Schedules'!$D$3:$D$42)</f>
        <v>#N/A</v>
      </c>
      <c r="J251" s="224" t="e">
        <f>LOOKUP(J$2,'Depreciation Schedules'!$A$3:$A$42,'Depreciation Schedules'!$D$3:$D$42)</f>
        <v>#N/A</v>
      </c>
      <c r="K251" s="224" t="e">
        <f>LOOKUP(K$2,'Depreciation Schedules'!$A$3:$A$42,'Depreciation Schedules'!$D$3:$D$42)</f>
        <v>#N/A</v>
      </c>
      <c r="L251" s="224" t="e">
        <f>LOOKUP(L$2,'Depreciation Schedules'!$A$3:$A$42,'Depreciation Schedules'!$D$3:$D$42)</f>
        <v>#N/A</v>
      </c>
      <c r="M251" s="224" t="e">
        <f>LOOKUP(M$2,'Depreciation Schedules'!$A$3:$A$42,'Depreciation Schedules'!$D$3:$D$42)</f>
        <v>#N/A</v>
      </c>
      <c r="N251" s="224" t="e">
        <f>LOOKUP(N$2,'Depreciation Schedules'!$A$3:$A$42,'Depreciation Schedules'!$D$3:$D$42)</f>
        <v>#N/A</v>
      </c>
      <c r="O251" s="224" t="e">
        <f>LOOKUP(O$2,'Depreciation Schedules'!$A$3:$A$42,'Depreciation Schedules'!$D$3:$D$42)</f>
        <v>#N/A</v>
      </c>
      <c r="P251" s="224" t="e">
        <f>LOOKUP(P$2,'Depreciation Schedules'!$A$3:$A$42,'Depreciation Schedules'!$D$3:$D$42)</f>
        <v>#N/A</v>
      </c>
      <c r="Q251" s="224" t="e">
        <f>LOOKUP(Q$2,'Depreciation Schedules'!$A$3:$A$42,'Depreciation Schedules'!$D$3:$D$42)</f>
        <v>#N/A</v>
      </c>
      <c r="R251" s="224" t="e">
        <f>LOOKUP(R$2,'Depreciation Schedules'!$A$3:$A$42,'Depreciation Schedules'!$D$3:$D$42)</f>
        <v>#N/A</v>
      </c>
      <c r="S251" s="224" t="e">
        <f>LOOKUP(S$2,'Depreciation Schedules'!$A$3:$A$42,'Depreciation Schedules'!$D$3:$D$42)</f>
        <v>#N/A</v>
      </c>
      <c r="T251" s="224" t="e">
        <f>LOOKUP(T$2,'Depreciation Schedules'!$A$3:$A$42,'Depreciation Schedules'!$D$3:$D$42)</f>
        <v>#N/A</v>
      </c>
      <c r="U251" s="224" t="e">
        <f>LOOKUP(U$2,'Depreciation Schedules'!$A$3:$A$42,'Depreciation Schedules'!$D$3:$D$42)</f>
        <v>#N/A</v>
      </c>
      <c r="V251" s="224" t="e">
        <f>LOOKUP(V$2,'Depreciation Schedules'!$A$3:$A$42,'Depreciation Schedules'!$D$3:$D$42)</f>
        <v>#N/A</v>
      </c>
      <c r="W251" s="224" t="e">
        <f>LOOKUP(W$2,'Depreciation Schedules'!$A$3:$A$42,'Depreciation Schedules'!$D$3:$D$42)</f>
        <v>#N/A</v>
      </c>
      <c r="X251" s="224" t="e">
        <f>LOOKUP(X$2,'Depreciation Schedules'!$A$3:$A$42,'Depreciation Schedules'!$D$3:$D$42)</f>
        <v>#N/A</v>
      </c>
      <c r="Y251" s="224" t="e">
        <f>LOOKUP(Y$2,'Depreciation Schedules'!$A$3:$A$42,'Depreciation Schedules'!$D$3:$D$42)</f>
        <v>#N/A</v>
      </c>
      <c r="Z251" s="224" t="e">
        <f>LOOKUP(Z$2,'Depreciation Schedules'!$A$3:$A$42,'Depreciation Schedules'!$D$3:$D$42)</f>
        <v>#N/A</v>
      </c>
      <c r="AA251" s="224" t="e">
        <f>LOOKUP(AA$2,'Depreciation Schedules'!$A$3:$A$42,'Depreciation Schedules'!$D$3:$D$42)</f>
        <v>#N/A</v>
      </c>
      <c r="AB251" s="224" t="e">
        <f>LOOKUP(AB$2,'Depreciation Schedules'!$A$3:$A$42,'Depreciation Schedules'!$D$3:$D$42)</f>
        <v>#N/A</v>
      </c>
      <c r="AC251" s="224" t="e">
        <f>LOOKUP(AC$2,'Depreciation Schedules'!$A$3:$A$42,'Depreciation Schedules'!$D$3:$D$42)</f>
        <v>#N/A</v>
      </c>
      <c r="AD251" s="224" t="e">
        <f>LOOKUP(AD$2,'Depreciation Schedules'!$A$3:$A$42,'Depreciation Schedules'!$D$3:$D$42)</f>
        <v>#N/A</v>
      </c>
      <c r="AE251" s="224" t="e">
        <f>LOOKUP(AE$2,'Depreciation Schedules'!$A$3:$A$42,'Depreciation Schedules'!$D$3:$D$42)</f>
        <v>#N/A</v>
      </c>
      <c r="AF251" s="224" t="e">
        <f>LOOKUP(AF$2,'Depreciation Schedules'!$A$3:$A$42,'Depreciation Schedules'!$D$3:$D$42)</f>
        <v>#N/A</v>
      </c>
      <c r="AG251" s="224" t="e">
        <f>LOOKUP(AG$2,'Depreciation Schedules'!$A$3:$A$42,'Depreciation Schedules'!$D$3:$D$42)</f>
        <v>#N/A</v>
      </c>
      <c r="AH251" s="224" t="e">
        <f>LOOKUP(AH$2,'Depreciation Schedules'!$A$3:$A$42,'Depreciation Schedules'!$D$3:$D$42)</f>
        <v>#N/A</v>
      </c>
      <c r="AI251" s="224" t="e">
        <f>LOOKUP(AI$2,'Depreciation Schedules'!$A$3:$A$42,'Depreciation Schedules'!$D$3:$D$42)</f>
        <v>#N/A</v>
      </c>
      <c r="AJ251" s="224" t="e">
        <f>LOOKUP(AJ$2,'Depreciation Schedules'!$A$3:$A$42,'Depreciation Schedules'!$D$3:$D$42)</f>
        <v>#N/A</v>
      </c>
      <c r="AK251" s="224" t="e">
        <f>LOOKUP(AK$2,'Depreciation Schedules'!$A$3:$A$42,'Depreciation Schedules'!$D$3:$D$42)</f>
        <v>#N/A</v>
      </c>
      <c r="AL251" s="224" t="e">
        <f>LOOKUP(AL$2,'Depreciation Schedules'!$A$3:$A$42,'Depreciation Schedules'!$D$3:$D$42)</f>
        <v>#N/A</v>
      </c>
      <c r="AM251" s="224" t="e">
        <f>LOOKUP(AM$2,'Depreciation Schedules'!$A$3:$A$42,'Depreciation Schedules'!$D$3:$D$42)</f>
        <v>#N/A</v>
      </c>
      <c r="AN251" s="224" t="e">
        <f>LOOKUP(AN$2,'Depreciation Schedules'!$A$3:$A$42,'Depreciation Schedules'!$D$3:$D$42)</f>
        <v>#N/A</v>
      </c>
      <c r="AO251" s="224" t="e">
        <f>LOOKUP(AO$2,'Depreciation Schedules'!$A$3:$A$42,'Depreciation Schedules'!$D$3:$D$42)</f>
        <v>#N/A</v>
      </c>
      <c r="AP251" s="224" t="e">
        <f>LOOKUP(AP$2,'Depreciation Schedules'!$A$3:$A$42,'Depreciation Schedules'!$D$3:$D$42)</f>
        <v>#N/A</v>
      </c>
    </row>
    <row r="252" spans="1:42" x14ac:dyDescent="0.3">
      <c r="A252" s="33" t="str">
        <f t="shared" si="106"/>
        <v>15-yr SL</v>
      </c>
      <c r="B252" s="223">
        <f t="array" ref="B252">SUM(IF(ISNUMBER(C252:AP252),C252:AP252))</f>
        <v>0</v>
      </c>
      <c r="C252" s="224" t="e">
        <f>LOOKUP(C$2,'Depreciation Schedules'!$A$3:$A$42,'Depreciation Schedules'!$E$3:$E$42)</f>
        <v>#N/A</v>
      </c>
      <c r="D252" s="224" t="e">
        <f>LOOKUP(D$2,'Depreciation Schedules'!$A$3:$A$42,'Depreciation Schedules'!$E$3:$E$42)</f>
        <v>#N/A</v>
      </c>
      <c r="E252" s="224" t="e">
        <f>LOOKUP(E$2,'Depreciation Schedules'!$A$3:$A$42,'Depreciation Schedules'!$E$3:$E$42)</f>
        <v>#N/A</v>
      </c>
      <c r="F252" s="224" t="e">
        <f>LOOKUP(F$2,'Depreciation Schedules'!$A$3:$A$42,'Depreciation Schedules'!$E$3:$E$42)</f>
        <v>#N/A</v>
      </c>
      <c r="G252" s="224" t="e">
        <f>LOOKUP(G$2,'Depreciation Schedules'!$A$3:$A$42,'Depreciation Schedules'!$E$3:$E$42)</f>
        <v>#N/A</v>
      </c>
      <c r="H252" s="224" t="e">
        <f>LOOKUP(H$2,'Depreciation Schedules'!$A$3:$A$42,'Depreciation Schedules'!$E$3:$E$42)</f>
        <v>#N/A</v>
      </c>
      <c r="I252" s="224" t="e">
        <f>LOOKUP(I$2,'Depreciation Schedules'!$A$3:$A$42,'Depreciation Schedules'!$E$3:$E$42)</f>
        <v>#N/A</v>
      </c>
      <c r="J252" s="224" t="e">
        <f>LOOKUP(J$2,'Depreciation Schedules'!$A$3:$A$42,'Depreciation Schedules'!$E$3:$E$42)</f>
        <v>#N/A</v>
      </c>
      <c r="K252" s="224" t="e">
        <f>LOOKUP(K$2,'Depreciation Schedules'!$A$3:$A$42,'Depreciation Schedules'!$E$3:$E$42)</f>
        <v>#N/A</v>
      </c>
      <c r="L252" s="224" t="e">
        <f>LOOKUP(L$2,'Depreciation Schedules'!$A$3:$A$42,'Depreciation Schedules'!$E$3:$E$42)</f>
        <v>#N/A</v>
      </c>
      <c r="M252" s="224" t="e">
        <f>LOOKUP(M$2,'Depreciation Schedules'!$A$3:$A$42,'Depreciation Schedules'!$E$3:$E$42)</f>
        <v>#N/A</v>
      </c>
      <c r="N252" s="224" t="e">
        <f>LOOKUP(N$2,'Depreciation Schedules'!$A$3:$A$42,'Depreciation Schedules'!$E$3:$E$42)</f>
        <v>#N/A</v>
      </c>
      <c r="O252" s="224" t="e">
        <f>LOOKUP(O$2,'Depreciation Schedules'!$A$3:$A$42,'Depreciation Schedules'!$E$3:$E$42)</f>
        <v>#N/A</v>
      </c>
      <c r="P252" s="224" t="e">
        <f>LOOKUP(P$2,'Depreciation Schedules'!$A$3:$A$42,'Depreciation Schedules'!$E$3:$E$42)</f>
        <v>#N/A</v>
      </c>
      <c r="Q252" s="224" t="e">
        <f>LOOKUP(Q$2,'Depreciation Schedules'!$A$3:$A$42,'Depreciation Schedules'!$E$3:$E$42)</f>
        <v>#N/A</v>
      </c>
      <c r="R252" s="224" t="e">
        <f>LOOKUP(R$2,'Depreciation Schedules'!$A$3:$A$42,'Depreciation Schedules'!$E$3:$E$42)</f>
        <v>#N/A</v>
      </c>
      <c r="S252" s="224" t="e">
        <f>LOOKUP(S$2,'Depreciation Schedules'!$A$3:$A$42,'Depreciation Schedules'!$E$3:$E$42)</f>
        <v>#N/A</v>
      </c>
      <c r="T252" s="224" t="e">
        <f>LOOKUP(T$2,'Depreciation Schedules'!$A$3:$A$42,'Depreciation Schedules'!$E$3:$E$42)</f>
        <v>#N/A</v>
      </c>
      <c r="U252" s="224" t="e">
        <f>LOOKUP(U$2,'Depreciation Schedules'!$A$3:$A$42,'Depreciation Schedules'!$E$3:$E$42)</f>
        <v>#N/A</v>
      </c>
      <c r="V252" s="224" t="e">
        <f>LOOKUP(V$2,'Depreciation Schedules'!$A$3:$A$42,'Depreciation Schedules'!$E$3:$E$42)</f>
        <v>#N/A</v>
      </c>
      <c r="W252" s="224" t="e">
        <f>LOOKUP(W$2,'Depreciation Schedules'!$A$3:$A$42,'Depreciation Schedules'!$E$3:$E$42)</f>
        <v>#N/A</v>
      </c>
      <c r="X252" s="224" t="e">
        <f>LOOKUP(X$2,'Depreciation Schedules'!$A$3:$A$42,'Depreciation Schedules'!$E$3:$E$42)</f>
        <v>#N/A</v>
      </c>
      <c r="Y252" s="224" t="e">
        <f>LOOKUP(Y$2,'Depreciation Schedules'!$A$3:$A$42,'Depreciation Schedules'!$E$3:$E$42)</f>
        <v>#N/A</v>
      </c>
      <c r="Z252" s="224" t="e">
        <f>LOOKUP(Z$2,'Depreciation Schedules'!$A$3:$A$42,'Depreciation Schedules'!$E$3:$E$42)</f>
        <v>#N/A</v>
      </c>
      <c r="AA252" s="224" t="e">
        <f>LOOKUP(AA$2,'Depreciation Schedules'!$A$3:$A$42,'Depreciation Schedules'!$E$3:$E$42)</f>
        <v>#N/A</v>
      </c>
      <c r="AB252" s="224" t="e">
        <f>LOOKUP(AB$2,'Depreciation Schedules'!$A$3:$A$42,'Depreciation Schedules'!$E$3:$E$42)</f>
        <v>#N/A</v>
      </c>
      <c r="AC252" s="224" t="e">
        <f>LOOKUP(AC$2,'Depreciation Schedules'!$A$3:$A$42,'Depreciation Schedules'!$E$3:$E$42)</f>
        <v>#N/A</v>
      </c>
      <c r="AD252" s="224" t="e">
        <f>LOOKUP(AD$2,'Depreciation Schedules'!$A$3:$A$42,'Depreciation Schedules'!$E$3:$E$42)</f>
        <v>#N/A</v>
      </c>
      <c r="AE252" s="224" t="e">
        <f>LOOKUP(AE$2,'Depreciation Schedules'!$A$3:$A$42,'Depreciation Schedules'!$E$3:$E$42)</f>
        <v>#N/A</v>
      </c>
      <c r="AF252" s="224" t="e">
        <f>LOOKUP(AF$2,'Depreciation Schedules'!$A$3:$A$42,'Depreciation Schedules'!$E$3:$E$42)</f>
        <v>#N/A</v>
      </c>
      <c r="AG252" s="224" t="e">
        <f>LOOKUP(AG$2,'Depreciation Schedules'!$A$3:$A$42,'Depreciation Schedules'!$E$3:$E$42)</f>
        <v>#N/A</v>
      </c>
      <c r="AH252" s="224" t="e">
        <f>LOOKUP(AH$2,'Depreciation Schedules'!$A$3:$A$42,'Depreciation Schedules'!$E$3:$E$42)</f>
        <v>#N/A</v>
      </c>
      <c r="AI252" s="224" t="e">
        <f>LOOKUP(AI$2,'Depreciation Schedules'!$A$3:$A$42,'Depreciation Schedules'!$E$3:$E$42)</f>
        <v>#N/A</v>
      </c>
      <c r="AJ252" s="224" t="e">
        <f>LOOKUP(AJ$2,'Depreciation Schedules'!$A$3:$A$42,'Depreciation Schedules'!$E$3:$E$42)</f>
        <v>#N/A</v>
      </c>
      <c r="AK252" s="224" t="e">
        <f>LOOKUP(AK$2,'Depreciation Schedules'!$A$3:$A$42,'Depreciation Schedules'!$E$3:$E$42)</f>
        <v>#N/A</v>
      </c>
      <c r="AL252" s="224" t="e">
        <f>LOOKUP(AL$2,'Depreciation Schedules'!$A$3:$A$42,'Depreciation Schedules'!$E$3:$E$42)</f>
        <v>#N/A</v>
      </c>
      <c r="AM252" s="224" t="e">
        <f>LOOKUP(AM$2,'Depreciation Schedules'!$A$3:$A$42,'Depreciation Schedules'!$E$3:$E$42)</f>
        <v>#N/A</v>
      </c>
      <c r="AN252" s="224" t="e">
        <f>LOOKUP(AN$2,'Depreciation Schedules'!$A$3:$A$42,'Depreciation Schedules'!$E$3:$E$42)</f>
        <v>#N/A</v>
      </c>
      <c r="AO252" s="224" t="e">
        <f>LOOKUP(AO$2,'Depreciation Schedules'!$A$3:$A$42,'Depreciation Schedules'!$E$3:$E$42)</f>
        <v>#N/A</v>
      </c>
      <c r="AP252" s="224" t="e">
        <f>LOOKUP(AP$2,'Depreciation Schedules'!$A$3:$A$42,'Depreciation Schedules'!$E$3:$E$42)</f>
        <v>#N/A</v>
      </c>
    </row>
    <row r="253" spans="1:42" x14ac:dyDescent="0.3">
      <c r="A253" s="33" t="str">
        <f t="shared" si="106"/>
        <v>20-yr SL</v>
      </c>
      <c r="B253" s="223">
        <f t="array" ref="B253">SUM(IF(ISNUMBER(C253:AP253),C253:AP253))</f>
        <v>0</v>
      </c>
      <c r="C253" s="224" t="e">
        <f>LOOKUP(C$2,'Depreciation Schedules'!$A$3:$A$42,'Depreciation Schedules'!$F$3:$F$42)</f>
        <v>#N/A</v>
      </c>
      <c r="D253" s="224" t="e">
        <f>LOOKUP(D$2,'Depreciation Schedules'!$A$3:$A$42,'Depreciation Schedules'!$F$3:$F$42)</f>
        <v>#N/A</v>
      </c>
      <c r="E253" s="224" t="e">
        <f>LOOKUP(E$2,'Depreciation Schedules'!$A$3:$A$42,'Depreciation Schedules'!$F$3:$F$42)</f>
        <v>#N/A</v>
      </c>
      <c r="F253" s="224" t="e">
        <f>LOOKUP(F$2,'Depreciation Schedules'!$A$3:$A$42,'Depreciation Schedules'!$F$3:$F$42)</f>
        <v>#N/A</v>
      </c>
      <c r="G253" s="224" t="e">
        <f>LOOKUP(G$2,'Depreciation Schedules'!$A$3:$A$42,'Depreciation Schedules'!$F$3:$F$42)</f>
        <v>#N/A</v>
      </c>
      <c r="H253" s="224" t="e">
        <f>LOOKUP(H$2,'Depreciation Schedules'!$A$3:$A$42,'Depreciation Schedules'!$F$3:$F$42)</f>
        <v>#N/A</v>
      </c>
      <c r="I253" s="224" t="e">
        <f>LOOKUP(I$2,'Depreciation Schedules'!$A$3:$A$42,'Depreciation Schedules'!$F$3:$F$42)</f>
        <v>#N/A</v>
      </c>
      <c r="J253" s="224" t="e">
        <f>LOOKUP(J$2,'Depreciation Schedules'!$A$3:$A$42,'Depreciation Schedules'!$F$3:$F$42)</f>
        <v>#N/A</v>
      </c>
      <c r="K253" s="224" t="e">
        <f>LOOKUP(K$2,'Depreciation Schedules'!$A$3:$A$42,'Depreciation Schedules'!$F$3:$F$42)</f>
        <v>#N/A</v>
      </c>
      <c r="L253" s="224" t="e">
        <f>LOOKUP(L$2,'Depreciation Schedules'!$A$3:$A$42,'Depreciation Schedules'!$F$3:$F$42)</f>
        <v>#N/A</v>
      </c>
      <c r="M253" s="224" t="e">
        <f>LOOKUP(M$2,'Depreciation Schedules'!$A$3:$A$42,'Depreciation Schedules'!$F$3:$F$42)</f>
        <v>#N/A</v>
      </c>
      <c r="N253" s="224" t="e">
        <f>LOOKUP(N$2,'Depreciation Schedules'!$A$3:$A$42,'Depreciation Schedules'!$F$3:$F$42)</f>
        <v>#N/A</v>
      </c>
      <c r="O253" s="224" t="e">
        <f>LOOKUP(O$2,'Depreciation Schedules'!$A$3:$A$42,'Depreciation Schedules'!$F$3:$F$42)</f>
        <v>#N/A</v>
      </c>
      <c r="P253" s="224" t="e">
        <f>LOOKUP(P$2,'Depreciation Schedules'!$A$3:$A$42,'Depreciation Schedules'!$F$3:$F$42)</f>
        <v>#N/A</v>
      </c>
      <c r="Q253" s="224" t="e">
        <f>LOOKUP(Q$2,'Depreciation Schedules'!$A$3:$A$42,'Depreciation Schedules'!$F$3:$F$42)</f>
        <v>#N/A</v>
      </c>
      <c r="R253" s="224" t="e">
        <f>LOOKUP(R$2,'Depreciation Schedules'!$A$3:$A$42,'Depreciation Schedules'!$F$3:$F$42)</f>
        <v>#N/A</v>
      </c>
      <c r="S253" s="224" t="e">
        <f>LOOKUP(S$2,'Depreciation Schedules'!$A$3:$A$42,'Depreciation Schedules'!$F$3:$F$42)</f>
        <v>#N/A</v>
      </c>
      <c r="T253" s="224" t="e">
        <f>LOOKUP(T$2,'Depreciation Schedules'!$A$3:$A$42,'Depreciation Schedules'!$F$3:$F$42)</f>
        <v>#N/A</v>
      </c>
      <c r="U253" s="224" t="e">
        <f>LOOKUP(U$2,'Depreciation Schedules'!$A$3:$A$42,'Depreciation Schedules'!$F$3:$F$42)</f>
        <v>#N/A</v>
      </c>
      <c r="V253" s="224" t="e">
        <f>LOOKUP(V$2,'Depreciation Schedules'!$A$3:$A$42,'Depreciation Schedules'!$F$3:$F$42)</f>
        <v>#N/A</v>
      </c>
      <c r="W253" s="224" t="e">
        <f>LOOKUP(W$2,'Depreciation Schedules'!$A$3:$A$42,'Depreciation Schedules'!$F$3:$F$42)</f>
        <v>#N/A</v>
      </c>
      <c r="X253" s="224" t="e">
        <f>LOOKUP(X$2,'Depreciation Schedules'!$A$3:$A$42,'Depreciation Schedules'!$F$3:$F$42)</f>
        <v>#N/A</v>
      </c>
      <c r="Y253" s="224" t="e">
        <f>LOOKUP(Y$2,'Depreciation Schedules'!$A$3:$A$42,'Depreciation Schedules'!$F$3:$F$42)</f>
        <v>#N/A</v>
      </c>
      <c r="Z253" s="224" t="e">
        <f>LOOKUP(Z$2,'Depreciation Schedules'!$A$3:$A$42,'Depreciation Schedules'!$F$3:$F$42)</f>
        <v>#N/A</v>
      </c>
      <c r="AA253" s="224" t="e">
        <f>LOOKUP(AA$2,'Depreciation Schedules'!$A$3:$A$42,'Depreciation Schedules'!$F$3:$F$42)</f>
        <v>#N/A</v>
      </c>
      <c r="AB253" s="224" t="e">
        <f>LOOKUP(AB$2,'Depreciation Schedules'!$A$3:$A$42,'Depreciation Schedules'!$F$3:$F$42)</f>
        <v>#N/A</v>
      </c>
      <c r="AC253" s="224" t="e">
        <f>LOOKUP(AC$2,'Depreciation Schedules'!$A$3:$A$42,'Depreciation Schedules'!$F$3:$F$42)</f>
        <v>#N/A</v>
      </c>
      <c r="AD253" s="224" t="e">
        <f>LOOKUP(AD$2,'Depreciation Schedules'!$A$3:$A$42,'Depreciation Schedules'!$F$3:$F$42)</f>
        <v>#N/A</v>
      </c>
      <c r="AE253" s="224" t="e">
        <f>LOOKUP(AE$2,'Depreciation Schedules'!$A$3:$A$42,'Depreciation Schedules'!$F$3:$F$42)</f>
        <v>#N/A</v>
      </c>
      <c r="AF253" s="224" t="e">
        <f>LOOKUP(AF$2,'Depreciation Schedules'!$A$3:$A$42,'Depreciation Schedules'!$F$3:$F$42)</f>
        <v>#N/A</v>
      </c>
      <c r="AG253" s="224" t="e">
        <f>LOOKUP(AG$2,'Depreciation Schedules'!$A$3:$A$42,'Depreciation Schedules'!$F$3:$F$42)</f>
        <v>#N/A</v>
      </c>
      <c r="AH253" s="224" t="e">
        <f>LOOKUP(AH$2,'Depreciation Schedules'!$A$3:$A$42,'Depreciation Schedules'!$F$3:$F$42)</f>
        <v>#N/A</v>
      </c>
      <c r="AI253" s="224" t="e">
        <f>LOOKUP(AI$2,'Depreciation Schedules'!$A$3:$A$42,'Depreciation Schedules'!$F$3:$F$42)</f>
        <v>#N/A</v>
      </c>
      <c r="AJ253" s="224" t="e">
        <f>LOOKUP(AJ$2,'Depreciation Schedules'!$A$3:$A$42,'Depreciation Schedules'!$F$3:$F$42)</f>
        <v>#N/A</v>
      </c>
      <c r="AK253" s="224" t="e">
        <f>LOOKUP(AK$2,'Depreciation Schedules'!$A$3:$A$42,'Depreciation Schedules'!$F$3:$F$42)</f>
        <v>#N/A</v>
      </c>
      <c r="AL253" s="224" t="e">
        <f>LOOKUP(AL$2,'Depreciation Schedules'!$A$3:$A$42,'Depreciation Schedules'!$F$3:$F$42)</f>
        <v>#N/A</v>
      </c>
      <c r="AM253" s="224" t="e">
        <f>LOOKUP(AM$2,'Depreciation Schedules'!$A$3:$A$42,'Depreciation Schedules'!$F$3:$F$42)</f>
        <v>#N/A</v>
      </c>
      <c r="AN253" s="224" t="e">
        <f>LOOKUP(AN$2,'Depreciation Schedules'!$A$3:$A$42,'Depreciation Schedules'!$F$3:$F$42)</f>
        <v>#N/A</v>
      </c>
      <c r="AO253" s="224" t="e">
        <f>LOOKUP(AO$2,'Depreciation Schedules'!$A$3:$A$42,'Depreciation Schedules'!$F$3:$F$42)</f>
        <v>#N/A</v>
      </c>
      <c r="AP253" s="224" t="e">
        <f>LOOKUP(AP$2,'Depreciation Schedules'!$A$3:$A$42,'Depreciation Schedules'!$F$3:$F$42)</f>
        <v>#N/A</v>
      </c>
    </row>
    <row r="254" spans="1:42" x14ac:dyDescent="0.3">
      <c r="A254" s="33" t="str">
        <f t="shared" si="106"/>
        <v>39-yr SL</v>
      </c>
      <c r="B254" s="227">
        <f t="array" ref="B254">SUM(IF(ISNUMBER(C254:AP254),C254:AP254))</f>
        <v>0</v>
      </c>
      <c r="C254" s="224" t="e">
        <f>LOOKUP(C$2,'Depreciation Schedules'!$A$3:$A$42,'Depreciation Schedules'!$G$3:$G$42)</f>
        <v>#N/A</v>
      </c>
      <c r="D254" s="224" t="e">
        <f>LOOKUP(D$2,'Depreciation Schedules'!$A$3:$A$42,'Depreciation Schedules'!$G$3:$G$42)</f>
        <v>#N/A</v>
      </c>
      <c r="E254" s="224" t="e">
        <f>LOOKUP(E$2,'Depreciation Schedules'!$A$3:$A$42,'Depreciation Schedules'!$G$3:$G$42)</f>
        <v>#N/A</v>
      </c>
      <c r="F254" s="224" t="e">
        <f>LOOKUP(F$2,'Depreciation Schedules'!$A$3:$A$42,'Depreciation Schedules'!$G$3:$G$42)</f>
        <v>#N/A</v>
      </c>
      <c r="G254" s="224" t="e">
        <f>LOOKUP(G$2,'Depreciation Schedules'!$A$3:$A$42,'Depreciation Schedules'!$G$3:$G$42)</f>
        <v>#N/A</v>
      </c>
      <c r="H254" s="224" t="e">
        <f>LOOKUP(H$2,'Depreciation Schedules'!$A$3:$A$42,'Depreciation Schedules'!$G$3:$G$42)</f>
        <v>#N/A</v>
      </c>
      <c r="I254" s="224" t="e">
        <f>LOOKUP(I$2,'Depreciation Schedules'!$A$3:$A$42,'Depreciation Schedules'!$G$3:$G$42)</f>
        <v>#N/A</v>
      </c>
      <c r="J254" s="224" t="e">
        <f>LOOKUP(J$2,'Depreciation Schedules'!$A$3:$A$42,'Depreciation Schedules'!$G$3:$G$42)</f>
        <v>#N/A</v>
      </c>
      <c r="K254" s="224" t="e">
        <f>LOOKUP(K$2,'Depreciation Schedules'!$A$3:$A$42,'Depreciation Schedules'!$G$3:$G$42)</f>
        <v>#N/A</v>
      </c>
      <c r="L254" s="224" t="e">
        <f>LOOKUP(L$2,'Depreciation Schedules'!$A$3:$A$42,'Depreciation Schedules'!$G$3:$G$42)</f>
        <v>#N/A</v>
      </c>
      <c r="M254" s="224" t="e">
        <f>LOOKUP(M$2,'Depreciation Schedules'!$A$3:$A$42,'Depreciation Schedules'!$G$3:$G$42)</f>
        <v>#N/A</v>
      </c>
      <c r="N254" s="224" t="e">
        <f>LOOKUP(N$2,'Depreciation Schedules'!$A$3:$A$42,'Depreciation Schedules'!$G$3:$G$42)</f>
        <v>#N/A</v>
      </c>
      <c r="O254" s="224" t="e">
        <f>LOOKUP(O$2,'Depreciation Schedules'!$A$3:$A$42,'Depreciation Schedules'!$G$3:$G$42)</f>
        <v>#N/A</v>
      </c>
      <c r="P254" s="224" t="e">
        <f>LOOKUP(P$2,'Depreciation Schedules'!$A$3:$A$42,'Depreciation Schedules'!$G$3:$G$42)</f>
        <v>#N/A</v>
      </c>
      <c r="Q254" s="224" t="e">
        <f>LOOKUP(Q$2,'Depreciation Schedules'!$A$3:$A$42,'Depreciation Schedules'!$G$3:$G$42)</f>
        <v>#N/A</v>
      </c>
      <c r="R254" s="224" t="e">
        <f>LOOKUP(R$2,'Depreciation Schedules'!$A$3:$A$42,'Depreciation Schedules'!$G$3:$G$42)</f>
        <v>#N/A</v>
      </c>
      <c r="S254" s="224" t="e">
        <f>LOOKUP(S$2,'Depreciation Schedules'!$A$3:$A$42,'Depreciation Schedules'!$G$3:$G$42)</f>
        <v>#N/A</v>
      </c>
      <c r="T254" s="224" t="e">
        <f>LOOKUP(T$2,'Depreciation Schedules'!$A$3:$A$42,'Depreciation Schedules'!$G$3:$G$42)</f>
        <v>#N/A</v>
      </c>
      <c r="U254" s="224" t="e">
        <f>LOOKUP(U$2,'Depreciation Schedules'!$A$3:$A$42,'Depreciation Schedules'!$G$3:$G$42)</f>
        <v>#N/A</v>
      </c>
      <c r="V254" s="224" t="e">
        <f>LOOKUP(V$2,'Depreciation Schedules'!$A$3:$A$42,'Depreciation Schedules'!$G$3:$G$42)</f>
        <v>#N/A</v>
      </c>
      <c r="W254" s="224" t="e">
        <f>LOOKUP(W$2,'Depreciation Schedules'!$A$3:$A$42,'Depreciation Schedules'!$G$3:$G$42)</f>
        <v>#N/A</v>
      </c>
      <c r="X254" s="224" t="e">
        <f>LOOKUP(X$2,'Depreciation Schedules'!$A$3:$A$42,'Depreciation Schedules'!$G$3:$G$42)</f>
        <v>#N/A</v>
      </c>
      <c r="Y254" s="224" t="e">
        <f>LOOKUP(Y$2,'Depreciation Schedules'!$A$3:$A$42,'Depreciation Schedules'!$G$3:$G$42)</f>
        <v>#N/A</v>
      </c>
      <c r="Z254" s="224" t="e">
        <f>LOOKUP(Z$2,'Depreciation Schedules'!$A$3:$A$42,'Depreciation Schedules'!$G$3:$G$42)</f>
        <v>#N/A</v>
      </c>
      <c r="AA254" s="224" t="e">
        <f>LOOKUP(AA$2,'Depreciation Schedules'!$A$3:$A$42,'Depreciation Schedules'!$G$3:$G$42)</f>
        <v>#N/A</v>
      </c>
      <c r="AB254" s="224" t="e">
        <f>LOOKUP(AB$2,'Depreciation Schedules'!$A$3:$A$42,'Depreciation Schedules'!$G$3:$G$42)</f>
        <v>#N/A</v>
      </c>
      <c r="AC254" s="224" t="e">
        <f>LOOKUP(AC$2,'Depreciation Schedules'!$A$3:$A$42,'Depreciation Schedules'!$G$3:$G$42)</f>
        <v>#N/A</v>
      </c>
      <c r="AD254" s="224" t="e">
        <f>LOOKUP(AD$2,'Depreciation Schedules'!$A$3:$A$42,'Depreciation Schedules'!$G$3:$G$42)</f>
        <v>#N/A</v>
      </c>
      <c r="AE254" s="224" t="e">
        <f>LOOKUP(AE$2,'Depreciation Schedules'!$A$3:$A$42,'Depreciation Schedules'!$G$3:$G$42)</f>
        <v>#N/A</v>
      </c>
      <c r="AF254" s="224" t="e">
        <f>LOOKUP(AF$2,'Depreciation Schedules'!$A$3:$A$42,'Depreciation Schedules'!$G$3:$G$42)</f>
        <v>#N/A</v>
      </c>
      <c r="AG254" s="224" t="e">
        <f>LOOKUP(AG$2,'Depreciation Schedules'!$A$3:$A$42,'Depreciation Schedules'!$G$3:$G$42)</f>
        <v>#N/A</v>
      </c>
      <c r="AH254" s="224" t="e">
        <f>LOOKUP(AH$2,'Depreciation Schedules'!$A$3:$A$42,'Depreciation Schedules'!$G$3:$G$42)</f>
        <v>#N/A</v>
      </c>
      <c r="AI254" s="224" t="e">
        <f>LOOKUP(AI$2,'Depreciation Schedules'!$A$3:$A$42,'Depreciation Schedules'!$G$3:$G$42)</f>
        <v>#N/A</v>
      </c>
      <c r="AJ254" s="224" t="e">
        <f>LOOKUP(AJ$2,'Depreciation Schedules'!$A$3:$A$42,'Depreciation Schedules'!$G$3:$G$42)</f>
        <v>#N/A</v>
      </c>
      <c r="AK254" s="224" t="e">
        <f>LOOKUP(AK$2,'Depreciation Schedules'!$A$3:$A$42,'Depreciation Schedules'!$G$3:$G$42)</f>
        <v>#N/A</v>
      </c>
      <c r="AL254" s="224" t="e">
        <f>LOOKUP(AL$2,'Depreciation Schedules'!$A$3:$A$42,'Depreciation Schedules'!$G$3:$G$42)</f>
        <v>#N/A</v>
      </c>
      <c r="AM254" s="224" t="e">
        <f>LOOKUP(AM$2,'Depreciation Schedules'!$A$3:$A$42,'Depreciation Schedules'!$G$3:$G$42)</f>
        <v>#N/A</v>
      </c>
      <c r="AN254" s="224" t="e">
        <f>LOOKUP(AN$2,'Depreciation Schedules'!$A$3:$A$42,'Depreciation Schedules'!$G$3:$G$42)</f>
        <v>#N/A</v>
      </c>
      <c r="AO254" s="224" t="e">
        <f>LOOKUP(AO$2,'Depreciation Schedules'!$A$3:$A$42,'Depreciation Schedules'!$G$3:$G$42)</f>
        <v>#N/A</v>
      </c>
      <c r="AP254" s="224" t="e">
        <f>LOOKUP(AP$2,'Depreciation Schedules'!$A$3:$A$42,'Depreciation Schedules'!$G$3:$G$42)</f>
        <v>#N/A</v>
      </c>
    </row>
    <row r="255" spans="1:42" x14ac:dyDescent="0.3">
      <c r="A255" s="27" t="s">
        <v>3</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3">
      <c r="A256" s="33" t="str">
        <f>A249</f>
        <v>5-yr MACRS</v>
      </c>
      <c r="B256" s="228">
        <f>SUM(IF(ISNUMBER(C256:AP256),C256:AP256))</f>
        <v>0</v>
      </c>
      <c r="C256" s="189" t="e">
        <f>C249/100*$Q217</f>
        <v>#N/A</v>
      </c>
      <c r="D256" s="189" t="e">
        <f t="shared" ref="D256:AP256" si="107">D249/100*$Q217</f>
        <v>#N/A</v>
      </c>
      <c r="E256" s="189" t="e">
        <f t="shared" si="107"/>
        <v>#N/A</v>
      </c>
      <c r="F256" s="189" t="e">
        <f t="shared" si="107"/>
        <v>#N/A</v>
      </c>
      <c r="G256" s="189" t="e">
        <f t="shared" si="107"/>
        <v>#N/A</v>
      </c>
      <c r="H256" s="189" t="e">
        <f t="shared" si="107"/>
        <v>#N/A</v>
      </c>
      <c r="I256" s="189" t="e">
        <f t="shared" si="107"/>
        <v>#N/A</v>
      </c>
      <c r="J256" s="189" t="e">
        <f t="shared" si="107"/>
        <v>#N/A</v>
      </c>
      <c r="K256" s="189" t="e">
        <f t="shared" si="107"/>
        <v>#N/A</v>
      </c>
      <c r="L256" s="189" t="e">
        <f t="shared" si="107"/>
        <v>#N/A</v>
      </c>
      <c r="M256" s="189" t="e">
        <f t="shared" si="107"/>
        <v>#N/A</v>
      </c>
      <c r="N256" s="189" t="e">
        <f t="shared" si="107"/>
        <v>#N/A</v>
      </c>
      <c r="O256" s="189" t="e">
        <f t="shared" si="107"/>
        <v>#N/A</v>
      </c>
      <c r="P256" s="189" t="e">
        <f t="shared" si="107"/>
        <v>#N/A</v>
      </c>
      <c r="Q256" s="189" t="e">
        <f t="shared" si="107"/>
        <v>#N/A</v>
      </c>
      <c r="R256" s="189" t="e">
        <f t="shared" si="107"/>
        <v>#N/A</v>
      </c>
      <c r="S256" s="189" t="e">
        <f t="shared" si="107"/>
        <v>#N/A</v>
      </c>
      <c r="T256" s="189" t="e">
        <f t="shared" si="107"/>
        <v>#N/A</v>
      </c>
      <c r="U256" s="189" t="e">
        <f t="shared" si="107"/>
        <v>#N/A</v>
      </c>
      <c r="V256" s="189" t="e">
        <f t="shared" si="107"/>
        <v>#N/A</v>
      </c>
      <c r="W256" s="189" t="e">
        <f t="shared" si="107"/>
        <v>#N/A</v>
      </c>
      <c r="X256" s="189" t="e">
        <f t="shared" si="107"/>
        <v>#N/A</v>
      </c>
      <c r="Y256" s="189" t="e">
        <f t="shared" si="107"/>
        <v>#N/A</v>
      </c>
      <c r="Z256" s="189" t="e">
        <f t="shared" si="107"/>
        <v>#N/A</v>
      </c>
      <c r="AA256" s="189" t="e">
        <f t="shared" si="107"/>
        <v>#N/A</v>
      </c>
      <c r="AB256" s="189" t="e">
        <f t="shared" si="107"/>
        <v>#N/A</v>
      </c>
      <c r="AC256" s="189" t="e">
        <f t="shared" si="107"/>
        <v>#N/A</v>
      </c>
      <c r="AD256" s="189" t="e">
        <f t="shared" si="107"/>
        <v>#N/A</v>
      </c>
      <c r="AE256" s="189" t="e">
        <f t="shared" si="107"/>
        <v>#N/A</v>
      </c>
      <c r="AF256" s="189" t="e">
        <f t="shared" si="107"/>
        <v>#N/A</v>
      </c>
      <c r="AG256" s="189" t="e">
        <f t="shared" si="107"/>
        <v>#N/A</v>
      </c>
      <c r="AH256" s="189" t="e">
        <f t="shared" si="107"/>
        <v>#N/A</v>
      </c>
      <c r="AI256" s="189" t="e">
        <f t="shared" si="107"/>
        <v>#N/A</v>
      </c>
      <c r="AJ256" s="189" t="e">
        <f t="shared" si="107"/>
        <v>#N/A</v>
      </c>
      <c r="AK256" s="189" t="e">
        <f t="shared" si="107"/>
        <v>#N/A</v>
      </c>
      <c r="AL256" s="189" t="e">
        <f t="shared" si="107"/>
        <v>#N/A</v>
      </c>
      <c r="AM256" s="189" t="e">
        <f t="shared" si="107"/>
        <v>#N/A</v>
      </c>
      <c r="AN256" s="189" t="e">
        <f t="shared" si="107"/>
        <v>#N/A</v>
      </c>
      <c r="AO256" s="189" t="e">
        <f t="shared" si="107"/>
        <v>#N/A</v>
      </c>
      <c r="AP256" s="189" t="e">
        <f t="shared" si="107"/>
        <v>#N/A</v>
      </c>
    </row>
    <row r="257" spans="1:42" x14ac:dyDescent="0.3">
      <c r="A257" s="33" t="str">
        <f t="shared" ref="A257:A261" si="108">A250</f>
        <v>15-yr MACRS</v>
      </c>
      <c r="B257" s="228">
        <f t="array" ref="B257">SUM(IF(ISNUMBER(C257:AP257),C257:AP257))</f>
        <v>0</v>
      </c>
      <c r="C257" s="189" t="e">
        <f t="shared" ref="C257:AP257" si="109">C250/100*$Q218</f>
        <v>#N/A</v>
      </c>
      <c r="D257" s="189" t="e">
        <f t="shared" si="109"/>
        <v>#N/A</v>
      </c>
      <c r="E257" s="189" t="e">
        <f t="shared" si="109"/>
        <v>#N/A</v>
      </c>
      <c r="F257" s="189" t="e">
        <f t="shared" si="109"/>
        <v>#N/A</v>
      </c>
      <c r="G257" s="189" t="e">
        <f t="shared" si="109"/>
        <v>#N/A</v>
      </c>
      <c r="H257" s="189" t="e">
        <f t="shared" si="109"/>
        <v>#N/A</v>
      </c>
      <c r="I257" s="189" t="e">
        <f t="shared" si="109"/>
        <v>#N/A</v>
      </c>
      <c r="J257" s="189" t="e">
        <f t="shared" si="109"/>
        <v>#N/A</v>
      </c>
      <c r="K257" s="189" t="e">
        <f t="shared" si="109"/>
        <v>#N/A</v>
      </c>
      <c r="L257" s="189" t="e">
        <f t="shared" si="109"/>
        <v>#N/A</v>
      </c>
      <c r="M257" s="189" t="e">
        <f t="shared" si="109"/>
        <v>#N/A</v>
      </c>
      <c r="N257" s="189" t="e">
        <f t="shared" si="109"/>
        <v>#N/A</v>
      </c>
      <c r="O257" s="189" t="e">
        <f t="shared" si="109"/>
        <v>#N/A</v>
      </c>
      <c r="P257" s="189" t="e">
        <f t="shared" si="109"/>
        <v>#N/A</v>
      </c>
      <c r="Q257" s="189" t="e">
        <f t="shared" si="109"/>
        <v>#N/A</v>
      </c>
      <c r="R257" s="189" t="e">
        <f t="shared" si="109"/>
        <v>#N/A</v>
      </c>
      <c r="S257" s="189" t="e">
        <f t="shared" si="109"/>
        <v>#N/A</v>
      </c>
      <c r="T257" s="189" t="e">
        <f t="shared" si="109"/>
        <v>#N/A</v>
      </c>
      <c r="U257" s="189" t="e">
        <f t="shared" si="109"/>
        <v>#N/A</v>
      </c>
      <c r="V257" s="189" t="e">
        <f t="shared" si="109"/>
        <v>#N/A</v>
      </c>
      <c r="W257" s="189" t="e">
        <f t="shared" si="109"/>
        <v>#N/A</v>
      </c>
      <c r="X257" s="189" t="e">
        <f t="shared" si="109"/>
        <v>#N/A</v>
      </c>
      <c r="Y257" s="189" t="e">
        <f t="shared" si="109"/>
        <v>#N/A</v>
      </c>
      <c r="Z257" s="189" t="e">
        <f t="shared" si="109"/>
        <v>#N/A</v>
      </c>
      <c r="AA257" s="189" t="e">
        <f t="shared" si="109"/>
        <v>#N/A</v>
      </c>
      <c r="AB257" s="189" t="e">
        <f t="shared" si="109"/>
        <v>#N/A</v>
      </c>
      <c r="AC257" s="189" t="e">
        <f t="shared" si="109"/>
        <v>#N/A</v>
      </c>
      <c r="AD257" s="189" t="e">
        <f t="shared" si="109"/>
        <v>#N/A</v>
      </c>
      <c r="AE257" s="189" t="e">
        <f t="shared" si="109"/>
        <v>#N/A</v>
      </c>
      <c r="AF257" s="189" t="e">
        <f t="shared" si="109"/>
        <v>#N/A</v>
      </c>
      <c r="AG257" s="189" t="e">
        <f t="shared" si="109"/>
        <v>#N/A</v>
      </c>
      <c r="AH257" s="189" t="e">
        <f t="shared" si="109"/>
        <v>#N/A</v>
      </c>
      <c r="AI257" s="189" t="e">
        <f t="shared" si="109"/>
        <v>#N/A</v>
      </c>
      <c r="AJ257" s="189" t="e">
        <f t="shared" si="109"/>
        <v>#N/A</v>
      </c>
      <c r="AK257" s="189" t="e">
        <f t="shared" si="109"/>
        <v>#N/A</v>
      </c>
      <c r="AL257" s="189" t="e">
        <f t="shared" si="109"/>
        <v>#N/A</v>
      </c>
      <c r="AM257" s="189" t="e">
        <f t="shared" si="109"/>
        <v>#N/A</v>
      </c>
      <c r="AN257" s="189" t="e">
        <f t="shared" si="109"/>
        <v>#N/A</v>
      </c>
      <c r="AO257" s="189" t="e">
        <f t="shared" si="109"/>
        <v>#N/A</v>
      </c>
      <c r="AP257" s="189" t="e">
        <f t="shared" si="109"/>
        <v>#N/A</v>
      </c>
    </row>
    <row r="258" spans="1:42" x14ac:dyDescent="0.3">
      <c r="A258" s="33" t="str">
        <f t="shared" si="108"/>
        <v>5-yr SL</v>
      </c>
      <c r="B258" s="228">
        <f t="array" ref="B258">SUM(IF(ISNUMBER(C258:AP258),C258:AP258))</f>
        <v>0</v>
      </c>
      <c r="C258" s="189" t="e">
        <f t="shared" ref="C258:AP258" si="110">C251/100*$Q219</f>
        <v>#N/A</v>
      </c>
      <c r="D258" s="189" t="e">
        <f t="shared" si="110"/>
        <v>#N/A</v>
      </c>
      <c r="E258" s="189" t="e">
        <f t="shared" si="110"/>
        <v>#N/A</v>
      </c>
      <c r="F258" s="189" t="e">
        <f t="shared" si="110"/>
        <v>#N/A</v>
      </c>
      <c r="G258" s="189" t="e">
        <f t="shared" si="110"/>
        <v>#N/A</v>
      </c>
      <c r="H258" s="189" t="e">
        <f t="shared" si="110"/>
        <v>#N/A</v>
      </c>
      <c r="I258" s="189" t="e">
        <f t="shared" si="110"/>
        <v>#N/A</v>
      </c>
      <c r="J258" s="189" t="e">
        <f t="shared" si="110"/>
        <v>#N/A</v>
      </c>
      <c r="K258" s="189" t="e">
        <f t="shared" si="110"/>
        <v>#N/A</v>
      </c>
      <c r="L258" s="189" t="e">
        <f t="shared" si="110"/>
        <v>#N/A</v>
      </c>
      <c r="M258" s="189" t="e">
        <f t="shared" si="110"/>
        <v>#N/A</v>
      </c>
      <c r="N258" s="189" t="e">
        <f t="shared" si="110"/>
        <v>#N/A</v>
      </c>
      <c r="O258" s="189" t="e">
        <f t="shared" si="110"/>
        <v>#N/A</v>
      </c>
      <c r="P258" s="189" t="e">
        <f t="shared" si="110"/>
        <v>#N/A</v>
      </c>
      <c r="Q258" s="189" t="e">
        <f t="shared" si="110"/>
        <v>#N/A</v>
      </c>
      <c r="R258" s="189" t="e">
        <f t="shared" si="110"/>
        <v>#N/A</v>
      </c>
      <c r="S258" s="189" t="e">
        <f t="shared" si="110"/>
        <v>#N/A</v>
      </c>
      <c r="T258" s="189" t="e">
        <f t="shared" si="110"/>
        <v>#N/A</v>
      </c>
      <c r="U258" s="189" t="e">
        <f t="shared" si="110"/>
        <v>#N/A</v>
      </c>
      <c r="V258" s="189" t="e">
        <f t="shared" si="110"/>
        <v>#N/A</v>
      </c>
      <c r="W258" s="189" t="e">
        <f t="shared" si="110"/>
        <v>#N/A</v>
      </c>
      <c r="X258" s="189" t="e">
        <f t="shared" si="110"/>
        <v>#N/A</v>
      </c>
      <c r="Y258" s="189" t="e">
        <f t="shared" si="110"/>
        <v>#N/A</v>
      </c>
      <c r="Z258" s="189" t="e">
        <f t="shared" si="110"/>
        <v>#N/A</v>
      </c>
      <c r="AA258" s="189" t="e">
        <f t="shared" si="110"/>
        <v>#N/A</v>
      </c>
      <c r="AB258" s="189" t="e">
        <f t="shared" si="110"/>
        <v>#N/A</v>
      </c>
      <c r="AC258" s="189" t="e">
        <f t="shared" si="110"/>
        <v>#N/A</v>
      </c>
      <c r="AD258" s="189" t="e">
        <f t="shared" si="110"/>
        <v>#N/A</v>
      </c>
      <c r="AE258" s="189" t="e">
        <f t="shared" si="110"/>
        <v>#N/A</v>
      </c>
      <c r="AF258" s="189" t="e">
        <f t="shared" si="110"/>
        <v>#N/A</v>
      </c>
      <c r="AG258" s="189" t="e">
        <f t="shared" si="110"/>
        <v>#N/A</v>
      </c>
      <c r="AH258" s="189" t="e">
        <f t="shared" si="110"/>
        <v>#N/A</v>
      </c>
      <c r="AI258" s="189" t="e">
        <f t="shared" si="110"/>
        <v>#N/A</v>
      </c>
      <c r="AJ258" s="189" t="e">
        <f t="shared" si="110"/>
        <v>#N/A</v>
      </c>
      <c r="AK258" s="189" t="e">
        <f t="shared" si="110"/>
        <v>#N/A</v>
      </c>
      <c r="AL258" s="189" t="e">
        <f t="shared" si="110"/>
        <v>#N/A</v>
      </c>
      <c r="AM258" s="189" t="e">
        <f t="shared" si="110"/>
        <v>#N/A</v>
      </c>
      <c r="AN258" s="189" t="e">
        <f t="shared" si="110"/>
        <v>#N/A</v>
      </c>
      <c r="AO258" s="189" t="e">
        <f t="shared" si="110"/>
        <v>#N/A</v>
      </c>
      <c r="AP258" s="189" t="e">
        <f t="shared" si="110"/>
        <v>#N/A</v>
      </c>
    </row>
    <row r="259" spans="1:42" x14ac:dyDescent="0.3">
      <c r="A259" s="33" t="str">
        <f t="shared" si="108"/>
        <v>15-yr SL</v>
      </c>
      <c r="B259" s="228">
        <f t="array" ref="B259">SUM(IF(ISNUMBER(C259:AP259),C259:AP259))</f>
        <v>0</v>
      </c>
      <c r="C259" s="189" t="e">
        <f t="shared" ref="C259:AP259" si="111">C252/100*$Q220</f>
        <v>#N/A</v>
      </c>
      <c r="D259" s="189" t="e">
        <f t="shared" si="111"/>
        <v>#N/A</v>
      </c>
      <c r="E259" s="189" t="e">
        <f t="shared" si="111"/>
        <v>#N/A</v>
      </c>
      <c r="F259" s="189" t="e">
        <f t="shared" si="111"/>
        <v>#N/A</v>
      </c>
      <c r="G259" s="189" t="e">
        <f t="shared" si="111"/>
        <v>#N/A</v>
      </c>
      <c r="H259" s="189" t="e">
        <f t="shared" si="111"/>
        <v>#N/A</v>
      </c>
      <c r="I259" s="189" t="e">
        <f t="shared" si="111"/>
        <v>#N/A</v>
      </c>
      <c r="J259" s="189" t="e">
        <f t="shared" si="111"/>
        <v>#N/A</v>
      </c>
      <c r="K259" s="189" t="e">
        <f t="shared" si="111"/>
        <v>#N/A</v>
      </c>
      <c r="L259" s="189" t="e">
        <f t="shared" si="111"/>
        <v>#N/A</v>
      </c>
      <c r="M259" s="189" t="e">
        <f t="shared" si="111"/>
        <v>#N/A</v>
      </c>
      <c r="N259" s="189" t="e">
        <f t="shared" si="111"/>
        <v>#N/A</v>
      </c>
      <c r="O259" s="189" t="e">
        <f t="shared" si="111"/>
        <v>#N/A</v>
      </c>
      <c r="P259" s="189" t="e">
        <f t="shared" si="111"/>
        <v>#N/A</v>
      </c>
      <c r="Q259" s="189" t="e">
        <f t="shared" si="111"/>
        <v>#N/A</v>
      </c>
      <c r="R259" s="189" t="e">
        <f t="shared" si="111"/>
        <v>#N/A</v>
      </c>
      <c r="S259" s="189" t="e">
        <f t="shared" si="111"/>
        <v>#N/A</v>
      </c>
      <c r="T259" s="189" t="e">
        <f t="shared" si="111"/>
        <v>#N/A</v>
      </c>
      <c r="U259" s="189" t="e">
        <f t="shared" si="111"/>
        <v>#N/A</v>
      </c>
      <c r="V259" s="189" t="e">
        <f t="shared" si="111"/>
        <v>#N/A</v>
      </c>
      <c r="W259" s="189" t="e">
        <f t="shared" si="111"/>
        <v>#N/A</v>
      </c>
      <c r="X259" s="189" t="e">
        <f t="shared" si="111"/>
        <v>#N/A</v>
      </c>
      <c r="Y259" s="189" t="e">
        <f t="shared" si="111"/>
        <v>#N/A</v>
      </c>
      <c r="Z259" s="189" t="e">
        <f t="shared" si="111"/>
        <v>#N/A</v>
      </c>
      <c r="AA259" s="189" t="e">
        <f t="shared" si="111"/>
        <v>#N/A</v>
      </c>
      <c r="AB259" s="189" t="e">
        <f t="shared" si="111"/>
        <v>#N/A</v>
      </c>
      <c r="AC259" s="189" t="e">
        <f t="shared" si="111"/>
        <v>#N/A</v>
      </c>
      <c r="AD259" s="189" t="e">
        <f t="shared" si="111"/>
        <v>#N/A</v>
      </c>
      <c r="AE259" s="189" t="e">
        <f t="shared" si="111"/>
        <v>#N/A</v>
      </c>
      <c r="AF259" s="189" t="e">
        <f t="shared" si="111"/>
        <v>#N/A</v>
      </c>
      <c r="AG259" s="189" t="e">
        <f t="shared" si="111"/>
        <v>#N/A</v>
      </c>
      <c r="AH259" s="189" t="e">
        <f t="shared" si="111"/>
        <v>#N/A</v>
      </c>
      <c r="AI259" s="189" t="e">
        <f t="shared" si="111"/>
        <v>#N/A</v>
      </c>
      <c r="AJ259" s="189" t="e">
        <f t="shared" si="111"/>
        <v>#N/A</v>
      </c>
      <c r="AK259" s="189" t="e">
        <f t="shared" si="111"/>
        <v>#N/A</v>
      </c>
      <c r="AL259" s="189" t="e">
        <f t="shared" si="111"/>
        <v>#N/A</v>
      </c>
      <c r="AM259" s="189" t="e">
        <f t="shared" si="111"/>
        <v>#N/A</v>
      </c>
      <c r="AN259" s="189" t="e">
        <f t="shared" si="111"/>
        <v>#N/A</v>
      </c>
      <c r="AO259" s="189" t="e">
        <f t="shared" si="111"/>
        <v>#N/A</v>
      </c>
      <c r="AP259" s="189" t="e">
        <f t="shared" si="111"/>
        <v>#N/A</v>
      </c>
    </row>
    <row r="260" spans="1:42" x14ac:dyDescent="0.3">
      <c r="A260" s="33" t="str">
        <f t="shared" si="108"/>
        <v>20-yr SL</v>
      </c>
      <c r="B260" s="228">
        <f t="array" ref="B260">SUM(IF(ISNUMBER(C260:AP260),C260:AP260))</f>
        <v>0</v>
      </c>
      <c r="C260" s="189" t="e">
        <f t="shared" ref="C260:AP260" si="112">C253/100*$Q221</f>
        <v>#N/A</v>
      </c>
      <c r="D260" s="189" t="e">
        <f t="shared" si="112"/>
        <v>#N/A</v>
      </c>
      <c r="E260" s="189" t="e">
        <f t="shared" si="112"/>
        <v>#N/A</v>
      </c>
      <c r="F260" s="189" t="e">
        <f t="shared" si="112"/>
        <v>#N/A</v>
      </c>
      <c r="G260" s="189" t="e">
        <f t="shared" si="112"/>
        <v>#N/A</v>
      </c>
      <c r="H260" s="189" t="e">
        <f t="shared" si="112"/>
        <v>#N/A</v>
      </c>
      <c r="I260" s="189" t="e">
        <f t="shared" si="112"/>
        <v>#N/A</v>
      </c>
      <c r="J260" s="189" t="e">
        <f t="shared" si="112"/>
        <v>#N/A</v>
      </c>
      <c r="K260" s="189" t="e">
        <f t="shared" si="112"/>
        <v>#N/A</v>
      </c>
      <c r="L260" s="189" t="e">
        <f t="shared" si="112"/>
        <v>#N/A</v>
      </c>
      <c r="M260" s="189" t="e">
        <f t="shared" si="112"/>
        <v>#N/A</v>
      </c>
      <c r="N260" s="189" t="e">
        <f t="shared" si="112"/>
        <v>#N/A</v>
      </c>
      <c r="O260" s="189" t="e">
        <f t="shared" si="112"/>
        <v>#N/A</v>
      </c>
      <c r="P260" s="189" t="e">
        <f t="shared" si="112"/>
        <v>#N/A</v>
      </c>
      <c r="Q260" s="189" t="e">
        <f t="shared" si="112"/>
        <v>#N/A</v>
      </c>
      <c r="R260" s="189" t="e">
        <f t="shared" si="112"/>
        <v>#N/A</v>
      </c>
      <c r="S260" s="189" t="e">
        <f t="shared" si="112"/>
        <v>#N/A</v>
      </c>
      <c r="T260" s="189" t="e">
        <f t="shared" si="112"/>
        <v>#N/A</v>
      </c>
      <c r="U260" s="189" t="e">
        <f t="shared" si="112"/>
        <v>#N/A</v>
      </c>
      <c r="V260" s="189" t="e">
        <f t="shared" si="112"/>
        <v>#N/A</v>
      </c>
      <c r="W260" s="189" t="e">
        <f t="shared" si="112"/>
        <v>#N/A</v>
      </c>
      <c r="X260" s="189" t="e">
        <f t="shared" si="112"/>
        <v>#N/A</v>
      </c>
      <c r="Y260" s="189" t="e">
        <f t="shared" si="112"/>
        <v>#N/A</v>
      </c>
      <c r="Z260" s="189" t="e">
        <f t="shared" si="112"/>
        <v>#N/A</v>
      </c>
      <c r="AA260" s="189" t="e">
        <f t="shared" si="112"/>
        <v>#N/A</v>
      </c>
      <c r="AB260" s="189" t="e">
        <f t="shared" si="112"/>
        <v>#N/A</v>
      </c>
      <c r="AC260" s="189" t="e">
        <f t="shared" si="112"/>
        <v>#N/A</v>
      </c>
      <c r="AD260" s="189" t="e">
        <f t="shared" si="112"/>
        <v>#N/A</v>
      </c>
      <c r="AE260" s="189" t="e">
        <f t="shared" si="112"/>
        <v>#N/A</v>
      </c>
      <c r="AF260" s="189" t="e">
        <f t="shared" si="112"/>
        <v>#N/A</v>
      </c>
      <c r="AG260" s="189" t="e">
        <f t="shared" si="112"/>
        <v>#N/A</v>
      </c>
      <c r="AH260" s="189" t="e">
        <f t="shared" si="112"/>
        <v>#N/A</v>
      </c>
      <c r="AI260" s="189" t="e">
        <f t="shared" si="112"/>
        <v>#N/A</v>
      </c>
      <c r="AJ260" s="189" t="e">
        <f t="shared" si="112"/>
        <v>#N/A</v>
      </c>
      <c r="AK260" s="189" t="e">
        <f t="shared" si="112"/>
        <v>#N/A</v>
      </c>
      <c r="AL260" s="189" t="e">
        <f t="shared" si="112"/>
        <v>#N/A</v>
      </c>
      <c r="AM260" s="189" t="e">
        <f t="shared" si="112"/>
        <v>#N/A</v>
      </c>
      <c r="AN260" s="189" t="e">
        <f t="shared" si="112"/>
        <v>#N/A</v>
      </c>
      <c r="AO260" s="189" t="e">
        <f t="shared" si="112"/>
        <v>#N/A</v>
      </c>
      <c r="AP260" s="189" t="e">
        <f t="shared" si="112"/>
        <v>#N/A</v>
      </c>
    </row>
    <row r="261" spans="1:42" x14ac:dyDescent="0.3">
      <c r="A261" s="33" t="str">
        <f t="shared" si="108"/>
        <v>39-yr SL</v>
      </c>
      <c r="B261" s="228">
        <f t="array" ref="B261">SUM(IF(ISNUMBER(C261:AP261),C261:AP261))</f>
        <v>0</v>
      </c>
      <c r="C261" s="189" t="e">
        <f t="shared" ref="C261:AP261" si="113">C254/100*$Q222</f>
        <v>#N/A</v>
      </c>
      <c r="D261" s="189" t="e">
        <f t="shared" si="113"/>
        <v>#N/A</v>
      </c>
      <c r="E261" s="189" t="e">
        <f t="shared" si="113"/>
        <v>#N/A</v>
      </c>
      <c r="F261" s="189" t="e">
        <f t="shared" si="113"/>
        <v>#N/A</v>
      </c>
      <c r="G261" s="189" t="e">
        <f t="shared" si="113"/>
        <v>#N/A</v>
      </c>
      <c r="H261" s="189" t="e">
        <f t="shared" si="113"/>
        <v>#N/A</v>
      </c>
      <c r="I261" s="189" t="e">
        <f t="shared" si="113"/>
        <v>#N/A</v>
      </c>
      <c r="J261" s="189" t="e">
        <f t="shared" si="113"/>
        <v>#N/A</v>
      </c>
      <c r="K261" s="189" t="e">
        <f t="shared" si="113"/>
        <v>#N/A</v>
      </c>
      <c r="L261" s="189" t="e">
        <f t="shared" si="113"/>
        <v>#N/A</v>
      </c>
      <c r="M261" s="189" t="e">
        <f t="shared" si="113"/>
        <v>#N/A</v>
      </c>
      <c r="N261" s="189" t="e">
        <f t="shared" si="113"/>
        <v>#N/A</v>
      </c>
      <c r="O261" s="189" t="e">
        <f t="shared" si="113"/>
        <v>#N/A</v>
      </c>
      <c r="P261" s="189" t="e">
        <f t="shared" si="113"/>
        <v>#N/A</v>
      </c>
      <c r="Q261" s="189" t="e">
        <f t="shared" si="113"/>
        <v>#N/A</v>
      </c>
      <c r="R261" s="189" t="e">
        <f t="shared" si="113"/>
        <v>#N/A</v>
      </c>
      <c r="S261" s="189" t="e">
        <f t="shared" si="113"/>
        <v>#N/A</v>
      </c>
      <c r="T261" s="189" t="e">
        <f t="shared" si="113"/>
        <v>#N/A</v>
      </c>
      <c r="U261" s="189" t="e">
        <f t="shared" si="113"/>
        <v>#N/A</v>
      </c>
      <c r="V261" s="189" t="e">
        <f t="shared" si="113"/>
        <v>#N/A</v>
      </c>
      <c r="W261" s="189" t="e">
        <f t="shared" si="113"/>
        <v>#N/A</v>
      </c>
      <c r="X261" s="189" t="e">
        <f t="shared" si="113"/>
        <v>#N/A</v>
      </c>
      <c r="Y261" s="189" t="e">
        <f t="shared" si="113"/>
        <v>#N/A</v>
      </c>
      <c r="Z261" s="189" t="e">
        <f t="shared" si="113"/>
        <v>#N/A</v>
      </c>
      <c r="AA261" s="189" t="e">
        <f t="shared" si="113"/>
        <v>#N/A</v>
      </c>
      <c r="AB261" s="189" t="e">
        <f t="shared" si="113"/>
        <v>#N/A</v>
      </c>
      <c r="AC261" s="189" t="e">
        <f t="shared" si="113"/>
        <v>#N/A</v>
      </c>
      <c r="AD261" s="189" t="e">
        <f t="shared" si="113"/>
        <v>#N/A</v>
      </c>
      <c r="AE261" s="189" t="e">
        <f t="shared" si="113"/>
        <v>#N/A</v>
      </c>
      <c r="AF261" s="189" t="e">
        <f t="shared" si="113"/>
        <v>#N/A</v>
      </c>
      <c r="AG261" s="189" t="e">
        <f t="shared" si="113"/>
        <v>#N/A</v>
      </c>
      <c r="AH261" s="189" t="e">
        <f t="shared" si="113"/>
        <v>#N/A</v>
      </c>
      <c r="AI261" s="189" t="e">
        <f t="shared" si="113"/>
        <v>#N/A</v>
      </c>
      <c r="AJ261" s="189" t="e">
        <f t="shared" si="113"/>
        <v>#N/A</v>
      </c>
      <c r="AK261" s="189" t="e">
        <f t="shared" si="113"/>
        <v>#N/A</v>
      </c>
      <c r="AL261" s="189" t="e">
        <f t="shared" si="113"/>
        <v>#N/A</v>
      </c>
      <c r="AM261" s="189" t="e">
        <f t="shared" si="113"/>
        <v>#N/A</v>
      </c>
      <c r="AN261" s="189" t="e">
        <f t="shared" si="113"/>
        <v>#N/A</v>
      </c>
      <c r="AO261" s="189" t="e">
        <f t="shared" si="113"/>
        <v>#N/A</v>
      </c>
      <c r="AP261" s="189" t="e">
        <f t="shared" si="113"/>
        <v>#N/A</v>
      </c>
    </row>
    <row r="262" spans="1:42" x14ac:dyDescent="0.3">
      <c r="A262" s="33" t="s">
        <v>93</v>
      </c>
      <c r="B262" s="229">
        <f t="shared" ref="B262" si="114">SUM(C262:AP262)</f>
        <v>0</v>
      </c>
      <c r="C262" s="195">
        <f>P223</f>
        <v>0</v>
      </c>
      <c r="D262" s="195">
        <v>0</v>
      </c>
      <c r="E262" s="195">
        <v>0</v>
      </c>
      <c r="F262" s="195">
        <v>0</v>
      </c>
      <c r="G262" s="195">
        <v>0</v>
      </c>
      <c r="H262" s="195">
        <v>0</v>
      </c>
      <c r="I262" s="195">
        <v>0</v>
      </c>
      <c r="J262" s="195">
        <v>0</v>
      </c>
      <c r="K262" s="195">
        <v>0</v>
      </c>
      <c r="L262" s="195">
        <v>0</v>
      </c>
      <c r="M262" s="195">
        <v>0</v>
      </c>
      <c r="N262" s="195">
        <v>0</v>
      </c>
      <c r="O262" s="195">
        <v>0</v>
      </c>
      <c r="P262" s="195">
        <v>0</v>
      </c>
      <c r="Q262" s="195">
        <v>0</v>
      </c>
      <c r="R262" s="195">
        <v>0</v>
      </c>
      <c r="S262" s="195">
        <v>0</v>
      </c>
      <c r="T262" s="195">
        <v>0</v>
      </c>
      <c r="U262" s="195">
        <v>0</v>
      </c>
      <c r="V262" s="195">
        <v>0</v>
      </c>
      <c r="W262" s="195">
        <v>0</v>
      </c>
      <c r="X262" s="195">
        <v>0</v>
      </c>
      <c r="Y262" s="195">
        <v>0</v>
      </c>
      <c r="Z262" s="195">
        <v>0</v>
      </c>
      <c r="AA262" s="195">
        <v>0</v>
      </c>
      <c r="AB262" s="195">
        <v>0</v>
      </c>
      <c r="AC262" s="195">
        <v>0</v>
      </c>
      <c r="AD262" s="195">
        <v>0</v>
      </c>
      <c r="AE262" s="195">
        <v>0</v>
      </c>
      <c r="AF262" s="195">
        <v>0</v>
      </c>
      <c r="AG262" s="195">
        <v>0</v>
      </c>
      <c r="AH262" s="195">
        <v>0</v>
      </c>
      <c r="AI262" s="195">
        <v>0</v>
      </c>
      <c r="AJ262" s="195">
        <v>0</v>
      </c>
      <c r="AK262" s="195">
        <v>0</v>
      </c>
      <c r="AL262" s="195">
        <v>0</v>
      </c>
      <c r="AM262" s="195">
        <v>0</v>
      </c>
      <c r="AN262" s="195">
        <v>0</v>
      </c>
      <c r="AO262" s="195">
        <v>0</v>
      </c>
      <c r="AP262" s="195">
        <v>0</v>
      </c>
    </row>
    <row r="263" spans="1:42" x14ac:dyDescent="0.3">
      <c r="A263" s="32"/>
      <c r="B263" s="230">
        <f t="array" ref="B263">SUM(IF(ISNUMBER(C263:AP263),C263:AP263))</f>
        <v>0</v>
      </c>
      <c r="C263" s="189" t="e">
        <f>SUM(C256:C262)</f>
        <v>#N/A</v>
      </c>
      <c r="D263" s="189" t="e">
        <f t="shared" ref="D263:AP263" si="115">SUM(D256:D262)</f>
        <v>#N/A</v>
      </c>
      <c r="E263" s="189" t="e">
        <f t="shared" si="115"/>
        <v>#N/A</v>
      </c>
      <c r="F263" s="189" t="e">
        <f t="shared" si="115"/>
        <v>#N/A</v>
      </c>
      <c r="G263" s="189" t="e">
        <f t="shared" si="115"/>
        <v>#N/A</v>
      </c>
      <c r="H263" s="189" t="e">
        <f t="shared" si="115"/>
        <v>#N/A</v>
      </c>
      <c r="I263" s="189" t="e">
        <f t="shared" si="115"/>
        <v>#N/A</v>
      </c>
      <c r="J263" s="189" t="e">
        <f t="shared" si="115"/>
        <v>#N/A</v>
      </c>
      <c r="K263" s="189" t="e">
        <f t="shared" si="115"/>
        <v>#N/A</v>
      </c>
      <c r="L263" s="189" t="e">
        <f t="shared" si="115"/>
        <v>#N/A</v>
      </c>
      <c r="M263" s="189" t="e">
        <f t="shared" si="115"/>
        <v>#N/A</v>
      </c>
      <c r="N263" s="189" t="e">
        <f t="shared" si="115"/>
        <v>#N/A</v>
      </c>
      <c r="O263" s="189" t="e">
        <f t="shared" si="115"/>
        <v>#N/A</v>
      </c>
      <c r="P263" s="189" t="e">
        <f t="shared" si="115"/>
        <v>#N/A</v>
      </c>
      <c r="Q263" s="189" t="e">
        <f t="shared" si="115"/>
        <v>#N/A</v>
      </c>
      <c r="R263" s="189" t="e">
        <f t="shared" si="115"/>
        <v>#N/A</v>
      </c>
      <c r="S263" s="189" t="e">
        <f t="shared" si="115"/>
        <v>#N/A</v>
      </c>
      <c r="T263" s="189" t="e">
        <f t="shared" si="115"/>
        <v>#N/A</v>
      </c>
      <c r="U263" s="189" t="e">
        <f t="shared" si="115"/>
        <v>#N/A</v>
      </c>
      <c r="V263" s="189" t="e">
        <f t="shared" si="115"/>
        <v>#N/A</v>
      </c>
      <c r="W263" s="189" t="e">
        <f t="shared" si="115"/>
        <v>#N/A</v>
      </c>
      <c r="X263" s="189" t="e">
        <f t="shared" si="115"/>
        <v>#N/A</v>
      </c>
      <c r="Y263" s="189" t="e">
        <f t="shared" si="115"/>
        <v>#N/A</v>
      </c>
      <c r="Z263" s="189" t="e">
        <f t="shared" si="115"/>
        <v>#N/A</v>
      </c>
      <c r="AA263" s="189" t="e">
        <f t="shared" si="115"/>
        <v>#N/A</v>
      </c>
      <c r="AB263" s="189" t="e">
        <f t="shared" si="115"/>
        <v>#N/A</v>
      </c>
      <c r="AC263" s="189" t="e">
        <f t="shared" si="115"/>
        <v>#N/A</v>
      </c>
      <c r="AD263" s="189" t="e">
        <f t="shared" si="115"/>
        <v>#N/A</v>
      </c>
      <c r="AE263" s="189" t="e">
        <f t="shared" si="115"/>
        <v>#N/A</v>
      </c>
      <c r="AF263" s="189" t="e">
        <f t="shared" si="115"/>
        <v>#N/A</v>
      </c>
      <c r="AG263" s="189" t="e">
        <f t="shared" si="115"/>
        <v>#N/A</v>
      </c>
      <c r="AH263" s="189" t="e">
        <f t="shared" si="115"/>
        <v>#N/A</v>
      </c>
      <c r="AI263" s="189" t="e">
        <f t="shared" si="115"/>
        <v>#N/A</v>
      </c>
      <c r="AJ263" s="189" t="e">
        <f t="shared" si="115"/>
        <v>#N/A</v>
      </c>
      <c r="AK263" s="189" t="e">
        <f t="shared" si="115"/>
        <v>#N/A</v>
      </c>
      <c r="AL263" s="189" t="e">
        <f t="shared" si="115"/>
        <v>#N/A</v>
      </c>
      <c r="AM263" s="189" t="e">
        <f t="shared" si="115"/>
        <v>#N/A</v>
      </c>
      <c r="AN263" s="189" t="e">
        <f t="shared" si="115"/>
        <v>#N/A</v>
      </c>
      <c r="AO263" s="189" t="e">
        <f t="shared" si="115"/>
        <v>#N/A</v>
      </c>
      <c r="AP263" s="189" t="e">
        <f t="shared" si="115"/>
        <v>#N/A</v>
      </c>
    </row>
    <row r="264" spans="1:42" s="122" customFormat="1" x14ac:dyDescent="0.3">
      <c r="A264" s="32"/>
      <c r="C264" s="203"/>
      <c r="D264" s="203"/>
      <c r="E264" s="203"/>
      <c r="F264" s="203"/>
      <c r="G264" s="203"/>
      <c r="H264" s="203"/>
      <c r="I264" s="203"/>
      <c r="J264" s="203"/>
      <c r="K264" s="203"/>
      <c r="L264" s="203"/>
      <c r="M264" s="203"/>
      <c r="N264" s="203"/>
      <c r="O264" s="203"/>
      <c r="P264" s="203"/>
      <c r="Q264" s="203"/>
      <c r="R264" s="203"/>
      <c r="S264" s="203"/>
      <c r="T264" s="203"/>
      <c r="U264" s="203"/>
      <c r="V264" s="203"/>
      <c r="W264" s="203"/>
      <c r="X264" s="203"/>
      <c r="Y264" s="203"/>
      <c r="Z264" s="203"/>
      <c r="AA264" s="203"/>
      <c r="AB264" s="203"/>
      <c r="AC264" s="203"/>
      <c r="AD264" s="203"/>
      <c r="AE264" s="203"/>
      <c r="AF264" s="203"/>
      <c r="AG264" s="203"/>
      <c r="AH264" s="203"/>
      <c r="AI264" s="203"/>
      <c r="AJ264" s="203"/>
      <c r="AK264" s="203"/>
      <c r="AL264" s="203"/>
      <c r="AM264" s="203"/>
      <c r="AN264" s="203"/>
      <c r="AO264" s="203"/>
      <c r="AP264" s="203"/>
    </row>
    <row r="265" spans="1:42" s="122" customFormat="1" x14ac:dyDescent="0.3">
      <c r="A265" s="30" t="s">
        <v>79</v>
      </c>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x14ac:dyDescent="0.3">
      <c r="A266" s="32" t="s">
        <v>81</v>
      </c>
      <c r="B266" s="37" t="str">
        <f>equip_reserve_depr_sta</f>
        <v>5-yr MACRS</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3">
      <c r="A267" s="32" t="s">
        <v>82</v>
      </c>
      <c r="B267" s="232">
        <f t="shared" ref="B267:AP267" si="116">B2</f>
        <v>0</v>
      </c>
      <c r="C267" s="232" t="str">
        <f t="shared" si="116"/>
        <v/>
      </c>
      <c r="D267" s="232" t="str">
        <f t="shared" si="116"/>
        <v/>
      </c>
      <c r="E267" s="232" t="str">
        <f t="shared" si="116"/>
        <v/>
      </c>
      <c r="F267" s="232" t="str">
        <f t="shared" si="116"/>
        <v/>
      </c>
      <c r="G267" s="232" t="str">
        <f t="shared" si="116"/>
        <v/>
      </c>
      <c r="H267" s="232" t="str">
        <f t="shared" si="116"/>
        <v/>
      </c>
      <c r="I267" s="232" t="str">
        <f t="shared" si="116"/>
        <v/>
      </c>
      <c r="J267" s="232" t="str">
        <f t="shared" si="116"/>
        <v/>
      </c>
      <c r="K267" s="232" t="str">
        <f t="shared" si="116"/>
        <v/>
      </c>
      <c r="L267" s="232" t="str">
        <f t="shared" si="116"/>
        <v/>
      </c>
      <c r="M267" s="232" t="str">
        <f t="shared" si="116"/>
        <v/>
      </c>
      <c r="N267" s="232" t="str">
        <f t="shared" si="116"/>
        <v/>
      </c>
      <c r="O267" s="232" t="str">
        <f t="shared" si="116"/>
        <v/>
      </c>
      <c r="P267" s="232" t="str">
        <f t="shared" si="116"/>
        <v/>
      </c>
      <c r="Q267" s="232" t="str">
        <f t="shared" si="116"/>
        <v/>
      </c>
      <c r="R267" s="232" t="str">
        <f t="shared" si="116"/>
        <v/>
      </c>
      <c r="S267" s="232" t="str">
        <f t="shared" si="116"/>
        <v/>
      </c>
      <c r="T267" s="232" t="str">
        <f t="shared" si="116"/>
        <v/>
      </c>
      <c r="U267" s="232" t="str">
        <f t="shared" si="116"/>
        <v/>
      </c>
      <c r="V267" s="232" t="str">
        <f t="shared" si="116"/>
        <v/>
      </c>
      <c r="W267" s="232" t="str">
        <f t="shared" si="116"/>
        <v/>
      </c>
      <c r="X267" s="232" t="str">
        <f t="shared" si="116"/>
        <v/>
      </c>
      <c r="Y267" s="232" t="str">
        <f t="shared" si="116"/>
        <v/>
      </c>
      <c r="Z267" s="232" t="str">
        <f t="shared" si="116"/>
        <v/>
      </c>
      <c r="AA267" s="232" t="str">
        <f t="shared" si="116"/>
        <v/>
      </c>
      <c r="AB267" s="232" t="str">
        <f t="shared" si="116"/>
        <v/>
      </c>
      <c r="AC267" s="232" t="str">
        <f t="shared" si="116"/>
        <v/>
      </c>
      <c r="AD267" s="232" t="str">
        <f t="shared" si="116"/>
        <v/>
      </c>
      <c r="AE267" s="232" t="str">
        <f t="shared" si="116"/>
        <v/>
      </c>
      <c r="AF267" s="232" t="str">
        <f t="shared" si="116"/>
        <v/>
      </c>
      <c r="AG267" s="232" t="str">
        <f t="shared" si="116"/>
        <v/>
      </c>
      <c r="AH267" s="232" t="str">
        <f t="shared" si="116"/>
        <v/>
      </c>
      <c r="AI267" s="232" t="str">
        <f t="shared" si="116"/>
        <v/>
      </c>
      <c r="AJ267" s="232" t="str">
        <f t="shared" si="116"/>
        <v/>
      </c>
      <c r="AK267" s="232" t="str">
        <f t="shared" si="116"/>
        <v/>
      </c>
      <c r="AL267" s="232" t="str">
        <f t="shared" si="116"/>
        <v/>
      </c>
      <c r="AM267" s="232" t="str">
        <f t="shared" si="116"/>
        <v/>
      </c>
      <c r="AN267" s="232" t="str">
        <f t="shared" si="116"/>
        <v/>
      </c>
      <c r="AO267" s="232" t="str">
        <f t="shared" si="116"/>
        <v/>
      </c>
      <c r="AP267" s="232" t="str">
        <f t="shared" si="116"/>
        <v/>
      </c>
    </row>
    <row r="268" spans="1:42" x14ac:dyDescent="0.3">
      <c r="A268" s="32" t="s">
        <v>199</v>
      </c>
      <c r="B268" s="231">
        <v>0</v>
      </c>
      <c r="C268" s="224" t="e">
        <f t="shared" ref="C268:AP268" si="117">IF($B$266=$A249,C249,0)+IF($B$266=$A250,C250,0)+IF($B$266=$A251,C251,0)+IF($B$266=$A252,C252,0)+IF($B$266=$A253,C253,0)+IF($B$266=$A254,C254,0)</f>
        <v>#N/A</v>
      </c>
      <c r="D268" s="224" t="e">
        <f t="shared" si="117"/>
        <v>#N/A</v>
      </c>
      <c r="E268" s="224" t="e">
        <f t="shared" si="117"/>
        <v>#N/A</v>
      </c>
      <c r="F268" s="224" t="e">
        <f t="shared" si="117"/>
        <v>#N/A</v>
      </c>
      <c r="G268" s="224" t="e">
        <f t="shared" si="117"/>
        <v>#N/A</v>
      </c>
      <c r="H268" s="224" t="e">
        <f t="shared" si="117"/>
        <v>#N/A</v>
      </c>
      <c r="I268" s="224" t="e">
        <f t="shared" si="117"/>
        <v>#N/A</v>
      </c>
      <c r="J268" s="224" t="e">
        <f t="shared" si="117"/>
        <v>#N/A</v>
      </c>
      <c r="K268" s="224" t="e">
        <f t="shared" si="117"/>
        <v>#N/A</v>
      </c>
      <c r="L268" s="224" t="e">
        <f t="shared" si="117"/>
        <v>#N/A</v>
      </c>
      <c r="M268" s="224" t="e">
        <f t="shared" si="117"/>
        <v>#N/A</v>
      </c>
      <c r="N268" s="224" t="e">
        <f t="shared" si="117"/>
        <v>#N/A</v>
      </c>
      <c r="O268" s="224" t="e">
        <f t="shared" si="117"/>
        <v>#N/A</v>
      </c>
      <c r="P268" s="224" t="e">
        <f t="shared" si="117"/>
        <v>#N/A</v>
      </c>
      <c r="Q268" s="224" t="e">
        <f t="shared" si="117"/>
        <v>#N/A</v>
      </c>
      <c r="R268" s="224" t="e">
        <f t="shared" si="117"/>
        <v>#N/A</v>
      </c>
      <c r="S268" s="224" t="e">
        <f t="shared" si="117"/>
        <v>#N/A</v>
      </c>
      <c r="T268" s="224" t="e">
        <f t="shared" si="117"/>
        <v>#N/A</v>
      </c>
      <c r="U268" s="224" t="e">
        <f t="shared" si="117"/>
        <v>#N/A</v>
      </c>
      <c r="V268" s="224" t="e">
        <f t="shared" si="117"/>
        <v>#N/A</v>
      </c>
      <c r="W268" s="224" t="e">
        <f t="shared" si="117"/>
        <v>#N/A</v>
      </c>
      <c r="X268" s="224" t="e">
        <f t="shared" si="117"/>
        <v>#N/A</v>
      </c>
      <c r="Y268" s="224" t="e">
        <f t="shared" si="117"/>
        <v>#N/A</v>
      </c>
      <c r="Z268" s="224" t="e">
        <f t="shared" si="117"/>
        <v>#N/A</v>
      </c>
      <c r="AA268" s="224" t="e">
        <f t="shared" si="117"/>
        <v>#N/A</v>
      </c>
      <c r="AB268" s="224" t="e">
        <f t="shared" si="117"/>
        <v>#N/A</v>
      </c>
      <c r="AC268" s="224" t="e">
        <f t="shared" si="117"/>
        <v>#N/A</v>
      </c>
      <c r="AD268" s="224" t="e">
        <f t="shared" si="117"/>
        <v>#N/A</v>
      </c>
      <c r="AE268" s="224" t="e">
        <f t="shared" si="117"/>
        <v>#N/A</v>
      </c>
      <c r="AF268" s="224" t="e">
        <f t="shared" si="117"/>
        <v>#N/A</v>
      </c>
      <c r="AG268" s="224" t="e">
        <f t="shared" si="117"/>
        <v>#N/A</v>
      </c>
      <c r="AH268" s="224" t="e">
        <f t="shared" si="117"/>
        <v>#N/A</v>
      </c>
      <c r="AI268" s="224" t="e">
        <f t="shared" si="117"/>
        <v>#N/A</v>
      </c>
      <c r="AJ268" s="224" t="e">
        <f t="shared" si="117"/>
        <v>#N/A</v>
      </c>
      <c r="AK268" s="224" t="e">
        <f t="shared" si="117"/>
        <v>#N/A</v>
      </c>
      <c r="AL268" s="224" t="e">
        <f t="shared" si="117"/>
        <v>#N/A</v>
      </c>
      <c r="AM268" s="224" t="e">
        <f t="shared" si="117"/>
        <v>#N/A</v>
      </c>
      <c r="AN268" s="224" t="e">
        <f t="shared" si="117"/>
        <v>#N/A</v>
      </c>
      <c r="AO268" s="224" t="e">
        <f t="shared" si="117"/>
        <v>#N/A</v>
      </c>
      <c r="AP268" s="224" t="e">
        <f t="shared" si="117"/>
        <v>#N/A</v>
      </c>
    </row>
    <row r="269" spans="1:42" x14ac:dyDescent="0.3">
      <c r="A269" s="32"/>
      <c r="B269" s="38"/>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row>
    <row r="270" spans="1:42" x14ac:dyDescent="0.3">
      <c r="A270" s="30" t="s">
        <v>95</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3">
      <c r="A271" s="32" t="s">
        <v>80</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3">
      <c r="A272" s="4">
        <v>1</v>
      </c>
      <c r="B272" s="4">
        <v>0</v>
      </c>
      <c r="C272" s="213">
        <f>IF(C$2&lt;=analysis_period,IF(SUM($C588:C588)&gt;0,B272+1,0),0)</f>
        <v>0</v>
      </c>
      <c r="D272" s="213">
        <f>IF(D$2&lt;=analysis_period,IF(SUM($C588:D588)&gt;0,C272+1,0),0)</f>
        <v>0</v>
      </c>
      <c r="E272" s="213">
        <f>IF(E$2&lt;=analysis_period,IF(SUM($C588:E588)&gt;0,D272+1,0),0)</f>
        <v>0</v>
      </c>
      <c r="F272" s="213">
        <f>IF(F$2&lt;=analysis_period,IF(SUM($C588:F588)&gt;0,E272+1,0),0)</f>
        <v>0</v>
      </c>
      <c r="G272" s="213">
        <f>IF(G$2&lt;=analysis_period,IF(SUM($C588:G588)&gt;0,F272+1,0),0)</f>
        <v>0</v>
      </c>
      <c r="H272" s="213">
        <f>IF(H$2&lt;=analysis_period,IF(SUM($C588:H588)&gt;0,G272+1,0),0)</f>
        <v>0</v>
      </c>
      <c r="I272" s="213">
        <f>IF(I$2&lt;=analysis_period,IF(SUM($C588:I588)&gt;0,H272+1,0),0)</f>
        <v>0</v>
      </c>
      <c r="J272" s="213">
        <f>IF(J$2&lt;=analysis_period,IF(SUM($C588:J588)&gt;0,I272+1,0),0)</f>
        <v>0</v>
      </c>
      <c r="K272" s="213">
        <f>IF(K$2&lt;=analysis_period,IF(SUM($C588:K588)&gt;0,J272+1,0),0)</f>
        <v>0</v>
      </c>
      <c r="L272" s="213">
        <f>IF(L$2&lt;=analysis_period,IF(SUM($C588:L588)&gt;0,K272+1,0),0)</f>
        <v>0</v>
      </c>
      <c r="M272" s="213">
        <f>IF(M$2&lt;=analysis_period,IF(SUM($C588:M588)&gt;0,L272+1,0),0)</f>
        <v>0</v>
      </c>
      <c r="N272" s="213">
        <f>IF(N$2&lt;=analysis_period,IF(SUM($C588:N588)&gt;0,M272+1,0),0)</f>
        <v>0</v>
      </c>
      <c r="O272" s="213">
        <f>IF(O$2&lt;=analysis_period,IF(SUM($C588:O588)&gt;0,N272+1,0),0)</f>
        <v>0</v>
      </c>
      <c r="P272" s="213">
        <f>IF(P$2&lt;=analysis_period,IF(SUM($C588:P588)&gt;0,O272+1,0),0)</f>
        <v>0</v>
      </c>
      <c r="Q272" s="213">
        <f>IF(Q$2&lt;=analysis_period,IF(SUM($C588:Q588)&gt;0,P272+1,0),0)</f>
        <v>0</v>
      </c>
      <c r="R272" s="213">
        <f>IF(R$2&lt;=analysis_period,IF(SUM($C588:R588)&gt;0,Q272+1,0),0)</f>
        <v>0</v>
      </c>
      <c r="S272" s="213">
        <f>IF(S$2&lt;=analysis_period,IF(SUM($C588:S588)&gt;0,R272+1,0),0)</f>
        <v>0</v>
      </c>
      <c r="T272" s="213">
        <f>IF(T$2&lt;=analysis_period,IF(SUM($C588:T588)&gt;0,S272+1,0),0)</f>
        <v>0</v>
      </c>
      <c r="U272" s="213">
        <f>IF(U$2&lt;=analysis_period,IF(SUM($C588:U588)&gt;0,T272+1,0),0)</f>
        <v>0</v>
      </c>
      <c r="V272" s="213">
        <f>IF(V$2&lt;=analysis_period,IF(SUM($C588:V588)&gt;0,U272+1,0),0)</f>
        <v>0</v>
      </c>
      <c r="W272" s="213">
        <f>IF(W$2&lt;=analysis_period,IF(SUM($C588:W588)&gt;0,V272+1,0),0)</f>
        <v>0</v>
      </c>
      <c r="X272" s="213">
        <f>IF(X$2&lt;=analysis_period,IF(SUM($C588:X588)&gt;0,W272+1,0),0)</f>
        <v>0</v>
      </c>
      <c r="Y272" s="213">
        <f>IF(Y$2&lt;=analysis_period,IF(SUM($C588:Y588)&gt;0,X272+1,0),0)</f>
        <v>0</v>
      </c>
      <c r="Z272" s="213">
        <f>IF(Z$2&lt;=analysis_period,IF(SUM($C588:Z588)&gt;0,Y272+1,0),0)</f>
        <v>0</v>
      </c>
      <c r="AA272" s="213">
        <f>IF(AA$2&lt;=analysis_period,IF(SUM($C588:AA588)&gt;0,Z272+1,0),0)</f>
        <v>0</v>
      </c>
      <c r="AB272" s="213">
        <f>IF(AB$2&lt;=analysis_period,IF(SUM($C588:AB588)&gt;0,AA272+1,0),0)</f>
        <v>0</v>
      </c>
      <c r="AC272" s="213">
        <f>IF(AC$2&lt;=analysis_period,IF(SUM($C588:AC588)&gt;0,AB272+1,0),0)</f>
        <v>0</v>
      </c>
      <c r="AD272" s="213">
        <f>IF(AD$2&lt;=analysis_period,IF(SUM($C588:AD588)&gt;0,AC272+1,0),0)</f>
        <v>0</v>
      </c>
      <c r="AE272" s="213">
        <f>IF(AE$2&lt;=analysis_period,IF(SUM($C588:AE588)&gt;0,AD272+1,0),0)</f>
        <v>0</v>
      </c>
      <c r="AF272" s="213">
        <f>IF(AF$2&lt;=analysis_period,IF(SUM($C588:AF588)&gt;0,AE272+1,0),0)</f>
        <v>0</v>
      </c>
      <c r="AG272" s="213">
        <f>IF(AG$2&lt;=analysis_period,IF(SUM($C588:AG588)&gt;0,AF272+1,0),0)</f>
        <v>0</v>
      </c>
      <c r="AH272" s="213">
        <f>IF(AH$2&lt;=analysis_period,IF(SUM($C588:AH588)&gt;0,AG272+1,0),0)</f>
        <v>0</v>
      </c>
      <c r="AI272" s="213">
        <f>IF(AI$2&lt;=analysis_period,IF(SUM($C588:AI588)&gt;0,AH272+1,0),0)</f>
        <v>0</v>
      </c>
      <c r="AJ272" s="213">
        <f>IF(AJ$2&lt;=analysis_period,IF(SUM($C588:AJ588)&gt;0,AI272+1,0),0)</f>
        <v>0</v>
      </c>
      <c r="AK272" s="213">
        <f>IF(AK$2&lt;=analysis_period,IF(SUM($C588:AK588)&gt;0,AJ272+1,0),0)</f>
        <v>0</v>
      </c>
      <c r="AL272" s="213">
        <f>IF(AL$2&lt;=analysis_period,IF(SUM($C588:AL588)&gt;0,AK272+1,0),0)</f>
        <v>0</v>
      </c>
      <c r="AM272" s="213">
        <f>IF(AM$2&lt;=analysis_period,IF(SUM($C588:AM588)&gt;0,AL272+1,0),0)</f>
        <v>0</v>
      </c>
      <c r="AN272" s="213">
        <f>IF(AN$2&lt;=analysis_period,IF(SUM($C588:AN588)&gt;0,AM272+1,0),0)</f>
        <v>0</v>
      </c>
      <c r="AO272" s="213">
        <f>IF(AO$2&lt;=analysis_period,IF(SUM($C588:AO588)&gt;0,AN272+1,0),0)</f>
        <v>0</v>
      </c>
      <c r="AP272" s="213">
        <f>IF(AP$2&lt;=analysis_period,IF(SUM($C588:AP588)&gt;0,AO272+1,0),0)</f>
        <v>0</v>
      </c>
    </row>
    <row r="273" spans="1:42" x14ac:dyDescent="0.3">
      <c r="A273" s="4">
        <f>A272+1</f>
        <v>2</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3">
      <c r="A274" s="4">
        <f t="shared" ref="A274:A281" si="118">A273+1</f>
        <v>3</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3">
      <c r="A275" s="4">
        <f t="shared" si="118"/>
        <v>4</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3">
      <c r="A276" s="4">
        <f t="shared" si="118"/>
        <v>5</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3">
      <c r="A277" s="4">
        <f t="shared" si="118"/>
        <v>6</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3">
      <c r="A278" s="4">
        <f t="shared" si="118"/>
        <v>7</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3">
      <c r="A279" s="4">
        <f t="shared" si="118"/>
        <v>8</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3">
      <c r="A280" s="4">
        <f>A279+1</f>
        <v>9</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3">
      <c r="A281" s="4">
        <f t="shared" si="118"/>
        <v>10</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3">
      <c r="A282" s="32" t="s">
        <v>84</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3">
      <c r="A283" s="4">
        <v>1</v>
      </c>
      <c r="B283" s="233">
        <f t="shared" ref="B283:B292" si="119">SUM(C283:AP283)</f>
        <v>0</v>
      </c>
      <c r="C283" s="213">
        <f t="shared" ref="C283:AP283" si="120">LOOKUP(C272,$B$267:$AP$267,$B$268:$AP$268)/100*$B588</f>
        <v>0</v>
      </c>
      <c r="D283" s="213">
        <f t="shared" si="120"/>
        <v>0</v>
      </c>
      <c r="E283" s="213">
        <f t="shared" si="120"/>
        <v>0</v>
      </c>
      <c r="F283" s="213">
        <f t="shared" si="120"/>
        <v>0</v>
      </c>
      <c r="G283" s="213">
        <f t="shared" si="120"/>
        <v>0</v>
      </c>
      <c r="H283" s="213">
        <f t="shared" si="120"/>
        <v>0</v>
      </c>
      <c r="I283" s="213">
        <f t="shared" si="120"/>
        <v>0</v>
      </c>
      <c r="J283" s="213">
        <f t="shared" si="120"/>
        <v>0</v>
      </c>
      <c r="K283" s="213">
        <f t="shared" si="120"/>
        <v>0</v>
      </c>
      <c r="L283" s="213">
        <f t="shared" si="120"/>
        <v>0</v>
      </c>
      <c r="M283" s="213">
        <f t="shared" si="120"/>
        <v>0</v>
      </c>
      <c r="N283" s="213">
        <f t="shared" si="120"/>
        <v>0</v>
      </c>
      <c r="O283" s="213">
        <f t="shared" si="120"/>
        <v>0</v>
      </c>
      <c r="P283" s="213">
        <f t="shared" si="120"/>
        <v>0</v>
      </c>
      <c r="Q283" s="213">
        <f t="shared" si="120"/>
        <v>0</v>
      </c>
      <c r="R283" s="213">
        <f t="shared" si="120"/>
        <v>0</v>
      </c>
      <c r="S283" s="213">
        <f t="shared" si="120"/>
        <v>0</v>
      </c>
      <c r="T283" s="213">
        <f t="shared" si="120"/>
        <v>0</v>
      </c>
      <c r="U283" s="213">
        <f t="shared" si="120"/>
        <v>0</v>
      </c>
      <c r="V283" s="213">
        <f t="shared" si="120"/>
        <v>0</v>
      </c>
      <c r="W283" s="213">
        <f t="shared" si="120"/>
        <v>0</v>
      </c>
      <c r="X283" s="213">
        <f t="shared" si="120"/>
        <v>0</v>
      </c>
      <c r="Y283" s="213">
        <f t="shared" si="120"/>
        <v>0</v>
      </c>
      <c r="Z283" s="213">
        <f t="shared" si="120"/>
        <v>0</v>
      </c>
      <c r="AA283" s="213">
        <f t="shared" si="120"/>
        <v>0</v>
      </c>
      <c r="AB283" s="213">
        <f t="shared" si="120"/>
        <v>0</v>
      </c>
      <c r="AC283" s="213">
        <f t="shared" si="120"/>
        <v>0</v>
      </c>
      <c r="AD283" s="213">
        <f t="shared" si="120"/>
        <v>0</v>
      </c>
      <c r="AE283" s="213">
        <f t="shared" si="120"/>
        <v>0</v>
      </c>
      <c r="AF283" s="213">
        <f t="shared" si="120"/>
        <v>0</v>
      </c>
      <c r="AG283" s="213">
        <f t="shared" si="120"/>
        <v>0</v>
      </c>
      <c r="AH283" s="213">
        <f t="shared" si="120"/>
        <v>0</v>
      </c>
      <c r="AI283" s="213">
        <f t="shared" si="120"/>
        <v>0</v>
      </c>
      <c r="AJ283" s="213">
        <f t="shared" si="120"/>
        <v>0</v>
      </c>
      <c r="AK283" s="213">
        <f t="shared" si="120"/>
        <v>0</v>
      </c>
      <c r="AL283" s="213">
        <f t="shared" si="120"/>
        <v>0</v>
      </c>
      <c r="AM283" s="213">
        <f t="shared" si="120"/>
        <v>0</v>
      </c>
      <c r="AN283" s="213">
        <f t="shared" si="120"/>
        <v>0</v>
      </c>
      <c r="AO283" s="213">
        <f t="shared" si="120"/>
        <v>0</v>
      </c>
      <c r="AP283" s="213">
        <f t="shared" si="120"/>
        <v>0</v>
      </c>
    </row>
    <row r="284" spans="1:42" x14ac:dyDescent="0.3">
      <c r="A284" s="4">
        <f>A283+1</f>
        <v>2</v>
      </c>
      <c r="B284" s="233">
        <f t="shared" si="119"/>
        <v>0</v>
      </c>
      <c r="C284" s="213">
        <f t="shared" ref="C284:AP284" si="121">LOOKUP(C273,$B$267:$AP$267,$B$268:$AP$268)/100*$B589</f>
        <v>0</v>
      </c>
      <c r="D284" s="213">
        <f t="shared" si="121"/>
        <v>0</v>
      </c>
      <c r="E284" s="213">
        <f t="shared" si="121"/>
        <v>0</v>
      </c>
      <c r="F284" s="213">
        <f t="shared" si="121"/>
        <v>0</v>
      </c>
      <c r="G284" s="213">
        <f t="shared" si="121"/>
        <v>0</v>
      </c>
      <c r="H284" s="213">
        <f t="shared" si="121"/>
        <v>0</v>
      </c>
      <c r="I284" s="213">
        <f t="shared" si="121"/>
        <v>0</v>
      </c>
      <c r="J284" s="213">
        <f t="shared" si="121"/>
        <v>0</v>
      </c>
      <c r="K284" s="213">
        <f t="shared" si="121"/>
        <v>0</v>
      </c>
      <c r="L284" s="213">
        <f t="shared" si="121"/>
        <v>0</v>
      </c>
      <c r="M284" s="213">
        <f t="shared" si="121"/>
        <v>0</v>
      </c>
      <c r="N284" s="213">
        <f t="shared" si="121"/>
        <v>0</v>
      </c>
      <c r="O284" s="213">
        <f t="shared" si="121"/>
        <v>0</v>
      </c>
      <c r="P284" s="213">
        <f t="shared" si="121"/>
        <v>0</v>
      </c>
      <c r="Q284" s="213">
        <f t="shared" si="121"/>
        <v>0</v>
      </c>
      <c r="R284" s="213">
        <f t="shared" si="121"/>
        <v>0</v>
      </c>
      <c r="S284" s="213">
        <f t="shared" si="121"/>
        <v>0</v>
      </c>
      <c r="T284" s="213">
        <f t="shared" si="121"/>
        <v>0</v>
      </c>
      <c r="U284" s="213">
        <f t="shared" si="121"/>
        <v>0</v>
      </c>
      <c r="V284" s="213">
        <f t="shared" si="121"/>
        <v>0</v>
      </c>
      <c r="W284" s="213">
        <f t="shared" si="121"/>
        <v>0</v>
      </c>
      <c r="X284" s="213">
        <f t="shared" si="121"/>
        <v>0</v>
      </c>
      <c r="Y284" s="213">
        <f t="shared" si="121"/>
        <v>0</v>
      </c>
      <c r="Z284" s="213">
        <f t="shared" si="121"/>
        <v>0</v>
      </c>
      <c r="AA284" s="213">
        <f t="shared" si="121"/>
        <v>0</v>
      </c>
      <c r="AB284" s="213">
        <f t="shared" si="121"/>
        <v>0</v>
      </c>
      <c r="AC284" s="213">
        <f t="shared" si="121"/>
        <v>0</v>
      </c>
      <c r="AD284" s="213">
        <f t="shared" si="121"/>
        <v>0</v>
      </c>
      <c r="AE284" s="213">
        <f t="shared" si="121"/>
        <v>0</v>
      </c>
      <c r="AF284" s="213">
        <f t="shared" si="121"/>
        <v>0</v>
      </c>
      <c r="AG284" s="213">
        <f t="shared" si="121"/>
        <v>0</v>
      </c>
      <c r="AH284" s="213">
        <f t="shared" si="121"/>
        <v>0</v>
      </c>
      <c r="AI284" s="213">
        <f t="shared" si="121"/>
        <v>0</v>
      </c>
      <c r="AJ284" s="213">
        <f t="shared" si="121"/>
        <v>0</v>
      </c>
      <c r="AK284" s="213">
        <f t="shared" si="121"/>
        <v>0</v>
      </c>
      <c r="AL284" s="213">
        <f t="shared" si="121"/>
        <v>0</v>
      </c>
      <c r="AM284" s="213">
        <f t="shared" si="121"/>
        <v>0</v>
      </c>
      <c r="AN284" s="213">
        <f t="shared" si="121"/>
        <v>0</v>
      </c>
      <c r="AO284" s="213">
        <f t="shared" si="121"/>
        <v>0</v>
      </c>
      <c r="AP284" s="213">
        <f t="shared" si="121"/>
        <v>0</v>
      </c>
    </row>
    <row r="285" spans="1:42" x14ac:dyDescent="0.3">
      <c r="A285" s="4">
        <f t="shared" ref="A285:A292" si="122">A284+1</f>
        <v>3</v>
      </c>
      <c r="B285" s="233">
        <f t="shared" si="119"/>
        <v>0</v>
      </c>
      <c r="C285" s="213">
        <f t="shared" ref="C285:AP285" si="123">LOOKUP(C274,$B$267:$AP$267,$B$268:$AP$268)/100*$B590</f>
        <v>0</v>
      </c>
      <c r="D285" s="213">
        <f t="shared" si="123"/>
        <v>0</v>
      </c>
      <c r="E285" s="213">
        <f t="shared" si="123"/>
        <v>0</v>
      </c>
      <c r="F285" s="213">
        <f t="shared" si="123"/>
        <v>0</v>
      </c>
      <c r="G285" s="213">
        <f t="shared" si="123"/>
        <v>0</v>
      </c>
      <c r="H285" s="213">
        <f t="shared" si="123"/>
        <v>0</v>
      </c>
      <c r="I285" s="213">
        <f t="shared" si="123"/>
        <v>0</v>
      </c>
      <c r="J285" s="213">
        <f t="shared" si="123"/>
        <v>0</v>
      </c>
      <c r="K285" s="213">
        <f t="shared" si="123"/>
        <v>0</v>
      </c>
      <c r="L285" s="213">
        <f t="shared" si="123"/>
        <v>0</v>
      </c>
      <c r="M285" s="213">
        <f t="shared" si="123"/>
        <v>0</v>
      </c>
      <c r="N285" s="213">
        <f t="shared" si="123"/>
        <v>0</v>
      </c>
      <c r="O285" s="213">
        <f t="shared" si="123"/>
        <v>0</v>
      </c>
      <c r="P285" s="213">
        <f t="shared" si="123"/>
        <v>0</v>
      </c>
      <c r="Q285" s="213">
        <f t="shared" si="123"/>
        <v>0</v>
      </c>
      <c r="R285" s="213">
        <f t="shared" si="123"/>
        <v>0</v>
      </c>
      <c r="S285" s="213">
        <f t="shared" si="123"/>
        <v>0</v>
      </c>
      <c r="T285" s="213">
        <f t="shared" si="123"/>
        <v>0</v>
      </c>
      <c r="U285" s="213">
        <f t="shared" si="123"/>
        <v>0</v>
      </c>
      <c r="V285" s="213">
        <f t="shared" si="123"/>
        <v>0</v>
      </c>
      <c r="W285" s="213">
        <f t="shared" si="123"/>
        <v>0</v>
      </c>
      <c r="X285" s="213">
        <f t="shared" si="123"/>
        <v>0</v>
      </c>
      <c r="Y285" s="213">
        <f t="shared" si="123"/>
        <v>0</v>
      </c>
      <c r="Z285" s="213">
        <f t="shared" si="123"/>
        <v>0</v>
      </c>
      <c r="AA285" s="213">
        <f t="shared" si="123"/>
        <v>0</v>
      </c>
      <c r="AB285" s="213">
        <f t="shared" si="123"/>
        <v>0</v>
      </c>
      <c r="AC285" s="213">
        <f t="shared" si="123"/>
        <v>0</v>
      </c>
      <c r="AD285" s="213">
        <f t="shared" si="123"/>
        <v>0</v>
      </c>
      <c r="AE285" s="213">
        <f t="shared" si="123"/>
        <v>0</v>
      </c>
      <c r="AF285" s="213">
        <f t="shared" si="123"/>
        <v>0</v>
      </c>
      <c r="AG285" s="213">
        <f t="shared" si="123"/>
        <v>0</v>
      </c>
      <c r="AH285" s="213">
        <f t="shared" si="123"/>
        <v>0</v>
      </c>
      <c r="AI285" s="213">
        <f t="shared" si="123"/>
        <v>0</v>
      </c>
      <c r="AJ285" s="213">
        <f t="shared" si="123"/>
        <v>0</v>
      </c>
      <c r="AK285" s="213">
        <f t="shared" si="123"/>
        <v>0</v>
      </c>
      <c r="AL285" s="213">
        <f t="shared" si="123"/>
        <v>0</v>
      </c>
      <c r="AM285" s="213">
        <f t="shared" si="123"/>
        <v>0</v>
      </c>
      <c r="AN285" s="213">
        <f t="shared" si="123"/>
        <v>0</v>
      </c>
      <c r="AO285" s="213">
        <f t="shared" si="123"/>
        <v>0</v>
      </c>
      <c r="AP285" s="213">
        <f t="shared" si="123"/>
        <v>0</v>
      </c>
    </row>
    <row r="286" spans="1:42" x14ac:dyDescent="0.3">
      <c r="A286" s="4">
        <f t="shared" si="122"/>
        <v>4</v>
      </c>
      <c r="B286" s="233">
        <f t="shared" si="119"/>
        <v>0</v>
      </c>
      <c r="C286" s="213">
        <f t="shared" ref="C286:AP286" si="124">LOOKUP(C275,$B$267:$AP$267,$B$268:$AP$268)/100*$B591</f>
        <v>0</v>
      </c>
      <c r="D286" s="213">
        <f t="shared" si="124"/>
        <v>0</v>
      </c>
      <c r="E286" s="213">
        <f t="shared" si="124"/>
        <v>0</v>
      </c>
      <c r="F286" s="213">
        <f t="shared" si="124"/>
        <v>0</v>
      </c>
      <c r="G286" s="213">
        <f t="shared" si="124"/>
        <v>0</v>
      </c>
      <c r="H286" s="213">
        <f t="shared" si="124"/>
        <v>0</v>
      </c>
      <c r="I286" s="213">
        <f t="shared" si="124"/>
        <v>0</v>
      </c>
      <c r="J286" s="213">
        <f t="shared" si="124"/>
        <v>0</v>
      </c>
      <c r="K286" s="213">
        <f t="shared" si="124"/>
        <v>0</v>
      </c>
      <c r="L286" s="213">
        <f t="shared" si="124"/>
        <v>0</v>
      </c>
      <c r="M286" s="213">
        <f t="shared" si="124"/>
        <v>0</v>
      </c>
      <c r="N286" s="213">
        <f t="shared" si="124"/>
        <v>0</v>
      </c>
      <c r="O286" s="213">
        <f t="shared" si="124"/>
        <v>0</v>
      </c>
      <c r="P286" s="213">
        <f t="shared" si="124"/>
        <v>0</v>
      </c>
      <c r="Q286" s="213">
        <f t="shared" si="124"/>
        <v>0</v>
      </c>
      <c r="R286" s="213">
        <f t="shared" si="124"/>
        <v>0</v>
      </c>
      <c r="S286" s="213">
        <f t="shared" si="124"/>
        <v>0</v>
      </c>
      <c r="T286" s="213">
        <f t="shared" si="124"/>
        <v>0</v>
      </c>
      <c r="U286" s="213">
        <f t="shared" si="124"/>
        <v>0</v>
      </c>
      <c r="V286" s="213">
        <f t="shared" si="124"/>
        <v>0</v>
      </c>
      <c r="W286" s="213">
        <f t="shared" si="124"/>
        <v>0</v>
      </c>
      <c r="X286" s="213">
        <f t="shared" si="124"/>
        <v>0</v>
      </c>
      <c r="Y286" s="213">
        <f t="shared" si="124"/>
        <v>0</v>
      </c>
      <c r="Z286" s="213">
        <f t="shared" si="124"/>
        <v>0</v>
      </c>
      <c r="AA286" s="213">
        <f t="shared" si="124"/>
        <v>0</v>
      </c>
      <c r="AB286" s="213">
        <f t="shared" si="124"/>
        <v>0</v>
      </c>
      <c r="AC286" s="213">
        <f t="shared" si="124"/>
        <v>0</v>
      </c>
      <c r="AD286" s="213">
        <f t="shared" si="124"/>
        <v>0</v>
      </c>
      <c r="AE286" s="213">
        <f t="shared" si="124"/>
        <v>0</v>
      </c>
      <c r="AF286" s="213">
        <f t="shared" si="124"/>
        <v>0</v>
      </c>
      <c r="AG286" s="213">
        <f t="shared" si="124"/>
        <v>0</v>
      </c>
      <c r="AH286" s="213">
        <f t="shared" si="124"/>
        <v>0</v>
      </c>
      <c r="AI286" s="213">
        <f t="shared" si="124"/>
        <v>0</v>
      </c>
      <c r="AJ286" s="213">
        <f t="shared" si="124"/>
        <v>0</v>
      </c>
      <c r="AK286" s="213">
        <f t="shared" si="124"/>
        <v>0</v>
      </c>
      <c r="AL286" s="213">
        <f t="shared" si="124"/>
        <v>0</v>
      </c>
      <c r="AM286" s="213">
        <f t="shared" si="124"/>
        <v>0</v>
      </c>
      <c r="AN286" s="213">
        <f t="shared" si="124"/>
        <v>0</v>
      </c>
      <c r="AO286" s="213">
        <f t="shared" si="124"/>
        <v>0</v>
      </c>
      <c r="AP286" s="213">
        <f t="shared" si="124"/>
        <v>0</v>
      </c>
    </row>
    <row r="287" spans="1:42" x14ac:dyDescent="0.3">
      <c r="A287" s="4">
        <f t="shared" si="122"/>
        <v>5</v>
      </c>
      <c r="B287" s="233">
        <f t="shared" si="119"/>
        <v>0</v>
      </c>
      <c r="C287" s="213">
        <f t="shared" ref="C287:AP287" si="125">LOOKUP(C276,$B$267:$AP$267,$B$268:$AP$268)/100*$B592</f>
        <v>0</v>
      </c>
      <c r="D287" s="213">
        <f t="shared" si="125"/>
        <v>0</v>
      </c>
      <c r="E287" s="213">
        <f t="shared" si="125"/>
        <v>0</v>
      </c>
      <c r="F287" s="213">
        <f t="shared" si="125"/>
        <v>0</v>
      </c>
      <c r="G287" s="213">
        <f t="shared" si="125"/>
        <v>0</v>
      </c>
      <c r="H287" s="213">
        <f t="shared" si="125"/>
        <v>0</v>
      </c>
      <c r="I287" s="213">
        <f t="shared" si="125"/>
        <v>0</v>
      </c>
      <c r="J287" s="213">
        <f t="shared" si="125"/>
        <v>0</v>
      </c>
      <c r="K287" s="213">
        <f t="shared" si="125"/>
        <v>0</v>
      </c>
      <c r="L287" s="213">
        <f t="shared" si="125"/>
        <v>0</v>
      </c>
      <c r="M287" s="213">
        <f t="shared" si="125"/>
        <v>0</v>
      </c>
      <c r="N287" s="213">
        <f t="shared" si="125"/>
        <v>0</v>
      </c>
      <c r="O287" s="213">
        <f t="shared" si="125"/>
        <v>0</v>
      </c>
      <c r="P287" s="213">
        <f t="shared" si="125"/>
        <v>0</v>
      </c>
      <c r="Q287" s="213">
        <f t="shared" si="125"/>
        <v>0</v>
      </c>
      <c r="R287" s="213">
        <f t="shared" si="125"/>
        <v>0</v>
      </c>
      <c r="S287" s="213">
        <f t="shared" si="125"/>
        <v>0</v>
      </c>
      <c r="T287" s="213">
        <f t="shared" si="125"/>
        <v>0</v>
      </c>
      <c r="U287" s="213">
        <f t="shared" si="125"/>
        <v>0</v>
      </c>
      <c r="V287" s="213">
        <f t="shared" si="125"/>
        <v>0</v>
      </c>
      <c r="W287" s="213">
        <f t="shared" si="125"/>
        <v>0</v>
      </c>
      <c r="X287" s="213">
        <f t="shared" si="125"/>
        <v>0</v>
      </c>
      <c r="Y287" s="213">
        <f t="shared" si="125"/>
        <v>0</v>
      </c>
      <c r="Z287" s="213">
        <f t="shared" si="125"/>
        <v>0</v>
      </c>
      <c r="AA287" s="213">
        <f t="shared" si="125"/>
        <v>0</v>
      </c>
      <c r="AB287" s="213">
        <f t="shared" si="125"/>
        <v>0</v>
      </c>
      <c r="AC287" s="213">
        <f t="shared" si="125"/>
        <v>0</v>
      </c>
      <c r="AD287" s="213">
        <f t="shared" si="125"/>
        <v>0</v>
      </c>
      <c r="AE287" s="213">
        <f t="shared" si="125"/>
        <v>0</v>
      </c>
      <c r="AF287" s="213">
        <f t="shared" si="125"/>
        <v>0</v>
      </c>
      <c r="AG287" s="213">
        <f t="shared" si="125"/>
        <v>0</v>
      </c>
      <c r="AH287" s="213">
        <f t="shared" si="125"/>
        <v>0</v>
      </c>
      <c r="AI287" s="213">
        <f t="shared" si="125"/>
        <v>0</v>
      </c>
      <c r="AJ287" s="213">
        <f t="shared" si="125"/>
        <v>0</v>
      </c>
      <c r="AK287" s="213">
        <f t="shared" si="125"/>
        <v>0</v>
      </c>
      <c r="AL287" s="213">
        <f t="shared" si="125"/>
        <v>0</v>
      </c>
      <c r="AM287" s="213">
        <f t="shared" si="125"/>
        <v>0</v>
      </c>
      <c r="AN287" s="213">
        <f t="shared" si="125"/>
        <v>0</v>
      </c>
      <c r="AO287" s="213">
        <f t="shared" si="125"/>
        <v>0</v>
      </c>
      <c r="AP287" s="213">
        <f t="shared" si="125"/>
        <v>0</v>
      </c>
    </row>
    <row r="288" spans="1:42" x14ac:dyDescent="0.3">
      <c r="A288" s="16">
        <f t="shared" si="122"/>
        <v>6</v>
      </c>
      <c r="B288" s="233">
        <f t="shared" si="119"/>
        <v>0</v>
      </c>
      <c r="C288" s="213">
        <f t="shared" ref="C288:AP288" si="126">LOOKUP(C277,$B$267:$AP$267,$B$268:$AP$268)/100*$B593</f>
        <v>0</v>
      </c>
      <c r="D288" s="213">
        <f t="shared" si="126"/>
        <v>0</v>
      </c>
      <c r="E288" s="213">
        <f t="shared" si="126"/>
        <v>0</v>
      </c>
      <c r="F288" s="213">
        <f t="shared" si="126"/>
        <v>0</v>
      </c>
      <c r="G288" s="213">
        <f t="shared" si="126"/>
        <v>0</v>
      </c>
      <c r="H288" s="213">
        <f t="shared" si="126"/>
        <v>0</v>
      </c>
      <c r="I288" s="213">
        <f t="shared" si="126"/>
        <v>0</v>
      </c>
      <c r="J288" s="213">
        <f t="shared" si="126"/>
        <v>0</v>
      </c>
      <c r="K288" s="213">
        <f t="shared" si="126"/>
        <v>0</v>
      </c>
      <c r="L288" s="213">
        <f t="shared" si="126"/>
        <v>0</v>
      </c>
      <c r="M288" s="213">
        <f t="shared" si="126"/>
        <v>0</v>
      </c>
      <c r="N288" s="213">
        <f t="shared" si="126"/>
        <v>0</v>
      </c>
      <c r="O288" s="213">
        <f t="shared" si="126"/>
        <v>0</v>
      </c>
      <c r="P288" s="213">
        <f t="shared" si="126"/>
        <v>0</v>
      </c>
      <c r="Q288" s="213">
        <f t="shared" si="126"/>
        <v>0</v>
      </c>
      <c r="R288" s="213">
        <f t="shared" si="126"/>
        <v>0</v>
      </c>
      <c r="S288" s="213">
        <f t="shared" si="126"/>
        <v>0</v>
      </c>
      <c r="T288" s="213">
        <f t="shared" si="126"/>
        <v>0</v>
      </c>
      <c r="U288" s="213">
        <f t="shared" si="126"/>
        <v>0</v>
      </c>
      <c r="V288" s="213">
        <f t="shared" si="126"/>
        <v>0</v>
      </c>
      <c r="W288" s="213">
        <f t="shared" si="126"/>
        <v>0</v>
      </c>
      <c r="X288" s="213">
        <f t="shared" si="126"/>
        <v>0</v>
      </c>
      <c r="Y288" s="213">
        <f t="shared" si="126"/>
        <v>0</v>
      </c>
      <c r="Z288" s="213">
        <f t="shared" si="126"/>
        <v>0</v>
      </c>
      <c r="AA288" s="213">
        <f t="shared" si="126"/>
        <v>0</v>
      </c>
      <c r="AB288" s="213">
        <f t="shared" si="126"/>
        <v>0</v>
      </c>
      <c r="AC288" s="213">
        <f t="shared" si="126"/>
        <v>0</v>
      </c>
      <c r="AD288" s="213">
        <f t="shared" si="126"/>
        <v>0</v>
      </c>
      <c r="AE288" s="213">
        <f t="shared" si="126"/>
        <v>0</v>
      </c>
      <c r="AF288" s="213">
        <f t="shared" si="126"/>
        <v>0</v>
      </c>
      <c r="AG288" s="213">
        <f t="shared" si="126"/>
        <v>0</v>
      </c>
      <c r="AH288" s="213">
        <f t="shared" si="126"/>
        <v>0</v>
      </c>
      <c r="AI288" s="213">
        <f t="shared" si="126"/>
        <v>0</v>
      </c>
      <c r="AJ288" s="213">
        <f t="shared" si="126"/>
        <v>0</v>
      </c>
      <c r="AK288" s="213">
        <f t="shared" si="126"/>
        <v>0</v>
      </c>
      <c r="AL288" s="213">
        <f t="shared" si="126"/>
        <v>0</v>
      </c>
      <c r="AM288" s="213">
        <f t="shared" si="126"/>
        <v>0</v>
      </c>
      <c r="AN288" s="213">
        <f t="shared" si="126"/>
        <v>0</v>
      </c>
      <c r="AO288" s="213">
        <f t="shared" si="126"/>
        <v>0</v>
      </c>
      <c r="AP288" s="213">
        <f t="shared" si="126"/>
        <v>0</v>
      </c>
    </row>
    <row r="289" spans="1:42" x14ac:dyDescent="0.3">
      <c r="A289" s="16">
        <f t="shared" si="122"/>
        <v>7</v>
      </c>
      <c r="B289" s="233">
        <f t="shared" si="119"/>
        <v>0</v>
      </c>
      <c r="C289" s="213">
        <f t="shared" ref="C289:AP289" si="127">LOOKUP(C278,$B$267:$AP$267,$B$268:$AP$268)/100*$B594</f>
        <v>0</v>
      </c>
      <c r="D289" s="213">
        <f t="shared" si="127"/>
        <v>0</v>
      </c>
      <c r="E289" s="213">
        <f t="shared" si="127"/>
        <v>0</v>
      </c>
      <c r="F289" s="213">
        <f t="shared" si="127"/>
        <v>0</v>
      </c>
      <c r="G289" s="213">
        <f t="shared" si="127"/>
        <v>0</v>
      </c>
      <c r="H289" s="213">
        <f t="shared" si="127"/>
        <v>0</v>
      </c>
      <c r="I289" s="213">
        <f t="shared" si="127"/>
        <v>0</v>
      </c>
      <c r="J289" s="213">
        <f t="shared" si="127"/>
        <v>0</v>
      </c>
      <c r="K289" s="213">
        <f t="shared" si="127"/>
        <v>0</v>
      </c>
      <c r="L289" s="213">
        <f t="shared" si="127"/>
        <v>0</v>
      </c>
      <c r="M289" s="213">
        <f t="shared" si="127"/>
        <v>0</v>
      </c>
      <c r="N289" s="213">
        <f t="shared" si="127"/>
        <v>0</v>
      </c>
      <c r="O289" s="213">
        <f t="shared" si="127"/>
        <v>0</v>
      </c>
      <c r="P289" s="213">
        <f t="shared" si="127"/>
        <v>0</v>
      </c>
      <c r="Q289" s="213">
        <f t="shared" si="127"/>
        <v>0</v>
      </c>
      <c r="R289" s="213">
        <f t="shared" si="127"/>
        <v>0</v>
      </c>
      <c r="S289" s="213">
        <f t="shared" si="127"/>
        <v>0</v>
      </c>
      <c r="T289" s="213">
        <f t="shared" si="127"/>
        <v>0</v>
      </c>
      <c r="U289" s="213">
        <f t="shared" si="127"/>
        <v>0</v>
      </c>
      <c r="V289" s="213">
        <f t="shared" si="127"/>
        <v>0</v>
      </c>
      <c r="W289" s="213">
        <f t="shared" si="127"/>
        <v>0</v>
      </c>
      <c r="X289" s="213">
        <f t="shared" si="127"/>
        <v>0</v>
      </c>
      <c r="Y289" s="213">
        <f t="shared" si="127"/>
        <v>0</v>
      </c>
      <c r="Z289" s="213">
        <f t="shared" si="127"/>
        <v>0</v>
      </c>
      <c r="AA289" s="213">
        <f t="shared" si="127"/>
        <v>0</v>
      </c>
      <c r="AB289" s="213">
        <f t="shared" si="127"/>
        <v>0</v>
      </c>
      <c r="AC289" s="213">
        <f t="shared" si="127"/>
        <v>0</v>
      </c>
      <c r="AD289" s="213">
        <f t="shared" si="127"/>
        <v>0</v>
      </c>
      <c r="AE289" s="213">
        <f t="shared" si="127"/>
        <v>0</v>
      </c>
      <c r="AF289" s="213">
        <f t="shared" si="127"/>
        <v>0</v>
      </c>
      <c r="AG289" s="213">
        <f t="shared" si="127"/>
        <v>0</v>
      </c>
      <c r="AH289" s="213">
        <f t="shared" si="127"/>
        <v>0</v>
      </c>
      <c r="AI289" s="213">
        <f t="shared" si="127"/>
        <v>0</v>
      </c>
      <c r="AJ289" s="213">
        <f t="shared" si="127"/>
        <v>0</v>
      </c>
      <c r="AK289" s="213">
        <f t="shared" si="127"/>
        <v>0</v>
      </c>
      <c r="AL289" s="213">
        <f t="shared" si="127"/>
        <v>0</v>
      </c>
      <c r="AM289" s="213">
        <f t="shared" si="127"/>
        <v>0</v>
      </c>
      <c r="AN289" s="213">
        <f t="shared" si="127"/>
        <v>0</v>
      </c>
      <c r="AO289" s="213">
        <f t="shared" si="127"/>
        <v>0</v>
      </c>
      <c r="AP289" s="213">
        <f t="shared" si="127"/>
        <v>0</v>
      </c>
    </row>
    <row r="290" spans="1:42" x14ac:dyDescent="0.3">
      <c r="A290" s="16">
        <f t="shared" si="122"/>
        <v>8</v>
      </c>
      <c r="B290" s="233">
        <f t="shared" si="119"/>
        <v>0</v>
      </c>
      <c r="C290" s="213">
        <f t="shared" ref="C290:AP290" si="128">LOOKUP(C279,$B$267:$AP$267,$B$268:$AP$268)/100*$B595</f>
        <v>0</v>
      </c>
      <c r="D290" s="213">
        <f t="shared" si="128"/>
        <v>0</v>
      </c>
      <c r="E290" s="213">
        <f t="shared" si="128"/>
        <v>0</v>
      </c>
      <c r="F290" s="213">
        <f t="shared" si="128"/>
        <v>0</v>
      </c>
      <c r="G290" s="213">
        <f t="shared" si="128"/>
        <v>0</v>
      </c>
      <c r="H290" s="213">
        <f t="shared" si="128"/>
        <v>0</v>
      </c>
      <c r="I290" s="213">
        <f t="shared" si="128"/>
        <v>0</v>
      </c>
      <c r="J290" s="213">
        <f t="shared" si="128"/>
        <v>0</v>
      </c>
      <c r="K290" s="213">
        <f t="shared" si="128"/>
        <v>0</v>
      </c>
      <c r="L290" s="213">
        <f t="shared" si="128"/>
        <v>0</v>
      </c>
      <c r="M290" s="213">
        <f t="shared" si="128"/>
        <v>0</v>
      </c>
      <c r="N290" s="213">
        <f t="shared" si="128"/>
        <v>0</v>
      </c>
      <c r="O290" s="213">
        <f t="shared" si="128"/>
        <v>0</v>
      </c>
      <c r="P290" s="213">
        <f t="shared" si="128"/>
        <v>0</v>
      </c>
      <c r="Q290" s="213">
        <f t="shared" si="128"/>
        <v>0</v>
      </c>
      <c r="R290" s="213">
        <f t="shared" si="128"/>
        <v>0</v>
      </c>
      <c r="S290" s="213">
        <f t="shared" si="128"/>
        <v>0</v>
      </c>
      <c r="T290" s="213">
        <f t="shared" si="128"/>
        <v>0</v>
      </c>
      <c r="U290" s="213">
        <f t="shared" si="128"/>
        <v>0</v>
      </c>
      <c r="V290" s="213">
        <f t="shared" si="128"/>
        <v>0</v>
      </c>
      <c r="W290" s="213">
        <f t="shared" si="128"/>
        <v>0</v>
      </c>
      <c r="X290" s="213">
        <f t="shared" si="128"/>
        <v>0</v>
      </c>
      <c r="Y290" s="213">
        <f t="shared" si="128"/>
        <v>0</v>
      </c>
      <c r="Z290" s="213">
        <f t="shared" si="128"/>
        <v>0</v>
      </c>
      <c r="AA290" s="213">
        <f t="shared" si="128"/>
        <v>0</v>
      </c>
      <c r="AB290" s="213">
        <f t="shared" si="128"/>
        <v>0</v>
      </c>
      <c r="AC290" s="213">
        <f t="shared" si="128"/>
        <v>0</v>
      </c>
      <c r="AD290" s="213">
        <f t="shared" si="128"/>
        <v>0</v>
      </c>
      <c r="AE290" s="213">
        <f t="shared" si="128"/>
        <v>0</v>
      </c>
      <c r="AF290" s="213">
        <f t="shared" si="128"/>
        <v>0</v>
      </c>
      <c r="AG290" s="213">
        <f t="shared" si="128"/>
        <v>0</v>
      </c>
      <c r="AH290" s="213">
        <f t="shared" si="128"/>
        <v>0</v>
      </c>
      <c r="AI290" s="213">
        <f t="shared" si="128"/>
        <v>0</v>
      </c>
      <c r="AJ290" s="213">
        <f t="shared" si="128"/>
        <v>0</v>
      </c>
      <c r="AK290" s="213">
        <f t="shared" si="128"/>
        <v>0</v>
      </c>
      <c r="AL290" s="213">
        <f t="shared" si="128"/>
        <v>0</v>
      </c>
      <c r="AM290" s="213">
        <f t="shared" si="128"/>
        <v>0</v>
      </c>
      <c r="AN290" s="213">
        <f t="shared" si="128"/>
        <v>0</v>
      </c>
      <c r="AO290" s="213">
        <f t="shared" si="128"/>
        <v>0</v>
      </c>
      <c r="AP290" s="213">
        <f t="shared" si="128"/>
        <v>0</v>
      </c>
    </row>
    <row r="291" spans="1:42" x14ac:dyDescent="0.3">
      <c r="A291" s="16">
        <f>A290+1</f>
        <v>9</v>
      </c>
      <c r="B291" s="233">
        <f t="shared" si="119"/>
        <v>0</v>
      </c>
      <c r="C291" s="213">
        <f t="shared" ref="C291:AP291" si="129">LOOKUP(C280,$B$267:$AP$267,$B$268:$AP$268)/100*$B596</f>
        <v>0</v>
      </c>
      <c r="D291" s="213">
        <f t="shared" si="129"/>
        <v>0</v>
      </c>
      <c r="E291" s="213">
        <f t="shared" si="129"/>
        <v>0</v>
      </c>
      <c r="F291" s="213">
        <f t="shared" si="129"/>
        <v>0</v>
      </c>
      <c r="G291" s="213">
        <f t="shared" si="129"/>
        <v>0</v>
      </c>
      <c r="H291" s="213">
        <f t="shared" si="129"/>
        <v>0</v>
      </c>
      <c r="I291" s="213">
        <f t="shared" si="129"/>
        <v>0</v>
      </c>
      <c r="J291" s="213">
        <f t="shared" si="129"/>
        <v>0</v>
      </c>
      <c r="K291" s="213">
        <f t="shared" si="129"/>
        <v>0</v>
      </c>
      <c r="L291" s="213">
        <f t="shared" si="129"/>
        <v>0</v>
      </c>
      <c r="M291" s="213">
        <f t="shared" si="129"/>
        <v>0</v>
      </c>
      <c r="N291" s="213">
        <f t="shared" si="129"/>
        <v>0</v>
      </c>
      <c r="O291" s="213">
        <f t="shared" si="129"/>
        <v>0</v>
      </c>
      <c r="P291" s="213">
        <f t="shared" si="129"/>
        <v>0</v>
      </c>
      <c r="Q291" s="213">
        <f t="shared" si="129"/>
        <v>0</v>
      </c>
      <c r="R291" s="213">
        <f t="shared" si="129"/>
        <v>0</v>
      </c>
      <c r="S291" s="213">
        <f t="shared" si="129"/>
        <v>0</v>
      </c>
      <c r="T291" s="213">
        <f t="shared" si="129"/>
        <v>0</v>
      </c>
      <c r="U291" s="213">
        <f t="shared" si="129"/>
        <v>0</v>
      </c>
      <c r="V291" s="213">
        <f t="shared" si="129"/>
        <v>0</v>
      </c>
      <c r="W291" s="213">
        <f t="shared" si="129"/>
        <v>0</v>
      </c>
      <c r="X291" s="213">
        <f t="shared" si="129"/>
        <v>0</v>
      </c>
      <c r="Y291" s="213">
        <f t="shared" si="129"/>
        <v>0</v>
      </c>
      <c r="Z291" s="213">
        <f t="shared" si="129"/>
        <v>0</v>
      </c>
      <c r="AA291" s="213">
        <f t="shared" si="129"/>
        <v>0</v>
      </c>
      <c r="AB291" s="213">
        <f t="shared" si="129"/>
        <v>0</v>
      </c>
      <c r="AC291" s="213">
        <f t="shared" si="129"/>
        <v>0</v>
      </c>
      <c r="AD291" s="213">
        <f t="shared" si="129"/>
        <v>0</v>
      </c>
      <c r="AE291" s="213">
        <f t="shared" si="129"/>
        <v>0</v>
      </c>
      <c r="AF291" s="213">
        <f t="shared" si="129"/>
        <v>0</v>
      </c>
      <c r="AG291" s="213">
        <f t="shared" si="129"/>
        <v>0</v>
      </c>
      <c r="AH291" s="213">
        <f t="shared" si="129"/>
        <v>0</v>
      </c>
      <c r="AI291" s="213">
        <f t="shared" si="129"/>
        <v>0</v>
      </c>
      <c r="AJ291" s="213">
        <f t="shared" si="129"/>
        <v>0</v>
      </c>
      <c r="AK291" s="213">
        <f t="shared" si="129"/>
        <v>0</v>
      </c>
      <c r="AL291" s="213">
        <f t="shared" si="129"/>
        <v>0</v>
      </c>
      <c r="AM291" s="213">
        <f t="shared" si="129"/>
        <v>0</v>
      </c>
      <c r="AN291" s="213">
        <f t="shared" si="129"/>
        <v>0</v>
      </c>
      <c r="AO291" s="213">
        <f t="shared" si="129"/>
        <v>0</v>
      </c>
      <c r="AP291" s="213">
        <f t="shared" si="129"/>
        <v>0</v>
      </c>
    </row>
    <row r="292" spans="1:42" x14ac:dyDescent="0.3">
      <c r="A292" s="16">
        <f t="shared" si="122"/>
        <v>10</v>
      </c>
      <c r="B292" s="233">
        <f t="shared" si="119"/>
        <v>0</v>
      </c>
      <c r="C292" s="213">
        <f t="shared" ref="C292:AP292" si="130">LOOKUP(C281,$B$267:$AP$267,$B$268:$AP$268)/100*$B597</f>
        <v>0</v>
      </c>
      <c r="D292" s="213">
        <f t="shared" si="130"/>
        <v>0</v>
      </c>
      <c r="E292" s="213">
        <f t="shared" si="130"/>
        <v>0</v>
      </c>
      <c r="F292" s="213">
        <f t="shared" si="130"/>
        <v>0</v>
      </c>
      <c r="G292" s="213">
        <f t="shared" si="130"/>
        <v>0</v>
      </c>
      <c r="H292" s="213">
        <f t="shared" si="130"/>
        <v>0</v>
      </c>
      <c r="I292" s="213">
        <f t="shared" si="130"/>
        <v>0</v>
      </c>
      <c r="J292" s="213">
        <f t="shared" si="130"/>
        <v>0</v>
      </c>
      <c r="K292" s="213">
        <f t="shared" si="130"/>
        <v>0</v>
      </c>
      <c r="L292" s="213">
        <f t="shared" si="130"/>
        <v>0</v>
      </c>
      <c r="M292" s="213">
        <f t="shared" si="130"/>
        <v>0</v>
      </c>
      <c r="N292" s="213">
        <f t="shared" si="130"/>
        <v>0</v>
      </c>
      <c r="O292" s="213">
        <f t="shared" si="130"/>
        <v>0</v>
      </c>
      <c r="P292" s="213">
        <f t="shared" si="130"/>
        <v>0</v>
      </c>
      <c r="Q292" s="213">
        <f t="shared" si="130"/>
        <v>0</v>
      </c>
      <c r="R292" s="213">
        <f t="shared" si="130"/>
        <v>0</v>
      </c>
      <c r="S292" s="213">
        <f t="shared" si="130"/>
        <v>0</v>
      </c>
      <c r="T292" s="213">
        <f t="shared" si="130"/>
        <v>0</v>
      </c>
      <c r="U292" s="213">
        <f t="shared" si="130"/>
        <v>0</v>
      </c>
      <c r="V292" s="213">
        <f t="shared" si="130"/>
        <v>0</v>
      </c>
      <c r="W292" s="213">
        <f t="shared" si="130"/>
        <v>0</v>
      </c>
      <c r="X292" s="213">
        <f t="shared" si="130"/>
        <v>0</v>
      </c>
      <c r="Y292" s="213">
        <f t="shared" si="130"/>
        <v>0</v>
      </c>
      <c r="Z292" s="213">
        <f t="shared" si="130"/>
        <v>0</v>
      </c>
      <c r="AA292" s="213">
        <f t="shared" si="130"/>
        <v>0</v>
      </c>
      <c r="AB292" s="213">
        <f t="shared" si="130"/>
        <v>0</v>
      </c>
      <c r="AC292" s="213">
        <f t="shared" si="130"/>
        <v>0</v>
      </c>
      <c r="AD292" s="213">
        <f t="shared" si="130"/>
        <v>0</v>
      </c>
      <c r="AE292" s="213">
        <f t="shared" si="130"/>
        <v>0</v>
      </c>
      <c r="AF292" s="213">
        <f t="shared" si="130"/>
        <v>0</v>
      </c>
      <c r="AG292" s="213">
        <f t="shared" si="130"/>
        <v>0</v>
      </c>
      <c r="AH292" s="213">
        <f t="shared" si="130"/>
        <v>0</v>
      </c>
      <c r="AI292" s="213">
        <f t="shared" si="130"/>
        <v>0</v>
      </c>
      <c r="AJ292" s="213">
        <f t="shared" si="130"/>
        <v>0</v>
      </c>
      <c r="AK292" s="213">
        <f t="shared" si="130"/>
        <v>0</v>
      </c>
      <c r="AL292" s="213">
        <f t="shared" si="130"/>
        <v>0</v>
      </c>
      <c r="AM292" s="213">
        <f t="shared" si="130"/>
        <v>0</v>
      </c>
      <c r="AN292" s="213">
        <f t="shared" si="130"/>
        <v>0</v>
      </c>
      <c r="AO292" s="213">
        <f t="shared" si="130"/>
        <v>0</v>
      </c>
      <c r="AP292" s="213">
        <f t="shared" si="130"/>
        <v>0</v>
      </c>
    </row>
    <row r="293" spans="1:42" s="16" customFormat="1" ht="12" customHeight="1" x14ac:dyDescent="0.3">
      <c r="A293" s="39" t="s">
        <v>13</v>
      </c>
      <c r="B293" s="214"/>
      <c r="C293" s="214">
        <f>SUM(C283:C292)</f>
        <v>0</v>
      </c>
      <c r="D293" s="214">
        <f t="shared" ref="D293:AP293" si="131">SUM(D283:D292)</f>
        <v>0</v>
      </c>
      <c r="E293" s="214">
        <f t="shared" si="131"/>
        <v>0</v>
      </c>
      <c r="F293" s="214">
        <f t="shared" si="131"/>
        <v>0</v>
      </c>
      <c r="G293" s="214">
        <f t="shared" si="131"/>
        <v>0</v>
      </c>
      <c r="H293" s="214">
        <f t="shared" si="131"/>
        <v>0</v>
      </c>
      <c r="I293" s="214">
        <f t="shared" si="131"/>
        <v>0</v>
      </c>
      <c r="J293" s="214">
        <f t="shared" si="131"/>
        <v>0</v>
      </c>
      <c r="K293" s="214">
        <f t="shared" si="131"/>
        <v>0</v>
      </c>
      <c r="L293" s="214">
        <f t="shared" si="131"/>
        <v>0</v>
      </c>
      <c r="M293" s="214">
        <f t="shared" si="131"/>
        <v>0</v>
      </c>
      <c r="N293" s="214">
        <f t="shared" si="131"/>
        <v>0</v>
      </c>
      <c r="O293" s="214">
        <f t="shared" si="131"/>
        <v>0</v>
      </c>
      <c r="P293" s="214">
        <f t="shared" si="131"/>
        <v>0</v>
      </c>
      <c r="Q293" s="214">
        <f t="shared" si="131"/>
        <v>0</v>
      </c>
      <c r="R293" s="214">
        <f t="shared" si="131"/>
        <v>0</v>
      </c>
      <c r="S293" s="214">
        <f t="shared" si="131"/>
        <v>0</v>
      </c>
      <c r="T293" s="214">
        <f t="shared" si="131"/>
        <v>0</v>
      </c>
      <c r="U293" s="214">
        <f t="shared" si="131"/>
        <v>0</v>
      </c>
      <c r="V293" s="214">
        <f t="shared" si="131"/>
        <v>0</v>
      </c>
      <c r="W293" s="214">
        <f t="shared" si="131"/>
        <v>0</v>
      </c>
      <c r="X293" s="214">
        <f t="shared" si="131"/>
        <v>0</v>
      </c>
      <c r="Y293" s="214">
        <f t="shared" si="131"/>
        <v>0</v>
      </c>
      <c r="Z293" s="214">
        <f t="shared" si="131"/>
        <v>0</v>
      </c>
      <c r="AA293" s="214">
        <f t="shared" si="131"/>
        <v>0</v>
      </c>
      <c r="AB293" s="214">
        <f t="shared" si="131"/>
        <v>0</v>
      </c>
      <c r="AC293" s="214">
        <f t="shared" si="131"/>
        <v>0</v>
      </c>
      <c r="AD293" s="214">
        <f t="shared" si="131"/>
        <v>0</v>
      </c>
      <c r="AE293" s="214">
        <f t="shared" si="131"/>
        <v>0</v>
      </c>
      <c r="AF293" s="214">
        <f t="shared" si="131"/>
        <v>0</v>
      </c>
      <c r="AG293" s="214">
        <f t="shared" si="131"/>
        <v>0</v>
      </c>
      <c r="AH293" s="214">
        <f t="shared" si="131"/>
        <v>0</v>
      </c>
      <c r="AI293" s="214">
        <f t="shared" si="131"/>
        <v>0</v>
      </c>
      <c r="AJ293" s="214">
        <f t="shared" si="131"/>
        <v>0</v>
      </c>
      <c r="AK293" s="214">
        <f t="shared" si="131"/>
        <v>0</v>
      </c>
      <c r="AL293" s="214">
        <f t="shared" si="131"/>
        <v>0</v>
      </c>
      <c r="AM293" s="214">
        <f t="shared" si="131"/>
        <v>0</v>
      </c>
      <c r="AN293" s="214">
        <f t="shared" si="131"/>
        <v>0</v>
      </c>
      <c r="AO293" s="214">
        <f t="shared" si="131"/>
        <v>0</v>
      </c>
      <c r="AP293" s="214">
        <f t="shared" si="131"/>
        <v>0</v>
      </c>
    </row>
    <row r="294" spans="1:42" x14ac:dyDescent="0.3">
      <c r="A294" s="3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3">
      <c r="A295" s="30" t="s">
        <v>96</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3">
      <c r="A296" s="32" t="s">
        <v>80</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3">
      <c r="A297" s="16">
        <v>1</v>
      </c>
      <c r="B297" s="4">
        <v>0</v>
      </c>
      <c r="C297" s="213">
        <f>IF(C$2&lt;=analysis_period,IF(SUM($C620:C620)&gt;0,B297+1,0),0)</f>
        <v>0</v>
      </c>
      <c r="D297" s="213">
        <f>IF(D$2&lt;=analysis_period,IF(SUM($C620:D620)&gt;0,C297+1,0),0)</f>
        <v>0</v>
      </c>
      <c r="E297" s="213">
        <f>IF(E$2&lt;=analysis_period,IF(SUM($C620:E620)&gt;0,D297+1,0),0)</f>
        <v>0</v>
      </c>
      <c r="F297" s="213">
        <f>IF(F$2&lt;=analysis_period,IF(SUM($C620:F620)&gt;0,E297+1,0),0)</f>
        <v>0</v>
      </c>
      <c r="G297" s="213">
        <f>IF(G$2&lt;=analysis_period,IF(SUM($C620:G620)&gt;0,F297+1,0),0)</f>
        <v>0</v>
      </c>
      <c r="H297" s="213">
        <f>IF(H$2&lt;=analysis_period,IF(SUM($C620:H620)&gt;0,G297+1,0),0)</f>
        <v>0</v>
      </c>
      <c r="I297" s="213">
        <f>IF(I$2&lt;=analysis_period,IF(SUM($C620:I620)&gt;0,H297+1,0),0)</f>
        <v>0</v>
      </c>
      <c r="J297" s="213">
        <f>IF(J$2&lt;=analysis_period,IF(SUM($C620:J620)&gt;0,I297+1,0),0)</f>
        <v>0</v>
      </c>
      <c r="K297" s="213">
        <f>IF(K$2&lt;=analysis_period,IF(SUM($C620:K620)&gt;0,J297+1,0),0)</f>
        <v>0</v>
      </c>
      <c r="L297" s="213">
        <f>IF(L$2&lt;=analysis_period,IF(SUM($C620:L620)&gt;0,K297+1,0),0)</f>
        <v>0</v>
      </c>
      <c r="M297" s="213">
        <f>IF(M$2&lt;=analysis_period,IF(SUM($C620:M620)&gt;0,L297+1,0),0)</f>
        <v>0</v>
      </c>
      <c r="N297" s="213">
        <f>IF(N$2&lt;=analysis_period,IF(SUM($C620:N620)&gt;0,M297+1,0),0)</f>
        <v>0</v>
      </c>
      <c r="O297" s="213">
        <f>IF(O$2&lt;=analysis_period,IF(SUM($C620:O620)&gt;0,N297+1,0),0)</f>
        <v>0</v>
      </c>
      <c r="P297" s="213">
        <f>IF(P$2&lt;=analysis_period,IF(SUM($C620:P620)&gt;0,O297+1,0),0)</f>
        <v>0</v>
      </c>
      <c r="Q297" s="213">
        <f>IF(Q$2&lt;=analysis_period,IF(SUM($C620:Q620)&gt;0,P297+1,0),0)</f>
        <v>0</v>
      </c>
      <c r="R297" s="213">
        <f>IF(R$2&lt;=analysis_period,IF(SUM($C620:R620)&gt;0,Q297+1,0),0)</f>
        <v>0</v>
      </c>
      <c r="S297" s="213">
        <f>IF(S$2&lt;=analysis_period,IF(SUM($C620:S620)&gt;0,R297+1,0),0)</f>
        <v>0</v>
      </c>
      <c r="T297" s="213">
        <f>IF(T$2&lt;=analysis_period,IF(SUM($C620:T620)&gt;0,S297+1,0),0)</f>
        <v>0</v>
      </c>
      <c r="U297" s="213">
        <f>IF(U$2&lt;=analysis_period,IF(SUM($C620:U620)&gt;0,T297+1,0),0)</f>
        <v>0</v>
      </c>
      <c r="V297" s="213">
        <f>IF(V$2&lt;=analysis_period,IF(SUM($C620:V620)&gt;0,U297+1,0),0)</f>
        <v>0</v>
      </c>
      <c r="W297" s="213">
        <f>IF(W$2&lt;=analysis_period,IF(SUM($C620:W620)&gt;0,V297+1,0),0)</f>
        <v>0</v>
      </c>
      <c r="X297" s="213">
        <f>IF(X$2&lt;=analysis_period,IF(SUM($C620:X620)&gt;0,W297+1,0),0)</f>
        <v>0</v>
      </c>
      <c r="Y297" s="213">
        <f>IF(Y$2&lt;=analysis_period,IF(SUM($C620:Y620)&gt;0,X297+1,0),0)</f>
        <v>0</v>
      </c>
      <c r="Z297" s="213">
        <f>IF(Z$2&lt;=analysis_period,IF(SUM($C620:Z620)&gt;0,Y297+1,0),0)</f>
        <v>0</v>
      </c>
      <c r="AA297" s="213">
        <f>IF(AA$2&lt;=analysis_period,IF(SUM($C620:AA620)&gt;0,Z297+1,0),0)</f>
        <v>0</v>
      </c>
      <c r="AB297" s="213">
        <f>IF(AB$2&lt;=analysis_period,IF(SUM($C620:AB620)&gt;0,AA297+1,0),0)</f>
        <v>0</v>
      </c>
      <c r="AC297" s="213">
        <f>IF(AC$2&lt;=analysis_period,IF(SUM($C620:AC620)&gt;0,AB297+1,0),0)</f>
        <v>0</v>
      </c>
      <c r="AD297" s="213">
        <f>IF(AD$2&lt;=analysis_period,IF(SUM($C620:AD620)&gt;0,AC297+1,0),0)</f>
        <v>0</v>
      </c>
      <c r="AE297" s="213">
        <f>IF(AE$2&lt;=analysis_period,IF(SUM($C620:AE620)&gt;0,AD297+1,0),0)</f>
        <v>0</v>
      </c>
      <c r="AF297" s="213">
        <f>IF(AF$2&lt;=analysis_period,IF(SUM($C620:AF620)&gt;0,AE297+1,0),0)</f>
        <v>0</v>
      </c>
      <c r="AG297" s="213">
        <f>IF(AG$2&lt;=analysis_period,IF(SUM($C620:AG620)&gt;0,AF297+1,0),0)</f>
        <v>0</v>
      </c>
      <c r="AH297" s="213">
        <f>IF(AH$2&lt;=analysis_period,IF(SUM($C620:AH620)&gt;0,AG297+1,0),0)</f>
        <v>0</v>
      </c>
      <c r="AI297" s="213">
        <f>IF(AI$2&lt;=analysis_period,IF(SUM($C620:AI620)&gt;0,AH297+1,0),0)</f>
        <v>0</v>
      </c>
      <c r="AJ297" s="213">
        <f>IF(AJ$2&lt;=analysis_period,IF(SUM($C620:AJ620)&gt;0,AI297+1,0),0)</f>
        <v>0</v>
      </c>
      <c r="AK297" s="213">
        <f>IF(AK$2&lt;=analysis_period,IF(SUM($C620:AK620)&gt;0,AJ297+1,0),0)</f>
        <v>0</v>
      </c>
      <c r="AL297" s="213">
        <f>IF(AL$2&lt;=analysis_period,IF(SUM($C620:AL620)&gt;0,AK297+1,0),0)</f>
        <v>0</v>
      </c>
      <c r="AM297" s="213">
        <f>IF(AM$2&lt;=analysis_period,IF(SUM($C620:AM620)&gt;0,AL297+1,0),0)</f>
        <v>0</v>
      </c>
      <c r="AN297" s="213">
        <f>IF(AN$2&lt;=analysis_period,IF(SUM($C620:AN620)&gt;0,AM297+1,0),0)</f>
        <v>0</v>
      </c>
      <c r="AO297" s="213">
        <f>IF(AO$2&lt;=analysis_period,IF(SUM($C620:AO620)&gt;0,AN297+1,0),0)</f>
        <v>0</v>
      </c>
      <c r="AP297" s="213">
        <f>IF(AP$2&lt;=analysis_period,IF(SUM($C620:AP620)&gt;0,AO297+1,0),0)</f>
        <v>0</v>
      </c>
    </row>
    <row r="298" spans="1:42" x14ac:dyDescent="0.3">
      <c r="A298" s="16">
        <f>A297+1</f>
        <v>2</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3">
      <c r="A299" s="16">
        <f t="shared" ref="A299:A306" si="132">A298+1</f>
        <v>3</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3">
      <c r="A300" s="16">
        <f t="shared" si="132"/>
        <v>4</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3">
      <c r="A301" s="16">
        <f t="shared" si="132"/>
        <v>5</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3">
      <c r="A302" s="16">
        <f t="shared" si="132"/>
        <v>6</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3">
      <c r="A303" s="16">
        <f t="shared" si="132"/>
        <v>7</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3">
      <c r="A304" s="16">
        <f t="shared" si="132"/>
        <v>8</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3">
      <c r="A305" s="16">
        <f>A304+1</f>
        <v>9</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3">
      <c r="A306" s="16">
        <f t="shared" si="132"/>
        <v>10</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3">
      <c r="A307" s="3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3">
      <c r="A308" s="32" t="s">
        <v>84</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3">
      <c r="A309" s="16">
        <v>1</v>
      </c>
      <c r="B309" s="233">
        <f t="shared" ref="B309:B318" si="133">SUM(C309:AP309)</f>
        <v>0</v>
      </c>
      <c r="C309" s="235">
        <f t="shared" ref="C309:AP309" si="134">LOOKUP(C297,$B$267:$AP$267,$B$268:$AP$268)/100*$B620</f>
        <v>0</v>
      </c>
      <c r="D309" s="235">
        <f t="shared" si="134"/>
        <v>0</v>
      </c>
      <c r="E309" s="235">
        <f t="shared" si="134"/>
        <v>0</v>
      </c>
      <c r="F309" s="235">
        <f t="shared" si="134"/>
        <v>0</v>
      </c>
      <c r="G309" s="235">
        <f t="shared" si="134"/>
        <v>0</v>
      </c>
      <c r="H309" s="235">
        <f t="shared" si="134"/>
        <v>0</v>
      </c>
      <c r="I309" s="235">
        <f t="shared" si="134"/>
        <v>0</v>
      </c>
      <c r="J309" s="235">
        <f t="shared" si="134"/>
        <v>0</v>
      </c>
      <c r="K309" s="235">
        <f t="shared" si="134"/>
        <v>0</v>
      </c>
      <c r="L309" s="235">
        <f t="shared" si="134"/>
        <v>0</v>
      </c>
      <c r="M309" s="235">
        <f t="shared" si="134"/>
        <v>0</v>
      </c>
      <c r="N309" s="235">
        <f t="shared" si="134"/>
        <v>0</v>
      </c>
      <c r="O309" s="235">
        <f t="shared" si="134"/>
        <v>0</v>
      </c>
      <c r="P309" s="235">
        <f t="shared" si="134"/>
        <v>0</v>
      </c>
      <c r="Q309" s="235">
        <f t="shared" si="134"/>
        <v>0</v>
      </c>
      <c r="R309" s="235">
        <f t="shared" si="134"/>
        <v>0</v>
      </c>
      <c r="S309" s="235">
        <f t="shared" si="134"/>
        <v>0</v>
      </c>
      <c r="T309" s="235">
        <f t="shared" si="134"/>
        <v>0</v>
      </c>
      <c r="U309" s="235">
        <f t="shared" si="134"/>
        <v>0</v>
      </c>
      <c r="V309" s="235">
        <f t="shared" si="134"/>
        <v>0</v>
      </c>
      <c r="W309" s="235">
        <f t="shared" si="134"/>
        <v>0</v>
      </c>
      <c r="X309" s="235">
        <f t="shared" si="134"/>
        <v>0</v>
      </c>
      <c r="Y309" s="235">
        <f t="shared" si="134"/>
        <v>0</v>
      </c>
      <c r="Z309" s="235">
        <f t="shared" si="134"/>
        <v>0</v>
      </c>
      <c r="AA309" s="235">
        <f t="shared" si="134"/>
        <v>0</v>
      </c>
      <c r="AB309" s="235">
        <f t="shared" si="134"/>
        <v>0</v>
      </c>
      <c r="AC309" s="235">
        <f t="shared" si="134"/>
        <v>0</v>
      </c>
      <c r="AD309" s="235">
        <f t="shared" si="134"/>
        <v>0</v>
      </c>
      <c r="AE309" s="235">
        <f t="shared" si="134"/>
        <v>0</v>
      </c>
      <c r="AF309" s="235">
        <f t="shared" si="134"/>
        <v>0</v>
      </c>
      <c r="AG309" s="235">
        <f t="shared" si="134"/>
        <v>0</v>
      </c>
      <c r="AH309" s="235">
        <f t="shared" si="134"/>
        <v>0</v>
      </c>
      <c r="AI309" s="235">
        <f t="shared" si="134"/>
        <v>0</v>
      </c>
      <c r="AJ309" s="235">
        <f t="shared" si="134"/>
        <v>0</v>
      </c>
      <c r="AK309" s="235">
        <f t="shared" si="134"/>
        <v>0</v>
      </c>
      <c r="AL309" s="235">
        <f t="shared" si="134"/>
        <v>0</v>
      </c>
      <c r="AM309" s="235">
        <f t="shared" si="134"/>
        <v>0</v>
      </c>
      <c r="AN309" s="235">
        <f t="shared" si="134"/>
        <v>0</v>
      </c>
      <c r="AO309" s="235">
        <f t="shared" si="134"/>
        <v>0</v>
      </c>
      <c r="AP309" s="235">
        <f t="shared" si="134"/>
        <v>0</v>
      </c>
    </row>
    <row r="310" spans="1:42" x14ac:dyDescent="0.3">
      <c r="A310" s="16">
        <f>A309+1</f>
        <v>2</v>
      </c>
      <c r="B310" s="233">
        <f t="shared" si="133"/>
        <v>0</v>
      </c>
      <c r="C310" s="235">
        <f t="shared" ref="C310:AP310" si="135">LOOKUP(C298,$B$267:$AP$267,$B$268:$AP$268)/100*$B621</f>
        <v>0</v>
      </c>
      <c r="D310" s="235">
        <f t="shared" si="135"/>
        <v>0</v>
      </c>
      <c r="E310" s="235">
        <f t="shared" si="135"/>
        <v>0</v>
      </c>
      <c r="F310" s="235">
        <f t="shared" si="135"/>
        <v>0</v>
      </c>
      <c r="G310" s="235">
        <f t="shared" si="135"/>
        <v>0</v>
      </c>
      <c r="H310" s="235">
        <f t="shared" si="135"/>
        <v>0</v>
      </c>
      <c r="I310" s="235">
        <f t="shared" si="135"/>
        <v>0</v>
      </c>
      <c r="J310" s="235">
        <f t="shared" si="135"/>
        <v>0</v>
      </c>
      <c r="K310" s="235">
        <f t="shared" si="135"/>
        <v>0</v>
      </c>
      <c r="L310" s="235">
        <f t="shared" si="135"/>
        <v>0</v>
      </c>
      <c r="M310" s="235">
        <f t="shared" si="135"/>
        <v>0</v>
      </c>
      <c r="N310" s="235">
        <f t="shared" si="135"/>
        <v>0</v>
      </c>
      <c r="O310" s="235">
        <f t="shared" si="135"/>
        <v>0</v>
      </c>
      <c r="P310" s="235">
        <f t="shared" si="135"/>
        <v>0</v>
      </c>
      <c r="Q310" s="235">
        <f t="shared" si="135"/>
        <v>0</v>
      </c>
      <c r="R310" s="235">
        <f t="shared" si="135"/>
        <v>0</v>
      </c>
      <c r="S310" s="235">
        <f t="shared" si="135"/>
        <v>0</v>
      </c>
      <c r="T310" s="235">
        <f t="shared" si="135"/>
        <v>0</v>
      </c>
      <c r="U310" s="235">
        <f t="shared" si="135"/>
        <v>0</v>
      </c>
      <c r="V310" s="235">
        <f t="shared" si="135"/>
        <v>0</v>
      </c>
      <c r="W310" s="235">
        <f t="shared" si="135"/>
        <v>0</v>
      </c>
      <c r="X310" s="235">
        <f t="shared" si="135"/>
        <v>0</v>
      </c>
      <c r="Y310" s="235">
        <f t="shared" si="135"/>
        <v>0</v>
      </c>
      <c r="Z310" s="235">
        <f t="shared" si="135"/>
        <v>0</v>
      </c>
      <c r="AA310" s="235">
        <f t="shared" si="135"/>
        <v>0</v>
      </c>
      <c r="AB310" s="235">
        <f t="shared" si="135"/>
        <v>0</v>
      </c>
      <c r="AC310" s="235">
        <f t="shared" si="135"/>
        <v>0</v>
      </c>
      <c r="AD310" s="235">
        <f t="shared" si="135"/>
        <v>0</v>
      </c>
      <c r="AE310" s="235">
        <f t="shared" si="135"/>
        <v>0</v>
      </c>
      <c r="AF310" s="235">
        <f t="shared" si="135"/>
        <v>0</v>
      </c>
      <c r="AG310" s="235">
        <f t="shared" si="135"/>
        <v>0</v>
      </c>
      <c r="AH310" s="235">
        <f t="shared" si="135"/>
        <v>0</v>
      </c>
      <c r="AI310" s="235">
        <f t="shared" si="135"/>
        <v>0</v>
      </c>
      <c r="AJ310" s="235">
        <f t="shared" si="135"/>
        <v>0</v>
      </c>
      <c r="AK310" s="235">
        <f t="shared" si="135"/>
        <v>0</v>
      </c>
      <c r="AL310" s="235">
        <f t="shared" si="135"/>
        <v>0</v>
      </c>
      <c r="AM310" s="235">
        <f t="shared" si="135"/>
        <v>0</v>
      </c>
      <c r="AN310" s="235">
        <f t="shared" si="135"/>
        <v>0</v>
      </c>
      <c r="AO310" s="235">
        <f t="shared" si="135"/>
        <v>0</v>
      </c>
      <c r="AP310" s="235">
        <f t="shared" si="135"/>
        <v>0</v>
      </c>
    </row>
    <row r="311" spans="1:42" x14ac:dyDescent="0.3">
      <c r="A311" s="16">
        <f t="shared" ref="A311:A318" si="136">A310+1</f>
        <v>3</v>
      </c>
      <c r="B311" s="233">
        <f t="shared" si="133"/>
        <v>0</v>
      </c>
      <c r="C311" s="235">
        <f t="shared" ref="C311:AP311" si="137">LOOKUP(C299,$B$267:$AP$267,$B$268:$AP$268)/100*$B622</f>
        <v>0</v>
      </c>
      <c r="D311" s="235">
        <f t="shared" si="137"/>
        <v>0</v>
      </c>
      <c r="E311" s="235">
        <f t="shared" si="137"/>
        <v>0</v>
      </c>
      <c r="F311" s="235">
        <f t="shared" si="137"/>
        <v>0</v>
      </c>
      <c r="G311" s="235">
        <f t="shared" si="137"/>
        <v>0</v>
      </c>
      <c r="H311" s="235">
        <f t="shared" si="137"/>
        <v>0</v>
      </c>
      <c r="I311" s="235">
        <f t="shared" si="137"/>
        <v>0</v>
      </c>
      <c r="J311" s="235">
        <f t="shared" si="137"/>
        <v>0</v>
      </c>
      <c r="K311" s="235">
        <f t="shared" si="137"/>
        <v>0</v>
      </c>
      <c r="L311" s="235">
        <f t="shared" si="137"/>
        <v>0</v>
      </c>
      <c r="M311" s="235">
        <f t="shared" si="137"/>
        <v>0</v>
      </c>
      <c r="N311" s="235">
        <f t="shared" si="137"/>
        <v>0</v>
      </c>
      <c r="O311" s="235">
        <f t="shared" si="137"/>
        <v>0</v>
      </c>
      <c r="P311" s="235">
        <f t="shared" si="137"/>
        <v>0</v>
      </c>
      <c r="Q311" s="235">
        <f t="shared" si="137"/>
        <v>0</v>
      </c>
      <c r="R311" s="235">
        <f t="shared" si="137"/>
        <v>0</v>
      </c>
      <c r="S311" s="235">
        <f t="shared" si="137"/>
        <v>0</v>
      </c>
      <c r="T311" s="235">
        <f t="shared" si="137"/>
        <v>0</v>
      </c>
      <c r="U311" s="235">
        <f t="shared" si="137"/>
        <v>0</v>
      </c>
      <c r="V311" s="235">
        <f t="shared" si="137"/>
        <v>0</v>
      </c>
      <c r="W311" s="235">
        <f t="shared" si="137"/>
        <v>0</v>
      </c>
      <c r="X311" s="235">
        <f t="shared" si="137"/>
        <v>0</v>
      </c>
      <c r="Y311" s="235">
        <f t="shared" si="137"/>
        <v>0</v>
      </c>
      <c r="Z311" s="235">
        <f t="shared" si="137"/>
        <v>0</v>
      </c>
      <c r="AA311" s="235">
        <f t="shared" si="137"/>
        <v>0</v>
      </c>
      <c r="AB311" s="235">
        <f t="shared" si="137"/>
        <v>0</v>
      </c>
      <c r="AC311" s="235">
        <f t="shared" si="137"/>
        <v>0</v>
      </c>
      <c r="AD311" s="235">
        <f t="shared" si="137"/>
        <v>0</v>
      </c>
      <c r="AE311" s="235">
        <f t="shared" si="137"/>
        <v>0</v>
      </c>
      <c r="AF311" s="235">
        <f t="shared" si="137"/>
        <v>0</v>
      </c>
      <c r="AG311" s="235">
        <f t="shared" si="137"/>
        <v>0</v>
      </c>
      <c r="AH311" s="235">
        <f t="shared" si="137"/>
        <v>0</v>
      </c>
      <c r="AI311" s="235">
        <f t="shared" si="137"/>
        <v>0</v>
      </c>
      <c r="AJ311" s="235">
        <f t="shared" si="137"/>
        <v>0</v>
      </c>
      <c r="AK311" s="235">
        <f t="shared" si="137"/>
        <v>0</v>
      </c>
      <c r="AL311" s="235">
        <f t="shared" si="137"/>
        <v>0</v>
      </c>
      <c r="AM311" s="235">
        <f t="shared" si="137"/>
        <v>0</v>
      </c>
      <c r="AN311" s="235">
        <f t="shared" si="137"/>
        <v>0</v>
      </c>
      <c r="AO311" s="235">
        <f t="shared" si="137"/>
        <v>0</v>
      </c>
      <c r="AP311" s="235">
        <f t="shared" si="137"/>
        <v>0</v>
      </c>
    </row>
    <row r="312" spans="1:42" x14ac:dyDescent="0.3">
      <c r="A312" s="16">
        <f t="shared" si="136"/>
        <v>4</v>
      </c>
      <c r="B312" s="233">
        <f t="shared" si="133"/>
        <v>0</v>
      </c>
      <c r="C312" s="235">
        <f t="shared" ref="C312:AP312" si="138">LOOKUP(C300,$B$267:$AP$267,$B$268:$AP$268)/100*$B623</f>
        <v>0</v>
      </c>
      <c r="D312" s="235">
        <f t="shared" si="138"/>
        <v>0</v>
      </c>
      <c r="E312" s="235">
        <f t="shared" si="138"/>
        <v>0</v>
      </c>
      <c r="F312" s="235">
        <f t="shared" si="138"/>
        <v>0</v>
      </c>
      <c r="G312" s="235">
        <f t="shared" si="138"/>
        <v>0</v>
      </c>
      <c r="H312" s="235">
        <f t="shared" si="138"/>
        <v>0</v>
      </c>
      <c r="I312" s="235">
        <f t="shared" si="138"/>
        <v>0</v>
      </c>
      <c r="J312" s="235">
        <f t="shared" si="138"/>
        <v>0</v>
      </c>
      <c r="K312" s="235">
        <f t="shared" si="138"/>
        <v>0</v>
      </c>
      <c r="L312" s="235">
        <f t="shared" si="138"/>
        <v>0</v>
      </c>
      <c r="M312" s="235">
        <f t="shared" si="138"/>
        <v>0</v>
      </c>
      <c r="N312" s="235">
        <f t="shared" si="138"/>
        <v>0</v>
      </c>
      <c r="O312" s="235">
        <f t="shared" si="138"/>
        <v>0</v>
      </c>
      <c r="P312" s="235">
        <f t="shared" si="138"/>
        <v>0</v>
      </c>
      <c r="Q312" s="235">
        <f t="shared" si="138"/>
        <v>0</v>
      </c>
      <c r="R312" s="235">
        <f t="shared" si="138"/>
        <v>0</v>
      </c>
      <c r="S312" s="235">
        <f t="shared" si="138"/>
        <v>0</v>
      </c>
      <c r="T312" s="235">
        <f t="shared" si="138"/>
        <v>0</v>
      </c>
      <c r="U312" s="235">
        <f t="shared" si="138"/>
        <v>0</v>
      </c>
      <c r="V312" s="235">
        <f t="shared" si="138"/>
        <v>0</v>
      </c>
      <c r="W312" s="235">
        <f t="shared" si="138"/>
        <v>0</v>
      </c>
      <c r="X312" s="235">
        <f t="shared" si="138"/>
        <v>0</v>
      </c>
      <c r="Y312" s="235">
        <f t="shared" si="138"/>
        <v>0</v>
      </c>
      <c r="Z312" s="235">
        <f t="shared" si="138"/>
        <v>0</v>
      </c>
      <c r="AA312" s="235">
        <f t="shared" si="138"/>
        <v>0</v>
      </c>
      <c r="AB312" s="235">
        <f t="shared" si="138"/>
        <v>0</v>
      </c>
      <c r="AC312" s="235">
        <f t="shared" si="138"/>
        <v>0</v>
      </c>
      <c r="AD312" s="235">
        <f t="shared" si="138"/>
        <v>0</v>
      </c>
      <c r="AE312" s="235">
        <f t="shared" si="138"/>
        <v>0</v>
      </c>
      <c r="AF312" s="235">
        <f t="shared" si="138"/>
        <v>0</v>
      </c>
      <c r="AG312" s="235">
        <f t="shared" si="138"/>
        <v>0</v>
      </c>
      <c r="AH312" s="235">
        <f t="shared" si="138"/>
        <v>0</v>
      </c>
      <c r="AI312" s="235">
        <f t="shared" si="138"/>
        <v>0</v>
      </c>
      <c r="AJ312" s="235">
        <f t="shared" si="138"/>
        <v>0</v>
      </c>
      <c r="AK312" s="235">
        <f t="shared" si="138"/>
        <v>0</v>
      </c>
      <c r="AL312" s="235">
        <f t="shared" si="138"/>
        <v>0</v>
      </c>
      <c r="AM312" s="235">
        <f t="shared" si="138"/>
        <v>0</v>
      </c>
      <c r="AN312" s="235">
        <f t="shared" si="138"/>
        <v>0</v>
      </c>
      <c r="AO312" s="235">
        <f t="shared" si="138"/>
        <v>0</v>
      </c>
      <c r="AP312" s="235">
        <f t="shared" si="138"/>
        <v>0</v>
      </c>
    </row>
    <row r="313" spans="1:42" x14ac:dyDescent="0.3">
      <c r="A313" s="16">
        <f t="shared" si="136"/>
        <v>5</v>
      </c>
      <c r="B313" s="233">
        <f t="shared" si="133"/>
        <v>0</v>
      </c>
      <c r="C313" s="235">
        <f t="shared" ref="C313:AP313" si="139">LOOKUP(C301,$B$267:$AP$267,$B$268:$AP$268)/100*$B624</f>
        <v>0</v>
      </c>
      <c r="D313" s="235">
        <f t="shared" si="139"/>
        <v>0</v>
      </c>
      <c r="E313" s="235">
        <f t="shared" si="139"/>
        <v>0</v>
      </c>
      <c r="F313" s="235">
        <f t="shared" si="139"/>
        <v>0</v>
      </c>
      <c r="G313" s="235">
        <f t="shared" si="139"/>
        <v>0</v>
      </c>
      <c r="H313" s="235">
        <f t="shared" si="139"/>
        <v>0</v>
      </c>
      <c r="I313" s="235">
        <f t="shared" si="139"/>
        <v>0</v>
      </c>
      <c r="J313" s="235">
        <f t="shared" si="139"/>
        <v>0</v>
      </c>
      <c r="K313" s="235">
        <f t="shared" si="139"/>
        <v>0</v>
      </c>
      <c r="L313" s="235">
        <f t="shared" si="139"/>
        <v>0</v>
      </c>
      <c r="M313" s="235">
        <f t="shared" si="139"/>
        <v>0</v>
      </c>
      <c r="N313" s="235">
        <f t="shared" si="139"/>
        <v>0</v>
      </c>
      <c r="O313" s="235">
        <f t="shared" si="139"/>
        <v>0</v>
      </c>
      <c r="P313" s="235">
        <f t="shared" si="139"/>
        <v>0</v>
      </c>
      <c r="Q313" s="235">
        <f t="shared" si="139"/>
        <v>0</v>
      </c>
      <c r="R313" s="235">
        <f t="shared" si="139"/>
        <v>0</v>
      </c>
      <c r="S313" s="235">
        <f t="shared" si="139"/>
        <v>0</v>
      </c>
      <c r="T313" s="235">
        <f t="shared" si="139"/>
        <v>0</v>
      </c>
      <c r="U313" s="235">
        <f t="shared" si="139"/>
        <v>0</v>
      </c>
      <c r="V313" s="235">
        <f t="shared" si="139"/>
        <v>0</v>
      </c>
      <c r="W313" s="235">
        <f t="shared" si="139"/>
        <v>0</v>
      </c>
      <c r="X313" s="235">
        <f t="shared" si="139"/>
        <v>0</v>
      </c>
      <c r="Y313" s="235">
        <f t="shared" si="139"/>
        <v>0</v>
      </c>
      <c r="Z313" s="235">
        <f t="shared" si="139"/>
        <v>0</v>
      </c>
      <c r="AA313" s="235">
        <f t="shared" si="139"/>
        <v>0</v>
      </c>
      <c r="AB313" s="235">
        <f t="shared" si="139"/>
        <v>0</v>
      </c>
      <c r="AC313" s="235">
        <f t="shared" si="139"/>
        <v>0</v>
      </c>
      <c r="AD313" s="235">
        <f t="shared" si="139"/>
        <v>0</v>
      </c>
      <c r="AE313" s="235">
        <f t="shared" si="139"/>
        <v>0</v>
      </c>
      <c r="AF313" s="235">
        <f t="shared" si="139"/>
        <v>0</v>
      </c>
      <c r="AG313" s="235">
        <f t="shared" si="139"/>
        <v>0</v>
      </c>
      <c r="AH313" s="235">
        <f t="shared" si="139"/>
        <v>0</v>
      </c>
      <c r="AI313" s="235">
        <f t="shared" si="139"/>
        <v>0</v>
      </c>
      <c r="AJ313" s="235">
        <f t="shared" si="139"/>
        <v>0</v>
      </c>
      <c r="AK313" s="235">
        <f t="shared" si="139"/>
        <v>0</v>
      </c>
      <c r="AL313" s="235">
        <f t="shared" si="139"/>
        <v>0</v>
      </c>
      <c r="AM313" s="235">
        <f t="shared" si="139"/>
        <v>0</v>
      </c>
      <c r="AN313" s="235">
        <f t="shared" si="139"/>
        <v>0</v>
      </c>
      <c r="AO313" s="235">
        <f t="shared" si="139"/>
        <v>0</v>
      </c>
      <c r="AP313" s="235">
        <f t="shared" si="139"/>
        <v>0</v>
      </c>
    </row>
    <row r="314" spans="1:42" x14ac:dyDescent="0.3">
      <c r="A314" s="16">
        <f t="shared" si="136"/>
        <v>6</v>
      </c>
      <c r="B314" s="233">
        <f t="shared" si="133"/>
        <v>0</v>
      </c>
      <c r="C314" s="235">
        <f t="shared" ref="C314:AP314" si="140">LOOKUP(C302,$B$267:$AP$267,$B$268:$AP$268)/100*$B625</f>
        <v>0</v>
      </c>
      <c r="D314" s="235">
        <f t="shared" si="140"/>
        <v>0</v>
      </c>
      <c r="E314" s="235">
        <f t="shared" si="140"/>
        <v>0</v>
      </c>
      <c r="F314" s="235">
        <f t="shared" si="140"/>
        <v>0</v>
      </c>
      <c r="G314" s="235">
        <f t="shared" si="140"/>
        <v>0</v>
      </c>
      <c r="H314" s="235">
        <f t="shared" si="140"/>
        <v>0</v>
      </c>
      <c r="I314" s="235">
        <f t="shared" si="140"/>
        <v>0</v>
      </c>
      <c r="J314" s="235">
        <f t="shared" si="140"/>
        <v>0</v>
      </c>
      <c r="K314" s="235">
        <f t="shared" si="140"/>
        <v>0</v>
      </c>
      <c r="L314" s="235">
        <f t="shared" si="140"/>
        <v>0</v>
      </c>
      <c r="M314" s="235">
        <f t="shared" si="140"/>
        <v>0</v>
      </c>
      <c r="N314" s="235">
        <f t="shared" si="140"/>
        <v>0</v>
      </c>
      <c r="O314" s="235">
        <f t="shared" si="140"/>
        <v>0</v>
      </c>
      <c r="P314" s="235">
        <f t="shared" si="140"/>
        <v>0</v>
      </c>
      <c r="Q314" s="235">
        <f t="shared" si="140"/>
        <v>0</v>
      </c>
      <c r="R314" s="235">
        <f t="shared" si="140"/>
        <v>0</v>
      </c>
      <c r="S314" s="235">
        <f t="shared" si="140"/>
        <v>0</v>
      </c>
      <c r="T314" s="235">
        <f t="shared" si="140"/>
        <v>0</v>
      </c>
      <c r="U314" s="235">
        <f t="shared" si="140"/>
        <v>0</v>
      </c>
      <c r="V314" s="235">
        <f t="shared" si="140"/>
        <v>0</v>
      </c>
      <c r="W314" s="235">
        <f t="shared" si="140"/>
        <v>0</v>
      </c>
      <c r="X314" s="235">
        <f t="shared" si="140"/>
        <v>0</v>
      </c>
      <c r="Y314" s="235">
        <f t="shared" si="140"/>
        <v>0</v>
      </c>
      <c r="Z314" s="235">
        <f t="shared" si="140"/>
        <v>0</v>
      </c>
      <c r="AA314" s="235">
        <f t="shared" si="140"/>
        <v>0</v>
      </c>
      <c r="AB314" s="235">
        <f t="shared" si="140"/>
        <v>0</v>
      </c>
      <c r="AC314" s="235">
        <f t="shared" si="140"/>
        <v>0</v>
      </c>
      <c r="AD314" s="235">
        <f t="shared" si="140"/>
        <v>0</v>
      </c>
      <c r="AE314" s="235">
        <f t="shared" si="140"/>
        <v>0</v>
      </c>
      <c r="AF314" s="235">
        <f t="shared" si="140"/>
        <v>0</v>
      </c>
      <c r="AG314" s="235">
        <f t="shared" si="140"/>
        <v>0</v>
      </c>
      <c r="AH314" s="235">
        <f t="shared" si="140"/>
        <v>0</v>
      </c>
      <c r="AI314" s="235">
        <f t="shared" si="140"/>
        <v>0</v>
      </c>
      <c r="AJ314" s="235">
        <f t="shared" si="140"/>
        <v>0</v>
      </c>
      <c r="AK314" s="235">
        <f t="shared" si="140"/>
        <v>0</v>
      </c>
      <c r="AL314" s="235">
        <f t="shared" si="140"/>
        <v>0</v>
      </c>
      <c r="AM314" s="235">
        <f t="shared" si="140"/>
        <v>0</v>
      </c>
      <c r="AN314" s="235">
        <f t="shared" si="140"/>
        <v>0</v>
      </c>
      <c r="AO314" s="235">
        <f t="shared" si="140"/>
        <v>0</v>
      </c>
      <c r="AP314" s="235">
        <f t="shared" si="140"/>
        <v>0</v>
      </c>
    </row>
    <row r="315" spans="1:42" x14ac:dyDescent="0.3">
      <c r="A315" s="16">
        <f t="shared" si="136"/>
        <v>7</v>
      </c>
      <c r="B315" s="233">
        <f t="shared" si="133"/>
        <v>0</v>
      </c>
      <c r="C315" s="235">
        <f t="shared" ref="C315:AP315" si="141">LOOKUP(C303,$B$267:$AP$267,$B$268:$AP$268)/100*$B626</f>
        <v>0</v>
      </c>
      <c r="D315" s="235">
        <f t="shared" si="141"/>
        <v>0</v>
      </c>
      <c r="E315" s="235">
        <f t="shared" si="141"/>
        <v>0</v>
      </c>
      <c r="F315" s="235">
        <f t="shared" si="141"/>
        <v>0</v>
      </c>
      <c r="G315" s="235">
        <f t="shared" si="141"/>
        <v>0</v>
      </c>
      <c r="H315" s="235">
        <f t="shared" si="141"/>
        <v>0</v>
      </c>
      <c r="I315" s="235">
        <f t="shared" si="141"/>
        <v>0</v>
      </c>
      <c r="J315" s="235">
        <f t="shared" si="141"/>
        <v>0</v>
      </c>
      <c r="K315" s="235">
        <f t="shared" si="141"/>
        <v>0</v>
      </c>
      <c r="L315" s="235">
        <f t="shared" si="141"/>
        <v>0</v>
      </c>
      <c r="M315" s="235">
        <f t="shared" si="141"/>
        <v>0</v>
      </c>
      <c r="N315" s="235">
        <f t="shared" si="141"/>
        <v>0</v>
      </c>
      <c r="O315" s="235">
        <f t="shared" si="141"/>
        <v>0</v>
      </c>
      <c r="P315" s="235">
        <f t="shared" si="141"/>
        <v>0</v>
      </c>
      <c r="Q315" s="235">
        <f t="shared" si="141"/>
        <v>0</v>
      </c>
      <c r="R315" s="235">
        <f t="shared" si="141"/>
        <v>0</v>
      </c>
      <c r="S315" s="235">
        <f t="shared" si="141"/>
        <v>0</v>
      </c>
      <c r="T315" s="235">
        <f t="shared" si="141"/>
        <v>0</v>
      </c>
      <c r="U315" s="235">
        <f t="shared" si="141"/>
        <v>0</v>
      </c>
      <c r="V315" s="235">
        <f t="shared" si="141"/>
        <v>0</v>
      </c>
      <c r="W315" s="235">
        <f t="shared" si="141"/>
        <v>0</v>
      </c>
      <c r="X315" s="235">
        <f t="shared" si="141"/>
        <v>0</v>
      </c>
      <c r="Y315" s="235">
        <f t="shared" si="141"/>
        <v>0</v>
      </c>
      <c r="Z315" s="235">
        <f t="shared" si="141"/>
        <v>0</v>
      </c>
      <c r="AA315" s="235">
        <f t="shared" si="141"/>
        <v>0</v>
      </c>
      <c r="AB315" s="235">
        <f t="shared" si="141"/>
        <v>0</v>
      </c>
      <c r="AC315" s="235">
        <f t="shared" si="141"/>
        <v>0</v>
      </c>
      <c r="AD315" s="235">
        <f t="shared" si="141"/>
        <v>0</v>
      </c>
      <c r="AE315" s="235">
        <f t="shared" si="141"/>
        <v>0</v>
      </c>
      <c r="AF315" s="235">
        <f t="shared" si="141"/>
        <v>0</v>
      </c>
      <c r="AG315" s="235">
        <f t="shared" si="141"/>
        <v>0</v>
      </c>
      <c r="AH315" s="235">
        <f t="shared" si="141"/>
        <v>0</v>
      </c>
      <c r="AI315" s="235">
        <f t="shared" si="141"/>
        <v>0</v>
      </c>
      <c r="AJ315" s="235">
        <f t="shared" si="141"/>
        <v>0</v>
      </c>
      <c r="AK315" s="235">
        <f t="shared" si="141"/>
        <v>0</v>
      </c>
      <c r="AL315" s="235">
        <f t="shared" si="141"/>
        <v>0</v>
      </c>
      <c r="AM315" s="235">
        <f t="shared" si="141"/>
        <v>0</v>
      </c>
      <c r="AN315" s="235">
        <f t="shared" si="141"/>
        <v>0</v>
      </c>
      <c r="AO315" s="235">
        <f t="shared" si="141"/>
        <v>0</v>
      </c>
      <c r="AP315" s="235">
        <f t="shared" si="141"/>
        <v>0</v>
      </c>
    </row>
    <row r="316" spans="1:42" x14ac:dyDescent="0.3">
      <c r="A316" s="16">
        <f t="shared" si="136"/>
        <v>8</v>
      </c>
      <c r="B316" s="233">
        <f t="shared" si="133"/>
        <v>0</v>
      </c>
      <c r="C316" s="235">
        <f t="shared" ref="C316:AP316" si="142">LOOKUP(C304,$B$267:$AP$267,$B$268:$AP$268)/100*$B627</f>
        <v>0</v>
      </c>
      <c r="D316" s="235">
        <f t="shared" si="142"/>
        <v>0</v>
      </c>
      <c r="E316" s="235">
        <f t="shared" si="142"/>
        <v>0</v>
      </c>
      <c r="F316" s="235">
        <f t="shared" si="142"/>
        <v>0</v>
      </c>
      <c r="G316" s="235">
        <f t="shared" si="142"/>
        <v>0</v>
      </c>
      <c r="H316" s="235">
        <f t="shared" si="142"/>
        <v>0</v>
      </c>
      <c r="I316" s="235">
        <f t="shared" si="142"/>
        <v>0</v>
      </c>
      <c r="J316" s="235">
        <f t="shared" si="142"/>
        <v>0</v>
      </c>
      <c r="K316" s="235">
        <f t="shared" si="142"/>
        <v>0</v>
      </c>
      <c r="L316" s="235">
        <f t="shared" si="142"/>
        <v>0</v>
      </c>
      <c r="M316" s="235">
        <f t="shared" si="142"/>
        <v>0</v>
      </c>
      <c r="N316" s="235">
        <f t="shared" si="142"/>
        <v>0</v>
      </c>
      <c r="O316" s="235">
        <f t="shared" si="142"/>
        <v>0</v>
      </c>
      <c r="P316" s="235">
        <f t="shared" si="142"/>
        <v>0</v>
      </c>
      <c r="Q316" s="235">
        <f t="shared" si="142"/>
        <v>0</v>
      </c>
      <c r="R316" s="235">
        <f t="shared" si="142"/>
        <v>0</v>
      </c>
      <c r="S316" s="235">
        <f t="shared" si="142"/>
        <v>0</v>
      </c>
      <c r="T316" s="235">
        <f t="shared" si="142"/>
        <v>0</v>
      </c>
      <c r="U316" s="235">
        <f t="shared" si="142"/>
        <v>0</v>
      </c>
      <c r="V316" s="235">
        <f t="shared" si="142"/>
        <v>0</v>
      </c>
      <c r="W316" s="235">
        <f t="shared" si="142"/>
        <v>0</v>
      </c>
      <c r="X316" s="235">
        <f t="shared" si="142"/>
        <v>0</v>
      </c>
      <c r="Y316" s="235">
        <f t="shared" si="142"/>
        <v>0</v>
      </c>
      <c r="Z316" s="235">
        <f t="shared" si="142"/>
        <v>0</v>
      </c>
      <c r="AA316" s="235">
        <f t="shared" si="142"/>
        <v>0</v>
      </c>
      <c r="AB316" s="235">
        <f t="shared" si="142"/>
        <v>0</v>
      </c>
      <c r="AC316" s="235">
        <f t="shared" si="142"/>
        <v>0</v>
      </c>
      <c r="AD316" s="235">
        <f t="shared" si="142"/>
        <v>0</v>
      </c>
      <c r="AE316" s="235">
        <f t="shared" si="142"/>
        <v>0</v>
      </c>
      <c r="AF316" s="235">
        <f t="shared" si="142"/>
        <v>0</v>
      </c>
      <c r="AG316" s="235">
        <f t="shared" si="142"/>
        <v>0</v>
      </c>
      <c r="AH316" s="235">
        <f t="shared" si="142"/>
        <v>0</v>
      </c>
      <c r="AI316" s="235">
        <f t="shared" si="142"/>
        <v>0</v>
      </c>
      <c r="AJ316" s="235">
        <f t="shared" si="142"/>
        <v>0</v>
      </c>
      <c r="AK316" s="235">
        <f t="shared" si="142"/>
        <v>0</v>
      </c>
      <c r="AL316" s="235">
        <f t="shared" si="142"/>
        <v>0</v>
      </c>
      <c r="AM316" s="235">
        <f t="shared" si="142"/>
        <v>0</v>
      </c>
      <c r="AN316" s="235">
        <f t="shared" si="142"/>
        <v>0</v>
      </c>
      <c r="AO316" s="235">
        <f t="shared" si="142"/>
        <v>0</v>
      </c>
      <c r="AP316" s="235">
        <f t="shared" si="142"/>
        <v>0</v>
      </c>
    </row>
    <row r="317" spans="1:42" x14ac:dyDescent="0.3">
      <c r="A317" s="16">
        <f>A316+1</f>
        <v>9</v>
      </c>
      <c r="B317" s="233">
        <f t="shared" si="133"/>
        <v>0</v>
      </c>
      <c r="C317" s="235">
        <f t="shared" ref="C317:AP317" si="143">LOOKUP(C305,$B$267:$AP$267,$B$268:$AP$268)/100*$B628</f>
        <v>0</v>
      </c>
      <c r="D317" s="235">
        <f t="shared" si="143"/>
        <v>0</v>
      </c>
      <c r="E317" s="235">
        <f t="shared" si="143"/>
        <v>0</v>
      </c>
      <c r="F317" s="235">
        <f t="shared" si="143"/>
        <v>0</v>
      </c>
      <c r="G317" s="235">
        <f t="shared" si="143"/>
        <v>0</v>
      </c>
      <c r="H317" s="235">
        <f t="shared" si="143"/>
        <v>0</v>
      </c>
      <c r="I317" s="235">
        <f t="shared" si="143"/>
        <v>0</v>
      </c>
      <c r="J317" s="235">
        <f t="shared" si="143"/>
        <v>0</v>
      </c>
      <c r="K317" s="235">
        <f t="shared" si="143"/>
        <v>0</v>
      </c>
      <c r="L317" s="235">
        <f t="shared" si="143"/>
        <v>0</v>
      </c>
      <c r="M317" s="235">
        <f t="shared" si="143"/>
        <v>0</v>
      </c>
      <c r="N317" s="235">
        <f t="shared" si="143"/>
        <v>0</v>
      </c>
      <c r="O317" s="235">
        <f t="shared" si="143"/>
        <v>0</v>
      </c>
      <c r="P317" s="235">
        <f t="shared" si="143"/>
        <v>0</v>
      </c>
      <c r="Q317" s="235">
        <f t="shared" si="143"/>
        <v>0</v>
      </c>
      <c r="R317" s="235">
        <f t="shared" si="143"/>
        <v>0</v>
      </c>
      <c r="S317" s="235">
        <f t="shared" si="143"/>
        <v>0</v>
      </c>
      <c r="T317" s="235">
        <f t="shared" si="143"/>
        <v>0</v>
      </c>
      <c r="U317" s="235">
        <f t="shared" si="143"/>
        <v>0</v>
      </c>
      <c r="V317" s="235">
        <f t="shared" si="143"/>
        <v>0</v>
      </c>
      <c r="W317" s="235">
        <f t="shared" si="143"/>
        <v>0</v>
      </c>
      <c r="X317" s="235">
        <f t="shared" si="143"/>
        <v>0</v>
      </c>
      <c r="Y317" s="235">
        <f t="shared" si="143"/>
        <v>0</v>
      </c>
      <c r="Z317" s="235">
        <f t="shared" si="143"/>
        <v>0</v>
      </c>
      <c r="AA317" s="235">
        <f t="shared" si="143"/>
        <v>0</v>
      </c>
      <c r="AB317" s="235">
        <f t="shared" si="143"/>
        <v>0</v>
      </c>
      <c r="AC317" s="235">
        <f t="shared" si="143"/>
        <v>0</v>
      </c>
      <c r="AD317" s="235">
        <f t="shared" si="143"/>
        <v>0</v>
      </c>
      <c r="AE317" s="235">
        <f t="shared" si="143"/>
        <v>0</v>
      </c>
      <c r="AF317" s="235">
        <f t="shared" si="143"/>
        <v>0</v>
      </c>
      <c r="AG317" s="235">
        <f t="shared" si="143"/>
        <v>0</v>
      </c>
      <c r="AH317" s="235">
        <f t="shared" si="143"/>
        <v>0</v>
      </c>
      <c r="AI317" s="235">
        <f t="shared" si="143"/>
        <v>0</v>
      </c>
      <c r="AJ317" s="235">
        <f t="shared" si="143"/>
        <v>0</v>
      </c>
      <c r="AK317" s="235">
        <f t="shared" si="143"/>
        <v>0</v>
      </c>
      <c r="AL317" s="235">
        <f t="shared" si="143"/>
        <v>0</v>
      </c>
      <c r="AM317" s="235">
        <f t="shared" si="143"/>
        <v>0</v>
      </c>
      <c r="AN317" s="235">
        <f t="shared" si="143"/>
        <v>0</v>
      </c>
      <c r="AO317" s="235">
        <f t="shared" si="143"/>
        <v>0</v>
      </c>
      <c r="AP317" s="235">
        <f t="shared" si="143"/>
        <v>0</v>
      </c>
    </row>
    <row r="318" spans="1:42" x14ac:dyDescent="0.3">
      <c r="A318" s="16">
        <f t="shared" si="136"/>
        <v>10</v>
      </c>
      <c r="B318" s="233">
        <f t="shared" si="133"/>
        <v>0</v>
      </c>
      <c r="C318" s="235">
        <f t="shared" ref="C318:AP318" si="144">LOOKUP(C306,$B$267:$AP$267,$B$268:$AP$268)/100*$B629</f>
        <v>0</v>
      </c>
      <c r="D318" s="235">
        <f t="shared" si="144"/>
        <v>0</v>
      </c>
      <c r="E318" s="235">
        <f t="shared" si="144"/>
        <v>0</v>
      </c>
      <c r="F318" s="235">
        <f t="shared" si="144"/>
        <v>0</v>
      </c>
      <c r="G318" s="235">
        <f t="shared" si="144"/>
        <v>0</v>
      </c>
      <c r="H318" s="235">
        <f t="shared" si="144"/>
        <v>0</v>
      </c>
      <c r="I318" s="235">
        <f t="shared" si="144"/>
        <v>0</v>
      </c>
      <c r="J318" s="235">
        <f t="shared" si="144"/>
        <v>0</v>
      </c>
      <c r="K318" s="235">
        <f t="shared" si="144"/>
        <v>0</v>
      </c>
      <c r="L318" s="235">
        <f t="shared" si="144"/>
        <v>0</v>
      </c>
      <c r="M318" s="235">
        <f t="shared" si="144"/>
        <v>0</v>
      </c>
      <c r="N318" s="235">
        <f t="shared" si="144"/>
        <v>0</v>
      </c>
      <c r="O318" s="235">
        <f t="shared" si="144"/>
        <v>0</v>
      </c>
      <c r="P318" s="235">
        <f t="shared" si="144"/>
        <v>0</v>
      </c>
      <c r="Q318" s="235">
        <f t="shared" si="144"/>
        <v>0</v>
      </c>
      <c r="R318" s="235">
        <f t="shared" si="144"/>
        <v>0</v>
      </c>
      <c r="S318" s="235">
        <f t="shared" si="144"/>
        <v>0</v>
      </c>
      <c r="T318" s="235">
        <f t="shared" si="144"/>
        <v>0</v>
      </c>
      <c r="U318" s="235">
        <f t="shared" si="144"/>
        <v>0</v>
      </c>
      <c r="V318" s="235">
        <f t="shared" si="144"/>
        <v>0</v>
      </c>
      <c r="W318" s="235">
        <f t="shared" si="144"/>
        <v>0</v>
      </c>
      <c r="X318" s="235">
        <f t="shared" si="144"/>
        <v>0</v>
      </c>
      <c r="Y318" s="235">
        <f t="shared" si="144"/>
        <v>0</v>
      </c>
      <c r="Z318" s="235">
        <f t="shared" si="144"/>
        <v>0</v>
      </c>
      <c r="AA318" s="235">
        <f t="shared" si="144"/>
        <v>0</v>
      </c>
      <c r="AB318" s="235">
        <f t="shared" si="144"/>
        <v>0</v>
      </c>
      <c r="AC318" s="235">
        <f t="shared" si="144"/>
        <v>0</v>
      </c>
      <c r="AD318" s="235">
        <f t="shared" si="144"/>
        <v>0</v>
      </c>
      <c r="AE318" s="235">
        <f t="shared" si="144"/>
        <v>0</v>
      </c>
      <c r="AF318" s="235">
        <f t="shared" si="144"/>
        <v>0</v>
      </c>
      <c r="AG318" s="235">
        <f t="shared" si="144"/>
        <v>0</v>
      </c>
      <c r="AH318" s="235">
        <f t="shared" si="144"/>
        <v>0</v>
      </c>
      <c r="AI318" s="235">
        <f t="shared" si="144"/>
        <v>0</v>
      </c>
      <c r="AJ318" s="235">
        <f t="shared" si="144"/>
        <v>0</v>
      </c>
      <c r="AK318" s="235">
        <f t="shared" si="144"/>
        <v>0</v>
      </c>
      <c r="AL318" s="235">
        <f t="shared" si="144"/>
        <v>0</v>
      </c>
      <c r="AM318" s="235">
        <f t="shared" si="144"/>
        <v>0</v>
      </c>
      <c r="AN318" s="235">
        <f t="shared" si="144"/>
        <v>0</v>
      </c>
      <c r="AO318" s="235">
        <f t="shared" si="144"/>
        <v>0</v>
      </c>
      <c r="AP318" s="235">
        <f t="shared" si="144"/>
        <v>0</v>
      </c>
    </row>
    <row r="319" spans="1:42" s="16" customFormat="1" ht="12" customHeight="1" x14ac:dyDescent="0.3">
      <c r="A319" s="39" t="s">
        <v>13</v>
      </c>
      <c r="B319" s="123"/>
      <c r="C319" s="214">
        <f>SUM(C309:C318)</f>
        <v>0</v>
      </c>
      <c r="D319" s="214">
        <f t="shared" ref="D319:AP319" si="145">SUM(D309:D318)</f>
        <v>0</v>
      </c>
      <c r="E319" s="214">
        <f t="shared" si="145"/>
        <v>0</v>
      </c>
      <c r="F319" s="214">
        <f t="shared" si="145"/>
        <v>0</v>
      </c>
      <c r="G319" s="214">
        <f t="shared" si="145"/>
        <v>0</v>
      </c>
      <c r="H319" s="214">
        <f t="shared" si="145"/>
        <v>0</v>
      </c>
      <c r="I319" s="214">
        <f t="shared" si="145"/>
        <v>0</v>
      </c>
      <c r="J319" s="214">
        <f t="shared" si="145"/>
        <v>0</v>
      </c>
      <c r="K319" s="214">
        <f t="shared" si="145"/>
        <v>0</v>
      </c>
      <c r="L319" s="214">
        <f t="shared" si="145"/>
        <v>0</v>
      </c>
      <c r="M319" s="214">
        <f t="shared" si="145"/>
        <v>0</v>
      </c>
      <c r="N319" s="214">
        <f t="shared" si="145"/>
        <v>0</v>
      </c>
      <c r="O319" s="214">
        <f t="shared" si="145"/>
        <v>0</v>
      </c>
      <c r="P319" s="214">
        <f t="shared" si="145"/>
        <v>0</v>
      </c>
      <c r="Q319" s="214">
        <f t="shared" si="145"/>
        <v>0</v>
      </c>
      <c r="R319" s="214">
        <f t="shared" si="145"/>
        <v>0</v>
      </c>
      <c r="S319" s="214">
        <f t="shared" si="145"/>
        <v>0</v>
      </c>
      <c r="T319" s="214">
        <f t="shared" si="145"/>
        <v>0</v>
      </c>
      <c r="U319" s="214">
        <f t="shared" si="145"/>
        <v>0</v>
      </c>
      <c r="V319" s="214">
        <f t="shared" si="145"/>
        <v>0</v>
      </c>
      <c r="W319" s="214">
        <f t="shared" si="145"/>
        <v>0</v>
      </c>
      <c r="X319" s="214">
        <f t="shared" si="145"/>
        <v>0</v>
      </c>
      <c r="Y319" s="214">
        <f t="shared" si="145"/>
        <v>0</v>
      </c>
      <c r="Z319" s="214">
        <f t="shared" si="145"/>
        <v>0</v>
      </c>
      <c r="AA319" s="214">
        <f t="shared" si="145"/>
        <v>0</v>
      </c>
      <c r="AB319" s="214">
        <f t="shared" si="145"/>
        <v>0</v>
      </c>
      <c r="AC319" s="214">
        <f t="shared" si="145"/>
        <v>0</v>
      </c>
      <c r="AD319" s="214">
        <f t="shared" si="145"/>
        <v>0</v>
      </c>
      <c r="AE319" s="214">
        <f t="shared" si="145"/>
        <v>0</v>
      </c>
      <c r="AF319" s="214">
        <f t="shared" si="145"/>
        <v>0</v>
      </c>
      <c r="AG319" s="214">
        <f t="shared" si="145"/>
        <v>0</v>
      </c>
      <c r="AH319" s="214">
        <f t="shared" si="145"/>
        <v>0</v>
      </c>
      <c r="AI319" s="214">
        <f t="shared" si="145"/>
        <v>0</v>
      </c>
      <c r="AJ319" s="214">
        <f t="shared" si="145"/>
        <v>0</v>
      </c>
      <c r="AK319" s="214">
        <f t="shared" si="145"/>
        <v>0</v>
      </c>
      <c r="AL319" s="214">
        <f t="shared" si="145"/>
        <v>0</v>
      </c>
      <c r="AM319" s="214">
        <f t="shared" si="145"/>
        <v>0</v>
      </c>
      <c r="AN319" s="214">
        <f t="shared" si="145"/>
        <v>0</v>
      </c>
      <c r="AO319" s="214">
        <f t="shared" si="145"/>
        <v>0</v>
      </c>
      <c r="AP319" s="214">
        <f t="shared" si="145"/>
        <v>0</v>
      </c>
    </row>
    <row r="320" spans="1:42" x14ac:dyDescent="0.3">
      <c r="A320" s="3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3">
      <c r="A321" s="30" t="s">
        <v>97</v>
      </c>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3">
      <c r="A322" s="32" t="s">
        <v>80</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3">
      <c r="A323" s="16">
        <v>1</v>
      </c>
      <c r="B323" s="4">
        <v>0</v>
      </c>
      <c r="C323" s="213">
        <f>IF(C$2&lt;=analysis_period,IF(SUM($C652:C652)&gt;0,B323+1,0),0)</f>
        <v>0</v>
      </c>
      <c r="D323" s="213">
        <f>IF(D$2&lt;=analysis_period,IF(SUM($C652:D652)&gt;0,C323+1,0),0)</f>
        <v>0</v>
      </c>
      <c r="E323" s="213">
        <f>IF(E$2&lt;=analysis_period,IF(SUM($C652:E652)&gt;0,D323+1,0),0)</f>
        <v>0</v>
      </c>
      <c r="F323" s="213">
        <f>IF(F$2&lt;=analysis_period,IF(SUM($C652:F652)&gt;0,E323+1,0),0)</f>
        <v>0</v>
      </c>
      <c r="G323" s="213">
        <f>IF(G$2&lt;=analysis_period,IF(SUM($C652:G652)&gt;0,F323+1,0),0)</f>
        <v>0</v>
      </c>
      <c r="H323" s="213">
        <f>IF(H$2&lt;=analysis_period,IF(SUM($C652:H652)&gt;0,G323+1,0),0)</f>
        <v>0</v>
      </c>
      <c r="I323" s="213">
        <f>IF(I$2&lt;=analysis_period,IF(SUM($C652:I652)&gt;0,H323+1,0),0)</f>
        <v>0</v>
      </c>
      <c r="J323" s="213">
        <f>IF(J$2&lt;=analysis_period,IF(SUM($C652:J652)&gt;0,I323+1,0),0)</f>
        <v>0</v>
      </c>
      <c r="K323" s="213">
        <f>IF(K$2&lt;=analysis_period,IF(SUM($C652:K652)&gt;0,J323+1,0),0)</f>
        <v>0</v>
      </c>
      <c r="L323" s="213">
        <f>IF(L$2&lt;=analysis_period,IF(SUM($C652:L652)&gt;0,K323+1,0),0)</f>
        <v>0</v>
      </c>
      <c r="M323" s="213">
        <f>IF(M$2&lt;=analysis_period,IF(SUM($C652:M652)&gt;0,L323+1,0),0)</f>
        <v>0</v>
      </c>
      <c r="N323" s="213">
        <f>IF(N$2&lt;=analysis_period,IF(SUM($C652:N652)&gt;0,M323+1,0),0)</f>
        <v>0</v>
      </c>
      <c r="O323" s="213">
        <f>IF(O$2&lt;=analysis_period,IF(SUM($C652:O652)&gt;0,N323+1,0),0)</f>
        <v>0</v>
      </c>
      <c r="P323" s="213">
        <f>IF(P$2&lt;=analysis_period,IF(SUM($C652:P652)&gt;0,O323+1,0),0)</f>
        <v>0</v>
      </c>
      <c r="Q323" s="213">
        <f>IF(Q$2&lt;=analysis_period,IF(SUM($C652:Q652)&gt;0,P323+1,0),0)</f>
        <v>0</v>
      </c>
      <c r="R323" s="213">
        <f>IF(R$2&lt;=analysis_period,IF(SUM($C652:R652)&gt;0,Q323+1,0),0)</f>
        <v>0</v>
      </c>
      <c r="S323" s="213">
        <f>IF(S$2&lt;=analysis_period,IF(SUM($C652:S652)&gt;0,R323+1,0),0)</f>
        <v>0</v>
      </c>
      <c r="T323" s="213">
        <f>IF(T$2&lt;=analysis_period,IF(SUM($C652:T652)&gt;0,S323+1,0),0)</f>
        <v>0</v>
      </c>
      <c r="U323" s="213">
        <f>IF(U$2&lt;=analysis_period,IF(SUM($C652:U652)&gt;0,T323+1,0),0)</f>
        <v>0</v>
      </c>
      <c r="V323" s="213">
        <f>IF(V$2&lt;=analysis_period,IF(SUM($C652:V652)&gt;0,U323+1,0),0)</f>
        <v>0</v>
      </c>
      <c r="W323" s="213">
        <f>IF(W$2&lt;=analysis_period,IF(SUM($C652:W652)&gt;0,V323+1,0),0)</f>
        <v>0</v>
      </c>
      <c r="X323" s="213">
        <f>IF(X$2&lt;=analysis_period,IF(SUM($C652:X652)&gt;0,W323+1,0),0)</f>
        <v>0</v>
      </c>
      <c r="Y323" s="213">
        <f>IF(Y$2&lt;=analysis_period,IF(SUM($C652:Y652)&gt;0,X323+1,0),0)</f>
        <v>0</v>
      </c>
      <c r="Z323" s="213">
        <f>IF(Z$2&lt;=analysis_period,IF(SUM($C652:Z652)&gt;0,Y323+1,0),0)</f>
        <v>0</v>
      </c>
      <c r="AA323" s="213">
        <f>IF(AA$2&lt;=analysis_period,IF(SUM($C652:AA652)&gt;0,Z323+1,0),0)</f>
        <v>0</v>
      </c>
      <c r="AB323" s="213">
        <f>IF(AB$2&lt;=analysis_period,IF(SUM($C652:AB652)&gt;0,AA323+1,0),0)</f>
        <v>0</v>
      </c>
      <c r="AC323" s="213">
        <f>IF(AC$2&lt;=analysis_period,IF(SUM($C652:AC652)&gt;0,AB323+1,0),0)</f>
        <v>0</v>
      </c>
      <c r="AD323" s="213">
        <f>IF(AD$2&lt;=analysis_period,IF(SUM($C652:AD652)&gt;0,AC323+1,0),0)</f>
        <v>0</v>
      </c>
      <c r="AE323" s="213">
        <f>IF(AE$2&lt;=analysis_period,IF(SUM($C652:AE652)&gt;0,AD323+1,0),0)</f>
        <v>0</v>
      </c>
      <c r="AF323" s="213">
        <f>IF(AF$2&lt;=analysis_period,IF(SUM($C652:AF652)&gt;0,AE323+1,0),0)</f>
        <v>0</v>
      </c>
      <c r="AG323" s="213">
        <f>IF(AG$2&lt;=analysis_period,IF(SUM($C652:AG652)&gt;0,AF323+1,0),0)</f>
        <v>0</v>
      </c>
      <c r="AH323" s="213">
        <f>IF(AH$2&lt;=analysis_period,IF(SUM($C652:AH652)&gt;0,AG323+1,0),0)</f>
        <v>0</v>
      </c>
      <c r="AI323" s="213">
        <f>IF(AI$2&lt;=analysis_period,IF(SUM($C652:AI652)&gt;0,AH323+1,0),0)</f>
        <v>0</v>
      </c>
      <c r="AJ323" s="213">
        <f>IF(AJ$2&lt;=analysis_period,IF(SUM($C652:AJ652)&gt;0,AI323+1,0),0)</f>
        <v>0</v>
      </c>
      <c r="AK323" s="213">
        <f>IF(AK$2&lt;=analysis_period,IF(SUM($C652:AK652)&gt;0,AJ323+1,0),0)</f>
        <v>0</v>
      </c>
      <c r="AL323" s="213">
        <f>IF(AL$2&lt;=analysis_period,IF(SUM($C652:AL652)&gt;0,AK323+1,0),0)</f>
        <v>0</v>
      </c>
      <c r="AM323" s="213">
        <f>IF(AM$2&lt;=analysis_period,IF(SUM($C652:AM652)&gt;0,AL323+1,0),0)</f>
        <v>0</v>
      </c>
      <c r="AN323" s="213">
        <f>IF(AN$2&lt;=analysis_period,IF(SUM($C652:AN652)&gt;0,AM323+1,0),0)</f>
        <v>0</v>
      </c>
      <c r="AO323" s="213">
        <f>IF(AO$2&lt;=analysis_period,IF(SUM($C652:AO652)&gt;0,AN323+1,0),0)</f>
        <v>0</v>
      </c>
      <c r="AP323" s="213">
        <f>IF(AP$2&lt;=analysis_period,IF(SUM($C652:AP652)&gt;0,AO323+1,0),0)</f>
        <v>0</v>
      </c>
    </row>
    <row r="324" spans="1:42" x14ac:dyDescent="0.3">
      <c r="A324" s="16">
        <f>A323+1</f>
        <v>2</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3">
      <c r="A325" s="16">
        <f t="shared" ref="A325:A332" si="146">A324+1</f>
        <v>3</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3">
      <c r="A326" s="16">
        <f t="shared" si="146"/>
        <v>4</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3">
      <c r="A327" s="16">
        <f t="shared" si="146"/>
        <v>5</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3">
      <c r="A328" s="16">
        <f t="shared" si="146"/>
        <v>6</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3">
      <c r="A329" s="16">
        <f t="shared" si="146"/>
        <v>7</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3">
      <c r="A330" s="16">
        <f t="shared" si="146"/>
        <v>8</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3">
      <c r="A331" s="16">
        <f>A330+1</f>
        <v>9</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3">
      <c r="A332" s="16">
        <f t="shared" si="146"/>
        <v>10</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3">
      <c r="A333" s="3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3">
      <c r="A334" s="32" t="s">
        <v>84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3">
      <c r="A335" s="16">
        <v>1</v>
      </c>
      <c r="B335" s="233">
        <f t="shared" ref="B335:B344" si="147">SUM(C335:AP335)</f>
        <v>0</v>
      </c>
      <c r="C335" s="235">
        <f t="shared" ref="C335:AP335" si="148">LOOKUP(C323,$B$267:$AP$267,$B$268:$AP$268)/100*$B652</f>
        <v>0</v>
      </c>
      <c r="D335" s="235">
        <f t="shared" si="148"/>
        <v>0</v>
      </c>
      <c r="E335" s="235">
        <f t="shared" si="148"/>
        <v>0</v>
      </c>
      <c r="F335" s="235">
        <f t="shared" si="148"/>
        <v>0</v>
      </c>
      <c r="G335" s="235">
        <f t="shared" si="148"/>
        <v>0</v>
      </c>
      <c r="H335" s="235">
        <f t="shared" si="148"/>
        <v>0</v>
      </c>
      <c r="I335" s="235">
        <f t="shared" si="148"/>
        <v>0</v>
      </c>
      <c r="J335" s="235">
        <f t="shared" si="148"/>
        <v>0</v>
      </c>
      <c r="K335" s="235">
        <f t="shared" si="148"/>
        <v>0</v>
      </c>
      <c r="L335" s="235">
        <f t="shared" si="148"/>
        <v>0</v>
      </c>
      <c r="M335" s="235">
        <f t="shared" si="148"/>
        <v>0</v>
      </c>
      <c r="N335" s="235">
        <f t="shared" si="148"/>
        <v>0</v>
      </c>
      <c r="O335" s="235">
        <f t="shared" si="148"/>
        <v>0</v>
      </c>
      <c r="P335" s="235">
        <f t="shared" si="148"/>
        <v>0</v>
      </c>
      <c r="Q335" s="235">
        <f t="shared" si="148"/>
        <v>0</v>
      </c>
      <c r="R335" s="235">
        <f t="shared" si="148"/>
        <v>0</v>
      </c>
      <c r="S335" s="235">
        <f t="shared" si="148"/>
        <v>0</v>
      </c>
      <c r="T335" s="235">
        <f t="shared" si="148"/>
        <v>0</v>
      </c>
      <c r="U335" s="235">
        <f t="shared" si="148"/>
        <v>0</v>
      </c>
      <c r="V335" s="235">
        <f t="shared" si="148"/>
        <v>0</v>
      </c>
      <c r="W335" s="235">
        <f t="shared" si="148"/>
        <v>0</v>
      </c>
      <c r="X335" s="235">
        <f t="shared" si="148"/>
        <v>0</v>
      </c>
      <c r="Y335" s="235">
        <f t="shared" si="148"/>
        <v>0</v>
      </c>
      <c r="Z335" s="235">
        <f t="shared" si="148"/>
        <v>0</v>
      </c>
      <c r="AA335" s="235">
        <f t="shared" si="148"/>
        <v>0</v>
      </c>
      <c r="AB335" s="235">
        <f t="shared" si="148"/>
        <v>0</v>
      </c>
      <c r="AC335" s="235">
        <f t="shared" si="148"/>
        <v>0</v>
      </c>
      <c r="AD335" s="235">
        <f t="shared" si="148"/>
        <v>0</v>
      </c>
      <c r="AE335" s="235">
        <f t="shared" si="148"/>
        <v>0</v>
      </c>
      <c r="AF335" s="235">
        <f t="shared" si="148"/>
        <v>0</v>
      </c>
      <c r="AG335" s="235">
        <f t="shared" si="148"/>
        <v>0</v>
      </c>
      <c r="AH335" s="235">
        <f t="shared" si="148"/>
        <v>0</v>
      </c>
      <c r="AI335" s="235">
        <f t="shared" si="148"/>
        <v>0</v>
      </c>
      <c r="AJ335" s="235">
        <f t="shared" si="148"/>
        <v>0</v>
      </c>
      <c r="AK335" s="235">
        <f t="shared" si="148"/>
        <v>0</v>
      </c>
      <c r="AL335" s="235">
        <f t="shared" si="148"/>
        <v>0</v>
      </c>
      <c r="AM335" s="235">
        <f t="shared" si="148"/>
        <v>0</v>
      </c>
      <c r="AN335" s="235">
        <f t="shared" si="148"/>
        <v>0</v>
      </c>
      <c r="AO335" s="235">
        <f t="shared" si="148"/>
        <v>0</v>
      </c>
      <c r="AP335" s="235">
        <f t="shared" si="148"/>
        <v>0</v>
      </c>
    </row>
    <row r="336" spans="1:42" x14ac:dyDescent="0.3">
      <c r="A336" s="16">
        <f>A335+1</f>
        <v>2</v>
      </c>
      <c r="B336" s="233">
        <f t="shared" si="147"/>
        <v>0</v>
      </c>
      <c r="C336" s="235">
        <f t="shared" ref="C336:AP336" si="149">LOOKUP(C324,$B$267:$AP$267,$B$268:$AP$268)/100*$B653</f>
        <v>0</v>
      </c>
      <c r="D336" s="235">
        <f t="shared" si="149"/>
        <v>0</v>
      </c>
      <c r="E336" s="235">
        <f t="shared" si="149"/>
        <v>0</v>
      </c>
      <c r="F336" s="235">
        <f t="shared" si="149"/>
        <v>0</v>
      </c>
      <c r="G336" s="235">
        <f t="shared" si="149"/>
        <v>0</v>
      </c>
      <c r="H336" s="235">
        <f t="shared" si="149"/>
        <v>0</v>
      </c>
      <c r="I336" s="235">
        <f t="shared" si="149"/>
        <v>0</v>
      </c>
      <c r="J336" s="235">
        <f t="shared" si="149"/>
        <v>0</v>
      </c>
      <c r="K336" s="235">
        <f t="shared" si="149"/>
        <v>0</v>
      </c>
      <c r="L336" s="235">
        <f t="shared" si="149"/>
        <v>0</v>
      </c>
      <c r="M336" s="235">
        <f t="shared" si="149"/>
        <v>0</v>
      </c>
      <c r="N336" s="235">
        <f t="shared" si="149"/>
        <v>0</v>
      </c>
      <c r="O336" s="235">
        <f t="shared" si="149"/>
        <v>0</v>
      </c>
      <c r="P336" s="235">
        <f t="shared" si="149"/>
        <v>0</v>
      </c>
      <c r="Q336" s="235">
        <f t="shared" si="149"/>
        <v>0</v>
      </c>
      <c r="R336" s="235">
        <f t="shared" si="149"/>
        <v>0</v>
      </c>
      <c r="S336" s="235">
        <f t="shared" si="149"/>
        <v>0</v>
      </c>
      <c r="T336" s="235">
        <f t="shared" si="149"/>
        <v>0</v>
      </c>
      <c r="U336" s="235">
        <f t="shared" si="149"/>
        <v>0</v>
      </c>
      <c r="V336" s="235">
        <f t="shared" si="149"/>
        <v>0</v>
      </c>
      <c r="W336" s="235">
        <f t="shared" si="149"/>
        <v>0</v>
      </c>
      <c r="X336" s="235">
        <f t="shared" si="149"/>
        <v>0</v>
      </c>
      <c r="Y336" s="235">
        <f t="shared" si="149"/>
        <v>0</v>
      </c>
      <c r="Z336" s="235">
        <f t="shared" si="149"/>
        <v>0</v>
      </c>
      <c r="AA336" s="235">
        <f t="shared" si="149"/>
        <v>0</v>
      </c>
      <c r="AB336" s="235">
        <f t="shared" si="149"/>
        <v>0</v>
      </c>
      <c r="AC336" s="235">
        <f t="shared" si="149"/>
        <v>0</v>
      </c>
      <c r="AD336" s="235">
        <f t="shared" si="149"/>
        <v>0</v>
      </c>
      <c r="AE336" s="235">
        <f t="shared" si="149"/>
        <v>0</v>
      </c>
      <c r="AF336" s="235">
        <f t="shared" si="149"/>
        <v>0</v>
      </c>
      <c r="AG336" s="235">
        <f t="shared" si="149"/>
        <v>0</v>
      </c>
      <c r="AH336" s="235">
        <f t="shared" si="149"/>
        <v>0</v>
      </c>
      <c r="AI336" s="235">
        <f t="shared" si="149"/>
        <v>0</v>
      </c>
      <c r="AJ336" s="235">
        <f t="shared" si="149"/>
        <v>0</v>
      </c>
      <c r="AK336" s="235">
        <f t="shared" si="149"/>
        <v>0</v>
      </c>
      <c r="AL336" s="235">
        <f t="shared" si="149"/>
        <v>0</v>
      </c>
      <c r="AM336" s="235">
        <f t="shared" si="149"/>
        <v>0</v>
      </c>
      <c r="AN336" s="235">
        <f t="shared" si="149"/>
        <v>0</v>
      </c>
      <c r="AO336" s="235">
        <f t="shared" si="149"/>
        <v>0</v>
      </c>
      <c r="AP336" s="235">
        <f t="shared" si="149"/>
        <v>0</v>
      </c>
    </row>
    <row r="337" spans="1:42" x14ac:dyDescent="0.3">
      <c r="A337" s="16">
        <f t="shared" ref="A337:A344" si="150">A336+1</f>
        <v>3</v>
      </c>
      <c r="B337" s="233">
        <f t="shared" si="147"/>
        <v>0</v>
      </c>
      <c r="C337" s="235">
        <f t="shared" ref="C337:AP337" si="151">LOOKUP(C325,$B$267:$AP$267,$B$268:$AP$268)/100*$B654</f>
        <v>0</v>
      </c>
      <c r="D337" s="235">
        <f t="shared" si="151"/>
        <v>0</v>
      </c>
      <c r="E337" s="235">
        <f t="shared" si="151"/>
        <v>0</v>
      </c>
      <c r="F337" s="235">
        <f t="shared" si="151"/>
        <v>0</v>
      </c>
      <c r="G337" s="235">
        <f t="shared" si="151"/>
        <v>0</v>
      </c>
      <c r="H337" s="235">
        <f t="shared" si="151"/>
        <v>0</v>
      </c>
      <c r="I337" s="235">
        <f t="shared" si="151"/>
        <v>0</v>
      </c>
      <c r="J337" s="235">
        <f t="shared" si="151"/>
        <v>0</v>
      </c>
      <c r="K337" s="235">
        <f t="shared" si="151"/>
        <v>0</v>
      </c>
      <c r="L337" s="235">
        <f t="shared" si="151"/>
        <v>0</v>
      </c>
      <c r="M337" s="235">
        <f t="shared" si="151"/>
        <v>0</v>
      </c>
      <c r="N337" s="235">
        <f t="shared" si="151"/>
        <v>0</v>
      </c>
      <c r="O337" s="235">
        <f t="shared" si="151"/>
        <v>0</v>
      </c>
      <c r="P337" s="235">
        <f t="shared" si="151"/>
        <v>0</v>
      </c>
      <c r="Q337" s="235">
        <f t="shared" si="151"/>
        <v>0</v>
      </c>
      <c r="R337" s="235">
        <f t="shared" si="151"/>
        <v>0</v>
      </c>
      <c r="S337" s="235">
        <f t="shared" si="151"/>
        <v>0</v>
      </c>
      <c r="T337" s="235">
        <f t="shared" si="151"/>
        <v>0</v>
      </c>
      <c r="U337" s="235">
        <f t="shared" si="151"/>
        <v>0</v>
      </c>
      <c r="V337" s="235">
        <f t="shared" si="151"/>
        <v>0</v>
      </c>
      <c r="W337" s="235">
        <f t="shared" si="151"/>
        <v>0</v>
      </c>
      <c r="X337" s="235">
        <f t="shared" si="151"/>
        <v>0</v>
      </c>
      <c r="Y337" s="235">
        <f t="shared" si="151"/>
        <v>0</v>
      </c>
      <c r="Z337" s="235">
        <f t="shared" si="151"/>
        <v>0</v>
      </c>
      <c r="AA337" s="235">
        <f t="shared" si="151"/>
        <v>0</v>
      </c>
      <c r="AB337" s="235">
        <f t="shared" si="151"/>
        <v>0</v>
      </c>
      <c r="AC337" s="235">
        <f t="shared" si="151"/>
        <v>0</v>
      </c>
      <c r="AD337" s="235">
        <f t="shared" si="151"/>
        <v>0</v>
      </c>
      <c r="AE337" s="235">
        <f t="shared" si="151"/>
        <v>0</v>
      </c>
      <c r="AF337" s="235">
        <f t="shared" si="151"/>
        <v>0</v>
      </c>
      <c r="AG337" s="235">
        <f t="shared" si="151"/>
        <v>0</v>
      </c>
      <c r="AH337" s="235">
        <f t="shared" si="151"/>
        <v>0</v>
      </c>
      <c r="AI337" s="235">
        <f t="shared" si="151"/>
        <v>0</v>
      </c>
      <c r="AJ337" s="235">
        <f t="shared" si="151"/>
        <v>0</v>
      </c>
      <c r="AK337" s="235">
        <f t="shared" si="151"/>
        <v>0</v>
      </c>
      <c r="AL337" s="235">
        <f t="shared" si="151"/>
        <v>0</v>
      </c>
      <c r="AM337" s="235">
        <f t="shared" si="151"/>
        <v>0</v>
      </c>
      <c r="AN337" s="235">
        <f t="shared" si="151"/>
        <v>0</v>
      </c>
      <c r="AO337" s="235">
        <f t="shared" si="151"/>
        <v>0</v>
      </c>
      <c r="AP337" s="235">
        <f t="shared" si="151"/>
        <v>0</v>
      </c>
    </row>
    <row r="338" spans="1:42" x14ac:dyDescent="0.3">
      <c r="A338" s="16">
        <f t="shared" si="150"/>
        <v>4</v>
      </c>
      <c r="B338" s="233">
        <f t="shared" si="147"/>
        <v>0</v>
      </c>
      <c r="C338" s="235">
        <f t="shared" ref="C338:AP338" si="152">LOOKUP(C326,$B$267:$AP$267,$B$268:$AP$268)/100*$B655</f>
        <v>0</v>
      </c>
      <c r="D338" s="235">
        <f t="shared" si="152"/>
        <v>0</v>
      </c>
      <c r="E338" s="235">
        <f t="shared" si="152"/>
        <v>0</v>
      </c>
      <c r="F338" s="235">
        <f t="shared" si="152"/>
        <v>0</v>
      </c>
      <c r="G338" s="235">
        <f t="shared" si="152"/>
        <v>0</v>
      </c>
      <c r="H338" s="235">
        <f t="shared" si="152"/>
        <v>0</v>
      </c>
      <c r="I338" s="235">
        <f t="shared" si="152"/>
        <v>0</v>
      </c>
      <c r="J338" s="235">
        <f t="shared" si="152"/>
        <v>0</v>
      </c>
      <c r="K338" s="235">
        <f t="shared" si="152"/>
        <v>0</v>
      </c>
      <c r="L338" s="235">
        <f t="shared" si="152"/>
        <v>0</v>
      </c>
      <c r="M338" s="235">
        <f t="shared" si="152"/>
        <v>0</v>
      </c>
      <c r="N338" s="235">
        <f t="shared" si="152"/>
        <v>0</v>
      </c>
      <c r="O338" s="235">
        <f t="shared" si="152"/>
        <v>0</v>
      </c>
      <c r="P338" s="235">
        <f t="shared" si="152"/>
        <v>0</v>
      </c>
      <c r="Q338" s="235">
        <f t="shared" si="152"/>
        <v>0</v>
      </c>
      <c r="R338" s="235">
        <f t="shared" si="152"/>
        <v>0</v>
      </c>
      <c r="S338" s="235">
        <f t="shared" si="152"/>
        <v>0</v>
      </c>
      <c r="T338" s="235">
        <f t="shared" si="152"/>
        <v>0</v>
      </c>
      <c r="U338" s="235">
        <f t="shared" si="152"/>
        <v>0</v>
      </c>
      <c r="V338" s="235">
        <f t="shared" si="152"/>
        <v>0</v>
      </c>
      <c r="W338" s="235">
        <f t="shared" si="152"/>
        <v>0</v>
      </c>
      <c r="X338" s="235">
        <f t="shared" si="152"/>
        <v>0</v>
      </c>
      <c r="Y338" s="235">
        <f t="shared" si="152"/>
        <v>0</v>
      </c>
      <c r="Z338" s="235">
        <f t="shared" si="152"/>
        <v>0</v>
      </c>
      <c r="AA338" s="235">
        <f t="shared" si="152"/>
        <v>0</v>
      </c>
      <c r="AB338" s="235">
        <f t="shared" si="152"/>
        <v>0</v>
      </c>
      <c r="AC338" s="235">
        <f t="shared" si="152"/>
        <v>0</v>
      </c>
      <c r="AD338" s="235">
        <f t="shared" si="152"/>
        <v>0</v>
      </c>
      <c r="AE338" s="235">
        <f t="shared" si="152"/>
        <v>0</v>
      </c>
      <c r="AF338" s="235">
        <f t="shared" si="152"/>
        <v>0</v>
      </c>
      <c r="AG338" s="235">
        <f t="shared" si="152"/>
        <v>0</v>
      </c>
      <c r="AH338" s="235">
        <f t="shared" si="152"/>
        <v>0</v>
      </c>
      <c r="AI338" s="235">
        <f t="shared" si="152"/>
        <v>0</v>
      </c>
      <c r="AJ338" s="235">
        <f t="shared" si="152"/>
        <v>0</v>
      </c>
      <c r="AK338" s="235">
        <f t="shared" si="152"/>
        <v>0</v>
      </c>
      <c r="AL338" s="235">
        <f t="shared" si="152"/>
        <v>0</v>
      </c>
      <c r="AM338" s="235">
        <f t="shared" si="152"/>
        <v>0</v>
      </c>
      <c r="AN338" s="235">
        <f t="shared" si="152"/>
        <v>0</v>
      </c>
      <c r="AO338" s="235">
        <f t="shared" si="152"/>
        <v>0</v>
      </c>
      <c r="AP338" s="235">
        <f t="shared" si="152"/>
        <v>0</v>
      </c>
    </row>
    <row r="339" spans="1:42" x14ac:dyDescent="0.3">
      <c r="A339" s="16">
        <f t="shared" si="150"/>
        <v>5</v>
      </c>
      <c r="B339" s="233">
        <f t="shared" si="147"/>
        <v>0</v>
      </c>
      <c r="C339" s="235">
        <f t="shared" ref="C339:AP339" si="153">LOOKUP(C327,$B$267:$AP$267,$B$268:$AP$268)/100*$B656</f>
        <v>0</v>
      </c>
      <c r="D339" s="235">
        <f t="shared" si="153"/>
        <v>0</v>
      </c>
      <c r="E339" s="235">
        <f t="shared" si="153"/>
        <v>0</v>
      </c>
      <c r="F339" s="235">
        <f t="shared" si="153"/>
        <v>0</v>
      </c>
      <c r="G339" s="235">
        <f t="shared" si="153"/>
        <v>0</v>
      </c>
      <c r="H339" s="235">
        <f t="shared" si="153"/>
        <v>0</v>
      </c>
      <c r="I339" s="235">
        <f t="shared" si="153"/>
        <v>0</v>
      </c>
      <c r="J339" s="235">
        <f t="shared" si="153"/>
        <v>0</v>
      </c>
      <c r="K339" s="235">
        <f t="shared" si="153"/>
        <v>0</v>
      </c>
      <c r="L339" s="235">
        <f t="shared" si="153"/>
        <v>0</v>
      </c>
      <c r="M339" s="235">
        <f t="shared" si="153"/>
        <v>0</v>
      </c>
      <c r="N339" s="235">
        <f t="shared" si="153"/>
        <v>0</v>
      </c>
      <c r="O339" s="235">
        <f t="shared" si="153"/>
        <v>0</v>
      </c>
      <c r="P339" s="235">
        <f t="shared" si="153"/>
        <v>0</v>
      </c>
      <c r="Q339" s="235">
        <f t="shared" si="153"/>
        <v>0</v>
      </c>
      <c r="R339" s="235">
        <f t="shared" si="153"/>
        <v>0</v>
      </c>
      <c r="S339" s="235">
        <f t="shared" si="153"/>
        <v>0</v>
      </c>
      <c r="T339" s="235">
        <f t="shared" si="153"/>
        <v>0</v>
      </c>
      <c r="U339" s="235">
        <f t="shared" si="153"/>
        <v>0</v>
      </c>
      <c r="V339" s="235">
        <f t="shared" si="153"/>
        <v>0</v>
      </c>
      <c r="W339" s="235">
        <f t="shared" si="153"/>
        <v>0</v>
      </c>
      <c r="X339" s="235">
        <f t="shared" si="153"/>
        <v>0</v>
      </c>
      <c r="Y339" s="235">
        <f t="shared" si="153"/>
        <v>0</v>
      </c>
      <c r="Z339" s="235">
        <f t="shared" si="153"/>
        <v>0</v>
      </c>
      <c r="AA339" s="235">
        <f t="shared" si="153"/>
        <v>0</v>
      </c>
      <c r="AB339" s="235">
        <f t="shared" si="153"/>
        <v>0</v>
      </c>
      <c r="AC339" s="235">
        <f t="shared" si="153"/>
        <v>0</v>
      </c>
      <c r="AD339" s="235">
        <f t="shared" si="153"/>
        <v>0</v>
      </c>
      <c r="AE339" s="235">
        <f t="shared" si="153"/>
        <v>0</v>
      </c>
      <c r="AF339" s="235">
        <f t="shared" si="153"/>
        <v>0</v>
      </c>
      <c r="AG339" s="235">
        <f t="shared" si="153"/>
        <v>0</v>
      </c>
      <c r="AH339" s="235">
        <f t="shared" si="153"/>
        <v>0</v>
      </c>
      <c r="AI339" s="235">
        <f t="shared" si="153"/>
        <v>0</v>
      </c>
      <c r="AJ339" s="235">
        <f t="shared" si="153"/>
        <v>0</v>
      </c>
      <c r="AK339" s="235">
        <f t="shared" si="153"/>
        <v>0</v>
      </c>
      <c r="AL339" s="235">
        <f t="shared" si="153"/>
        <v>0</v>
      </c>
      <c r="AM339" s="235">
        <f t="shared" si="153"/>
        <v>0</v>
      </c>
      <c r="AN339" s="235">
        <f t="shared" si="153"/>
        <v>0</v>
      </c>
      <c r="AO339" s="235">
        <f t="shared" si="153"/>
        <v>0</v>
      </c>
      <c r="AP339" s="235">
        <f t="shared" si="153"/>
        <v>0</v>
      </c>
    </row>
    <row r="340" spans="1:42" x14ac:dyDescent="0.3">
      <c r="A340" s="16">
        <f t="shared" si="150"/>
        <v>6</v>
      </c>
      <c r="B340" s="233">
        <f t="shared" si="147"/>
        <v>0</v>
      </c>
      <c r="C340" s="235">
        <f t="shared" ref="C340:AP340" si="154">LOOKUP(C328,$B$267:$AP$267,$B$268:$AP$268)/100*$B657</f>
        <v>0</v>
      </c>
      <c r="D340" s="235">
        <f t="shared" si="154"/>
        <v>0</v>
      </c>
      <c r="E340" s="235">
        <f t="shared" si="154"/>
        <v>0</v>
      </c>
      <c r="F340" s="235">
        <f t="shared" si="154"/>
        <v>0</v>
      </c>
      <c r="G340" s="235">
        <f t="shared" si="154"/>
        <v>0</v>
      </c>
      <c r="H340" s="235">
        <f t="shared" si="154"/>
        <v>0</v>
      </c>
      <c r="I340" s="235">
        <f t="shared" si="154"/>
        <v>0</v>
      </c>
      <c r="J340" s="235">
        <f t="shared" si="154"/>
        <v>0</v>
      </c>
      <c r="K340" s="235">
        <f t="shared" si="154"/>
        <v>0</v>
      </c>
      <c r="L340" s="235">
        <f t="shared" si="154"/>
        <v>0</v>
      </c>
      <c r="M340" s="235">
        <f t="shared" si="154"/>
        <v>0</v>
      </c>
      <c r="N340" s="235">
        <f t="shared" si="154"/>
        <v>0</v>
      </c>
      <c r="O340" s="235">
        <f t="shared" si="154"/>
        <v>0</v>
      </c>
      <c r="P340" s="235">
        <f t="shared" si="154"/>
        <v>0</v>
      </c>
      <c r="Q340" s="235">
        <f t="shared" si="154"/>
        <v>0</v>
      </c>
      <c r="R340" s="235">
        <f t="shared" si="154"/>
        <v>0</v>
      </c>
      <c r="S340" s="235">
        <f t="shared" si="154"/>
        <v>0</v>
      </c>
      <c r="T340" s="235">
        <f t="shared" si="154"/>
        <v>0</v>
      </c>
      <c r="U340" s="235">
        <f t="shared" si="154"/>
        <v>0</v>
      </c>
      <c r="V340" s="235">
        <f t="shared" si="154"/>
        <v>0</v>
      </c>
      <c r="W340" s="235">
        <f t="shared" si="154"/>
        <v>0</v>
      </c>
      <c r="X340" s="235">
        <f t="shared" si="154"/>
        <v>0</v>
      </c>
      <c r="Y340" s="235">
        <f t="shared" si="154"/>
        <v>0</v>
      </c>
      <c r="Z340" s="235">
        <f t="shared" si="154"/>
        <v>0</v>
      </c>
      <c r="AA340" s="235">
        <f t="shared" si="154"/>
        <v>0</v>
      </c>
      <c r="AB340" s="235">
        <f t="shared" si="154"/>
        <v>0</v>
      </c>
      <c r="AC340" s="235">
        <f t="shared" si="154"/>
        <v>0</v>
      </c>
      <c r="AD340" s="235">
        <f t="shared" si="154"/>
        <v>0</v>
      </c>
      <c r="AE340" s="235">
        <f t="shared" si="154"/>
        <v>0</v>
      </c>
      <c r="AF340" s="235">
        <f t="shared" si="154"/>
        <v>0</v>
      </c>
      <c r="AG340" s="235">
        <f t="shared" si="154"/>
        <v>0</v>
      </c>
      <c r="AH340" s="235">
        <f t="shared" si="154"/>
        <v>0</v>
      </c>
      <c r="AI340" s="235">
        <f t="shared" si="154"/>
        <v>0</v>
      </c>
      <c r="AJ340" s="235">
        <f t="shared" si="154"/>
        <v>0</v>
      </c>
      <c r="AK340" s="235">
        <f t="shared" si="154"/>
        <v>0</v>
      </c>
      <c r="AL340" s="235">
        <f t="shared" si="154"/>
        <v>0</v>
      </c>
      <c r="AM340" s="235">
        <f t="shared" si="154"/>
        <v>0</v>
      </c>
      <c r="AN340" s="235">
        <f t="shared" si="154"/>
        <v>0</v>
      </c>
      <c r="AO340" s="235">
        <f t="shared" si="154"/>
        <v>0</v>
      </c>
      <c r="AP340" s="235">
        <f t="shared" si="154"/>
        <v>0</v>
      </c>
    </row>
    <row r="341" spans="1:42" x14ac:dyDescent="0.3">
      <c r="A341" s="16">
        <f t="shared" si="150"/>
        <v>7</v>
      </c>
      <c r="B341" s="233">
        <f t="shared" si="147"/>
        <v>0</v>
      </c>
      <c r="C341" s="235">
        <f t="shared" ref="C341:AP341" si="155">LOOKUP(C329,$B$267:$AP$267,$B$268:$AP$268)/100*$B658</f>
        <v>0</v>
      </c>
      <c r="D341" s="235">
        <f t="shared" si="155"/>
        <v>0</v>
      </c>
      <c r="E341" s="235">
        <f t="shared" si="155"/>
        <v>0</v>
      </c>
      <c r="F341" s="235">
        <f t="shared" si="155"/>
        <v>0</v>
      </c>
      <c r="G341" s="235">
        <f t="shared" si="155"/>
        <v>0</v>
      </c>
      <c r="H341" s="235">
        <f t="shared" si="155"/>
        <v>0</v>
      </c>
      <c r="I341" s="235">
        <f t="shared" si="155"/>
        <v>0</v>
      </c>
      <c r="J341" s="235">
        <f t="shared" si="155"/>
        <v>0</v>
      </c>
      <c r="K341" s="235">
        <f t="shared" si="155"/>
        <v>0</v>
      </c>
      <c r="L341" s="235">
        <f t="shared" si="155"/>
        <v>0</v>
      </c>
      <c r="M341" s="235">
        <f t="shared" si="155"/>
        <v>0</v>
      </c>
      <c r="N341" s="235">
        <f t="shared" si="155"/>
        <v>0</v>
      </c>
      <c r="O341" s="235">
        <f t="shared" si="155"/>
        <v>0</v>
      </c>
      <c r="P341" s="235">
        <f t="shared" si="155"/>
        <v>0</v>
      </c>
      <c r="Q341" s="235">
        <f t="shared" si="155"/>
        <v>0</v>
      </c>
      <c r="R341" s="235">
        <f t="shared" si="155"/>
        <v>0</v>
      </c>
      <c r="S341" s="235">
        <f t="shared" si="155"/>
        <v>0</v>
      </c>
      <c r="T341" s="235">
        <f t="shared" si="155"/>
        <v>0</v>
      </c>
      <c r="U341" s="235">
        <f t="shared" si="155"/>
        <v>0</v>
      </c>
      <c r="V341" s="235">
        <f t="shared" si="155"/>
        <v>0</v>
      </c>
      <c r="W341" s="235">
        <f t="shared" si="155"/>
        <v>0</v>
      </c>
      <c r="X341" s="235">
        <f t="shared" si="155"/>
        <v>0</v>
      </c>
      <c r="Y341" s="235">
        <f t="shared" si="155"/>
        <v>0</v>
      </c>
      <c r="Z341" s="235">
        <f t="shared" si="155"/>
        <v>0</v>
      </c>
      <c r="AA341" s="235">
        <f t="shared" si="155"/>
        <v>0</v>
      </c>
      <c r="AB341" s="235">
        <f t="shared" si="155"/>
        <v>0</v>
      </c>
      <c r="AC341" s="235">
        <f t="shared" si="155"/>
        <v>0</v>
      </c>
      <c r="AD341" s="235">
        <f t="shared" si="155"/>
        <v>0</v>
      </c>
      <c r="AE341" s="235">
        <f t="shared" si="155"/>
        <v>0</v>
      </c>
      <c r="AF341" s="235">
        <f t="shared" si="155"/>
        <v>0</v>
      </c>
      <c r="AG341" s="235">
        <f t="shared" si="155"/>
        <v>0</v>
      </c>
      <c r="AH341" s="235">
        <f t="shared" si="155"/>
        <v>0</v>
      </c>
      <c r="AI341" s="235">
        <f t="shared" si="155"/>
        <v>0</v>
      </c>
      <c r="AJ341" s="235">
        <f t="shared" si="155"/>
        <v>0</v>
      </c>
      <c r="AK341" s="235">
        <f t="shared" si="155"/>
        <v>0</v>
      </c>
      <c r="AL341" s="235">
        <f t="shared" si="155"/>
        <v>0</v>
      </c>
      <c r="AM341" s="235">
        <f t="shared" si="155"/>
        <v>0</v>
      </c>
      <c r="AN341" s="235">
        <f t="shared" si="155"/>
        <v>0</v>
      </c>
      <c r="AO341" s="235">
        <f t="shared" si="155"/>
        <v>0</v>
      </c>
      <c r="AP341" s="235">
        <f t="shared" si="155"/>
        <v>0</v>
      </c>
    </row>
    <row r="342" spans="1:42" x14ac:dyDescent="0.3">
      <c r="A342" s="16">
        <f t="shared" si="150"/>
        <v>8</v>
      </c>
      <c r="B342" s="233">
        <f t="shared" si="147"/>
        <v>0</v>
      </c>
      <c r="C342" s="235">
        <f t="shared" ref="C342:AP342" si="156">LOOKUP(C330,$B$267:$AP$267,$B$268:$AP$268)/100*$B659</f>
        <v>0</v>
      </c>
      <c r="D342" s="235">
        <f t="shared" si="156"/>
        <v>0</v>
      </c>
      <c r="E342" s="235">
        <f t="shared" si="156"/>
        <v>0</v>
      </c>
      <c r="F342" s="235">
        <f t="shared" si="156"/>
        <v>0</v>
      </c>
      <c r="G342" s="235">
        <f t="shared" si="156"/>
        <v>0</v>
      </c>
      <c r="H342" s="235">
        <f t="shared" si="156"/>
        <v>0</v>
      </c>
      <c r="I342" s="235">
        <f t="shared" si="156"/>
        <v>0</v>
      </c>
      <c r="J342" s="235">
        <f t="shared" si="156"/>
        <v>0</v>
      </c>
      <c r="K342" s="235">
        <f t="shared" si="156"/>
        <v>0</v>
      </c>
      <c r="L342" s="235">
        <f t="shared" si="156"/>
        <v>0</v>
      </c>
      <c r="M342" s="235">
        <f t="shared" si="156"/>
        <v>0</v>
      </c>
      <c r="N342" s="235">
        <f t="shared" si="156"/>
        <v>0</v>
      </c>
      <c r="O342" s="235">
        <f t="shared" si="156"/>
        <v>0</v>
      </c>
      <c r="P342" s="235">
        <f t="shared" si="156"/>
        <v>0</v>
      </c>
      <c r="Q342" s="235">
        <f t="shared" si="156"/>
        <v>0</v>
      </c>
      <c r="R342" s="235">
        <f t="shared" si="156"/>
        <v>0</v>
      </c>
      <c r="S342" s="235">
        <f t="shared" si="156"/>
        <v>0</v>
      </c>
      <c r="T342" s="235">
        <f t="shared" si="156"/>
        <v>0</v>
      </c>
      <c r="U342" s="235">
        <f t="shared" si="156"/>
        <v>0</v>
      </c>
      <c r="V342" s="235">
        <f t="shared" si="156"/>
        <v>0</v>
      </c>
      <c r="W342" s="235">
        <f t="shared" si="156"/>
        <v>0</v>
      </c>
      <c r="X342" s="235">
        <f t="shared" si="156"/>
        <v>0</v>
      </c>
      <c r="Y342" s="235">
        <f t="shared" si="156"/>
        <v>0</v>
      </c>
      <c r="Z342" s="235">
        <f t="shared" si="156"/>
        <v>0</v>
      </c>
      <c r="AA342" s="235">
        <f t="shared" si="156"/>
        <v>0</v>
      </c>
      <c r="AB342" s="235">
        <f t="shared" si="156"/>
        <v>0</v>
      </c>
      <c r="AC342" s="235">
        <f t="shared" si="156"/>
        <v>0</v>
      </c>
      <c r="AD342" s="235">
        <f t="shared" si="156"/>
        <v>0</v>
      </c>
      <c r="AE342" s="235">
        <f t="shared" si="156"/>
        <v>0</v>
      </c>
      <c r="AF342" s="235">
        <f t="shared" si="156"/>
        <v>0</v>
      </c>
      <c r="AG342" s="235">
        <f t="shared" si="156"/>
        <v>0</v>
      </c>
      <c r="AH342" s="235">
        <f t="shared" si="156"/>
        <v>0</v>
      </c>
      <c r="AI342" s="235">
        <f t="shared" si="156"/>
        <v>0</v>
      </c>
      <c r="AJ342" s="235">
        <f t="shared" si="156"/>
        <v>0</v>
      </c>
      <c r="AK342" s="235">
        <f t="shared" si="156"/>
        <v>0</v>
      </c>
      <c r="AL342" s="235">
        <f t="shared" si="156"/>
        <v>0</v>
      </c>
      <c r="AM342" s="235">
        <f t="shared" si="156"/>
        <v>0</v>
      </c>
      <c r="AN342" s="235">
        <f t="shared" si="156"/>
        <v>0</v>
      </c>
      <c r="AO342" s="235">
        <f t="shared" si="156"/>
        <v>0</v>
      </c>
      <c r="AP342" s="235">
        <f t="shared" si="156"/>
        <v>0</v>
      </c>
    </row>
    <row r="343" spans="1:42" x14ac:dyDescent="0.3">
      <c r="A343" s="16">
        <f>A342+1</f>
        <v>9</v>
      </c>
      <c r="B343" s="233">
        <f t="shared" si="147"/>
        <v>0</v>
      </c>
      <c r="C343" s="235">
        <f t="shared" ref="C343:AP343" si="157">LOOKUP(C331,$B$267:$AP$267,$B$268:$AP$268)/100*$B660</f>
        <v>0</v>
      </c>
      <c r="D343" s="235">
        <f t="shared" si="157"/>
        <v>0</v>
      </c>
      <c r="E343" s="235">
        <f t="shared" si="157"/>
        <v>0</v>
      </c>
      <c r="F343" s="235">
        <f t="shared" si="157"/>
        <v>0</v>
      </c>
      <c r="G343" s="235">
        <f t="shared" si="157"/>
        <v>0</v>
      </c>
      <c r="H343" s="235">
        <f t="shared" si="157"/>
        <v>0</v>
      </c>
      <c r="I343" s="235">
        <f t="shared" si="157"/>
        <v>0</v>
      </c>
      <c r="J343" s="235">
        <f t="shared" si="157"/>
        <v>0</v>
      </c>
      <c r="K343" s="235">
        <f t="shared" si="157"/>
        <v>0</v>
      </c>
      <c r="L343" s="235">
        <f t="shared" si="157"/>
        <v>0</v>
      </c>
      <c r="M343" s="235">
        <f t="shared" si="157"/>
        <v>0</v>
      </c>
      <c r="N343" s="235">
        <f t="shared" si="157"/>
        <v>0</v>
      </c>
      <c r="O343" s="235">
        <f t="shared" si="157"/>
        <v>0</v>
      </c>
      <c r="P343" s="235">
        <f t="shared" si="157"/>
        <v>0</v>
      </c>
      <c r="Q343" s="235">
        <f t="shared" si="157"/>
        <v>0</v>
      </c>
      <c r="R343" s="235">
        <f t="shared" si="157"/>
        <v>0</v>
      </c>
      <c r="S343" s="235">
        <f t="shared" si="157"/>
        <v>0</v>
      </c>
      <c r="T343" s="235">
        <f t="shared" si="157"/>
        <v>0</v>
      </c>
      <c r="U343" s="235">
        <f t="shared" si="157"/>
        <v>0</v>
      </c>
      <c r="V343" s="235">
        <f t="shared" si="157"/>
        <v>0</v>
      </c>
      <c r="W343" s="235">
        <f t="shared" si="157"/>
        <v>0</v>
      </c>
      <c r="X343" s="235">
        <f t="shared" si="157"/>
        <v>0</v>
      </c>
      <c r="Y343" s="235">
        <f t="shared" si="157"/>
        <v>0</v>
      </c>
      <c r="Z343" s="235">
        <f t="shared" si="157"/>
        <v>0</v>
      </c>
      <c r="AA343" s="235">
        <f t="shared" si="157"/>
        <v>0</v>
      </c>
      <c r="AB343" s="235">
        <f t="shared" si="157"/>
        <v>0</v>
      </c>
      <c r="AC343" s="235">
        <f t="shared" si="157"/>
        <v>0</v>
      </c>
      <c r="AD343" s="235">
        <f t="shared" si="157"/>
        <v>0</v>
      </c>
      <c r="AE343" s="235">
        <f t="shared" si="157"/>
        <v>0</v>
      </c>
      <c r="AF343" s="235">
        <f t="shared" si="157"/>
        <v>0</v>
      </c>
      <c r="AG343" s="235">
        <f t="shared" si="157"/>
        <v>0</v>
      </c>
      <c r="AH343" s="235">
        <f t="shared" si="157"/>
        <v>0</v>
      </c>
      <c r="AI343" s="235">
        <f t="shared" si="157"/>
        <v>0</v>
      </c>
      <c r="AJ343" s="235">
        <f t="shared" si="157"/>
        <v>0</v>
      </c>
      <c r="AK343" s="235">
        <f t="shared" si="157"/>
        <v>0</v>
      </c>
      <c r="AL343" s="235">
        <f t="shared" si="157"/>
        <v>0</v>
      </c>
      <c r="AM343" s="235">
        <f t="shared" si="157"/>
        <v>0</v>
      </c>
      <c r="AN343" s="235">
        <f t="shared" si="157"/>
        <v>0</v>
      </c>
      <c r="AO343" s="235">
        <f t="shared" si="157"/>
        <v>0</v>
      </c>
      <c r="AP343" s="235">
        <f t="shared" si="157"/>
        <v>0</v>
      </c>
    </row>
    <row r="344" spans="1:42" x14ac:dyDescent="0.3">
      <c r="A344" s="16">
        <f t="shared" si="150"/>
        <v>10</v>
      </c>
      <c r="B344" s="233">
        <f t="shared" si="147"/>
        <v>0</v>
      </c>
      <c r="C344" s="235">
        <f t="shared" ref="C344:AP344" si="158">LOOKUP(C332,$B$267:$AP$267,$B$268:$AP$268)/100*$B661</f>
        <v>0</v>
      </c>
      <c r="D344" s="235">
        <f t="shared" si="158"/>
        <v>0</v>
      </c>
      <c r="E344" s="235">
        <f t="shared" si="158"/>
        <v>0</v>
      </c>
      <c r="F344" s="235">
        <f t="shared" si="158"/>
        <v>0</v>
      </c>
      <c r="G344" s="235">
        <f t="shared" si="158"/>
        <v>0</v>
      </c>
      <c r="H344" s="235">
        <f t="shared" si="158"/>
        <v>0</v>
      </c>
      <c r="I344" s="235">
        <f t="shared" si="158"/>
        <v>0</v>
      </c>
      <c r="J344" s="235">
        <f t="shared" si="158"/>
        <v>0</v>
      </c>
      <c r="K344" s="235">
        <f t="shared" si="158"/>
        <v>0</v>
      </c>
      <c r="L344" s="235">
        <f t="shared" si="158"/>
        <v>0</v>
      </c>
      <c r="M344" s="235">
        <f t="shared" si="158"/>
        <v>0</v>
      </c>
      <c r="N344" s="235">
        <f t="shared" si="158"/>
        <v>0</v>
      </c>
      <c r="O344" s="235">
        <f t="shared" si="158"/>
        <v>0</v>
      </c>
      <c r="P344" s="235">
        <f t="shared" si="158"/>
        <v>0</v>
      </c>
      <c r="Q344" s="235">
        <f t="shared" si="158"/>
        <v>0</v>
      </c>
      <c r="R344" s="235">
        <f t="shared" si="158"/>
        <v>0</v>
      </c>
      <c r="S344" s="235">
        <f t="shared" si="158"/>
        <v>0</v>
      </c>
      <c r="T344" s="235">
        <f t="shared" si="158"/>
        <v>0</v>
      </c>
      <c r="U344" s="235">
        <f t="shared" si="158"/>
        <v>0</v>
      </c>
      <c r="V344" s="235">
        <f t="shared" si="158"/>
        <v>0</v>
      </c>
      <c r="W344" s="235">
        <f t="shared" si="158"/>
        <v>0</v>
      </c>
      <c r="X344" s="235">
        <f t="shared" si="158"/>
        <v>0</v>
      </c>
      <c r="Y344" s="235">
        <f t="shared" si="158"/>
        <v>0</v>
      </c>
      <c r="Z344" s="235">
        <f t="shared" si="158"/>
        <v>0</v>
      </c>
      <c r="AA344" s="235">
        <f t="shared" si="158"/>
        <v>0</v>
      </c>
      <c r="AB344" s="235">
        <f t="shared" si="158"/>
        <v>0</v>
      </c>
      <c r="AC344" s="235">
        <f t="shared" si="158"/>
        <v>0</v>
      </c>
      <c r="AD344" s="235">
        <f t="shared" si="158"/>
        <v>0</v>
      </c>
      <c r="AE344" s="235">
        <f t="shared" si="158"/>
        <v>0</v>
      </c>
      <c r="AF344" s="235">
        <f t="shared" si="158"/>
        <v>0</v>
      </c>
      <c r="AG344" s="235">
        <f t="shared" si="158"/>
        <v>0</v>
      </c>
      <c r="AH344" s="235">
        <f t="shared" si="158"/>
        <v>0</v>
      </c>
      <c r="AI344" s="235">
        <f t="shared" si="158"/>
        <v>0</v>
      </c>
      <c r="AJ344" s="235">
        <f t="shared" si="158"/>
        <v>0</v>
      </c>
      <c r="AK344" s="235">
        <f t="shared" si="158"/>
        <v>0</v>
      </c>
      <c r="AL344" s="235">
        <f t="shared" si="158"/>
        <v>0</v>
      </c>
      <c r="AM344" s="235">
        <f t="shared" si="158"/>
        <v>0</v>
      </c>
      <c r="AN344" s="235">
        <f t="shared" si="158"/>
        <v>0</v>
      </c>
      <c r="AO344" s="235">
        <f t="shared" si="158"/>
        <v>0</v>
      </c>
      <c r="AP344" s="235">
        <f t="shared" si="158"/>
        <v>0</v>
      </c>
    </row>
    <row r="345" spans="1:42" s="16" customFormat="1" ht="12" customHeight="1" x14ac:dyDescent="0.3">
      <c r="A345" s="39" t="s">
        <v>13</v>
      </c>
      <c r="B345" s="19"/>
      <c r="C345" s="214">
        <f>SUM(C335:C344)</f>
        <v>0</v>
      </c>
      <c r="D345" s="214">
        <f t="shared" ref="D345:AP345" si="159">SUM(D335:D344)</f>
        <v>0</v>
      </c>
      <c r="E345" s="214">
        <f t="shared" si="159"/>
        <v>0</v>
      </c>
      <c r="F345" s="214">
        <f t="shared" si="159"/>
        <v>0</v>
      </c>
      <c r="G345" s="214">
        <f t="shared" si="159"/>
        <v>0</v>
      </c>
      <c r="H345" s="214">
        <f t="shared" si="159"/>
        <v>0</v>
      </c>
      <c r="I345" s="214">
        <f t="shared" si="159"/>
        <v>0</v>
      </c>
      <c r="J345" s="214">
        <f t="shared" si="159"/>
        <v>0</v>
      </c>
      <c r="K345" s="214">
        <f t="shared" si="159"/>
        <v>0</v>
      </c>
      <c r="L345" s="214">
        <f t="shared" si="159"/>
        <v>0</v>
      </c>
      <c r="M345" s="214">
        <f t="shared" si="159"/>
        <v>0</v>
      </c>
      <c r="N345" s="214">
        <f t="shared" si="159"/>
        <v>0</v>
      </c>
      <c r="O345" s="214">
        <f t="shared" si="159"/>
        <v>0</v>
      </c>
      <c r="P345" s="214">
        <f t="shared" si="159"/>
        <v>0</v>
      </c>
      <c r="Q345" s="214">
        <f t="shared" si="159"/>
        <v>0</v>
      </c>
      <c r="R345" s="214">
        <f t="shared" si="159"/>
        <v>0</v>
      </c>
      <c r="S345" s="214">
        <f t="shared" si="159"/>
        <v>0</v>
      </c>
      <c r="T345" s="214">
        <f t="shared" si="159"/>
        <v>0</v>
      </c>
      <c r="U345" s="214">
        <f t="shared" si="159"/>
        <v>0</v>
      </c>
      <c r="V345" s="214">
        <f t="shared" si="159"/>
        <v>0</v>
      </c>
      <c r="W345" s="214">
        <f t="shared" si="159"/>
        <v>0</v>
      </c>
      <c r="X345" s="214">
        <f t="shared" si="159"/>
        <v>0</v>
      </c>
      <c r="Y345" s="214">
        <f t="shared" si="159"/>
        <v>0</v>
      </c>
      <c r="Z345" s="214">
        <f t="shared" si="159"/>
        <v>0</v>
      </c>
      <c r="AA345" s="214">
        <f t="shared" si="159"/>
        <v>0</v>
      </c>
      <c r="AB345" s="214">
        <f t="shared" si="159"/>
        <v>0</v>
      </c>
      <c r="AC345" s="214">
        <f t="shared" si="159"/>
        <v>0</v>
      </c>
      <c r="AD345" s="214">
        <f t="shared" si="159"/>
        <v>0</v>
      </c>
      <c r="AE345" s="214">
        <f t="shared" si="159"/>
        <v>0</v>
      </c>
      <c r="AF345" s="214">
        <f t="shared" si="159"/>
        <v>0</v>
      </c>
      <c r="AG345" s="214">
        <f t="shared" si="159"/>
        <v>0</v>
      </c>
      <c r="AH345" s="214">
        <f t="shared" si="159"/>
        <v>0</v>
      </c>
      <c r="AI345" s="214">
        <f t="shared" si="159"/>
        <v>0</v>
      </c>
      <c r="AJ345" s="214">
        <f t="shared" si="159"/>
        <v>0</v>
      </c>
      <c r="AK345" s="214">
        <f t="shared" si="159"/>
        <v>0</v>
      </c>
      <c r="AL345" s="214">
        <f t="shared" si="159"/>
        <v>0</v>
      </c>
      <c r="AM345" s="214">
        <f t="shared" si="159"/>
        <v>0</v>
      </c>
      <c r="AN345" s="214">
        <f t="shared" si="159"/>
        <v>0</v>
      </c>
      <c r="AO345" s="214">
        <f t="shared" si="159"/>
        <v>0</v>
      </c>
      <c r="AP345" s="214">
        <f t="shared" si="159"/>
        <v>0</v>
      </c>
    </row>
    <row r="346" spans="1:42" x14ac:dyDescent="0.3">
      <c r="A346" s="3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3">
      <c r="A347" s="29" t="s">
        <v>103</v>
      </c>
    </row>
    <row r="348" spans="1:42" x14ac:dyDescent="0.3">
      <c r="A348" s="16" t="s">
        <v>25</v>
      </c>
      <c r="G348" s="404" t="s">
        <v>69</v>
      </c>
      <c r="H348" s="405"/>
      <c r="I348" s="405"/>
      <c r="J348" s="406"/>
      <c r="K348" s="407" t="s">
        <v>70</v>
      </c>
      <c r="L348" s="408"/>
    </row>
    <row r="349" spans="1:42" ht="52" x14ac:dyDescent="0.3">
      <c r="A349" s="16"/>
      <c r="B349" s="18" t="s">
        <v>59</v>
      </c>
      <c r="C349" s="18" t="s">
        <v>55</v>
      </c>
      <c r="D349" s="18" t="s">
        <v>57</v>
      </c>
      <c r="E349" s="34" t="s">
        <v>58</v>
      </c>
      <c r="F349" s="18" t="s">
        <v>60</v>
      </c>
      <c r="G349" s="18" t="s">
        <v>64</v>
      </c>
      <c r="H349" s="18" t="s">
        <v>66</v>
      </c>
      <c r="I349" s="67" t="s">
        <v>65</v>
      </c>
      <c r="J349" s="18" t="s">
        <v>67</v>
      </c>
      <c r="K349" s="40" t="s">
        <v>3</v>
      </c>
      <c r="L349" s="183" t="s">
        <v>67</v>
      </c>
      <c r="M349" s="35" t="s">
        <v>71</v>
      </c>
      <c r="N349" s="35" t="s">
        <v>72</v>
      </c>
      <c r="O349" s="18" t="s">
        <v>61</v>
      </c>
      <c r="P349" s="182" t="s">
        <v>93</v>
      </c>
      <c r="Q349" s="18" t="s">
        <v>94</v>
      </c>
    </row>
    <row r="350" spans="1:42" s="16" customFormat="1" x14ac:dyDescent="0.3">
      <c r="A350" s="41" t="str">
        <f t="shared" ref="A350:A355" si="160">A217</f>
        <v>5-yr MACRS</v>
      </c>
      <c r="B350" s="284">
        <f>IF(Inputs!$C$143=0,0,depr_alloc_macrs_5_percent*100/Inputs!$C$143)</f>
        <v>0</v>
      </c>
      <c r="C350" s="162">
        <f>-$B$81*depr_alloc_macrs_5_percent/100</f>
        <v>0</v>
      </c>
      <c r="D350" s="162">
        <f>$B350/100*D$356</f>
        <v>0</v>
      </c>
      <c r="E350" s="162">
        <f>$B350/100*E$356</f>
        <v>0</v>
      </c>
      <c r="F350" s="164">
        <f>C350-D350-E350</f>
        <v>0</v>
      </c>
      <c r="G350" s="165">
        <f>IF(Inputs!F136="Yes",F350,0)</f>
        <v>0</v>
      </c>
      <c r="H350" s="175">
        <f t="shared" ref="H350:H355" si="161">IF($G$356=0,0,G350/$G$356)*100</f>
        <v>0</v>
      </c>
      <c r="I350" s="168">
        <f t="shared" ref="I350:I355" si="162">$I$356*H350/100</f>
        <v>0</v>
      </c>
      <c r="J350" s="169">
        <f>I350*0.5</f>
        <v>0</v>
      </c>
      <c r="K350" s="164">
        <f t="shared" ref="K350:K355" si="163">H350/100*$K$356</f>
        <v>0</v>
      </c>
      <c r="L350" s="164">
        <f>K350*0.5</f>
        <v>0</v>
      </c>
      <c r="M350" s="162">
        <f>IF(itc_sta_amount_deprbas_fed="Yes",L217,0)+IF(itc_sta_percent_deprbas_fed="Yes",J217,0)</f>
        <v>0</v>
      </c>
      <c r="N350" s="162">
        <f t="shared" ref="N350:N355" si="164">IF(itc_fed_amount_deprbas_fed="Yes",L350,0)+IF(itc_fed_percent_deprbas_fed="Yes",J350,0)</f>
        <v>0</v>
      </c>
      <c r="O350" s="170">
        <f t="shared" ref="O350:O355" si="165">F350-M350-N350</f>
        <v>0</v>
      </c>
      <c r="P350" s="162">
        <f>IF(depr_bonus_fed_macrs_5="Yes",O350*depr_bonus_fed/100,0)</f>
        <v>0</v>
      </c>
      <c r="Q350" s="164">
        <f>O350-P350</f>
        <v>0</v>
      </c>
    </row>
    <row r="351" spans="1:42" s="16" customFormat="1" x14ac:dyDescent="0.3">
      <c r="A351" s="41" t="str">
        <f t="shared" si="160"/>
        <v>15-yr MACRS</v>
      </c>
      <c r="B351" s="284">
        <f>IF(Inputs!$C$143=0,0,depr_alloc_macrs_15_percent*100/Inputs!$C$143)</f>
        <v>0</v>
      </c>
      <c r="C351" s="162">
        <f>-$B$81*depr_alloc_macrs_15_percent/100</f>
        <v>0</v>
      </c>
      <c r="D351" s="162">
        <f t="shared" ref="D351:E355" si="166">$B351/100*D$356</f>
        <v>0</v>
      </c>
      <c r="E351" s="162">
        <f t="shared" si="166"/>
        <v>0</v>
      </c>
      <c r="F351" s="164">
        <f t="shared" ref="F351:F355" si="167">C351-D351-E351</f>
        <v>0</v>
      </c>
      <c r="G351" s="166">
        <f>IF(Inputs!F137="Yes",F351,0)</f>
        <v>0</v>
      </c>
      <c r="H351" s="176">
        <f t="shared" si="161"/>
        <v>0</v>
      </c>
      <c r="I351" s="162">
        <f t="shared" si="162"/>
        <v>0</v>
      </c>
      <c r="J351" s="171">
        <f t="shared" ref="J351:J355" si="168">I351*0.5</f>
        <v>0</v>
      </c>
      <c r="K351" s="164">
        <f t="shared" si="163"/>
        <v>0</v>
      </c>
      <c r="L351" s="164">
        <f t="shared" ref="L351:L355" si="169">K351*0.5</f>
        <v>0</v>
      </c>
      <c r="M351" s="162">
        <f t="shared" ref="M351:M355" si="170">IF(itc_sta_amount_deprbas_fed="Yes",L218,0)+IF(itc_sta_percent_deprbas_fed="Yes",J218,0)</f>
        <v>0</v>
      </c>
      <c r="N351" s="162">
        <f t="shared" si="164"/>
        <v>0</v>
      </c>
      <c r="O351" s="164">
        <f t="shared" si="165"/>
        <v>0</v>
      </c>
      <c r="P351" s="162">
        <f>IF(Inputs!D137="Yes",O351*depr_bonus_fed/100,0)</f>
        <v>0</v>
      </c>
      <c r="Q351" s="164">
        <f t="shared" ref="Q351:Q355" si="171">O351-P351</f>
        <v>0</v>
      </c>
    </row>
    <row r="352" spans="1:42" s="16" customFormat="1" x14ac:dyDescent="0.3">
      <c r="A352" s="41" t="str">
        <f t="shared" si="160"/>
        <v>5-yr SL</v>
      </c>
      <c r="B352" s="284">
        <f>IF(Inputs!$C$143=0,0,depr_alloc_sl_5_percent*100/Inputs!$C$143)</f>
        <v>0</v>
      </c>
      <c r="C352" s="162">
        <f>-$B$81*depr_alloc_sl_5_percent/100</f>
        <v>0</v>
      </c>
      <c r="D352" s="162">
        <f t="shared" si="166"/>
        <v>0</v>
      </c>
      <c r="E352" s="162">
        <f t="shared" si="166"/>
        <v>0</v>
      </c>
      <c r="F352" s="164">
        <f t="shared" si="167"/>
        <v>0</v>
      </c>
      <c r="G352" s="166">
        <f>IF(Inputs!F138="Yes",F352,0)</f>
        <v>0</v>
      </c>
      <c r="H352" s="176">
        <f t="shared" si="161"/>
        <v>0</v>
      </c>
      <c r="I352" s="162">
        <f t="shared" si="162"/>
        <v>0</v>
      </c>
      <c r="J352" s="171">
        <f t="shared" si="168"/>
        <v>0</v>
      </c>
      <c r="K352" s="164">
        <f t="shared" si="163"/>
        <v>0</v>
      </c>
      <c r="L352" s="164">
        <f t="shared" si="169"/>
        <v>0</v>
      </c>
      <c r="M352" s="162">
        <f t="shared" si="170"/>
        <v>0</v>
      </c>
      <c r="N352" s="162">
        <f t="shared" si="164"/>
        <v>0</v>
      </c>
      <c r="O352" s="164">
        <f t="shared" si="165"/>
        <v>0</v>
      </c>
      <c r="P352" s="162">
        <f>IF(Inputs!D138="Yes",O352*depr_bonus_fed/100,0)</f>
        <v>0</v>
      </c>
      <c r="Q352" s="164">
        <f t="shared" si="171"/>
        <v>0</v>
      </c>
    </row>
    <row r="353" spans="1:17" s="16" customFormat="1" x14ac:dyDescent="0.3">
      <c r="A353" s="41" t="str">
        <f t="shared" si="160"/>
        <v>15-yr SL</v>
      </c>
      <c r="B353" s="284">
        <f>IF(Inputs!$C$143=0,0,depr_alloc_sl_15_percent*100/Inputs!$C$143)</f>
        <v>0</v>
      </c>
      <c r="C353" s="162">
        <f>-$B$81*depr_alloc_sl_15_percent/100</f>
        <v>0</v>
      </c>
      <c r="D353" s="162">
        <f t="shared" si="166"/>
        <v>0</v>
      </c>
      <c r="E353" s="162">
        <f t="shared" si="166"/>
        <v>0</v>
      </c>
      <c r="F353" s="164">
        <f t="shared" si="167"/>
        <v>0</v>
      </c>
      <c r="G353" s="166">
        <f>IF(Inputs!F139="Yes",F353,0)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IF(Inputs!D139="Yes",O353*depr_bonus_fed/100,0)</f>
        <v>0</v>
      </c>
      <c r="Q353" s="164">
        <f t="shared" si="171"/>
        <v>0</v>
      </c>
    </row>
    <row r="354" spans="1:17" s="16" customFormat="1" x14ac:dyDescent="0.3">
      <c r="A354" s="41" t="str">
        <f t="shared" si="160"/>
        <v>20-yr SL</v>
      </c>
      <c r="B354" s="284">
        <f>IF(Inputs!$C$143=0,0,depr_alloc_sl_20_percent*100/Inputs!$C$143)</f>
        <v>0</v>
      </c>
      <c r="C354" s="162">
        <f>-$B$81*depr_alloc_sl_20_percent/100</f>
        <v>0</v>
      </c>
      <c r="D354" s="162">
        <f t="shared" si="166"/>
        <v>0</v>
      </c>
      <c r="E354" s="162">
        <f t="shared" si="166"/>
        <v>0</v>
      </c>
      <c r="F354" s="164">
        <f t="shared" si="167"/>
        <v>0</v>
      </c>
      <c r="G354" s="166">
        <f>IF(Inputs!F140="Yes",F354,0)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IF(Inputs!D140="Yes",O354*depr_bonus_fed/100,0)</f>
        <v>0</v>
      </c>
      <c r="Q354" s="164">
        <f t="shared" si="171"/>
        <v>0</v>
      </c>
    </row>
    <row r="355" spans="1:17" s="16" customFormat="1" x14ac:dyDescent="0.3">
      <c r="A355" s="41" t="str">
        <f t="shared" si="160"/>
        <v>39-yr SL</v>
      </c>
      <c r="B355" s="285">
        <f>IF(Inputs!$C$143=0,0,depr_alloc_sl_39_percent*100/Inputs!$C$143)</f>
        <v>0</v>
      </c>
      <c r="C355" s="163">
        <f>-$B$81*depr_alloc_sl_39_percent/100</f>
        <v>0</v>
      </c>
      <c r="D355" s="162">
        <f t="shared" si="166"/>
        <v>0</v>
      </c>
      <c r="E355" s="162">
        <f t="shared" si="166"/>
        <v>0</v>
      </c>
      <c r="F355" s="167">
        <f t="shared" si="167"/>
        <v>0</v>
      </c>
      <c r="G355" s="166">
        <f>IF(Inputs!F141="Yes",F355,0)</f>
        <v>0</v>
      </c>
      <c r="H355" s="176">
        <f t="shared" si="161"/>
        <v>0</v>
      </c>
      <c r="I355" s="162">
        <f t="shared" si="162"/>
        <v>0</v>
      </c>
      <c r="J355" s="171">
        <f t="shared" si="168"/>
        <v>0</v>
      </c>
      <c r="K355" s="164">
        <f t="shared" si="163"/>
        <v>0</v>
      </c>
      <c r="L355" s="164">
        <f t="shared" si="169"/>
        <v>0</v>
      </c>
      <c r="M355" s="177">
        <f t="shared" si="170"/>
        <v>0</v>
      </c>
      <c r="N355" s="163">
        <f t="shared" si="164"/>
        <v>0</v>
      </c>
      <c r="O355" s="167">
        <f t="shared" si="165"/>
        <v>0</v>
      </c>
      <c r="P355" s="163">
        <f>IF(Inputs!D141="Yes",O355*depr_bonus_fed/100,0)</f>
        <v>0</v>
      </c>
      <c r="Q355" s="167">
        <f t="shared" si="171"/>
        <v>0</v>
      </c>
    </row>
    <row r="356" spans="1:17" s="16" customFormat="1" x14ac:dyDescent="0.3">
      <c r="B356" s="285">
        <f>SUM(B350:B355)</f>
        <v>0</v>
      </c>
      <c r="C356" s="163">
        <f>SUM(C350:C355)</f>
        <v>0</v>
      </c>
      <c r="D356" s="180">
        <f>B365+B371</f>
        <v>0</v>
      </c>
      <c r="E356" s="181">
        <f>B377</f>
        <v>0</v>
      </c>
      <c r="F356" s="177">
        <f>SUM(F350:F355)</f>
        <v>0</v>
      </c>
      <c r="G356" s="178">
        <f>SUM(G350:G355)</f>
        <v>0</v>
      </c>
      <c r="H356" s="179">
        <f>SUM(H350:H355)</f>
        <v>0</v>
      </c>
      <c r="I356" s="180">
        <f>MIN(itc_fed_percent_maxvalue,itc_fed_percent/100*G356)</f>
        <v>0</v>
      </c>
      <c r="J356" s="180">
        <f>SUM(J350:J355)</f>
        <v>0</v>
      </c>
      <c r="K356" s="178">
        <f>itc_fed_amount</f>
        <v>0</v>
      </c>
      <c r="L356" s="181">
        <f t="shared" ref="L356:Q356" si="172">SUM(L350:L355)</f>
        <v>0</v>
      </c>
      <c r="M356" s="163">
        <f t="shared" si="172"/>
        <v>0</v>
      </c>
      <c r="N356" s="163">
        <f t="shared" si="172"/>
        <v>0</v>
      </c>
      <c r="O356" s="167">
        <f t="shared" si="172"/>
        <v>0</v>
      </c>
      <c r="P356" s="167">
        <f t="shared" si="172"/>
        <v>0</v>
      </c>
      <c r="Q356" s="167">
        <f t="shared" si="172"/>
        <v>0</v>
      </c>
    </row>
    <row r="357" spans="1:17" s="122" customFormat="1" x14ac:dyDescent="0.3">
      <c r="A357" s="16"/>
      <c r="B357" s="4"/>
    </row>
    <row r="358" spans="1:17" s="122" customFormat="1" x14ac:dyDescent="0.3">
      <c r="A358" s="16" t="s">
        <v>68</v>
      </c>
      <c r="B358" s="4"/>
    </row>
    <row r="359" spans="1:17" s="122" customFormat="1" x14ac:dyDescent="0.3">
      <c r="A359" s="314" t="str">
        <f>A226</f>
        <v>Investment Based Incentive (IBI)</v>
      </c>
      <c r="B359" s="4"/>
    </row>
    <row r="360" spans="1:17" s="122" customFormat="1" x14ac:dyDescent="0.3">
      <c r="A360" s="41" t="str">
        <f>A227</f>
        <v>As fixed amount</v>
      </c>
      <c r="B360" s="4"/>
    </row>
    <row r="361" spans="1:17" s="122" customFormat="1" x14ac:dyDescent="0.3">
      <c r="A361" s="315" t="s">
        <v>4</v>
      </c>
      <c r="B361" s="217">
        <f>IF(ibi_fed_amount_deprbas_fed="Yes",ibi_fed_amount,0)</f>
        <v>0</v>
      </c>
    </row>
    <row r="362" spans="1:17" s="122" customFormat="1" x14ac:dyDescent="0.3">
      <c r="A362" s="315" t="s">
        <v>5</v>
      </c>
      <c r="B362" s="217">
        <f>IF(ibi_sta_amount_deprbas_fed="Yes",ibi_sta_amount,0)</f>
        <v>0</v>
      </c>
    </row>
    <row r="363" spans="1:17" s="122" customFormat="1" x14ac:dyDescent="0.3">
      <c r="A363" s="315" t="s">
        <v>194</v>
      </c>
      <c r="B363" s="217">
        <f>IF(ibi_uti_amount_deprbas_fed="Yes",ibi_uti_amount,0)</f>
        <v>0</v>
      </c>
    </row>
    <row r="364" spans="1:17" s="122" customFormat="1" x14ac:dyDescent="0.3">
      <c r="A364" s="315" t="s">
        <v>195</v>
      </c>
      <c r="B364" s="218">
        <f>IF(ibi_oth_amount_deprbas_fed="Yes",ibi_oth_amount,0)</f>
        <v>0</v>
      </c>
    </row>
    <row r="365" spans="1:17" s="122" customFormat="1" x14ac:dyDescent="0.3">
      <c r="A365" s="315" t="str">
        <f>A232</f>
        <v>Total</v>
      </c>
      <c r="B365" s="217">
        <f>SUM(B361:B364)</f>
        <v>0</v>
      </c>
    </row>
    <row r="366" spans="1:17" s="122" customFormat="1" x14ac:dyDescent="0.3">
      <c r="A366" s="41" t="str">
        <f>A233</f>
        <v>As percentage</v>
      </c>
      <c r="B366" s="4"/>
    </row>
    <row r="367" spans="1:17" s="122" customFormat="1" x14ac:dyDescent="0.3">
      <c r="A367" s="315" t="s">
        <v>4</v>
      </c>
      <c r="B367" s="217">
        <f>IF(ibi_fed_percent_deprbas_fed="Yes",C503,0)</f>
        <v>0</v>
      </c>
    </row>
    <row r="368" spans="1:17" s="122" customFormat="1" x14ac:dyDescent="0.3">
      <c r="A368" s="315" t="s">
        <v>5</v>
      </c>
      <c r="B368" s="217">
        <f>IF(ibi_sta_percent_deprbas_fed="Yes",C504,0)</f>
        <v>0</v>
      </c>
    </row>
    <row r="369" spans="1:42" s="122" customFormat="1" x14ac:dyDescent="0.3">
      <c r="A369" s="315" t="s">
        <v>194</v>
      </c>
      <c r="B369" s="217">
        <f>IF(ibi_uti_percent_deprbas_fed="Yes",C505,0)</f>
        <v>0</v>
      </c>
    </row>
    <row r="370" spans="1:42" s="122" customFormat="1" x14ac:dyDescent="0.3">
      <c r="A370" s="315" t="s">
        <v>195</v>
      </c>
      <c r="B370" s="218">
        <f>IF(ibi_oth_percent_deprbas_fed="Yes",C506,0)</f>
        <v>0</v>
      </c>
    </row>
    <row r="371" spans="1:42" s="122" customFormat="1" x14ac:dyDescent="0.3">
      <c r="A371" s="315" t="str">
        <f>A238</f>
        <v>Total</v>
      </c>
      <c r="B371" s="217">
        <f>SUM(B367:B370)</f>
        <v>0</v>
      </c>
    </row>
    <row r="372" spans="1:42" s="122" customFormat="1" x14ac:dyDescent="0.3">
      <c r="A372" s="314" t="str">
        <f>A239</f>
        <v>Capacity Based Incentive (CBI)</v>
      </c>
      <c r="B372" s="4"/>
    </row>
    <row r="373" spans="1:42" s="122" customFormat="1" x14ac:dyDescent="0.3">
      <c r="A373" s="41" t="s">
        <v>4</v>
      </c>
      <c r="B373" s="217">
        <f>IF(cbi_fed_deprbas_fed="Yes",C510,0)</f>
        <v>0</v>
      </c>
    </row>
    <row r="374" spans="1:42" s="122" customFormat="1" x14ac:dyDescent="0.3">
      <c r="A374" s="41" t="s">
        <v>5</v>
      </c>
      <c r="B374" s="217">
        <f>IF(cbi_sta_deprbas_fed="Yes",C511,0)</f>
        <v>0</v>
      </c>
    </row>
    <row r="375" spans="1:42" s="122" customFormat="1" x14ac:dyDescent="0.3">
      <c r="A375" s="41" t="s">
        <v>194</v>
      </c>
      <c r="B375" s="217">
        <f>IF(cbi_uti_deprbas_fed="Yes",C512,0)</f>
        <v>0</v>
      </c>
    </row>
    <row r="376" spans="1:42" s="122" customFormat="1" x14ac:dyDescent="0.3">
      <c r="A376" s="41" t="s">
        <v>195</v>
      </c>
      <c r="B376" s="218">
        <f>IF(cbi_oth_deprbas_fed="Yes",C513,0)</f>
        <v>0</v>
      </c>
    </row>
    <row r="377" spans="1:42" s="122" customFormat="1" x14ac:dyDescent="0.3">
      <c r="A377" s="41" t="str">
        <f>A244</f>
        <v>Total</v>
      </c>
      <c r="B377" s="218">
        <f>SUM(B373:B376)</f>
        <v>0</v>
      </c>
    </row>
    <row r="378" spans="1:42" s="122" customFormat="1" x14ac:dyDescent="0.3">
      <c r="A378" s="314" t="str">
        <f>A245</f>
        <v>Total Basis Reduction</v>
      </c>
      <c r="B378" s="217">
        <f>B365+B371+B377</f>
        <v>0</v>
      </c>
    </row>
    <row r="379" spans="1:42" s="122" customFormat="1" x14ac:dyDescent="0.3">
      <c r="A379" s="16"/>
      <c r="B379" s="4"/>
    </row>
    <row r="380" spans="1:42" s="122" customFormat="1" x14ac:dyDescent="0.3">
      <c r="A380" s="16" t="s">
        <v>88</v>
      </c>
      <c r="B380" s="4"/>
    </row>
    <row r="381" spans="1:42" s="122" customFormat="1" x14ac:dyDescent="0.3">
      <c r="A381" s="41" t="s">
        <v>62</v>
      </c>
      <c r="B381" s="4"/>
    </row>
    <row r="382" spans="1:42" x14ac:dyDescent="0.3">
      <c r="A382" s="33" t="str">
        <f t="shared" ref="A382:A387" si="173">A350</f>
        <v>5-yr MACRS</v>
      </c>
      <c r="B382" s="223">
        <f t="array" ref="B382">SUM(IF(ISNUMBER(C382:AP382),C382:AP382))</f>
        <v>0</v>
      </c>
      <c r="C382" s="224" t="e">
        <f>LOOKUP(C$2,'Depreciation Schedules'!$A$3:$A$42,'Depreciation Schedules'!$B$3:$B$42)</f>
        <v>#N/A</v>
      </c>
      <c r="D382" s="224" t="e">
        <f>LOOKUP(D$2,'Depreciation Schedules'!$A$3:$A$42,'Depreciation Schedules'!$B$3:$B$42)</f>
        <v>#N/A</v>
      </c>
      <c r="E382" s="224" t="e">
        <f>LOOKUP(E$2,'Depreciation Schedules'!$A$3:$A$42,'Depreciation Schedules'!$B$3:$B$42)</f>
        <v>#N/A</v>
      </c>
      <c r="F382" s="224" t="e">
        <f>LOOKUP(F$2,'Depreciation Schedules'!$A$3:$A$42,'Depreciation Schedules'!$B$3:$B$42)</f>
        <v>#N/A</v>
      </c>
      <c r="G382" s="224" t="e">
        <f>LOOKUP(G$2,'Depreciation Schedules'!$A$3:$A$42,'Depreciation Schedules'!$B$3:$B$42)</f>
        <v>#N/A</v>
      </c>
      <c r="H382" s="224" t="e">
        <f>LOOKUP(H$2,'Depreciation Schedules'!$A$3:$A$42,'Depreciation Schedules'!$B$3:$B$42)</f>
        <v>#N/A</v>
      </c>
      <c r="I382" s="224" t="e">
        <f>LOOKUP(I$2,'Depreciation Schedules'!$A$3:$A$42,'Depreciation Schedules'!$B$3:$B$42)</f>
        <v>#N/A</v>
      </c>
      <c r="J382" s="224" t="e">
        <f>LOOKUP(J$2,'Depreciation Schedules'!$A$3:$A$42,'Depreciation Schedules'!$B$3:$B$42)</f>
        <v>#N/A</v>
      </c>
      <c r="K382" s="224" t="e">
        <f>LOOKUP(K$2,'Depreciation Schedules'!$A$3:$A$42,'Depreciation Schedules'!$B$3:$B$42)</f>
        <v>#N/A</v>
      </c>
      <c r="L382" s="224" t="e">
        <f>LOOKUP(L$2,'Depreciation Schedules'!$A$3:$A$42,'Depreciation Schedules'!$B$3:$B$42)</f>
        <v>#N/A</v>
      </c>
      <c r="M382" s="224" t="e">
        <f>LOOKUP(M$2,'Depreciation Schedules'!$A$3:$A$42,'Depreciation Schedules'!$B$3:$B$42)</f>
        <v>#N/A</v>
      </c>
      <c r="N382" s="224" t="e">
        <f>LOOKUP(N$2,'Depreciation Schedules'!$A$3:$A$42,'Depreciation Schedules'!$B$3:$B$42)</f>
        <v>#N/A</v>
      </c>
      <c r="O382" s="224" t="e">
        <f>LOOKUP(O$2,'Depreciation Schedules'!$A$3:$A$42,'Depreciation Schedules'!$B$3:$B$42)</f>
        <v>#N/A</v>
      </c>
      <c r="P382" s="224" t="e">
        <f>LOOKUP(P$2,'Depreciation Schedules'!$A$3:$A$42,'Depreciation Schedules'!$B$3:$B$42)</f>
        <v>#N/A</v>
      </c>
      <c r="Q382" s="224" t="e">
        <f>LOOKUP(Q$2,'Depreciation Schedules'!$A$3:$A$42,'Depreciation Schedules'!$B$3:$B$42)</f>
        <v>#N/A</v>
      </c>
      <c r="R382" s="224" t="e">
        <f>LOOKUP(R$2,'Depreciation Schedules'!$A$3:$A$42,'Depreciation Schedules'!$B$3:$B$42)</f>
        <v>#N/A</v>
      </c>
      <c r="S382" s="224" t="e">
        <f>LOOKUP(S$2,'Depreciation Schedules'!$A$3:$A$42,'Depreciation Schedules'!$B$3:$B$42)</f>
        <v>#N/A</v>
      </c>
      <c r="T382" s="224" t="e">
        <f>LOOKUP(T$2,'Depreciation Schedules'!$A$3:$A$42,'Depreciation Schedules'!$B$3:$B$42)</f>
        <v>#N/A</v>
      </c>
      <c r="U382" s="224" t="e">
        <f>LOOKUP(U$2,'Depreciation Schedules'!$A$3:$A$42,'Depreciation Schedules'!$B$3:$B$42)</f>
        <v>#N/A</v>
      </c>
      <c r="V382" s="224" t="e">
        <f>LOOKUP(V$2,'Depreciation Schedules'!$A$3:$A$42,'Depreciation Schedules'!$B$3:$B$42)</f>
        <v>#N/A</v>
      </c>
      <c r="W382" s="224" t="e">
        <f>LOOKUP(W$2,'Depreciation Schedules'!$A$3:$A$42,'Depreciation Schedules'!$B$3:$B$42)</f>
        <v>#N/A</v>
      </c>
      <c r="X382" s="224" t="e">
        <f>LOOKUP(X$2,'Depreciation Schedules'!$A$3:$A$42,'Depreciation Schedules'!$B$3:$B$42)</f>
        <v>#N/A</v>
      </c>
      <c r="Y382" s="224" t="e">
        <f>LOOKUP(Y$2,'Depreciation Schedules'!$A$3:$A$42,'Depreciation Schedules'!$B$3:$B$42)</f>
        <v>#N/A</v>
      </c>
      <c r="Z382" s="224" t="e">
        <f>LOOKUP(Z$2,'Depreciation Schedules'!$A$3:$A$42,'Depreciation Schedules'!$B$3:$B$42)</f>
        <v>#N/A</v>
      </c>
      <c r="AA382" s="224" t="e">
        <f>LOOKUP(AA$2,'Depreciation Schedules'!$A$3:$A$42,'Depreciation Schedules'!$B$3:$B$42)</f>
        <v>#N/A</v>
      </c>
      <c r="AB382" s="224" t="e">
        <f>LOOKUP(AB$2,'Depreciation Schedules'!$A$3:$A$42,'Depreciation Schedules'!$B$3:$B$42)</f>
        <v>#N/A</v>
      </c>
      <c r="AC382" s="224" t="e">
        <f>LOOKUP(AC$2,'Depreciation Schedules'!$A$3:$A$42,'Depreciation Schedules'!$B$3:$B$42)</f>
        <v>#N/A</v>
      </c>
      <c r="AD382" s="224" t="e">
        <f>LOOKUP(AD$2,'Depreciation Schedules'!$A$3:$A$42,'Depreciation Schedules'!$B$3:$B$42)</f>
        <v>#N/A</v>
      </c>
      <c r="AE382" s="224" t="e">
        <f>LOOKUP(AE$2,'Depreciation Schedules'!$A$3:$A$42,'Depreciation Schedules'!$B$3:$B$42)</f>
        <v>#N/A</v>
      </c>
      <c r="AF382" s="224" t="e">
        <f>LOOKUP(AF$2,'Depreciation Schedules'!$A$3:$A$42,'Depreciation Schedules'!$B$3:$B$42)</f>
        <v>#N/A</v>
      </c>
      <c r="AG382" s="224" t="e">
        <f>LOOKUP(AG$2,'Depreciation Schedules'!$A$3:$A$42,'Depreciation Schedules'!$B$3:$B$42)</f>
        <v>#N/A</v>
      </c>
      <c r="AH382" s="224" t="e">
        <f>LOOKUP(AH$2,'Depreciation Schedules'!$A$3:$A$42,'Depreciation Schedules'!$B$3:$B$42)</f>
        <v>#N/A</v>
      </c>
      <c r="AI382" s="224" t="e">
        <f>LOOKUP(AI$2,'Depreciation Schedules'!$A$3:$A$42,'Depreciation Schedules'!$B$3:$B$42)</f>
        <v>#N/A</v>
      </c>
      <c r="AJ382" s="224" t="e">
        <f>LOOKUP(AJ$2,'Depreciation Schedules'!$A$3:$A$42,'Depreciation Schedules'!$B$3:$B$42)</f>
        <v>#N/A</v>
      </c>
      <c r="AK382" s="224" t="e">
        <f>LOOKUP(AK$2,'Depreciation Schedules'!$A$3:$A$42,'Depreciation Schedules'!$B$3:$B$42)</f>
        <v>#N/A</v>
      </c>
      <c r="AL382" s="224" t="e">
        <f>LOOKUP(AL$2,'Depreciation Schedules'!$A$3:$A$42,'Depreciation Schedules'!$B$3:$B$42)</f>
        <v>#N/A</v>
      </c>
      <c r="AM382" s="224" t="e">
        <f>LOOKUP(AM$2,'Depreciation Schedules'!$A$3:$A$42,'Depreciation Schedules'!$B$3:$B$42)</f>
        <v>#N/A</v>
      </c>
      <c r="AN382" s="224" t="e">
        <f>LOOKUP(AN$2,'Depreciation Schedules'!$A$3:$A$42,'Depreciation Schedules'!$B$3:$B$42)</f>
        <v>#N/A</v>
      </c>
      <c r="AO382" s="224" t="e">
        <f>LOOKUP(AO$2,'Depreciation Schedules'!$A$3:$A$42,'Depreciation Schedules'!$B$3:$B$42)</f>
        <v>#N/A</v>
      </c>
      <c r="AP382" s="224" t="e">
        <f>LOOKUP(AP$2,'Depreciation Schedules'!$A$3:$A$42,'Depreciation Schedules'!$B$3:$B$42)</f>
        <v>#N/A</v>
      </c>
    </row>
    <row r="383" spans="1:42" x14ac:dyDescent="0.3">
      <c r="A383" s="33" t="str">
        <f t="shared" si="173"/>
        <v>15-yr MACRS</v>
      </c>
      <c r="B383" s="223">
        <f t="array" ref="B383">SUM(IF(ISNUMBER(C383:AP383),C383:AP383))</f>
        <v>0</v>
      </c>
      <c r="C383" s="224" t="e">
        <f>LOOKUP(C$2,'Depreciation Schedules'!$A$3:$A$42,'Depreciation Schedules'!$C$3:$C$42)</f>
        <v>#N/A</v>
      </c>
      <c r="D383" s="224" t="e">
        <f>LOOKUP(D$2,'Depreciation Schedules'!$A$3:$A$42,'Depreciation Schedules'!$C$3:$C$42)</f>
        <v>#N/A</v>
      </c>
      <c r="E383" s="224" t="e">
        <f>LOOKUP(E$2,'Depreciation Schedules'!$A$3:$A$42,'Depreciation Schedules'!$C$3:$C$42)</f>
        <v>#N/A</v>
      </c>
      <c r="F383" s="224" t="e">
        <f>LOOKUP(F$2,'Depreciation Schedules'!$A$3:$A$42,'Depreciation Schedules'!$C$3:$C$42)</f>
        <v>#N/A</v>
      </c>
      <c r="G383" s="224" t="e">
        <f>LOOKUP(G$2,'Depreciation Schedules'!$A$3:$A$42,'Depreciation Schedules'!$C$3:$C$42)</f>
        <v>#N/A</v>
      </c>
      <c r="H383" s="224" t="e">
        <f>LOOKUP(H$2,'Depreciation Schedules'!$A$3:$A$42,'Depreciation Schedules'!$C$3:$C$42)</f>
        <v>#N/A</v>
      </c>
      <c r="I383" s="224" t="e">
        <f>LOOKUP(I$2,'Depreciation Schedules'!$A$3:$A$42,'Depreciation Schedules'!$C$3:$C$42)</f>
        <v>#N/A</v>
      </c>
      <c r="J383" s="224" t="e">
        <f>LOOKUP(J$2,'Depreciation Schedules'!$A$3:$A$42,'Depreciation Schedules'!$C$3:$C$42)</f>
        <v>#N/A</v>
      </c>
      <c r="K383" s="224" t="e">
        <f>LOOKUP(K$2,'Depreciation Schedules'!$A$3:$A$42,'Depreciation Schedules'!$C$3:$C$42)</f>
        <v>#N/A</v>
      </c>
      <c r="L383" s="224" t="e">
        <f>LOOKUP(L$2,'Depreciation Schedules'!$A$3:$A$42,'Depreciation Schedules'!$C$3:$C$42)</f>
        <v>#N/A</v>
      </c>
      <c r="M383" s="224" t="e">
        <f>LOOKUP(M$2,'Depreciation Schedules'!$A$3:$A$42,'Depreciation Schedules'!$C$3:$C$42)</f>
        <v>#N/A</v>
      </c>
      <c r="N383" s="224" t="e">
        <f>LOOKUP(N$2,'Depreciation Schedules'!$A$3:$A$42,'Depreciation Schedules'!$C$3:$C$42)</f>
        <v>#N/A</v>
      </c>
      <c r="O383" s="224" t="e">
        <f>LOOKUP(O$2,'Depreciation Schedules'!$A$3:$A$42,'Depreciation Schedules'!$C$3:$C$42)</f>
        <v>#N/A</v>
      </c>
      <c r="P383" s="224" t="e">
        <f>LOOKUP(P$2,'Depreciation Schedules'!$A$3:$A$42,'Depreciation Schedules'!$C$3:$C$42)</f>
        <v>#N/A</v>
      </c>
      <c r="Q383" s="224" t="e">
        <f>LOOKUP(Q$2,'Depreciation Schedules'!$A$3:$A$42,'Depreciation Schedules'!$C$3:$C$42)</f>
        <v>#N/A</v>
      </c>
      <c r="R383" s="224" t="e">
        <f>LOOKUP(R$2,'Depreciation Schedules'!$A$3:$A$42,'Depreciation Schedules'!$C$3:$C$42)</f>
        <v>#N/A</v>
      </c>
      <c r="S383" s="224" t="e">
        <f>LOOKUP(S$2,'Depreciation Schedules'!$A$3:$A$42,'Depreciation Schedules'!$C$3:$C$42)</f>
        <v>#N/A</v>
      </c>
      <c r="T383" s="224" t="e">
        <f>LOOKUP(T$2,'Depreciation Schedules'!$A$3:$A$42,'Depreciation Schedules'!$C$3:$C$42)</f>
        <v>#N/A</v>
      </c>
      <c r="U383" s="224" t="e">
        <f>LOOKUP(U$2,'Depreciation Schedules'!$A$3:$A$42,'Depreciation Schedules'!$C$3:$C$42)</f>
        <v>#N/A</v>
      </c>
      <c r="V383" s="224" t="e">
        <f>LOOKUP(V$2,'Depreciation Schedules'!$A$3:$A$42,'Depreciation Schedules'!$C$3:$C$42)</f>
        <v>#N/A</v>
      </c>
      <c r="W383" s="224" t="e">
        <f>LOOKUP(W$2,'Depreciation Schedules'!$A$3:$A$42,'Depreciation Schedules'!$C$3:$C$42)</f>
        <v>#N/A</v>
      </c>
      <c r="X383" s="224" t="e">
        <f>LOOKUP(X$2,'Depreciation Schedules'!$A$3:$A$42,'Depreciation Schedules'!$C$3:$C$42)</f>
        <v>#N/A</v>
      </c>
      <c r="Y383" s="224" t="e">
        <f>LOOKUP(Y$2,'Depreciation Schedules'!$A$3:$A$42,'Depreciation Schedules'!$C$3:$C$42)</f>
        <v>#N/A</v>
      </c>
      <c r="Z383" s="224" t="e">
        <f>LOOKUP(Z$2,'Depreciation Schedules'!$A$3:$A$42,'Depreciation Schedules'!$C$3:$C$42)</f>
        <v>#N/A</v>
      </c>
      <c r="AA383" s="224" t="e">
        <f>LOOKUP(AA$2,'Depreciation Schedules'!$A$3:$A$42,'Depreciation Schedules'!$C$3:$C$42)</f>
        <v>#N/A</v>
      </c>
      <c r="AB383" s="224" t="e">
        <f>LOOKUP(AB$2,'Depreciation Schedules'!$A$3:$A$42,'Depreciation Schedules'!$C$3:$C$42)</f>
        <v>#N/A</v>
      </c>
      <c r="AC383" s="224" t="e">
        <f>LOOKUP(AC$2,'Depreciation Schedules'!$A$3:$A$42,'Depreciation Schedules'!$C$3:$C$42)</f>
        <v>#N/A</v>
      </c>
      <c r="AD383" s="224" t="e">
        <f>LOOKUP(AD$2,'Depreciation Schedules'!$A$3:$A$42,'Depreciation Schedules'!$C$3:$C$42)</f>
        <v>#N/A</v>
      </c>
      <c r="AE383" s="224" t="e">
        <f>LOOKUP(AE$2,'Depreciation Schedules'!$A$3:$A$42,'Depreciation Schedules'!$C$3:$C$42)</f>
        <v>#N/A</v>
      </c>
      <c r="AF383" s="224" t="e">
        <f>LOOKUP(AF$2,'Depreciation Schedules'!$A$3:$A$42,'Depreciation Schedules'!$C$3:$C$42)</f>
        <v>#N/A</v>
      </c>
      <c r="AG383" s="224" t="e">
        <f>LOOKUP(AG$2,'Depreciation Schedules'!$A$3:$A$42,'Depreciation Schedules'!$C$3:$C$42)</f>
        <v>#N/A</v>
      </c>
      <c r="AH383" s="224" t="e">
        <f>LOOKUP(AH$2,'Depreciation Schedules'!$A$3:$A$42,'Depreciation Schedules'!$C$3:$C$42)</f>
        <v>#N/A</v>
      </c>
      <c r="AI383" s="224" t="e">
        <f>LOOKUP(AI$2,'Depreciation Schedules'!$A$3:$A$42,'Depreciation Schedules'!$C$3:$C$42)</f>
        <v>#N/A</v>
      </c>
      <c r="AJ383" s="224" t="e">
        <f>LOOKUP(AJ$2,'Depreciation Schedules'!$A$3:$A$42,'Depreciation Schedules'!$C$3:$C$42)</f>
        <v>#N/A</v>
      </c>
      <c r="AK383" s="224" t="e">
        <f>LOOKUP(AK$2,'Depreciation Schedules'!$A$3:$A$42,'Depreciation Schedules'!$C$3:$C$42)</f>
        <v>#N/A</v>
      </c>
      <c r="AL383" s="224" t="e">
        <f>LOOKUP(AL$2,'Depreciation Schedules'!$A$3:$A$42,'Depreciation Schedules'!$C$3:$C$42)</f>
        <v>#N/A</v>
      </c>
      <c r="AM383" s="224" t="e">
        <f>LOOKUP(AM$2,'Depreciation Schedules'!$A$3:$A$42,'Depreciation Schedules'!$C$3:$C$42)</f>
        <v>#N/A</v>
      </c>
      <c r="AN383" s="224" t="e">
        <f>LOOKUP(AN$2,'Depreciation Schedules'!$A$3:$A$42,'Depreciation Schedules'!$C$3:$C$42)</f>
        <v>#N/A</v>
      </c>
      <c r="AO383" s="224" t="e">
        <f>LOOKUP(AO$2,'Depreciation Schedules'!$A$3:$A$42,'Depreciation Schedules'!$C$3:$C$42)</f>
        <v>#N/A</v>
      </c>
      <c r="AP383" s="224" t="e">
        <f>LOOKUP(AP$2,'Depreciation Schedules'!$A$3:$A$42,'Depreciation Schedules'!$C$3:$C$42)</f>
        <v>#N/A</v>
      </c>
    </row>
    <row r="384" spans="1:42" x14ac:dyDescent="0.3">
      <c r="A384" s="33" t="str">
        <f t="shared" si="173"/>
        <v>5-yr SL</v>
      </c>
      <c r="B384" s="223">
        <f t="array" ref="B384">SUM(IF(ISNUMBER(C384:AP384),C384:AP384))</f>
        <v>0</v>
      </c>
      <c r="C384" s="224" t="e">
        <f>LOOKUP(C$2,'Depreciation Schedules'!$A$3:$A$42,'Depreciation Schedules'!$D$3:$D$42)</f>
        <v>#N/A</v>
      </c>
      <c r="D384" s="224" t="e">
        <f>LOOKUP(D$2,'Depreciation Schedules'!$A$3:$A$42,'Depreciation Schedules'!$D$3:$D$42)</f>
        <v>#N/A</v>
      </c>
      <c r="E384" s="224" t="e">
        <f>LOOKUP(E$2,'Depreciation Schedules'!$A$3:$A$42,'Depreciation Schedules'!$D$3:$D$42)</f>
        <v>#N/A</v>
      </c>
      <c r="F384" s="224" t="e">
        <f>LOOKUP(F$2,'Depreciation Schedules'!$A$3:$A$42,'Depreciation Schedules'!$D$3:$D$42)</f>
        <v>#N/A</v>
      </c>
      <c r="G384" s="224" t="e">
        <f>LOOKUP(G$2,'Depreciation Schedules'!$A$3:$A$42,'Depreciation Schedules'!$D$3:$D$42)</f>
        <v>#N/A</v>
      </c>
      <c r="H384" s="224" t="e">
        <f>LOOKUP(H$2,'Depreciation Schedules'!$A$3:$A$42,'Depreciation Schedules'!$D$3:$D$42)</f>
        <v>#N/A</v>
      </c>
      <c r="I384" s="224" t="e">
        <f>LOOKUP(I$2,'Depreciation Schedules'!$A$3:$A$42,'Depreciation Schedules'!$D$3:$D$42)</f>
        <v>#N/A</v>
      </c>
      <c r="J384" s="224" t="e">
        <f>LOOKUP(J$2,'Depreciation Schedules'!$A$3:$A$42,'Depreciation Schedules'!$D$3:$D$42)</f>
        <v>#N/A</v>
      </c>
      <c r="K384" s="224" t="e">
        <f>LOOKUP(K$2,'Depreciation Schedules'!$A$3:$A$42,'Depreciation Schedules'!$D$3:$D$42)</f>
        <v>#N/A</v>
      </c>
      <c r="L384" s="224" t="e">
        <f>LOOKUP(L$2,'Depreciation Schedules'!$A$3:$A$42,'Depreciation Schedules'!$D$3:$D$42)</f>
        <v>#N/A</v>
      </c>
      <c r="M384" s="224" t="e">
        <f>LOOKUP(M$2,'Depreciation Schedules'!$A$3:$A$42,'Depreciation Schedules'!$D$3:$D$42)</f>
        <v>#N/A</v>
      </c>
      <c r="N384" s="224" t="e">
        <f>LOOKUP(N$2,'Depreciation Schedules'!$A$3:$A$42,'Depreciation Schedules'!$D$3:$D$42)</f>
        <v>#N/A</v>
      </c>
      <c r="O384" s="224" t="e">
        <f>LOOKUP(O$2,'Depreciation Schedules'!$A$3:$A$42,'Depreciation Schedules'!$D$3:$D$42)</f>
        <v>#N/A</v>
      </c>
      <c r="P384" s="224" t="e">
        <f>LOOKUP(P$2,'Depreciation Schedules'!$A$3:$A$42,'Depreciation Schedules'!$D$3:$D$42)</f>
        <v>#N/A</v>
      </c>
      <c r="Q384" s="224" t="e">
        <f>LOOKUP(Q$2,'Depreciation Schedules'!$A$3:$A$42,'Depreciation Schedules'!$D$3:$D$42)</f>
        <v>#N/A</v>
      </c>
      <c r="R384" s="224" t="e">
        <f>LOOKUP(R$2,'Depreciation Schedules'!$A$3:$A$42,'Depreciation Schedules'!$D$3:$D$42)</f>
        <v>#N/A</v>
      </c>
      <c r="S384" s="224" t="e">
        <f>LOOKUP(S$2,'Depreciation Schedules'!$A$3:$A$42,'Depreciation Schedules'!$D$3:$D$42)</f>
        <v>#N/A</v>
      </c>
      <c r="T384" s="224" t="e">
        <f>LOOKUP(T$2,'Depreciation Schedules'!$A$3:$A$42,'Depreciation Schedules'!$D$3:$D$42)</f>
        <v>#N/A</v>
      </c>
      <c r="U384" s="224" t="e">
        <f>LOOKUP(U$2,'Depreciation Schedules'!$A$3:$A$42,'Depreciation Schedules'!$D$3:$D$42)</f>
        <v>#N/A</v>
      </c>
      <c r="V384" s="224" t="e">
        <f>LOOKUP(V$2,'Depreciation Schedules'!$A$3:$A$42,'Depreciation Schedules'!$D$3:$D$42)</f>
        <v>#N/A</v>
      </c>
      <c r="W384" s="224" t="e">
        <f>LOOKUP(W$2,'Depreciation Schedules'!$A$3:$A$42,'Depreciation Schedules'!$D$3:$D$42)</f>
        <v>#N/A</v>
      </c>
      <c r="X384" s="224" t="e">
        <f>LOOKUP(X$2,'Depreciation Schedules'!$A$3:$A$42,'Depreciation Schedules'!$D$3:$D$42)</f>
        <v>#N/A</v>
      </c>
      <c r="Y384" s="224" t="e">
        <f>LOOKUP(Y$2,'Depreciation Schedules'!$A$3:$A$42,'Depreciation Schedules'!$D$3:$D$42)</f>
        <v>#N/A</v>
      </c>
      <c r="Z384" s="224" t="e">
        <f>LOOKUP(Z$2,'Depreciation Schedules'!$A$3:$A$42,'Depreciation Schedules'!$D$3:$D$42)</f>
        <v>#N/A</v>
      </c>
      <c r="AA384" s="224" t="e">
        <f>LOOKUP(AA$2,'Depreciation Schedules'!$A$3:$A$42,'Depreciation Schedules'!$D$3:$D$42)</f>
        <v>#N/A</v>
      </c>
      <c r="AB384" s="224" t="e">
        <f>LOOKUP(AB$2,'Depreciation Schedules'!$A$3:$A$42,'Depreciation Schedules'!$D$3:$D$42)</f>
        <v>#N/A</v>
      </c>
      <c r="AC384" s="224" t="e">
        <f>LOOKUP(AC$2,'Depreciation Schedules'!$A$3:$A$42,'Depreciation Schedules'!$D$3:$D$42)</f>
        <v>#N/A</v>
      </c>
      <c r="AD384" s="224" t="e">
        <f>LOOKUP(AD$2,'Depreciation Schedules'!$A$3:$A$42,'Depreciation Schedules'!$D$3:$D$42)</f>
        <v>#N/A</v>
      </c>
      <c r="AE384" s="224" t="e">
        <f>LOOKUP(AE$2,'Depreciation Schedules'!$A$3:$A$42,'Depreciation Schedules'!$D$3:$D$42)</f>
        <v>#N/A</v>
      </c>
      <c r="AF384" s="224" t="e">
        <f>LOOKUP(AF$2,'Depreciation Schedules'!$A$3:$A$42,'Depreciation Schedules'!$D$3:$D$42)</f>
        <v>#N/A</v>
      </c>
      <c r="AG384" s="224" t="e">
        <f>LOOKUP(AG$2,'Depreciation Schedules'!$A$3:$A$42,'Depreciation Schedules'!$D$3:$D$42)</f>
        <v>#N/A</v>
      </c>
      <c r="AH384" s="224" t="e">
        <f>LOOKUP(AH$2,'Depreciation Schedules'!$A$3:$A$42,'Depreciation Schedules'!$D$3:$D$42)</f>
        <v>#N/A</v>
      </c>
      <c r="AI384" s="224" t="e">
        <f>LOOKUP(AI$2,'Depreciation Schedules'!$A$3:$A$42,'Depreciation Schedules'!$D$3:$D$42)</f>
        <v>#N/A</v>
      </c>
      <c r="AJ384" s="224" t="e">
        <f>LOOKUP(AJ$2,'Depreciation Schedules'!$A$3:$A$42,'Depreciation Schedules'!$D$3:$D$42)</f>
        <v>#N/A</v>
      </c>
      <c r="AK384" s="224" t="e">
        <f>LOOKUP(AK$2,'Depreciation Schedules'!$A$3:$A$42,'Depreciation Schedules'!$D$3:$D$42)</f>
        <v>#N/A</v>
      </c>
      <c r="AL384" s="224" t="e">
        <f>LOOKUP(AL$2,'Depreciation Schedules'!$A$3:$A$42,'Depreciation Schedules'!$D$3:$D$42)</f>
        <v>#N/A</v>
      </c>
      <c r="AM384" s="224" t="e">
        <f>LOOKUP(AM$2,'Depreciation Schedules'!$A$3:$A$42,'Depreciation Schedules'!$D$3:$D$42)</f>
        <v>#N/A</v>
      </c>
      <c r="AN384" s="224" t="e">
        <f>LOOKUP(AN$2,'Depreciation Schedules'!$A$3:$A$42,'Depreciation Schedules'!$D$3:$D$42)</f>
        <v>#N/A</v>
      </c>
      <c r="AO384" s="224" t="e">
        <f>LOOKUP(AO$2,'Depreciation Schedules'!$A$3:$A$42,'Depreciation Schedules'!$D$3:$D$42)</f>
        <v>#N/A</v>
      </c>
      <c r="AP384" s="224" t="e">
        <f>LOOKUP(AP$2,'Depreciation Schedules'!$A$3:$A$42,'Depreciation Schedules'!$D$3:$D$42)</f>
        <v>#N/A</v>
      </c>
    </row>
    <row r="385" spans="1:42" x14ac:dyDescent="0.3">
      <c r="A385" s="33" t="str">
        <f t="shared" si="173"/>
        <v>15-yr SL</v>
      </c>
      <c r="B385" s="223">
        <f t="array" ref="B385">SUM(IF(ISNUMBER(C385:AP385),C385:AP385))</f>
        <v>0</v>
      </c>
      <c r="C385" s="224" t="e">
        <f>LOOKUP(C$2,'Depreciation Schedules'!$A$3:$A$42,'Depreciation Schedules'!$E$3:$E$42)</f>
        <v>#N/A</v>
      </c>
      <c r="D385" s="224" t="e">
        <f>LOOKUP(D$2,'Depreciation Schedules'!$A$3:$A$42,'Depreciation Schedules'!$E$3:$E$42)</f>
        <v>#N/A</v>
      </c>
      <c r="E385" s="224" t="e">
        <f>LOOKUP(E$2,'Depreciation Schedules'!$A$3:$A$42,'Depreciation Schedules'!$E$3:$E$42)</f>
        <v>#N/A</v>
      </c>
      <c r="F385" s="224" t="e">
        <f>LOOKUP(F$2,'Depreciation Schedules'!$A$3:$A$42,'Depreciation Schedules'!$E$3:$E$42)</f>
        <v>#N/A</v>
      </c>
      <c r="G385" s="224" t="e">
        <f>LOOKUP(G$2,'Depreciation Schedules'!$A$3:$A$42,'Depreciation Schedules'!$E$3:$E$42)</f>
        <v>#N/A</v>
      </c>
      <c r="H385" s="224" t="e">
        <f>LOOKUP(H$2,'Depreciation Schedules'!$A$3:$A$42,'Depreciation Schedules'!$E$3:$E$42)</f>
        <v>#N/A</v>
      </c>
      <c r="I385" s="224" t="e">
        <f>LOOKUP(I$2,'Depreciation Schedules'!$A$3:$A$42,'Depreciation Schedules'!$E$3:$E$42)</f>
        <v>#N/A</v>
      </c>
      <c r="J385" s="224" t="e">
        <f>LOOKUP(J$2,'Depreciation Schedules'!$A$3:$A$42,'Depreciation Schedules'!$E$3:$E$42)</f>
        <v>#N/A</v>
      </c>
      <c r="K385" s="224" t="e">
        <f>LOOKUP(K$2,'Depreciation Schedules'!$A$3:$A$42,'Depreciation Schedules'!$E$3:$E$42)</f>
        <v>#N/A</v>
      </c>
      <c r="L385" s="224" t="e">
        <f>LOOKUP(L$2,'Depreciation Schedules'!$A$3:$A$42,'Depreciation Schedules'!$E$3:$E$42)</f>
        <v>#N/A</v>
      </c>
      <c r="M385" s="224" t="e">
        <f>LOOKUP(M$2,'Depreciation Schedules'!$A$3:$A$42,'Depreciation Schedules'!$E$3:$E$42)</f>
        <v>#N/A</v>
      </c>
      <c r="N385" s="224" t="e">
        <f>LOOKUP(N$2,'Depreciation Schedules'!$A$3:$A$42,'Depreciation Schedules'!$E$3:$E$42)</f>
        <v>#N/A</v>
      </c>
      <c r="O385" s="224" t="e">
        <f>LOOKUP(O$2,'Depreciation Schedules'!$A$3:$A$42,'Depreciation Schedules'!$E$3:$E$42)</f>
        <v>#N/A</v>
      </c>
      <c r="P385" s="224" t="e">
        <f>LOOKUP(P$2,'Depreciation Schedules'!$A$3:$A$42,'Depreciation Schedules'!$E$3:$E$42)</f>
        <v>#N/A</v>
      </c>
      <c r="Q385" s="224" t="e">
        <f>LOOKUP(Q$2,'Depreciation Schedules'!$A$3:$A$42,'Depreciation Schedules'!$E$3:$E$42)</f>
        <v>#N/A</v>
      </c>
      <c r="R385" s="224" t="e">
        <f>LOOKUP(R$2,'Depreciation Schedules'!$A$3:$A$42,'Depreciation Schedules'!$E$3:$E$42)</f>
        <v>#N/A</v>
      </c>
      <c r="S385" s="224" t="e">
        <f>LOOKUP(S$2,'Depreciation Schedules'!$A$3:$A$42,'Depreciation Schedules'!$E$3:$E$42)</f>
        <v>#N/A</v>
      </c>
      <c r="T385" s="224" t="e">
        <f>LOOKUP(T$2,'Depreciation Schedules'!$A$3:$A$42,'Depreciation Schedules'!$E$3:$E$42)</f>
        <v>#N/A</v>
      </c>
      <c r="U385" s="224" t="e">
        <f>LOOKUP(U$2,'Depreciation Schedules'!$A$3:$A$42,'Depreciation Schedules'!$E$3:$E$42)</f>
        <v>#N/A</v>
      </c>
      <c r="V385" s="224" t="e">
        <f>LOOKUP(V$2,'Depreciation Schedules'!$A$3:$A$42,'Depreciation Schedules'!$E$3:$E$42)</f>
        <v>#N/A</v>
      </c>
      <c r="W385" s="224" t="e">
        <f>LOOKUP(W$2,'Depreciation Schedules'!$A$3:$A$42,'Depreciation Schedules'!$E$3:$E$42)</f>
        <v>#N/A</v>
      </c>
      <c r="X385" s="224" t="e">
        <f>LOOKUP(X$2,'Depreciation Schedules'!$A$3:$A$42,'Depreciation Schedules'!$E$3:$E$42)</f>
        <v>#N/A</v>
      </c>
      <c r="Y385" s="224" t="e">
        <f>LOOKUP(Y$2,'Depreciation Schedules'!$A$3:$A$42,'Depreciation Schedules'!$E$3:$E$42)</f>
        <v>#N/A</v>
      </c>
      <c r="Z385" s="224" t="e">
        <f>LOOKUP(Z$2,'Depreciation Schedules'!$A$3:$A$42,'Depreciation Schedules'!$E$3:$E$42)</f>
        <v>#N/A</v>
      </c>
      <c r="AA385" s="224" t="e">
        <f>LOOKUP(AA$2,'Depreciation Schedules'!$A$3:$A$42,'Depreciation Schedules'!$E$3:$E$42)</f>
        <v>#N/A</v>
      </c>
      <c r="AB385" s="224" t="e">
        <f>LOOKUP(AB$2,'Depreciation Schedules'!$A$3:$A$42,'Depreciation Schedules'!$E$3:$E$42)</f>
        <v>#N/A</v>
      </c>
      <c r="AC385" s="224" t="e">
        <f>LOOKUP(AC$2,'Depreciation Schedules'!$A$3:$A$42,'Depreciation Schedules'!$E$3:$E$42)</f>
        <v>#N/A</v>
      </c>
      <c r="AD385" s="224" t="e">
        <f>LOOKUP(AD$2,'Depreciation Schedules'!$A$3:$A$42,'Depreciation Schedules'!$E$3:$E$42)</f>
        <v>#N/A</v>
      </c>
      <c r="AE385" s="224" t="e">
        <f>LOOKUP(AE$2,'Depreciation Schedules'!$A$3:$A$42,'Depreciation Schedules'!$E$3:$E$42)</f>
        <v>#N/A</v>
      </c>
      <c r="AF385" s="224" t="e">
        <f>LOOKUP(AF$2,'Depreciation Schedules'!$A$3:$A$42,'Depreciation Schedules'!$E$3:$E$42)</f>
        <v>#N/A</v>
      </c>
      <c r="AG385" s="224" t="e">
        <f>LOOKUP(AG$2,'Depreciation Schedules'!$A$3:$A$42,'Depreciation Schedules'!$E$3:$E$42)</f>
        <v>#N/A</v>
      </c>
      <c r="AH385" s="224" t="e">
        <f>LOOKUP(AH$2,'Depreciation Schedules'!$A$3:$A$42,'Depreciation Schedules'!$E$3:$E$42)</f>
        <v>#N/A</v>
      </c>
      <c r="AI385" s="224" t="e">
        <f>LOOKUP(AI$2,'Depreciation Schedules'!$A$3:$A$42,'Depreciation Schedules'!$E$3:$E$42)</f>
        <v>#N/A</v>
      </c>
      <c r="AJ385" s="224" t="e">
        <f>LOOKUP(AJ$2,'Depreciation Schedules'!$A$3:$A$42,'Depreciation Schedules'!$E$3:$E$42)</f>
        <v>#N/A</v>
      </c>
      <c r="AK385" s="224" t="e">
        <f>LOOKUP(AK$2,'Depreciation Schedules'!$A$3:$A$42,'Depreciation Schedules'!$E$3:$E$42)</f>
        <v>#N/A</v>
      </c>
      <c r="AL385" s="224" t="e">
        <f>LOOKUP(AL$2,'Depreciation Schedules'!$A$3:$A$42,'Depreciation Schedules'!$E$3:$E$42)</f>
        <v>#N/A</v>
      </c>
      <c r="AM385" s="224" t="e">
        <f>LOOKUP(AM$2,'Depreciation Schedules'!$A$3:$A$42,'Depreciation Schedules'!$E$3:$E$42)</f>
        <v>#N/A</v>
      </c>
      <c r="AN385" s="224" t="e">
        <f>LOOKUP(AN$2,'Depreciation Schedules'!$A$3:$A$42,'Depreciation Schedules'!$E$3:$E$42)</f>
        <v>#N/A</v>
      </c>
      <c r="AO385" s="224" t="e">
        <f>LOOKUP(AO$2,'Depreciation Schedules'!$A$3:$A$42,'Depreciation Schedules'!$E$3:$E$42)</f>
        <v>#N/A</v>
      </c>
      <c r="AP385" s="224" t="e">
        <f>LOOKUP(AP$2,'Depreciation Schedules'!$A$3:$A$42,'Depreciation Schedules'!$E$3:$E$42)</f>
        <v>#N/A</v>
      </c>
    </row>
    <row r="386" spans="1:42" x14ac:dyDescent="0.3">
      <c r="A386" s="33" t="str">
        <f t="shared" si="173"/>
        <v>20-yr SL</v>
      </c>
      <c r="B386" s="223">
        <f t="array" ref="B386">SUM(IF(ISNUMBER(C386:AP386),C386:AP386))</f>
        <v>0</v>
      </c>
      <c r="C386" s="224" t="e">
        <f>LOOKUP(C$2,'Depreciation Schedules'!$A$3:$A$42,'Depreciation Schedules'!$F$3:$F$42)</f>
        <v>#N/A</v>
      </c>
      <c r="D386" s="224" t="e">
        <f>LOOKUP(D$2,'Depreciation Schedules'!$A$3:$A$42,'Depreciation Schedules'!$F$3:$F$42)</f>
        <v>#N/A</v>
      </c>
      <c r="E386" s="224" t="e">
        <f>LOOKUP(E$2,'Depreciation Schedules'!$A$3:$A$42,'Depreciation Schedules'!$F$3:$F$42)</f>
        <v>#N/A</v>
      </c>
      <c r="F386" s="224" t="e">
        <f>LOOKUP(F$2,'Depreciation Schedules'!$A$3:$A$42,'Depreciation Schedules'!$F$3:$F$42)</f>
        <v>#N/A</v>
      </c>
      <c r="G386" s="224" t="e">
        <f>LOOKUP(G$2,'Depreciation Schedules'!$A$3:$A$42,'Depreciation Schedules'!$F$3:$F$42)</f>
        <v>#N/A</v>
      </c>
      <c r="H386" s="224" t="e">
        <f>LOOKUP(H$2,'Depreciation Schedules'!$A$3:$A$42,'Depreciation Schedules'!$F$3:$F$42)</f>
        <v>#N/A</v>
      </c>
      <c r="I386" s="224" t="e">
        <f>LOOKUP(I$2,'Depreciation Schedules'!$A$3:$A$42,'Depreciation Schedules'!$F$3:$F$42)</f>
        <v>#N/A</v>
      </c>
      <c r="J386" s="224" t="e">
        <f>LOOKUP(J$2,'Depreciation Schedules'!$A$3:$A$42,'Depreciation Schedules'!$F$3:$F$42)</f>
        <v>#N/A</v>
      </c>
      <c r="K386" s="224" t="e">
        <f>LOOKUP(K$2,'Depreciation Schedules'!$A$3:$A$42,'Depreciation Schedules'!$F$3:$F$42)</f>
        <v>#N/A</v>
      </c>
      <c r="L386" s="224" t="e">
        <f>LOOKUP(L$2,'Depreciation Schedules'!$A$3:$A$42,'Depreciation Schedules'!$F$3:$F$42)</f>
        <v>#N/A</v>
      </c>
      <c r="M386" s="224" t="e">
        <f>LOOKUP(M$2,'Depreciation Schedules'!$A$3:$A$42,'Depreciation Schedules'!$F$3:$F$42)</f>
        <v>#N/A</v>
      </c>
      <c r="N386" s="224" t="e">
        <f>LOOKUP(N$2,'Depreciation Schedules'!$A$3:$A$42,'Depreciation Schedules'!$F$3:$F$42)</f>
        <v>#N/A</v>
      </c>
      <c r="O386" s="224" t="e">
        <f>LOOKUP(O$2,'Depreciation Schedules'!$A$3:$A$42,'Depreciation Schedules'!$F$3:$F$42)</f>
        <v>#N/A</v>
      </c>
      <c r="P386" s="224" t="e">
        <f>LOOKUP(P$2,'Depreciation Schedules'!$A$3:$A$42,'Depreciation Schedules'!$F$3:$F$42)</f>
        <v>#N/A</v>
      </c>
      <c r="Q386" s="224" t="e">
        <f>LOOKUP(Q$2,'Depreciation Schedules'!$A$3:$A$42,'Depreciation Schedules'!$F$3:$F$42)</f>
        <v>#N/A</v>
      </c>
      <c r="R386" s="224" t="e">
        <f>LOOKUP(R$2,'Depreciation Schedules'!$A$3:$A$42,'Depreciation Schedules'!$F$3:$F$42)</f>
        <v>#N/A</v>
      </c>
      <c r="S386" s="224" t="e">
        <f>LOOKUP(S$2,'Depreciation Schedules'!$A$3:$A$42,'Depreciation Schedules'!$F$3:$F$42)</f>
        <v>#N/A</v>
      </c>
      <c r="T386" s="224" t="e">
        <f>LOOKUP(T$2,'Depreciation Schedules'!$A$3:$A$42,'Depreciation Schedules'!$F$3:$F$42)</f>
        <v>#N/A</v>
      </c>
      <c r="U386" s="224" t="e">
        <f>LOOKUP(U$2,'Depreciation Schedules'!$A$3:$A$42,'Depreciation Schedules'!$F$3:$F$42)</f>
        <v>#N/A</v>
      </c>
      <c r="V386" s="224" t="e">
        <f>LOOKUP(V$2,'Depreciation Schedules'!$A$3:$A$42,'Depreciation Schedules'!$F$3:$F$42)</f>
        <v>#N/A</v>
      </c>
      <c r="W386" s="224" t="e">
        <f>LOOKUP(W$2,'Depreciation Schedules'!$A$3:$A$42,'Depreciation Schedules'!$F$3:$F$42)</f>
        <v>#N/A</v>
      </c>
      <c r="X386" s="224" t="e">
        <f>LOOKUP(X$2,'Depreciation Schedules'!$A$3:$A$42,'Depreciation Schedules'!$F$3:$F$42)</f>
        <v>#N/A</v>
      </c>
      <c r="Y386" s="224" t="e">
        <f>LOOKUP(Y$2,'Depreciation Schedules'!$A$3:$A$42,'Depreciation Schedules'!$F$3:$F$42)</f>
        <v>#N/A</v>
      </c>
      <c r="Z386" s="224" t="e">
        <f>LOOKUP(Z$2,'Depreciation Schedules'!$A$3:$A$42,'Depreciation Schedules'!$F$3:$F$42)</f>
        <v>#N/A</v>
      </c>
      <c r="AA386" s="224" t="e">
        <f>LOOKUP(AA$2,'Depreciation Schedules'!$A$3:$A$42,'Depreciation Schedules'!$F$3:$F$42)</f>
        <v>#N/A</v>
      </c>
      <c r="AB386" s="224" t="e">
        <f>LOOKUP(AB$2,'Depreciation Schedules'!$A$3:$A$42,'Depreciation Schedules'!$F$3:$F$42)</f>
        <v>#N/A</v>
      </c>
      <c r="AC386" s="224" t="e">
        <f>LOOKUP(AC$2,'Depreciation Schedules'!$A$3:$A$42,'Depreciation Schedules'!$F$3:$F$42)</f>
        <v>#N/A</v>
      </c>
      <c r="AD386" s="224" t="e">
        <f>LOOKUP(AD$2,'Depreciation Schedules'!$A$3:$A$42,'Depreciation Schedules'!$F$3:$F$42)</f>
        <v>#N/A</v>
      </c>
      <c r="AE386" s="224" t="e">
        <f>LOOKUP(AE$2,'Depreciation Schedules'!$A$3:$A$42,'Depreciation Schedules'!$F$3:$F$42)</f>
        <v>#N/A</v>
      </c>
      <c r="AF386" s="224" t="e">
        <f>LOOKUP(AF$2,'Depreciation Schedules'!$A$3:$A$42,'Depreciation Schedules'!$F$3:$F$42)</f>
        <v>#N/A</v>
      </c>
      <c r="AG386" s="224" t="e">
        <f>LOOKUP(AG$2,'Depreciation Schedules'!$A$3:$A$42,'Depreciation Schedules'!$F$3:$F$42)</f>
        <v>#N/A</v>
      </c>
      <c r="AH386" s="224" t="e">
        <f>LOOKUP(AH$2,'Depreciation Schedules'!$A$3:$A$42,'Depreciation Schedules'!$F$3:$F$42)</f>
        <v>#N/A</v>
      </c>
      <c r="AI386" s="224" t="e">
        <f>LOOKUP(AI$2,'Depreciation Schedules'!$A$3:$A$42,'Depreciation Schedules'!$F$3:$F$42)</f>
        <v>#N/A</v>
      </c>
      <c r="AJ386" s="224" t="e">
        <f>LOOKUP(AJ$2,'Depreciation Schedules'!$A$3:$A$42,'Depreciation Schedules'!$F$3:$F$42)</f>
        <v>#N/A</v>
      </c>
      <c r="AK386" s="224" t="e">
        <f>LOOKUP(AK$2,'Depreciation Schedules'!$A$3:$A$42,'Depreciation Schedules'!$F$3:$F$42)</f>
        <v>#N/A</v>
      </c>
      <c r="AL386" s="224" t="e">
        <f>LOOKUP(AL$2,'Depreciation Schedules'!$A$3:$A$42,'Depreciation Schedules'!$F$3:$F$42)</f>
        <v>#N/A</v>
      </c>
      <c r="AM386" s="224" t="e">
        <f>LOOKUP(AM$2,'Depreciation Schedules'!$A$3:$A$42,'Depreciation Schedules'!$F$3:$F$42)</f>
        <v>#N/A</v>
      </c>
      <c r="AN386" s="224" t="e">
        <f>LOOKUP(AN$2,'Depreciation Schedules'!$A$3:$A$42,'Depreciation Schedules'!$F$3:$F$42)</f>
        <v>#N/A</v>
      </c>
      <c r="AO386" s="224" t="e">
        <f>LOOKUP(AO$2,'Depreciation Schedules'!$A$3:$A$42,'Depreciation Schedules'!$F$3:$F$42)</f>
        <v>#N/A</v>
      </c>
      <c r="AP386" s="224" t="e">
        <f>LOOKUP(AP$2,'Depreciation Schedules'!$A$3:$A$42,'Depreciation Schedules'!$F$3:$F$42)</f>
        <v>#N/A</v>
      </c>
    </row>
    <row r="387" spans="1:42" x14ac:dyDescent="0.3">
      <c r="A387" s="33" t="str">
        <f t="shared" si="173"/>
        <v>39-yr SL</v>
      </c>
      <c r="B387" s="227">
        <f t="array" ref="B387">SUM(IF(ISNUMBER(C387:AP387),C387:AP387))</f>
        <v>0</v>
      </c>
      <c r="C387" s="224" t="e">
        <f>LOOKUP(C$2,'Depreciation Schedules'!$A$3:$A$42,'Depreciation Schedules'!$G$3:$G$42)</f>
        <v>#N/A</v>
      </c>
      <c r="D387" s="224" t="e">
        <f>LOOKUP(D$2,'Depreciation Schedules'!$A$3:$A$42,'Depreciation Schedules'!$G$3:$G$42)</f>
        <v>#N/A</v>
      </c>
      <c r="E387" s="224" t="e">
        <f>LOOKUP(E$2,'Depreciation Schedules'!$A$3:$A$42,'Depreciation Schedules'!$G$3:$G$42)</f>
        <v>#N/A</v>
      </c>
      <c r="F387" s="224" t="e">
        <f>LOOKUP(F$2,'Depreciation Schedules'!$A$3:$A$42,'Depreciation Schedules'!$G$3:$G$42)</f>
        <v>#N/A</v>
      </c>
      <c r="G387" s="224" t="e">
        <f>LOOKUP(G$2,'Depreciation Schedules'!$A$3:$A$42,'Depreciation Schedules'!$G$3:$G$42)</f>
        <v>#N/A</v>
      </c>
      <c r="H387" s="224" t="e">
        <f>LOOKUP(H$2,'Depreciation Schedules'!$A$3:$A$42,'Depreciation Schedules'!$G$3:$G$42)</f>
        <v>#N/A</v>
      </c>
      <c r="I387" s="224" t="e">
        <f>LOOKUP(I$2,'Depreciation Schedules'!$A$3:$A$42,'Depreciation Schedules'!$G$3:$G$42)</f>
        <v>#N/A</v>
      </c>
      <c r="J387" s="224" t="e">
        <f>LOOKUP(J$2,'Depreciation Schedules'!$A$3:$A$42,'Depreciation Schedules'!$G$3:$G$42)</f>
        <v>#N/A</v>
      </c>
      <c r="K387" s="224" t="e">
        <f>LOOKUP(K$2,'Depreciation Schedules'!$A$3:$A$42,'Depreciation Schedules'!$G$3:$G$42)</f>
        <v>#N/A</v>
      </c>
      <c r="L387" s="224" t="e">
        <f>LOOKUP(L$2,'Depreciation Schedules'!$A$3:$A$42,'Depreciation Schedules'!$G$3:$G$42)</f>
        <v>#N/A</v>
      </c>
      <c r="M387" s="224" t="e">
        <f>LOOKUP(M$2,'Depreciation Schedules'!$A$3:$A$42,'Depreciation Schedules'!$G$3:$G$42)</f>
        <v>#N/A</v>
      </c>
      <c r="N387" s="224" t="e">
        <f>LOOKUP(N$2,'Depreciation Schedules'!$A$3:$A$42,'Depreciation Schedules'!$G$3:$G$42)</f>
        <v>#N/A</v>
      </c>
      <c r="O387" s="224" t="e">
        <f>LOOKUP(O$2,'Depreciation Schedules'!$A$3:$A$42,'Depreciation Schedules'!$G$3:$G$42)</f>
        <v>#N/A</v>
      </c>
      <c r="P387" s="224" t="e">
        <f>LOOKUP(P$2,'Depreciation Schedules'!$A$3:$A$42,'Depreciation Schedules'!$G$3:$G$42)</f>
        <v>#N/A</v>
      </c>
      <c r="Q387" s="224" t="e">
        <f>LOOKUP(Q$2,'Depreciation Schedules'!$A$3:$A$42,'Depreciation Schedules'!$G$3:$G$42)</f>
        <v>#N/A</v>
      </c>
      <c r="R387" s="224" t="e">
        <f>LOOKUP(R$2,'Depreciation Schedules'!$A$3:$A$42,'Depreciation Schedules'!$G$3:$G$42)</f>
        <v>#N/A</v>
      </c>
      <c r="S387" s="224" t="e">
        <f>LOOKUP(S$2,'Depreciation Schedules'!$A$3:$A$42,'Depreciation Schedules'!$G$3:$G$42)</f>
        <v>#N/A</v>
      </c>
      <c r="T387" s="224" t="e">
        <f>LOOKUP(T$2,'Depreciation Schedules'!$A$3:$A$42,'Depreciation Schedules'!$G$3:$G$42)</f>
        <v>#N/A</v>
      </c>
      <c r="U387" s="224" t="e">
        <f>LOOKUP(U$2,'Depreciation Schedules'!$A$3:$A$42,'Depreciation Schedules'!$G$3:$G$42)</f>
        <v>#N/A</v>
      </c>
      <c r="V387" s="224" t="e">
        <f>LOOKUP(V$2,'Depreciation Schedules'!$A$3:$A$42,'Depreciation Schedules'!$G$3:$G$42)</f>
        <v>#N/A</v>
      </c>
      <c r="W387" s="224" t="e">
        <f>LOOKUP(W$2,'Depreciation Schedules'!$A$3:$A$42,'Depreciation Schedules'!$G$3:$G$42)</f>
        <v>#N/A</v>
      </c>
      <c r="X387" s="224" t="e">
        <f>LOOKUP(X$2,'Depreciation Schedules'!$A$3:$A$42,'Depreciation Schedules'!$G$3:$G$42)</f>
        <v>#N/A</v>
      </c>
      <c r="Y387" s="224" t="e">
        <f>LOOKUP(Y$2,'Depreciation Schedules'!$A$3:$A$42,'Depreciation Schedules'!$G$3:$G$42)</f>
        <v>#N/A</v>
      </c>
      <c r="Z387" s="224" t="e">
        <f>LOOKUP(Z$2,'Depreciation Schedules'!$A$3:$A$42,'Depreciation Schedules'!$G$3:$G$42)</f>
        <v>#N/A</v>
      </c>
      <c r="AA387" s="224" t="e">
        <f>LOOKUP(AA$2,'Depreciation Schedules'!$A$3:$A$42,'Depreciation Schedules'!$G$3:$G$42)</f>
        <v>#N/A</v>
      </c>
      <c r="AB387" s="224" t="e">
        <f>LOOKUP(AB$2,'Depreciation Schedules'!$A$3:$A$42,'Depreciation Schedules'!$G$3:$G$42)</f>
        <v>#N/A</v>
      </c>
      <c r="AC387" s="224" t="e">
        <f>LOOKUP(AC$2,'Depreciation Schedules'!$A$3:$A$42,'Depreciation Schedules'!$G$3:$G$42)</f>
        <v>#N/A</v>
      </c>
      <c r="AD387" s="224" t="e">
        <f>LOOKUP(AD$2,'Depreciation Schedules'!$A$3:$A$42,'Depreciation Schedules'!$G$3:$G$42)</f>
        <v>#N/A</v>
      </c>
      <c r="AE387" s="224" t="e">
        <f>LOOKUP(AE$2,'Depreciation Schedules'!$A$3:$A$42,'Depreciation Schedules'!$G$3:$G$42)</f>
        <v>#N/A</v>
      </c>
      <c r="AF387" s="224" t="e">
        <f>LOOKUP(AF$2,'Depreciation Schedules'!$A$3:$A$42,'Depreciation Schedules'!$G$3:$G$42)</f>
        <v>#N/A</v>
      </c>
      <c r="AG387" s="224" t="e">
        <f>LOOKUP(AG$2,'Depreciation Schedules'!$A$3:$A$42,'Depreciation Schedules'!$G$3:$G$42)</f>
        <v>#N/A</v>
      </c>
      <c r="AH387" s="224" t="e">
        <f>LOOKUP(AH$2,'Depreciation Schedules'!$A$3:$A$42,'Depreciation Schedules'!$G$3:$G$42)</f>
        <v>#N/A</v>
      </c>
      <c r="AI387" s="224" t="e">
        <f>LOOKUP(AI$2,'Depreciation Schedules'!$A$3:$A$42,'Depreciation Schedules'!$G$3:$G$42)</f>
        <v>#N/A</v>
      </c>
      <c r="AJ387" s="224" t="e">
        <f>LOOKUP(AJ$2,'Depreciation Schedules'!$A$3:$A$42,'Depreciation Schedules'!$G$3:$G$42)</f>
        <v>#N/A</v>
      </c>
      <c r="AK387" s="224" t="e">
        <f>LOOKUP(AK$2,'Depreciation Schedules'!$A$3:$A$42,'Depreciation Schedules'!$G$3:$G$42)</f>
        <v>#N/A</v>
      </c>
      <c r="AL387" s="224" t="e">
        <f>LOOKUP(AL$2,'Depreciation Schedules'!$A$3:$A$42,'Depreciation Schedules'!$G$3:$G$42)</f>
        <v>#N/A</v>
      </c>
      <c r="AM387" s="224" t="e">
        <f>LOOKUP(AM$2,'Depreciation Schedules'!$A$3:$A$42,'Depreciation Schedules'!$G$3:$G$42)</f>
        <v>#N/A</v>
      </c>
      <c r="AN387" s="224" t="e">
        <f>LOOKUP(AN$2,'Depreciation Schedules'!$A$3:$A$42,'Depreciation Schedules'!$G$3:$G$42)</f>
        <v>#N/A</v>
      </c>
      <c r="AO387" s="224" t="e">
        <f>LOOKUP(AO$2,'Depreciation Schedules'!$A$3:$A$42,'Depreciation Schedules'!$G$3:$G$42)</f>
        <v>#N/A</v>
      </c>
      <c r="AP387" s="224" t="e">
        <f>LOOKUP(AP$2,'Depreciation Schedules'!$A$3:$A$42,'Depreciation Schedules'!$G$3:$G$42)</f>
        <v>#N/A</v>
      </c>
    </row>
    <row r="388" spans="1:42" x14ac:dyDescent="0.3">
      <c r="A388" s="41" t="s">
        <v>3</v>
      </c>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row>
    <row r="389" spans="1:42" x14ac:dyDescent="0.3">
      <c r="A389" s="33" t="str">
        <f>A382</f>
        <v>5-yr MACRS</v>
      </c>
      <c r="B389" s="236">
        <f t="array" ref="B389">SUM(IF(ISNUMBER(C389:AP389),C389:AP389))</f>
        <v>0</v>
      </c>
      <c r="C389" s="189" t="e">
        <f>C382/100*$Q$350</f>
        <v>#N/A</v>
      </c>
      <c r="D389" s="189" t="e">
        <f t="shared" ref="D389:AP389" si="174">D382/100*$Q$350</f>
        <v>#N/A</v>
      </c>
      <c r="E389" s="189" t="e">
        <f t="shared" si="174"/>
        <v>#N/A</v>
      </c>
      <c r="F389" s="189" t="e">
        <f t="shared" si="174"/>
        <v>#N/A</v>
      </c>
      <c r="G389" s="189" t="e">
        <f t="shared" si="174"/>
        <v>#N/A</v>
      </c>
      <c r="H389" s="189" t="e">
        <f t="shared" si="174"/>
        <v>#N/A</v>
      </c>
      <c r="I389" s="189" t="e">
        <f t="shared" si="174"/>
        <v>#N/A</v>
      </c>
      <c r="J389" s="189" t="e">
        <f t="shared" si="174"/>
        <v>#N/A</v>
      </c>
      <c r="K389" s="189" t="e">
        <f t="shared" si="174"/>
        <v>#N/A</v>
      </c>
      <c r="L389" s="189" t="e">
        <f t="shared" si="174"/>
        <v>#N/A</v>
      </c>
      <c r="M389" s="189" t="e">
        <f t="shared" si="174"/>
        <v>#N/A</v>
      </c>
      <c r="N389" s="189" t="e">
        <f t="shared" si="174"/>
        <v>#N/A</v>
      </c>
      <c r="O389" s="189" t="e">
        <f t="shared" si="174"/>
        <v>#N/A</v>
      </c>
      <c r="P389" s="189" t="e">
        <f t="shared" si="174"/>
        <v>#N/A</v>
      </c>
      <c r="Q389" s="189" t="e">
        <f t="shared" si="174"/>
        <v>#N/A</v>
      </c>
      <c r="R389" s="189" t="e">
        <f t="shared" si="174"/>
        <v>#N/A</v>
      </c>
      <c r="S389" s="189" t="e">
        <f t="shared" si="174"/>
        <v>#N/A</v>
      </c>
      <c r="T389" s="189" t="e">
        <f t="shared" si="174"/>
        <v>#N/A</v>
      </c>
      <c r="U389" s="189" t="e">
        <f t="shared" si="174"/>
        <v>#N/A</v>
      </c>
      <c r="V389" s="189" t="e">
        <f t="shared" si="174"/>
        <v>#N/A</v>
      </c>
      <c r="W389" s="189" t="e">
        <f t="shared" si="174"/>
        <v>#N/A</v>
      </c>
      <c r="X389" s="189" t="e">
        <f t="shared" si="174"/>
        <v>#N/A</v>
      </c>
      <c r="Y389" s="189" t="e">
        <f t="shared" si="174"/>
        <v>#N/A</v>
      </c>
      <c r="Z389" s="189" t="e">
        <f t="shared" si="174"/>
        <v>#N/A</v>
      </c>
      <c r="AA389" s="189" t="e">
        <f t="shared" si="174"/>
        <v>#N/A</v>
      </c>
      <c r="AB389" s="189" t="e">
        <f t="shared" si="174"/>
        <v>#N/A</v>
      </c>
      <c r="AC389" s="189" t="e">
        <f t="shared" si="174"/>
        <v>#N/A</v>
      </c>
      <c r="AD389" s="189" t="e">
        <f t="shared" si="174"/>
        <v>#N/A</v>
      </c>
      <c r="AE389" s="189" t="e">
        <f t="shared" si="174"/>
        <v>#N/A</v>
      </c>
      <c r="AF389" s="189" t="e">
        <f t="shared" si="174"/>
        <v>#N/A</v>
      </c>
      <c r="AG389" s="189" t="e">
        <f t="shared" si="174"/>
        <v>#N/A</v>
      </c>
      <c r="AH389" s="189" t="e">
        <f t="shared" si="174"/>
        <v>#N/A</v>
      </c>
      <c r="AI389" s="189" t="e">
        <f t="shared" si="174"/>
        <v>#N/A</v>
      </c>
      <c r="AJ389" s="189" t="e">
        <f t="shared" si="174"/>
        <v>#N/A</v>
      </c>
      <c r="AK389" s="189" t="e">
        <f t="shared" si="174"/>
        <v>#N/A</v>
      </c>
      <c r="AL389" s="189" t="e">
        <f t="shared" si="174"/>
        <v>#N/A</v>
      </c>
      <c r="AM389" s="189" t="e">
        <f t="shared" si="174"/>
        <v>#N/A</v>
      </c>
      <c r="AN389" s="189" t="e">
        <f t="shared" si="174"/>
        <v>#N/A</v>
      </c>
      <c r="AO389" s="189" t="e">
        <f t="shared" si="174"/>
        <v>#N/A</v>
      </c>
      <c r="AP389" s="189" t="e">
        <f t="shared" si="174"/>
        <v>#N/A</v>
      </c>
    </row>
    <row r="390" spans="1:42" x14ac:dyDescent="0.3">
      <c r="A390" s="33" t="str">
        <f t="shared" ref="A390:A394" si="175">A383</f>
        <v>15-yr MACRS</v>
      </c>
      <c r="B390" s="236">
        <f t="array" ref="B390">SUM(IF(ISNUMBER(C390:AP390),C390:AP390))</f>
        <v>0</v>
      </c>
      <c r="C390" s="189" t="e">
        <f>C383/100*$Q$351</f>
        <v>#N/A</v>
      </c>
      <c r="D390" s="189" t="e">
        <f t="shared" ref="D390:AP390" si="176">D383/100*$Q$351</f>
        <v>#N/A</v>
      </c>
      <c r="E390" s="189" t="e">
        <f t="shared" si="176"/>
        <v>#N/A</v>
      </c>
      <c r="F390" s="189" t="e">
        <f t="shared" si="176"/>
        <v>#N/A</v>
      </c>
      <c r="G390" s="189" t="e">
        <f t="shared" si="176"/>
        <v>#N/A</v>
      </c>
      <c r="H390" s="189" t="e">
        <f t="shared" si="176"/>
        <v>#N/A</v>
      </c>
      <c r="I390" s="189" t="e">
        <f t="shared" si="176"/>
        <v>#N/A</v>
      </c>
      <c r="J390" s="189" t="e">
        <f t="shared" si="176"/>
        <v>#N/A</v>
      </c>
      <c r="K390" s="189" t="e">
        <f t="shared" si="176"/>
        <v>#N/A</v>
      </c>
      <c r="L390" s="189" t="e">
        <f t="shared" si="176"/>
        <v>#N/A</v>
      </c>
      <c r="M390" s="189" t="e">
        <f t="shared" si="176"/>
        <v>#N/A</v>
      </c>
      <c r="N390" s="189" t="e">
        <f t="shared" si="176"/>
        <v>#N/A</v>
      </c>
      <c r="O390" s="189" t="e">
        <f t="shared" si="176"/>
        <v>#N/A</v>
      </c>
      <c r="P390" s="189" t="e">
        <f t="shared" si="176"/>
        <v>#N/A</v>
      </c>
      <c r="Q390" s="189" t="e">
        <f t="shared" si="176"/>
        <v>#N/A</v>
      </c>
      <c r="R390" s="189" t="e">
        <f t="shared" si="176"/>
        <v>#N/A</v>
      </c>
      <c r="S390" s="189" t="e">
        <f t="shared" si="176"/>
        <v>#N/A</v>
      </c>
      <c r="T390" s="189" t="e">
        <f t="shared" si="176"/>
        <v>#N/A</v>
      </c>
      <c r="U390" s="189" t="e">
        <f t="shared" si="176"/>
        <v>#N/A</v>
      </c>
      <c r="V390" s="189" t="e">
        <f t="shared" si="176"/>
        <v>#N/A</v>
      </c>
      <c r="W390" s="189" t="e">
        <f t="shared" si="176"/>
        <v>#N/A</v>
      </c>
      <c r="X390" s="189" t="e">
        <f t="shared" si="176"/>
        <v>#N/A</v>
      </c>
      <c r="Y390" s="189" t="e">
        <f t="shared" si="176"/>
        <v>#N/A</v>
      </c>
      <c r="Z390" s="189" t="e">
        <f t="shared" si="176"/>
        <v>#N/A</v>
      </c>
      <c r="AA390" s="189" t="e">
        <f t="shared" si="176"/>
        <v>#N/A</v>
      </c>
      <c r="AB390" s="189" t="e">
        <f t="shared" si="176"/>
        <v>#N/A</v>
      </c>
      <c r="AC390" s="189" t="e">
        <f t="shared" si="176"/>
        <v>#N/A</v>
      </c>
      <c r="AD390" s="189" t="e">
        <f t="shared" si="176"/>
        <v>#N/A</v>
      </c>
      <c r="AE390" s="189" t="e">
        <f t="shared" si="176"/>
        <v>#N/A</v>
      </c>
      <c r="AF390" s="189" t="e">
        <f t="shared" si="176"/>
        <v>#N/A</v>
      </c>
      <c r="AG390" s="189" t="e">
        <f t="shared" si="176"/>
        <v>#N/A</v>
      </c>
      <c r="AH390" s="189" t="e">
        <f t="shared" si="176"/>
        <v>#N/A</v>
      </c>
      <c r="AI390" s="189" t="e">
        <f t="shared" si="176"/>
        <v>#N/A</v>
      </c>
      <c r="AJ390" s="189" t="e">
        <f t="shared" si="176"/>
        <v>#N/A</v>
      </c>
      <c r="AK390" s="189" t="e">
        <f t="shared" si="176"/>
        <v>#N/A</v>
      </c>
      <c r="AL390" s="189" t="e">
        <f t="shared" si="176"/>
        <v>#N/A</v>
      </c>
      <c r="AM390" s="189" t="e">
        <f t="shared" si="176"/>
        <v>#N/A</v>
      </c>
      <c r="AN390" s="189" t="e">
        <f t="shared" si="176"/>
        <v>#N/A</v>
      </c>
      <c r="AO390" s="189" t="e">
        <f t="shared" si="176"/>
        <v>#N/A</v>
      </c>
      <c r="AP390" s="189" t="e">
        <f t="shared" si="176"/>
        <v>#N/A</v>
      </c>
    </row>
    <row r="391" spans="1:42" x14ac:dyDescent="0.3">
      <c r="A391" s="33" t="str">
        <f t="shared" si="175"/>
        <v>5-yr SL</v>
      </c>
      <c r="B391" s="236">
        <f t="array" ref="B391">SUM(IF(ISNUMBER(C391:AP391),C391:AP391))</f>
        <v>0</v>
      </c>
      <c r="C391" s="189" t="e">
        <f>C384/100*$Q$352</f>
        <v>#N/A</v>
      </c>
      <c r="D391" s="189" t="e">
        <f t="shared" ref="D391:AP391" si="177">D384/100*$Q$352</f>
        <v>#N/A</v>
      </c>
      <c r="E391" s="189" t="e">
        <f t="shared" si="177"/>
        <v>#N/A</v>
      </c>
      <c r="F391" s="189" t="e">
        <f t="shared" si="177"/>
        <v>#N/A</v>
      </c>
      <c r="G391" s="189" t="e">
        <f t="shared" si="177"/>
        <v>#N/A</v>
      </c>
      <c r="H391" s="189" t="e">
        <f t="shared" si="177"/>
        <v>#N/A</v>
      </c>
      <c r="I391" s="189" t="e">
        <f t="shared" si="177"/>
        <v>#N/A</v>
      </c>
      <c r="J391" s="189" t="e">
        <f t="shared" si="177"/>
        <v>#N/A</v>
      </c>
      <c r="K391" s="189" t="e">
        <f t="shared" si="177"/>
        <v>#N/A</v>
      </c>
      <c r="L391" s="189" t="e">
        <f t="shared" si="177"/>
        <v>#N/A</v>
      </c>
      <c r="M391" s="189" t="e">
        <f t="shared" si="177"/>
        <v>#N/A</v>
      </c>
      <c r="N391" s="189" t="e">
        <f t="shared" si="177"/>
        <v>#N/A</v>
      </c>
      <c r="O391" s="189" t="e">
        <f t="shared" si="177"/>
        <v>#N/A</v>
      </c>
      <c r="P391" s="189" t="e">
        <f t="shared" si="177"/>
        <v>#N/A</v>
      </c>
      <c r="Q391" s="189" t="e">
        <f t="shared" si="177"/>
        <v>#N/A</v>
      </c>
      <c r="R391" s="189" t="e">
        <f t="shared" si="177"/>
        <v>#N/A</v>
      </c>
      <c r="S391" s="189" t="e">
        <f t="shared" si="177"/>
        <v>#N/A</v>
      </c>
      <c r="T391" s="189" t="e">
        <f t="shared" si="177"/>
        <v>#N/A</v>
      </c>
      <c r="U391" s="189" t="e">
        <f t="shared" si="177"/>
        <v>#N/A</v>
      </c>
      <c r="V391" s="189" t="e">
        <f t="shared" si="177"/>
        <v>#N/A</v>
      </c>
      <c r="W391" s="189" t="e">
        <f t="shared" si="177"/>
        <v>#N/A</v>
      </c>
      <c r="X391" s="189" t="e">
        <f t="shared" si="177"/>
        <v>#N/A</v>
      </c>
      <c r="Y391" s="189" t="e">
        <f t="shared" si="177"/>
        <v>#N/A</v>
      </c>
      <c r="Z391" s="189" t="e">
        <f t="shared" si="177"/>
        <v>#N/A</v>
      </c>
      <c r="AA391" s="189" t="e">
        <f t="shared" si="177"/>
        <v>#N/A</v>
      </c>
      <c r="AB391" s="189" t="e">
        <f t="shared" si="177"/>
        <v>#N/A</v>
      </c>
      <c r="AC391" s="189" t="e">
        <f t="shared" si="177"/>
        <v>#N/A</v>
      </c>
      <c r="AD391" s="189" t="e">
        <f t="shared" si="177"/>
        <v>#N/A</v>
      </c>
      <c r="AE391" s="189" t="e">
        <f t="shared" si="177"/>
        <v>#N/A</v>
      </c>
      <c r="AF391" s="189" t="e">
        <f t="shared" si="177"/>
        <v>#N/A</v>
      </c>
      <c r="AG391" s="189" t="e">
        <f t="shared" si="177"/>
        <v>#N/A</v>
      </c>
      <c r="AH391" s="189" t="e">
        <f t="shared" si="177"/>
        <v>#N/A</v>
      </c>
      <c r="AI391" s="189" t="e">
        <f t="shared" si="177"/>
        <v>#N/A</v>
      </c>
      <c r="AJ391" s="189" t="e">
        <f t="shared" si="177"/>
        <v>#N/A</v>
      </c>
      <c r="AK391" s="189" t="e">
        <f t="shared" si="177"/>
        <v>#N/A</v>
      </c>
      <c r="AL391" s="189" t="e">
        <f t="shared" si="177"/>
        <v>#N/A</v>
      </c>
      <c r="AM391" s="189" t="e">
        <f t="shared" si="177"/>
        <v>#N/A</v>
      </c>
      <c r="AN391" s="189" t="e">
        <f t="shared" si="177"/>
        <v>#N/A</v>
      </c>
      <c r="AO391" s="189" t="e">
        <f t="shared" si="177"/>
        <v>#N/A</v>
      </c>
      <c r="AP391" s="189" t="e">
        <f t="shared" si="177"/>
        <v>#N/A</v>
      </c>
    </row>
    <row r="392" spans="1:42" x14ac:dyDescent="0.3">
      <c r="A392" s="33" t="str">
        <f t="shared" si="175"/>
        <v>15-yr SL</v>
      </c>
      <c r="B392" s="236">
        <f t="array" ref="B392">SUM(IF(ISNUMBER(C392:AP392),C392:AP392))</f>
        <v>0</v>
      </c>
      <c r="C392" s="189" t="e">
        <f>C385/100*$Q$353</f>
        <v>#N/A</v>
      </c>
      <c r="D392" s="189" t="e">
        <f t="shared" ref="D392:AP392" si="178">D385/100*$Q$353</f>
        <v>#N/A</v>
      </c>
      <c r="E392" s="189" t="e">
        <f t="shared" si="178"/>
        <v>#N/A</v>
      </c>
      <c r="F392" s="189" t="e">
        <f t="shared" si="178"/>
        <v>#N/A</v>
      </c>
      <c r="G392" s="189" t="e">
        <f t="shared" si="178"/>
        <v>#N/A</v>
      </c>
      <c r="H392" s="189" t="e">
        <f t="shared" si="178"/>
        <v>#N/A</v>
      </c>
      <c r="I392" s="189" t="e">
        <f t="shared" si="178"/>
        <v>#N/A</v>
      </c>
      <c r="J392" s="189" t="e">
        <f t="shared" si="178"/>
        <v>#N/A</v>
      </c>
      <c r="K392" s="189" t="e">
        <f t="shared" si="178"/>
        <v>#N/A</v>
      </c>
      <c r="L392" s="189" t="e">
        <f t="shared" si="178"/>
        <v>#N/A</v>
      </c>
      <c r="M392" s="189" t="e">
        <f t="shared" si="178"/>
        <v>#N/A</v>
      </c>
      <c r="N392" s="189" t="e">
        <f t="shared" si="178"/>
        <v>#N/A</v>
      </c>
      <c r="O392" s="189" t="e">
        <f t="shared" si="178"/>
        <v>#N/A</v>
      </c>
      <c r="P392" s="189" t="e">
        <f t="shared" si="178"/>
        <v>#N/A</v>
      </c>
      <c r="Q392" s="189" t="e">
        <f t="shared" si="178"/>
        <v>#N/A</v>
      </c>
      <c r="R392" s="189" t="e">
        <f t="shared" si="178"/>
        <v>#N/A</v>
      </c>
      <c r="S392" s="189" t="e">
        <f t="shared" si="178"/>
        <v>#N/A</v>
      </c>
      <c r="T392" s="189" t="e">
        <f t="shared" si="178"/>
        <v>#N/A</v>
      </c>
      <c r="U392" s="189" t="e">
        <f t="shared" si="178"/>
        <v>#N/A</v>
      </c>
      <c r="V392" s="189" t="e">
        <f t="shared" si="178"/>
        <v>#N/A</v>
      </c>
      <c r="W392" s="189" t="e">
        <f t="shared" si="178"/>
        <v>#N/A</v>
      </c>
      <c r="X392" s="189" t="e">
        <f t="shared" si="178"/>
        <v>#N/A</v>
      </c>
      <c r="Y392" s="189" t="e">
        <f t="shared" si="178"/>
        <v>#N/A</v>
      </c>
      <c r="Z392" s="189" t="e">
        <f t="shared" si="178"/>
        <v>#N/A</v>
      </c>
      <c r="AA392" s="189" t="e">
        <f t="shared" si="178"/>
        <v>#N/A</v>
      </c>
      <c r="AB392" s="189" t="e">
        <f t="shared" si="178"/>
        <v>#N/A</v>
      </c>
      <c r="AC392" s="189" t="e">
        <f t="shared" si="178"/>
        <v>#N/A</v>
      </c>
      <c r="AD392" s="189" t="e">
        <f t="shared" si="178"/>
        <v>#N/A</v>
      </c>
      <c r="AE392" s="189" t="e">
        <f t="shared" si="178"/>
        <v>#N/A</v>
      </c>
      <c r="AF392" s="189" t="e">
        <f t="shared" si="178"/>
        <v>#N/A</v>
      </c>
      <c r="AG392" s="189" t="e">
        <f t="shared" si="178"/>
        <v>#N/A</v>
      </c>
      <c r="AH392" s="189" t="e">
        <f t="shared" si="178"/>
        <v>#N/A</v>
      </c>
      <c r="AI392" s="189" t="e">
        <f t="shared" si="178"/>
        <v>#N/A</v>
      </c>
      <c r="AJ392" s="189" t="e">
        <f t="shared" si="178"/>
        <v>#N/A</v>
      </c>
      <c r="AK392" s="189" t="e">
        <f t="shared" si="178"/>
        <v>#N/A</v>
      </c>
      <c r="AL392" s="189" t="e">
        <f t="shared" si="178"/>
        <v>#N/A</v>
      </c>
      <c r="AM392" s="189" t="e">
        <f t="shared" si="178"/>
        <v>#N/A</v>
      </c>
      <c r="AN392" s="189" t="e">
        <f t="shared" si="178"/>
        <v>#N/A</v>
      </c>
      <c r="AO392" s="189" t="e">
        <f t="shared" si="178"/>
        <v>#N/A</v>
      </c>
      <c r="AP392" s="189" t="e">
        <f t="shared" si="178"/>
        <v>#N/A</v>
      </c>
    </row>
    <row r="393" spans="1:42" x14ac:dyDescent="0.3">
      <c r="A393" s="33" t="str">
        <f t="shared" si="175"/>
        <v>20-yr SL</v>
      </c>
      <c r="B393" s="236">
        <f t="array" ref="B393">SUM(IF(ISNUMBER(C393:AP393),C393:AP393))</f>
        <v>0</v>
      </c>
      <c r="C393" s="189" t="e">
        <f>C386/100*$Q$354</f>
        <v>#N/A</v>
      </c>
      <c r="D393" s="189" t="e">
        <f t="shared" ref="D393:AP393" si="179">D386/100*$Q$354</f>
        <v>#N/A</v>
      </c>
      <c r="E393" s="189" t="e">
        <f t="shared" si="179"/>
        <v>#N/A</v>
      </c>
      <c r="F393" s="189" t="e">
        <f t="shared" si="179"/>
        <v>#N/A</v>
      </c>
      <c r="G393" s="189" t="e">
        <f t="shared" si="179"/>
        <v>#N/A</v>
      </c>
      <c r="H393" s="189" t="e">
        <f t="shared" si="179"/>
        <v>#N/A</v>
      </c>
      <c r="I393" s="189" t="e">
        <f t="shared" si="179"/>
        <v>#N/A</v>
      </c>
      <c r="J393" s="189" t="e">
        <f t="shared" si="179"/>
        <v>#N/A</v>
      </c>
      <c r="K393" s="189" t="e">
        <f t="shared" si="179"/>
        <v>#N/A</v>
      </c>
      <c r="L393" s="189" t="e">
        <f t="shared" si="179"/>
        <v>#N/A</v>
      </c>
      <c r="M393" s="189" t="e">
        <f t="shared" si="179"/>
        <v>#N/A</v>
      </c>
      <c r="N393" s="189" t="e">
        <f t="shared" si="179"/>
        <v>#N/A</v>
      </c>
      <c r="O393" s="189" t="e">
        <f t="shared" si="179"/>
        <v>#N/A</v>
      </c>
      <c r="P393" s="189" t="e">
        <f t="shared" si="179"/>
        <v>#N/A</v>
      </c>
      <c r="Q393" s="189" t="e">
        <f t="shared" si="179"/>
        <v>#N/A</v>
      </c>
      <c r="R393" s="189" t="e">
        <f t="shared" si="179"/>
        <v>#N/A</v>
      </c>
      <c r="S393" s="189" t="e">
        <f t="shared" si="179"/>
        <v>#N/A</v>
      </c>
      <c r="T393" s="189" t="e">
        <f t="shared" si="179"/>
        <v>#N/A</v>
      </c>
      <c r="U393" s="189" t="e">
        <f t="shared" si="179"/>
        <v>#N/A</v>
      </c>
      <c r="V393" s="189" t="e">
        <f t="shared" si="179"/>
        <v>#N/A</v>
      </c>
      <c r="W393" s="189" t="e">
        <f t="shared" si="179"/>
        <v>#N/A</v>
      </c>
      <c r="X393" s="189" t="e">
        <f t="shared" si="179"/>
        <v>#N/A</v>
      </c>
      <c r="Y393" s="189" t="e">
        <f t="shared" si="179"/>
        <v>#N/A</v>
      </c>
      <c r="Z393" s="189" t="e">
        <f t="shared" si="179"/>
        <v>#N/A</v>
      </c>
      <c r="AA393" s="189" t="e">
        <f t="shared" si="179"/>
        <v>#N/A</v>
      </c>
      <c r="AB393" s="189" t="e">
        <f t="shared" si="179"/>
        <v>#N/A</v>
      </c>
      <c r="AC393" s="189" t="e">
        <f t="shared" si="179"/>
        <v>#N/A</v>
      </c>
      <c r="AD393" s="189" t="e">
        <f t="shared" si="179"/>
        <v>#N/A</v>
      </c>
      <c r="AE393" s="189" t="e">
        <f t="shared" si="179"/>
        <v>#N/A</v>
      </c>
      <c r="AF393" s="189" t="e">
        <f t="shared" si="179"/>
        <v>#N/A</v>
      </c>
      <c r="AG393" s="189" t="e">
        <f t="shared" si="179"/>
        <v>#N/A</v>
      </c>
      <c r="AH393" s="189" t="e">
        <f t="shared" si="179"/>
        <v>#N/A</v>
      </c>
      <c r="AI393" s="189" t="e">
        <f t="shared" si="179"/>
        <v>#N/A</v>
      </c>
      <c r="AJ393" s="189" t="e">
        <f t="shared" si="179"/>
        <v>#N/A</v>
      </c>
      <c r="AK393" s="189" t="e">
        <f t="shared" si="179"/>
        <v>#N/A</v>
      </c>
      <c r="AL393" s="189" t="e">
        <f t="shared" si="179"/>
        <v>#N/A</v>
      </c>
      <c r="AM393" s="189" t="e">
        <f t="shared" si="179"/>
        <v>#N/A</v>
      </c>
      <c r="AN393" s="189" t="e">
        <f t="shared" si="179"/>
        <v>#N/A</v>
      </c>
      <c r="AO393" s="189" t="e">
        <f t="shared" si="179"/>
        <v>#N/A</v>
      </c>
      <c r="AP393" s="189" t="e">
        <f t="shared" si="179"/>
        <v>#N/A</v>
      </c>
    </row>
    <row r="394" spans="1:42" x14ac:dyDescent="0.3">
      <c r="A394" s="33" t="str">
        <f t="shared" si="175"/>
        <v>39-yr SL</v>
      </c>
      <c r="B394" s="236">
        <f t="array" ref="B394">SUM(IF(ISNUMBER(C394:AP394),C394:AP394))</f>
        <v>0</v>
      </c>
      <c r="C394" s="189" t="e">
        <f>C387/100*$Q$355</f>
        <v>#N/A</v>
      </c>
      <c r="D394" s="189" t="e">
        <f t="shared" ref="D394:AP394" si="180">D387/100*$Q$355</f>
        <v>#N/A</v>
      </c>
      <c r="E394" s="189" t="e">
        <f t="shared" si="180"/>
        <v>#N/A</v>
      </c>
      <c r="F394" s="189" t="e">
        <f t="shared" si="180"/>
        <v>#N/A</v>
      </c>
      <c r="G394" s="189" t="e">
        <f t="shared" si="180"/>
        <v>#N/A</v>
      </c>
      <c r="H394" s="189" t="e">
        <f t="shared" si="180"/>
        <v>#N/A</v>
      </c>
      <c r="I394" s="189" t="e">
        <f t="shared" si="180"/>
        <v>#N/A</v>
      </c>
      <c r="J394" s="189" t="e">
        <f t="shared" si="180"/>
        <v>#N/A</v>
      </c>
      <c r="K394" s="189" t="e">
        <f t="shared" si="180"/>
        <v>#N/A</v>
      </c>
      <c r="L394" s="189" t="e">
        <f t="shared" si="180"/>
        <v>#N/A</v>
      </c>
      <c r="M394" s="189" t="e">
        <f t="shared" si="180"/>
        <v>#N/A</v>
      </c>
      <c r="N394" s="189" t="e">
        <f t="shared" si="180"/>
        <v>#N/A</v>
      </c>
      <c r="O394" s="189" t="e">
        <f t="shared" si="180"/>
        <v>#N/A</v>
      </c>
      <c r="P394" s="189" t="e">
        <f t="shared" si="180"/>
        <v>#N/A</v>
      </c>
      <c r="Q394" s="189" t="e">
        <f t="shared" si="180"/>
        <v>#N/A</v>
      </c>
      <c r="R394" s="189" t="e">
        <f t="shared" si="180"/>
        <v>#N/A</v>
      </c>
      <c r="S394" s="189" t="e">
        <f t="shared" si="180"/>
        <v>#N/A</v>
      </c>
      <c r="T394" s="189" t="e">
        <f t="shared" si="180"/>
        <v>#N/A</v>
      </c>
      <c r="U394" s="189" t="e">
        <f t="shared" si="180"/>
        <v>#N/A</v>
      </c>
      <c r="V394" s="189" t="e">
        <f t="shared" si="180"/>
        <v>#N/A</v>
      </c>
      <c r="W394" s="189" t="e">
        <f t="shared" si="180"/>
        <v>#N/A</v>
      </c>
      <c r="X394" s="189" t="e">
        <f t="shared" si="180"/>
        <v>#N/A</v>
      </c>
      <c r="Y394" s="189" t="e">
        <f t="shared" si="180"/>
        <v>#N/A</v>
      </c>
      <c r="Z394" s="189" t="e">
        <f t="shared" si="180"/>
        <v>#N/A</v>
      </c>
      <c r="AA394" s="189" t="e">
        <f t="shared" si="180"/>
        <v>#N/A</v>
      </c>
      <c r="AB394" s="189" t="e">
        <f t="shared" si="180"/>
        <v>#N/A</v>
      </c>
      <c r="AC394" s="189" t="e">
        <f t="shared" si="180"/>
        <v>#N/A</v>
      </c>
      <c r="AD394" s="189" t="e">
        <f t="shared" si="180"/>
        <v>#N/A</v>
      </c>
      <c r="AE394" s="189" t="e">
        <f t="shared" si="180"/>
        <v>#N/A</v>
      </c>
      <c r="AF394" s="189" t="e">
        <f t="shared" si="180"/>
        <v>#N/A</v>
      </c>
      <c r="AG394" s="189" t="e">
        <f t="shared" si="180"/>
        <v>#N/A</v>
      </c>
      <c r="AH394" s="189" t="e">
        <f t="shared" si="180"/>
        <v>#N/A</v>
      </c>
      <c r="AI394" s="189" t="e">
        <f t="shared" si="180"/>
        <v>#N/A</v>
      </c>
      <c r="AJ394" s="189" t="e">
        <f t="shared" si="180"/>
        <v>#N/A</v>
      </c>
      <c r="AK394" s="189" t="e">
        <f t="shared" si="180"/>
        <v>#N/A</v>
      </c>
      <c r="AL394" s="189" t="e">
        <f t="shared" si="180"/>
        <v>#N/A</v>
      </c>
      <c r="AM394" s="189" t="e">
        <f t="shared" si="180"/>
        <v>#N/A</v>
      </c>
      <c r="AN394" s="189" t="e">
        <f t="shared" si="180"/>
        <v>#N/A</v>
      </c>
      <c r="AO394" s="189" t="e">
        <f t="shared" si="180"/>
        <v>#N/A</v>
      </c>
      <c r="AP394" s="189" t="e">
        <f t="shared" si="180"/>
        <v>#N/A</v>
      </c>
    </row>
    <row r="395" spans="1:42" x14ac:dyDescent="0.3">
      <c r="A395" s="33" t="s">
        <v>93</v>
      </c>
      <c r="B395" s="236">
        <f t="array" ref="B395">SUM(IF(ISNUMBER(C395:AP395),C395:AP395))</f>
        <v>0</v>
      </c>
      <c r="C395" s="195">
        <f>P356</f>
        <v>0</v>
      </c>
      <c r="D395" s="195">
        <v>0</v>
      </c>
      <c r="E395" s="195">
        <v>0</v>
      </c>
      <c r="F395" s="195">
        <v>0</v>
      </c>
      <c r="G395" s="195">
        <v>0</v>
      </c>
      <c r="H395" s="195">
        <v>0</v>
      </c>
      <c r="I395" s="195">
        <v>0</v>
      </c>
      <c r="J395" s="195">
        <v>0</v>
      </c>
      <c r="K395" s="195">
        <v>0</v>
      </c>
      <c r="L395" s="195">
        <v>0</v>
      </c>
      <c r="M395" s="195">
        <v>0</v>
      </c>
      <c r="N395" s="195">
        <v>0</v>
      </c>
      <c r="O395" s="195">
        <v>0</v>
      </c>
      <c r="P395" s="195">
        <v>0</v>
      </c>
      <c r="Q395" s="195">
        <v>0</v>
      </c>
      <c r="R395" s="195">
        <v>0</v>
      </c>
      <c r="S395" s="195">
        <v>0</v>
      </c>
      <c r="T395" s="195">
        <v>0</v>
      </c>
      <c r="U395" s="195">
        <v>0</v>
      </c>
      <c r="V395" s="195">
        <v>0</v>
      </c>
      <c r="W395" s="195">
        <v>0</v>
      </c>
      <c r="X395" s="195">
        <v>0</v>
      </c>
      <c r="Y395" s="195">
        <v>0</v>
      </c>
      <c r="Z395" s="195">
        <v>0</v>
      </c>
      <c r="AA395" s="195">
        <v>0</v>
      </c>
      <c r="AB395" s="195">
        <v>0</v>
      </c>
      <c r="AC395" s="195">
        <v>0</v>
      </c>
      <c r="AD395" s="195">
        <v>0</v>
      </c>
      <c r="AE395" s="195">
        <v>0</v>
      </c>
      <c r="AF395" s="195">
        <v>0</v>
      </c>
      <c r="AG395" s="195">
        <v>0</v>
      </c>
      <c r="AH395" s="195">
        <v>0</v>
      </c>
      <c r="AI395" s="195">
        <v>0</v>
      </c>
      <c r="AJ395" s="195">
        <v>0</v>
      </c>
      <c r="AK395" s="195">
        <v>0</v>
      </c>
      <c r="AL395" s="195">
        <v>0</v>
      </c>
      <c r="AM395" s="195">
        <v>0</v>
      </c>
      <c r="AN395" s="195">
        <v>0</v>
      </c>
      <c r="AO395" s="195">
        <v>0</v>
      </c>
      <c r="AP395" s="195">
        <v>0</v>
      </c>
    </row>
    <row r="396" spans="1:42" x14ac:dyDescent="0.3">
      <c r="A396" s="32"/>
      <c r="B396" s="237">
        <f t="array" ref="B396">SUM(IF(ISNUMBER(C396:AP396),C396:AP396))</f>
        <v>0</v>
      </c>
      <c r="C396" s="189" t="e">
        <f>SUM(C389:C395)</f>
        <v>#N/A</v>
      </c>
      <c r="D396" s="189" t="e">
        <f t="shared" ref="D396:AP396" si="181">SUM(D389:D395)</f>
        <v>#N/A</v>
      </c>
      <c r="E396" s="189" t="e">
        <f t="shared" si="181"/>
        <v>#N/A</v>
      </c>
      <c r="F396" s="189" t="e">
        <f t="shared" si="181"/>
        <v>#N/A</v>
      </c>
      <c r="G396" s="189" t="e">
        <f t="shared" si="181"/>
        <v>#N/A</v>
      </c>
      <c r="H396" s="189" t="e">
        <f t="shared" si="181"/>
        <v>#N/A</v>
      </c>
      <c r="I396" s="189" t="e">
        <f t="shared" si="181"/>
        <v>#N/A</v>
      </c>
      <c r="J396" s="189" t="e">
        <f t="shared" si="181"/>
        <v>#N/A</v>
      </c>
      <c r="K396" s="189" t="e">
        <f t="shared" si="181"/>
        <v>#N/A</v>
      </c>
      <c r="L396" s="189" t="e">
        <f t="shared" si="181"/>
        <v>#N/A</v>
      </c>
      <c r="M396" s="189" t="e">
        <f t="shared" si="181"/>
        <v>#N/A</v>
      </c>
      <c r="N396" s="189" t="e">
        <f t="shared" si="181"/>
        <v>#N/A</v>
      </c>
      <c r="O396" s="189" t="e">
        <f t="shared" si="181"/>
        <v>#N/A</v>
      </c>
      <c r="P396" s="189" t="e">
        <f t="shared" si="181"/>
        <v>#N/A</v>
      </c>
      <c r="Q396" s="189" t="e">
        <f t="shared" si="181"/>
        <v>#N/A</v>
      </c>
      <c r="R396" s="189" t="e">
        <f t="shared" si="181"/>
        <v>#N/A</v>
      </c>
      <c r="S396" s="189" t="e">
        <f t="shared" si="181"/>
        <v>#N/A</v>
      </c>
      <c r="T396" s="189" t="e">
        <f t="shared" si="181"/>
        <v>#N/A</v>
      </c>
      <c r="U396" s="189" t="e">
        <f t="shared" si="181"/>
        <v>#N/A</v>
      </c>
      <c r="V396" s="189" t="e">
        <f t="shared" si="181"/>
        <v>#N/A</v>
      </c>
      <c r="W396" s="189" t="e">
        <f t="shared" si="181"/>
        <v>#N/A</v>
      </c>
      <c r="X396" s="189" t="e">
        <f t="shared" si="181"/>
        <v>#N/A</v>
      </c>
      <c r="Y396" s="189" t="e">
        <f t="shared" si="181"/>
        <v>#N/A</v>
      </c>
      <c r="Z396" s="189" t="e">
        <f t="shared" si="181"/>
        <v>#N/A</v>
      </c>
      <c r="AA396" s="189" t="e">
        <f t="shared" si="181"/>
        <v>#N/A</v>
      </c>
      <c r="AB396" s="189" t="e">
        <f t="shared" si="181"/>
        <v>#N/A</v>
      </c>
      <c r="AC396" s="189" t="e">
        <f t="shared" si="181"/>
        <v>#N/A</v>
      </c>
      <c r="AD396" s="189" t="e">
        <f t="shared" si="181"/>
        <v>#N/A</v>
      </c>
      <c r="AE396" s="189" t="e">
        <f t="shared" si="181"/>
        <v>#N/A</v>
      </c>
      <c r="AF396" s="189" t="e">
        <f t="shared" si="181"/>
        <v>#N/A</v>
      </c>
      <c r="AG396" s="189" t="e">
        <f t="shared" si="181"/>
        <v>#N/A</v>
      </c>
      <c r="AH396" s="189" t="e">
        <f t="shared" si="181"/>
        <v>#N/A</v>
      </c>
      <c r="AI396" s="189" t="e">
        <f t="shared" si="181"/>
        <v>#N/A</v>
      </c>
      <c r="AJ396" s="189" t="e">
        <f t="shared" si="181"/>
        <v>#N/A</v>
      </c>
      <c r="AK396" s="189" t="e">
        <f t="shared" si="181"/>
        <v>#N/A</v>
      </c>
      <c r="AL396" s="189" t="e">
        <f t="shared" si="181"/>
        <v>#N/A</v>
      </c>
      <c r="AM396" s="189" t="e">
        <f t="shared" si="181"/>
        <v>#N/A</v>
      </c>
      <c r="AN396" s="189" t="e">
        <f t="shared" si="181"/>
        <v>#N/A</v>
      </c>
      <c r="AO396" s="189" t="e">
        <f t="shared" si="181"/>
        <v>#N/A</v>
      </c>
      <c r="AP396" s="189" t="e">
        <f t="shared" si="181"/>
        <v>#N/A</v>
      </c>
    </row>
    <row r="397" spans="1:42" x14ac:dyDescent="0.3">
      <c r="A397" s="32"/>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3">
      <c r="A398" s="30" t="s">
        <v>79</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3">
      <c r="A399" s="32" t="s">
        <v>81</v>
      </c>
      <c r="B399" s="37" t="str">
        <f>equip_reserve_depr_fed</f>
        <v>5-yr MACRS</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3">
      <c r="A400" s="32" t="s">
        <v>82</v>
      </c>
      <c r="B400" s="232">
        <f t="shared" ref="B400:AP400" si="182">B2</f>
        <v>0</v>
      </c>
      <c r="C400" s="232" t="str">
        <f t="shared" si="182"/>
        <v/>
      </c>
      <c r="D400" s="232" t="str">
        <f t="shared" si="182"/>
        <v/>
      </c>
      <c r="E400" s="232" t="str">
        <f t="shared" si="182"/>
        <v/>
      </c>
      <c r="F400" s="232" t="str">
        <f t="shared" si="182"/>
        <v/>
      </c>
      <c r="G400" s="232" t="str">
        <f t="shared" si="182"/>
        <v/>
      </c>
      <c r="H400" s="232" t="str">
        <f t="shared" si="182"/>
        <v/>
      </c>
      <c r="I400" s="232" t="str">
        <f t="shared" si="182"/>
        <v/>
      </c>
      <c r="J400" s="232" t="str">
        <f t="shared" si="182"/>
        <v/>
      </c>
      <c r="K400" s="232" t="str">
        <f t="shared" si="182"/>
        <v/>
      </c>
      <c r="L400" s="232" t="str">
        <f t="shared" si="182"/>
        <v/>
      </c>
      <c r="M400" s="232" t="str">
        <f t="shared" si="182"/>
        <v/>
      </c>
      <c r="N400" s="232" t="str">
        <f t="shared" si="182"/>
        <v/>
      </c>
      <c r="O400" s="232" t="str">
        <f t="shared" si="182"/>
        <v/>
      </c>
      <c r="P400" s="232" t="str">
        <f t="shared" si="182"/>
        <v/>
      </c>
      <c r="Q400" s="232" t="str">
        <f t="shared" si="182"/>
        <v/>
      </c>
      <c r="R400" s="232" t="str">
        <f t="shared" si="182"/>
        <v/>
      </c>
      <c r="S400" s="232" t="str">
        <f t="shared" si="182"/>
        <v/>
      </c>
      <c r="T400" s="232" t="str">
        <f t="shared" si="182"/>
        <v/>
      </c>
      <c r="U400" s="232" t="str">
        <f t="shared" si="182"/>
        <v/>
      </c>
      <c r="V400" s="232" t="str">
        <f t="shared" si="182"/>
        <v/>
      </c>
      <c r="W400" s="232" t="str">
        <f t="shared" si="182"/>
        <v/>
      </c>
      <c r="X400" s="232" t="str">
        <f t="shared" si="182"/>
        <v/>
      </c>
      <c r="Y400" s="232" t="str">
        <f t="shared" si="182"/>
        <v/>
      </c>
      <c r="Z400" s="232" t="str">
        <f t="shared" si="182"/>
        <v/>
      </c>
      <c r="AA400" s="232" t="str">
        <f t="shared" si="182"/>
        <v/>
      </c>
      <c r="AB400" s="232" t="str">
        <f t="shared" si="182"/>
        <v/>
      </c>
      <c r="AC400" s="232" t="str">
        <f t="shared" si="182"/>
        <v/>
      </c>
      <c r="AD400" s="232" t="str">
        <f t="shared" si="182"/>
        <v/>
      </c>
      <c r="AE400" s="232" t="str">
        <f t="shared" si="182"/>
        <v/>
      </c>
      <c r="AF400" s="232" t="str">
        <f t="shared" si="182"/>
        <v/>
      </c>
      <c r="AG400" s="232" t="str">
        <f t="shared" si="182"/>
        <v/>
      </c>
      <c r="AH400" s="232" t="str">
        <f t="shared" si="182"/>
        <v/>
      </c>
      <c r="AI400" s="232" t="str">
        <f t="shared" si="182"/>
        <v/>
      </c>
      <c r="AJ400" s="232" t="str">
        <f t="shared" si="182"/>
        <v/>
      </c>
      <c r="AK400" s="232" t="str">
        <f t="shared" si="182"/>
        <v/>
      </c>
      <c r="AL400" s="232" t="str">
        <f t="shared" si="182"/>
        <v/>
      </c>
      <c r="AM400" s="232" t="str">
        <f t="shared" si="182"/>
        <v/>
      </c>
      <c r="AN400" s="232" t="str">
        <f t="shared" si="182"/>
        <v/>
      </c>
      <c r="AO400" s="232" t="str">
        <f t="shared" si="182"/>
        <v/>
      </c>
      <c r="AP400" s="232" t="str">
        <f t="shared" si="182"/>
        <v/>
      </c>
    </row>
    <row r="401" spans="1:42" x14ac:dyDescent="0.3">
      <c r="A401" s="32" t="s">
        <v>83</v>
      </c>
      <c r="B401" s="231">
        <v>0</v>
      </c>
      <c r="C401" s="224" t="e">
        <f t="shared" ref="C401:AP401" si="183">IF($B$399=$A382,C382,0)+IF($B$399=$A383,C383,0)+IF($B$399=$A384,C384,0)+IF($B$399=$A385,C385,0)+IF($B$399=$A386,C386,0)+IF($B$399=$A387,C387,0)</f>
        <v>#N/A</v>
      </c>
      <c r="D401" s="224" t="e">
        <f t="shared" si="183"/>
        <v>#N/A</v>
      </c>
      <c r="E401" s="224" t="e">
        <f t="shared" si="183"/>
        <v>#N/A</v>
      </c>
      <c r="F401" s="224" t="e">
        <f t="shared" si="183"/>
        <v>#N/A</v>
      </c>
      <c r="G401" s="224" t="e">
        <f t="shared" si="183"/>
        <v>#N/A</v>
      </c>
      <c r="H401" s="224" t="e">
        <f t="shared" si="183"/>
        <v>#N/A</v>
      </c>
      <c r="I401" s="224" t="e">
        <f t="shared" si="183"/>
        <v>#N/A</v>
      </c>
      <c r="J401" s="224" t="e">
        <f t="shared" si="183"/>
        <v>#N/A</v>
      </c>
      <c r="K401" s="224" t="e">
        <f t="shared" si="183"/>
        <v>#N/A</v>
      </c>
      <c r="L401" s="224" t="e">
        <f t="shared" si="183"/>
        <v>#N/A</v>
      </c>
      <c r="M401" s="224" t="e">
        <f t="shared" si="183"/>
        <v>#N/A</v>
      </c>
      <c r="N401" s="224" t="e">
        <f t="shared" si="183"/>
        <v>#N/A</v>
      </c>
      <c r="O401" s="224" t="e">
        <f t="shared" si="183"/>
        <v>#N/A</v>
      </c>
      <c r="P401" s="224" t="e">
        <f t="shared" si="183"/>
        <v>#N/A</v>
      </c>
      <c r="Q401" s="224" t="e">
        <f t="shared" si="183"/>
        <v>#N/A</v>
      </c>
      <c r="R401" s="224" t="e">
        <f t="shared" si="183"/>
        <v>#N/A</v>
      </c>
      <c r="S401" s="224" t="e">
        <f t="shared" si="183"/>
        <v>#N/A</v>
      </c>
      <c r="T401" s="224" t="e">
        <f t="shared" si="183"/>
        <v>#N/A</v>
      </c>
      <c r="U401" s="224" t="e">
        <f t="shared" si="183"/>
        <v>#N/A</v>
      </c>
      <c r="V401" s="224" t="e">
        <f t="shared" si="183"/>
        <v>#N/A</v>
      </c>
      <c r="W401" s="224" t="e">
        <f t="shared" si="183"/>
        <v>#N/A</v>
      </c>
      <c r="X401" s="224" t="e">
        <f t="shared" si="183"/>
        <v>#N/A</v>
      </c>
      <c r="Y401" s="224" t="e">
        <f t="shared" si="183"/>
        <v>#N/A</v>
      </c>
      <c r="Z401" s="224" t="e">
        <f t="shared" si="183"/>
        <v>#N/A</v>
      </c>
      <c r="AA401" s="224" t="e">
        <f t="shared" si="183"/>
        <v>#N/A</v>
      </c>
      <c r="AB401" s="224" t="e">
        <f t="shared" si="183"/>
        <v>#N/A</v>
      </c>
      <c r="AC401" s="224" t="e">
        <f t="shared" si="183"/>
        <v>#N/A</v>
      </c>
      <c r="AD401" s="224" t="e">
        <f t="shared" si="183"/>
        <v>#N/A</v>
      </c>
      <c r="AE401" s="224" t="e">
        <f t="shared" si="183"/>
        <v>#N/A</v>
      </c>
      <c r="AF401" s="224" t="e">
        <f t="shared" si="183"/>
        <v>#N/A</v>
      </c>
      <c r="AG401" s="224" t="e">
        <f t="shared" si="183"/>
        <v>#N/A</v>
      </c>
      <c r="AH401" s="224" t="e">
        <f t="shared" si="183"/>
        <v>#N/A</v>
      </c>
      <c r="AI401" s="224" t="e">
        <f t="shared" si="183"/>
        <v>#N/A</v>
      </c>
      <c r="AJ401" s="224" t="e">
        <f t="shared" si="183"/>
        <v>#N/A</v>
      </c>
      <c r="AK401" s="224" t="e">
        <f t="shared" si="183"/>
        <v>#N/A</v>
      </c>
      <c r="AL401" s="224" t="e">
        <f t="shared" si="183"/>
        <v>#N/A</v>
      </c>
      <c r="AM401" s="224" t="e">
        <f t="shared" si="183"/>
        <v>#N/A</v>
      </c>
      <c r="AN401" s="224" t="e">
        <f t="shared" si="183"/>
        <v>#N/A</v>
      </c>
      <c r="AO401" s="224" t="e">
        <f t="shared" si="183"/>
        <v>#N/A</v>
      </c>
      <c r="AP401" s="224" t="e">
        <f t="shared" si="183"/>
        <v>#N/A</v>
      </c>
    </row>
    <row r="402" spans="1:42" x14ac:dyDescent="0.3">
      <c r="A402" s="30"/>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row>
    <row r="403" spans="1:42" x14ac:dyDescent="0.3">
      <c r="A403" s="30" t="s">
        <v>95</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3">
      <c r="A404" s="32" t="s">
        <v>80</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3">
      <c r="A405" s="16">
        <v>1</v>
      </c>
      <c r="C405" s="213">
        <f t="shared" ref="C405:AP405" si="184">C272</f>
        <v>0</v>
      </c>
      <c r="D405" s="213">
        <f t="shared" si="184"/>
        <v>0</v>
      </c>
      <c r="E405" s="213">
        <f t="shared" si="184"/>
        <v>0</v>
      </c>
      <c r="F405" s="213">
        <f t="shared" si="184"/>
        <v>0</v>
      </c>
      <c r="G405" s="213">
        <f t="shared" si="184"/>
        <v>0</v>
      </c>
      <c r="H405" s="213">
        <f t="shared" si="184"/>
        <v>0</v>
      </c>
      <c r="I405" s="213">
        <f t="shared" si="184"/>
        <v>0</v>
      </c>
      <c r="J405" s="213">
        <f t="shared" si="184"/>
        <v>0</v>
      </c>
      <c r="K405" s="213">
        <f t="shared" si="184"/>
        <v>0</v>
      </c>
      <c r="L405" s="213">
        <f t="shared" si="184"/>
        <v>0</v>
      </c>
      <c r="M405" s="213">
        <f t="shared" si="184"/>
        <v>0</v>
      </c>
      <c r="N405" s="213">
        <f t="shared" si="184"/>
        <v>0</v>
      </c>
      <c r="O405" s="213">
        <f t="shared" si="184"/>
        <v>0</v>
      </c>
      <c r="P405" s="213">
        <f t="shared" si="184"/>
        <v>0</v>
      </c>
      <c r="Q405" s="213">
        <f t="shared" si="184"/>
        <v>0</v>
      </c>
      <c r="R405" s="213">
        <f t="shared" si="184"/>
        <v>0</v>
      </c>
      <c r="S405" s="213">
        <f t="shared" si="184"/>
        <v>0</v>
      </c>
      <c r="T405" s="213">
        <f t="shared" si="184"/>
        <v>0</v>
      </c>
      <c r="U405" s="213">
        <f t="shared" si="184"/>
        <v>0</v>
      </c>
      <c r="V405" s="213">
        <f t="shared" si="184"/>
        <v>0</v>
      </c>
      <c r="W405" s="213">
        <f t="shared" si="184"/>
        <v>0</v>
      </c>
      <c r="X405" s="213">
        <f t="shared" si="184"/>
        <v>0</v>
      </c>
      <c r="Y405" s="213">
        <f t="shared" si="184"/>
        <v>0</v>
      </c>
      <c r="Z405" s="213">
        <f t="shared" si="184"/>
        <v>0</v>
      </c>
      <c r="AA405" s="213">
        <f t="shared" si="184"/>
        <v>0</v>
      </c>
      <c r="AB405" s="213">
        <f t="shared" si="184"/>
        <v>0</v>
      </c>
      <c r="AC405" s="213">
        <f t="shared" si="184"/>
        <v>0</v>
      </c>
      <c r="AD405" s="213">
        <f t="shared" si="184"/>
        <v>0</v>
      </c>
      <c r="AE405" s="213">
        <f t="shared" si="184"/>
        <v>0</v>
      </c>
      <c r="AF405" s="213">
        <f t="shared" si="184"/>
        <v>0</v>
      </c>
      <c r="AG405" s="213">
        <f t="shared" si="184"/>
        <v>0</v>
      </c>
      <c r="AH405" s="213">
        <f t="shared" si="184"/>
        <v>0</v>
      </c>
      <c r="AI405" s="213">
        <f t="shared" si="184"/>
        <v>0</v>
      </c>
      <c r="AJ405" s="213">
        <f t="shared" si="184"/>
        <v>0</v>
      </c>
      <c r="AK405" s="213">
        <f t="shared" si="184"/>
        <v>0</v>
      </c>
      <c r="AL405" s="213">
        <f t="shared" si="184"/>
        <v>0</v>
      </c>
      <c r="AM405" s="213">
        <f t="shared" si="184"/>
        <v>0</v>
      </c>
      <c r="AN405" s="213">
        <f t="shared" si="184"/>
        <v>0</v>
      </c>
      <c r="AO405" s="213">
        <f t="shared" si="184"/>
        <v>0</v>
      </c>
      <c r="AP405" s="213">
        <f t="shared" si="184"/>
        <v>0</v>
      </c>
    </row>
    <row r="406" spans="1:42" x14ac:dyDescent="0.3">
      <c r="A406" s="16">
        <f>A405+1</f>
        <v>2</v>
      </c>
      <c r="C406" s="213">
        <f t="shared" ref="C406:AP406" si="185">C273</f>
        <v>0</v>
      </c>
      <c r="D406" s="213">
        <f t="shared" si="185"/>
        <v>0</v>
      </c>
      <c r="E406" s="213">
        <f t="shared" si="185"/>
        <v>0</v>
      </c>
      <c r="F406" s="213">
        <f t="shared" si="185"/>
        <v>0</v>
      </c>
      <c r="G406" s="213">
        <f t="shared" si="185"/>
        <v>0</v>
      </c>
      <c r="H406" s="213">
        <f t="shared" si="185"/>
        <v>0</v>
      </c>
      <c r="I406" s="213">
        <f t="shared" si="185"/>
        <v>0</v>
      </c>
      <c r="J406" s="213">
        <f t="shared" si="185"/>
        <v>0</v>
      </c>
      <c r="K406" s="213">
        <f t="shared" si="185"/>
        <v>0</v>
      </c>
      <c r="L406" s="213">
        <f t="shared" si="185"/>
        <v>0</v>
      </c>
      <c r="M406" s="213">
        <f t="shared" si="185"/>
        <v>0</v>
      </c>
      <c r="N406" s="213">
        <f t="shared" si="185"/>
        <v>0</v>
      </c>
      <c r="O406" s="213">
        <f t="shared" si="185"/>
        <v>0</v>
      </c>
      <c r="P406" s="213">
        <f t="shared" si="185"/>
        <v>0</v>
      </c>
      <c r="Q406" s="213">
        <f t="shared" si="185"/>
        <v>0</v>
      </c>
      <c r="R406" s="213">
        <f t="shared" si="185"/>
        <v>0</v>
      </c>
      <c r="S406" s="213">
        <f t="shared" si="185"/>
        <v>0</v>
      </c>
      <c r="T406" s="213">
        <f t="shared" si="185"/>
        <v>0</v>
      </c>
      <c r="U406" s="213">
        <f t="shared" si="185"/>
        <v>0</v>
      </c>
      <c r="V406" s="213">
        <f t="shared" si="185"/>
        <v>0</v>
      </c>
      <c r="W406" s="213">
        <f t="shared" si="185"/>
        <v>0</v>
      </c>
      <c r="X406" s="213">
        <f t="shared" si="185"/>
        <v>0</v>
      </c>
      <c r="Y406" s="213">
        <f t="shared" si="185"/>
        <v>0</v>
      </c>
      <c r="Z406" s="213">
        <f t="shared" si="185"/>
        <v>0</v>
      </c>
      <c r="AA406" s="213">
        <f t="shared" si="185"/>
        <v>0</v>
      </c>
      <c r="AB406" s="213">
        <f t="shared" si="185"/>
        <v>0</v>
      </c>
      <c r="AC406" s="213">
        <f t="shared" si="185"/>
        <v>0</v>
      </c>
      <c r="AD406" s="213">
        <f t="shared" si="185"/>
        <v>0</v>
      </c>
      <c r="AE406" s="213">
        <f t="shared" si="185"/>
        <v>0</v>
      </c>
      <c r="AF406" s="213">
        <f t="shared" si="185"/>
        <v>0</v>
      </c>
      <c r="AG406" s="213">
        <f t="shared" si="185"/>
        <v>0</v>
      </c>
      <c r="AH406" s="213">
        <f t="shared" si="185"/>
        <v>0</v>
      </c>
      <c r="AI406" s="213">
        <f t="shared" si="185"/>
        <v>0</v>
      </c>
      <c r="AJ406" s="213">
        <f t="shared" si="185"/>
        <v>0</v>
      </c>
      <c r="AK406" s="213">
        <f t="shared" si="185"/>
        <v>0</v>
      </c>
      <c r="AL406" s="213">
        <f t="shared" si="185"/>
        <v>0</v>
      </c>
      <c r="AM406" s="213">
        <f t="shared" si="185"/>
        <v>0</v>
      </c>
      <c r="AN406" s="213">
        <f t="shared" si="185"/>
        <v>0</v>
      </c>
      <c r="AO406" s="213">
        <f t="shared" si="185"/>
        <v>0</v>
      </c>
      <c r="AP406" s="213">
        <f t="shared" si="185"/>
        <v>0</v>
      </c>
    </row>
    <row r="407" spans="1:42" x14ac:dyDescent="0.3">
      <c r="A407" s="16">
        <f t="shared" ref="A407:A412" si="186">A406+1</f>
        <v>3</v>
      </c>
      <c r="C407" s="213">
        <f t="shared" ref="C407:AP407" si="187">C274</f>
        <v>0</v>
      </c>
      <c r="D407" s="213">
        <f t="shared" si="187"/>
        <v>0</v>
      </c>
      <c r="E407" s="213">
        <f t="shared" si="187"/>
        <v>0</v>
      </c>
      <c r="F407" s="213">
        <f t="shared" si="187"/>
        <v>0</v>
      </c>
      <c r="G407" s="213">
        <f t="shared" si="187"/>
        <v>0</v>
      </c>
      <c r="H407" s="213">
        <f t="shared" si="187"/>
        <v>0</v>
      </c>
      <c r="I407" s="213">
        <f t="shared" si="187"/>
        <v>0</v>
      </c>
      <c r="J407" s="213">
        <f t="shared" si="187"/>
        <v>0</v>
      </c>
      <c r="K407" s="213">
        <f t="shared" si="187"/>
        <v>0</v>
      </c>
      <c r="L407" s="213">
        <f t="shared" si="187"/>
        <v>0</v>
      </c>
      <c r="M407" s="213">
        <f t="shared" si="187"/>
        <v>0</v>
      </c>
      <c r="N407" s="213">
        <f t="shared" si="187"/>
        <v>0</v>
      </c>
      <c r="O407" s="213">
        <f t="shared" si="187"/>
        <v>0</v>
      </c>
      <c r="P407" s="213">
        <f t="shared" si="187"/>
        <v>0</v>
      </c>
      <c r="Q407" s="213">
        <f t="shared" si="187"/>
        <v>0</v>
      </c>
      <c r="R407" s="213">
        <f t="shared" si="187"/>
        <v>0</v>
      </c>
      <c r="S407" s="213">
        <f t="shared" si="187"/>
        <v>0</v>
      </c>
      <c r="T407" s="213">
        <f t="shared" si="187"/>
        <v>0</v>
      </c>
      <c r="U407" s="213">
        <f t="shared" si="187"/>
        <v>0</v>
      </c>
      <c r="V407" s="213">
        <f t="shared" si="187"/>
        <v>0</v>
      </c>
      <c r="W407" s="213">
        <f t="shared" si="187"/>
        <v>0</v>
      </c>
      <c r="X407" s="213">
        <f t="shared" si="187"/>
        <v>0</v>
      </c>
      <c r="Y407" s="213">
        <f t="shared" si="187"/>
        <v>0</v>
      </c>
      <c r="Z407" s="213">
        <f t="shared" si="187"/>
        <v>0</v>
      </c>
      <c r="AA407" s="213">
        <f t="shared" si="187"/>
        <v>0</v>
      </c>
      <c r="AB407" s="213">
        <f t="shared" si="187"/>
        <v>0</v>
      </c>
      <c r="AC407" s="213">
        <f t="shared" si="187"/>
        <v>0</v>
      </c>
      <c r="AD407" s="213">
        <f t="shared" si="187"/>
        <v>0</v>
      </c>
      <c r="AE407" s="213">
        <f t="shared" si="187"/>
        <v>0</v>
      </c>
      <c r="AF407" s="213">
        <f t="shared" si="187"/>
        <v>0</v>
      </c>
      <c r="AG407" s="213">
        <f t="shared" si="187"/>
        <v>0</v>
      </c>
      <c r="AH407" s="213">
        <f t="shared" si="187"/>
        <v>0</v>
      </c>
      <c r="AI407" s="213">
        <f t="shared" si="187"/>
        <v>0</v>
      </c>
      <c r="AJ407" s="213">
        <f t="shared" si="187"/>
        <v>0</v>
      </c>
      <c r="AK407" s="213">
        <f t="shared" si="187"/>
        <v>0</v>
      </c>
      <c r="AL407" s="213">
        <f t="shared" si="187"/>
        <v>0</v>
      </c>
      <c r="AM407" s="213">
        <f t="shared" si="187"/>
        <v>0</v>
      </c>
      <c r="AN407" s="213">
        <f t="shared" si="187"/>
        <v>0</v>
      </c>
      <c r="AO407" s="213">
        <f t="shared" si="187"/>
        <v>0</v>
      </c>
      <c r="AP407" s="213">
        <f t="shared" si="187"/>
        <v>0</v>
      </c>
    </row>
    <row r="408" spans="1:42" x14ac:dyDescent="0.3">
      <c r="A408" s="16">
        <f t="shared" si="186"/>
        <v>4</v>
      </c>
      <c r="C408" s="213">
        <f t="shared" ref="C408:AP408" si="188">C275</f>
        <v>0</v>
      </c>
      <c r="D408" s="213">
        <f t="shared" si="188"/>
        <v>0</v>
      </c>
      <c r="E408" s="213">
        <f t="shared" si="188"/>
        <v>0</v>
      </c>
      <c r="F408" s="213">
        <f t="shared" si="188"/>
        <v>0</v>
      </c>
      <c r="G408" s="213">
        <f t="shared" si="188"/>
        <v>0</v>
      </c>
      <c r="H408" s="213">
        <f t="shared" si="188"/>
        <v>0</v>
      </c>
      <c r="I408" s="213">
        <f t="shared" si="188"/>
        <v>0</v>
      </c>
      <c r="J408" s="213">
        <f t="shared" si="188"/>
        <v>0</v>
      </c>
      <c r="K408" s="213">
        <f t="shared" si="188"/>
        <v>0</v>
      </c>
      <c r="L408" s="213">
        <f t="shared" si="188"/>
        <v>0</v>
      </c>
      <c r="M408" s="213">
        <f t="shared" si="188"/>
        <v>0</v>
      </c>
      <c r="N408" s="213">
        <f t="shared" si="188"/>
        <v>0</v>
      </c>
      <c r="O408" s="213">
        <f t="shared" si="188"/>
        <v>0</v>
      </c>
      <c r="P408" s="213">
        <f t="shared" si="188"/>
        <v>0</v>
      </c>
      <c r="Q408" s="213">
        <f t="shared" si="188"/>
        <v>0</v>
      </c>
      <c r="R408" s="213">
        <f t="shared" si="188"/>
        <v>0</v>
      </c>
      <c r="S408" s="213">
        <f t="shared" si="188"/>
        <v>0</v>
      </c>
      <c r="T408" s="213">
        <f t="shared" si="188"/>
        <v>0</v>
      </c>
      <c r="U408" s="213">
        <f t="shared" si="188"/>
        <v>0</v>
      </c>
      <c r="V408" s="213">
        <f t="shared" si="188"/>
        <v>0</v>
      </c>
      <c r="W408" s="213">
        <f t="shared" si="188"/>
        <v>0</v>
      </c>
      <c r="X408" s="213">
        <f t="shared" si="188"/>
        <v>0</v>
      </c>
      <c r="Y408" s="213">
        <f t="shared" si="188"/>
        <v>0</v>
      </c>
      <c r="Z408" s="213">
        <f t="shared" si="188"/>
        <v>0</v>
      </c>
      <c r="AA408" s="213">
        <f t="shared" si="188"/>
        <v>0</v>
      </c>
      <c r="AB408" s="213">
        <f t="shared" si="188"/>
        <v>0</v>
      </c>
      <c r="AC408" s="213">
        <f t="shared" si="188"/>
        <v>0</v>
      </c>
      <c r="AD408" s="213">
        <f t="shared" si="188"/>
        <v>0</v>
      </c>
      <c r="AE408" s="213">
        <f t="shared" si="188"/>
        <v>0</v>
      </c>
      <c r="AF408" s="213">
        <f t="shared" si="188"/>
        <v>0</v>
      </c>
      <c r="AG408" s="213">
        <f t="shared" si="188"/>
        <v>0</v>
      </c>
      <c r="AH408" s="213">
        <f t="shared" si="188"/>
        <v>0</v>
      </c>
      <c r="AI408" s="213">
        <f t="shared" si="188"/>
        <v>0</v>
      </c>
      <c r="AJ408" s="213">
        <f t="shared" si="188"/>
        <v>0</v>
      </c>
      <c r="AK408" s="213">
        <f t="shared" si="188"/>
        <v>0</v>
      </c>
      <c r="AL408" s="213">
        <f t="shared" si="188"/>
        <v>0</v>
      </c>
      <c r="AM408" s="213">
        <f t="shared" si="188"/>
        <v>0</v>
      </c>
      <c r="AN408" s="213">
        <f t="shared" si="188"/>
        <v>0</v>
      </c>
      <c r="AO408" s="213">
        <f t="shared" si="188"/>
        <v>0</v>
      </c>
      <c r="AP408" s="213">
        <f t="shared" si="188"/>
        <v>0</v>
      </c>
    </row>
    <row r="409" spans="1:42" x14ac:dyDescent="0.3">
      <c r="A409" s="16">
        <f t="shared" si="186"/>
        <v>5</v>
      </c>
      <c r="C409" s="213">
        <f t="shared" ref="C409:AP409" si="189">C276</f>
        <v>0</v>
      </c>
      <c r="D409" s="213">
        <f t="shared" si="189"/>
        <v>0</v>
      </c>
      <c r="E409" s="213">
        <f t="shared" si="189"/>
        <v>0</v>
      </c>
      <c r="F409" s="213">
        <f t="shared" si="189"/>
        <v>0</v>
      </c>
      <c r="G409" s="213">
        <f t="shared" si="189"/>
        <v>0</v>
      </c>
      <c r="H409" s="213">
        <f t="shared" si="189"/>
        <v>0</v>
      </c>
      <c r="I409" s="213">
        <f t="shared" si="189"/>
        <v>0</v>
      </c>
      <c r="J409" s="213">
        <f t="shared" si="189"/>
        <v>0</v>
      </c>
      <c r="K409" s="213">
        <f t="shared" si="189"/>
        <v>0</v>
      </c>
      <c r="L409" s="213">
        <f t="shared" si="189"/>
        <v>0</v>
      </c>
      <c r="M409" s="213">
        <f t="shared" si="189"/>
        <v>0</v>
      </c>
      <c r="N409" s="213">
        <f t="shared" si="189"/>
        <v>0</v>
      </c>
      <c r="O409" s="213">
        <f t="shared" si="189"/>
        <v>0</v>
      </c>
      <c r="P409" s="213">
        <f t="shared" si="189"/>
        <v>0</v>
      </c>
      <c r="Q409" s="213">
        <f t="shared" si="189"/>
        <v>0</v>
      </c>
      <c r="R409" s="213">
        <f t="shared" si="189"/>
        <v>0</v>
      </c>
      <c r="S409" s="213">
        <f t="shared" si="189"/>
        <v>0</v>
      </c>
      <c r="T409" s="213">
        <f t="shared" si="189"/>
        <v>0</v>
      </c>
      <c r="U409" s="213">
        <f t="shared" si="189"/>
        <v>0</v>
      </c>
      <c r="V409" s="213">
        <f t="shared" si="189"/>
        <v>0</v>
      </c>
      <c r="W409" s="213">
        <f t="shared" si="189"/>
        <v>0</v>
      </c>
      <c r="X409" s="213">
        <f t="shared" si="189"/>
        <v>0</v>
      </c>
      <c r="Y409" s="213">
        <f t="shared" si="189"/>
        <v>0</v>
      </c>
      <c r="Z409" s="213">
        <f t="shared" si="189"/>
        <v>0</v>
      </c>
      <c r="AA409" s="213">
        <f t="shared" si="189"/>
        <v>0</v>
      </c>
      <c r="AB409" s="213">
        <f t="shared" si="189"/>
        <v>0</v>
      </c>
      <c r="AC409" s="213">
        <f t="shared" si="189"/>
        <v>0</v>
      </c>
      <c r="AD409" s="213">
        <f t="shared" si="189"/>
        <v>0</v>
      </c>
      <c r="AE409" s="213">
        <f t="shared" si="189"/>
        <v>0</v>
      </c>
      <c r="AF409" s="213">
        <f t="shared" si="189"/>
        <v>0</v>
      </c>
      <c r="AG409" s="213">
        <f t="shared" si="189"/>
        <v>0</v>
      </c>
      <c r="AH409" s="213">
        <f t="shared" si="189"/>
        <v>0</v>
      </c>
      <c r="AI409" s="213">
        <f t="shared" si="189"/>
        <v>0</v>
      </c>
      <c r="AJ409" s="213">
        <f t="shared" si="189"/>
        <v>0</v>
      </c>
      <c r="AK409" s="213">
        <f t="shared" si="189"/>
        <v>0</v>
      </c>
      <c r="AL409" s="213">
        <f t="shared" si="189"/>
        <v>0</v>
      </c>
      <c r="AM409" s="213">
        <f t="shared" si="189"/>
        <v>0</v>
      </c>
      <c r="AN409" s="213">
        <f t="shared" si="189"/>
        <v>0</v>
      </c>
      <c r="AO409" s="213">
        <f t="shared" si="189"/>
        <v>0</v>
      </c>
      <c r="AP409" s="213">
        <f t="shared" si="189"/>
        <v>0</v>
      </c>
    </row>
    <row r="410" spans="1:42" x14ac:dyDescent="0.3">
      <c r="A410" s="16">
        <f t="shared" si="186"/>
        <v>6</v>
      </c>
      <c r="C410" s="213">
        <f t="shared" ref="C410:AP410" si="190">C277</f>
        <v>0</v>
      </c>
      <c r="D410" s="213">
        <f t="shared" si="190"/>
        <v>0</v>
      </c>
      <c r="E410" s="213">
        <f t="shared" si="190"/>
        <v>0</v>
      </c>
      <c r="F410" s="213">
        <f t="shared" si="190"/>
        <v>0</v>
      </c>
      <c r="G410" s="213">
        <f t="shared" si="190"/>
        <v>0</v>
      </c>
      <c r="H410" s="213">
        <f t="shared" si="190"/>
        <v>0</v>
      </c>
      <c r="I410" s="213">
        <f t="shared" si="190"/>
        <v>0</v>
      </c>
      <c r="J410" s="213">
        <f t="shared" si="190"/>
        <v>0</v>
      </c>
      <c r="K410" s="213">
        <f t="shared" si="190"/>
        <v>0</v>
      </c>
      <c r="L410" s="213">
        <f t="shared" si="190"/>
        <v>0</v>
      </c>
      <c r="M410" s="213">
        <f t="shared" si="190"/>
        <v>0</v>
      </c>
      <c r="N410" s="213">
        <f t="shared" si="190"/>
        <v>0</v>
      </c>
      <c r="O410" s="213">
        <f t="shared" si="190"/>
        <v>0</v>
      </c>
      <c r="P410" s="213">
        <f t="shared" si="190"/>
        <v>0</v>
      </c>
      <c r="Q410" s="213">
        <f t="shared" si="190"/>
        <v>0</v>
      </c>
      <c r="R410" s="213">
        <f t="shared" si="190"/>
        <v>0</v>
      </c>
      <c r="S410" s="213">
        <f t="shared" si="190"/>
        <v>0</v>
      </c>
      <c r="T410" s="213">
        <f t="shared" si="190"/>
        <v>0</v>
      </c>
      <c r="U410" s="213">
        <f t="shared" si="190"/>
        <v>0</v>
      </c>
      <c r="V410" s="213">
        <f t="shared" si="190"/>
        <v>0</v>
      </c>
      <c r="W410" s="213">
        <f t="shared" si="190"/>
        <v>0</v>
      </c>
      <c r="X410" s="213">
        <f t="shared" si="190"/>
        <v>0</v>
      </c>
      <c r="Y410" s="213">
        <f t="shared" si="190"/>
        <v>0</v>
      </c>
      <c r="Z410" s="213">
        <f t="shared" si="190"/>
        <v>0</v>
      </c>
      <c r="AA410" s="213">
        <f t="shared" si="190"/>
        <v>0</v>
      </c>
      <c r="AB410" s="213">
        <f t="shared" si="190"/>
        <v>0</v>
      </c>
      <c r="AC410" s="213">
        <f t="shared" si="190"/>
        <v>0</v>
      </c>
      <c r="AD410" s="213">
        <f t="shared" si="190"/>
        <v>0</v>
      </c>
      <c r="AE410" s="213">
        <f t="shared" si="190"/>
        <v>0</v>
      </c>
      <c r="AF410" s="213">
        <f t="shared" si="190"/>
        <v>0</v>
      </c>
      <c r="AG410" s="213">
        <f t="shared" si="190"/>
        <v>0</v>
      </c>
      <c r="AH410" s="213">
        <f t="shared" si="190"/>
        <v>0</v>
      </c>
      <c r="AI410" s="213">
        <f t="shared" si="190"/>
        <v>0</v>
      </c>
      <c r="AJ410" s="213">
        <f t="shared" si="190"/>
        <v>0</v>
      </c>
      <c r="AK410" s="213">
        <f t="shared" si="190"/>
        <v>0</v>
      </c>
      <c r="AL410" s="213">
        <f t="shared" si="190"/>
        <v>0</v>
      </c>
      <c r="AM410" s="213">
        <f t="shared" si="190"/>
        <v>0</v>
      </c>
      <c r="AN410" s="213">
        <f t="shared" si="190"/>
        <v>0</v>
      </c>
      <c r="AO410" s="213">
        <f t="shared" si="190"/>
        <v>0</v>
      </c>
      <c r="AP410" s="213">
        <f t="shared" si="190"/>
        <v>0</v>
      </c>
    </row>
    <row r="411" spans="1:42" x14ac:dyDescent="0.3">
      <c r="A411" s="16">
        <f t="shared" si="186"/>
        <v>7</v>
      </c>
      <c r="C411" s="213">
        <f t="shared" ref="C411:AP411" si="191">C278</f>
        <v>0</v>
      </c>
      <c r="D411" s="213">
        <f t="shared" si="191"/>
        <v>0</v>
      </c>
      <c r="E411" s="213">
        <f t="shared" si="191"/>
        <v>0</v>
      </c>
      <c r="F411" s="213">
        <f t="shared" si="191"/>
        <v>0</v>
      </c>
      <c r="G411" s="213">
        <f t="shared" si="191"/>
        <v>0</v>
      </c>
      <c r="H411" s="213">
        <f t="shared" si="191"/>
        <v>0</v>
      </c>
      <c r="I411" s="213">
        <f t="shared" si="191"/>
        <v>0</v>
      </c>
      <c r="J411" s="213">
        <f t="shared" si="191"/>
        <v>0</v>
      </c>
      <c r="K411" s="213">
        <f t="shared" si="191"/>
        <v>0</v>
      </c>
      <c r="L411" s="213">
        <f t="shared" si="191"/>
        <v>0</v>
      </c>
      <c r="M411" s="213">
        <f t="shared" si="191"/>
        <v>0</v>
      </c>
      <c r="N411" s="213">
        <f t="shared" si="191"/>
        <v>0</v>
      </c>
      <c r="O411" s="213">
        <f t="shared" si="191"/>
        <v>0</v>
      </c>
      <c r="P411" s="213">
        <f t="shared" si="191"/>
        <v>0</v>
      </c>
      <c r="Q411" s="213">
        <f t="shared" si="191"/>
        <v>0</v>
      </c>
      <c r="R411" s="213">
        <f t="shared" si="191"/>
        <v>0</v>
      </c>
      <c r="S411" s="213">
        <f t="shared" si="191"/>
        <v>0</v>
      </c>
      <c r="T411" s="213">
        <f t="shared" si="191"/>
        <v>0</v>
      </c>
      <c r="U411" s="213">
        <f t="shared" si="191"/>
        <v>0</v>
      </c>
      <c r="V411" s="213">
        <f t="shared" si="191"/>
        <v>0</v>
      </c>
      <c r="W411" s="213">
        <f t="shared" si="191"/>
        <v>0</v>
      </c>
      <c r="X411" s="213">
        <f t="shared" si="191"/>
        <v>0</v>
      </c>
      <c r="Y411" s="213">
        <f t="shared" si="191"/>
        <v>0</v>
      </c>
      <c r="Z411" s="213">
        <f t="shared" si="191"/>
        <v>0</v>
      </c>
      <c r="AA411" s="213">
        <f t="shared" si="191"/>
        <v>0</v>
      </c>
      <c r="AB411" s="213">
        <f t="shared" si="191"/>
        <v>0</v>
      </c>
      <c r="AC411" s="213">
        <f t="shared" si="191"/>
        <v>0</v>
      </c>
      <c r="AD411" s="213">
        <f t="shared" si="191"/>
        <v>0</v>
      </c>
      <c r="AE411" s="213">
        <f t="shared" si="191"/>
        <v>0</v>
      </c>
      <c r="AF411" s="213">
        <f t="shared" si="191"/>
        <v>0</v>
      </c>
      <c r="AG411" s="213">
        <f t="shared" si="191"/>
        <v>0</v>
      </c>
      <c r="AH411" s="213">
        <f t="shared" si="191"/>
        <v>0</v>
      </c>
      <c r="AI411" s="213">
        <f t="shared" si="191"/>
        <v>0</v>
      </c>
      <c r="AJ411" s="213">
        <f t="shared" si="191"/>
        <v>0</v>
      </c>
      <c r="AK411" s="213">
        <f t="shared" si="191"/>
        <v>0</v>
      </c>
      <c r="AL411" s="213">
        <f t="shared" si="191"/>
        <v>0</v>
      </c>
      <c r="AM411" s="213">
        <f t="shared" si="191"/>
        <v>0</v>
      </c>
      <c r="AN411" s="213">
        <f t="shared" si="191"/>
        <v>0</v>
      </c>
      <c r="AO411" s="213">
        <f t="shared" si="191"/>
        <v>0</v>
      </c>
      <c r="AP411" s="213">
        <f t="shared" si="191"/>
        <v>0</v>
      </c>
    </row>
    <row r="412" spans="1:42" x14ac:dyDescent="0.3">
      <c r="A412" s="16">
        <f t="shared" si="186"/>
        <v>8</v>
      </c>
      <c r="C412" s="213">
        <f t="shared" ref="C412:AP412" si="192">C279</f>
        <v>0</v>
      </c>
      <c r="D412" s="213">
        <f t="shared" si="192"/>
        <v>0</v>
      </c>
      <c r="E412" s="213">
        <f t="shared" si="192"/>
        <v>0</v>
      </c>
      <c r="F412" s="213">
        <f t="shared" si="192"/>
        <v>0</v>
      </c>
      <c r="G412" s="213">
        <f t="shared" si="192"/>
        <v>0</v>
      </c>
      <c r="H412" s="213">
        <f t="shared" si="192"/>
        <v>0</v>
      </c>
      <c r="I412" s="213">
        <f t="shared" si="192"/>
        <v>0</v>
      </c>
      <c r="J412" s="213">
        <f t="shared" si="192"/>
        <v>0</v>
      </c>
      <c r="K412" s="213">
        <f t="shared" si="192"/>
        <v>0</v>
      </c>
      <c r="L412" s="213">
        <f t="shared" si="192"/>
        <v>0</v>
      </c>
      <c r="M412" s="213">
        <f t="shared" si="192"/>
        <v>0</v>
      </c>
      <c r="N412" s="213">
        <f t="shared" si="192"/>
        <v>0</v>
      </c>
      <c r="O412" s="213">
        <f t="shared" si="192"/>
        <v>0</v>
      </c>
      <c r="P412" s="213">
        <f t="shared" si="192"/>
        <v>0</v>
      </c>
      <c r="Q412" s="213">
        <f t="shared" si="192"/>
        <v>0</v>
      </c>
      <c r="R412" s="213">
        <f t="shared" si="192"/>
        <v>0</v>
      </c>
      <c r="S412" s="213">
        <f t="shared" si="192"/>
        <v>0</v>
      </c>
      <c r="T412" s="213">
        <f t="shared" si="192"/>
        <v>0</v>
      </c>
      <c r="U412" s="213">
        <f t="shared" si="192"/>
        <v>0</v>
      </c>
      <c r="V412" s="213">
        <f t="shared" si="192"/>
        <v>0</v>
      </c>
      <c r="W412" s="213">
        <f t="shared" si="192"/>
        <v>0</v>
      </c>
      <c r="X412" s="213">
        <f t="shared" si="192"/>
        <v>0</v>
      </c>
      <c r="Y412" s="213">
        <f t="shared" si="192"/>
        <v>0</v>
      </c>
      <c r="Z412" s="213">
        <f t="shared" si="192"/>
        <v>0</v>
      </c>
      <c r="AA412" s="213">
        <f t="shared" si="192"/>
        <v>0</v>
      </c>
      <c r="AB412" s="213">
        <f t="shared" si="192"/>
        <v>0</v>
      </c>
      <c r="AC412" s="213">
        <f t="shared" si="192"/>
        <v>0</v>
      </c>
      <c r="AD412" s="213">
        <f t="shared" si="192"/>
        <v>0</v>
      </c>
      <c r="AE412" s="213">
        <f t="shared" si="192"/>
        <v>0</v>
      </c>
      <c r="AF412" s="213">
        <f t="shared" si="192"/>
        <v>0</v>
      </c>
      <c r="AG412" s="213">
        <f t="shared" si="192"/>
        <v>0</v>
      </c>
      <c r="AH412" s="213">
        <f t="shared" si="192"/>
        <v>0</v>
      </c>
      <c r="AI412" s="213">
        <f t="shared" si="192"/>
        <v>0</v>
      </c>
      <c r="AJ412" s="213">
        <f t="shared" si="192"/>
        <v>0</v>
      </c>
      <c r="AK412" s="213">
        <f t="shared" si="192"/>
        <v>0</v>
      </c>
      <c r="AL412" s="213">
        <f t="shared" si="192"/>
        <v>0</v>
      </c>
      <c r="AM412" s="213">
        <f t="shared" si="192"/>
        <v>0</v>
      </c>
      <c r="AN412" s="213">
        <f t="shared" si="192"/>
        <v>0</v>
      </c>
      <c r="AO412" s="213">
        <f t="shared" si="192"/>
        <v>0</v>
      </c>
      <c r="AP412" s="213">
        <f t="shared" si="192"/>
        <v>0</v>
      </c>
    </row>
    <row r="413" spans="1:42" x14ac:dyDescent="0.3">
      <c r="A413" s="16">
        <f>A412+1</f>
        <v>9</v>
      </c>
      <c r="C413" s="213">
        <f t="shared" ref="C413:AP413" si="193">C280</f>
        <v>0</v>
      </c>
      <c r="D413" s="213">
        <f t="shared" si="193"/>
        <v>0</v>
      </c>
      <c r="E413" s="213">
        <f t="shared" si="193"/>
        <v>0</v>
      </c>
      <c r="F413" s="213">
        <f t="shared" si="193"/>
        <v>0</v>
      </c>
      <c r="G413" s="213">
        <f t="shared" si="193"/>
        <v>0</v>
      </c>
      <c r="H413" s="213">
        <f t="shared" si="193"/>
        <v>0</v>
      </c>
      <c r="I413" s="213">
        <f t="shared" si="193"/>
        <v>0</v>
      </c>
      <c r="J413" s="213">
        <f t="shared" si="193"/>
        <v>0</v>
      </c>
      <c r="K413" s="213">
        <f t="shared" si="193"/>
        <v>0</v>
      </c>
      <c r="L413" s="213">
        <f t="shared" si="193"/>
        <v>0</v>
      </c>
      <c r="M413" s="213">
        <f t="shared" si="193"/>
        <v>0</v>
      </c>
      <c r="N413" s="213">
        <f t="shared" si="193"/>
        <v>0</v>
      </c>
      <c r="O413" s="213">
        <f t="shared" si="193"/>
        <v>0</v>
      </c>
      <c r="P413" s="213">
        <f t="shared" si="193"/>
        <v>0</v>
      </c>
      <c r="Q413" s="213">
        <f t="shared" si="193"/>
        <v>0</v>
      </c>
      <c r="R413" s="213">
        <f t="shared" si="193"/>
        <v>0</v>
      </c>
      <c r="S413" s="213">
        <f t="shared" si="193"/>
        <v>0</v>
      </c>
      <c r="T413" s="213">
        <f t="shared" si="193"/>
        <v>0</v>
      </c>
      <c r="U413" s="213">
        <f t="shared" si="193"/>
        <v>0</v>
      </c>
      <c r="V413" s="213">
        <f t="shared" si="193"/>
        <v>0</v>
      </c>
      <c r="W413" s="213">
        <f t="shared" si="193"/>
        <v>0</v>
      </c>
      <c r="X413" s="213">
        <f t="shared" si="193"/>
        <v>0</v>
      </c>
      <c r="Y413" s="213">
        <f t="shared" si="193"/>
        <v>0</v>
      </c>
      <c r="Z413" s="213">
        <f t="shared" si="193"/>
        <v>0</v>
      </c>
      <c r="AA413" s="213">
        <f t="shared" si="193"/>
        <v>0</v>
      </c>
      <c r="AB413" s="213">
        <f t="shared" si="193"/>
        <v>0</v>
      </c>
      <c r="AC413" s="213">
        <f t="shared" si="193"/>
        <v>0</v>
      </c>
      <c r="AD413" s="213">
        <f t="shared" si="193"/>
        <v>0</v>
      </c>
      <c r="AE413" s="213">
        <f t="shared" si="193"/>
        <v>0</v>
      </c>
      <c r="AF413" s="213">
        <f t="shared" si="193"/>
        <v>0</v>
      </c>
      <c r="AG413" s="213">
        <f t="shared" si="193"/>
        <v>0</v>
      </c>
      <c r="AH413" s="213">
        <f t="shared" si="193"/>
        <v>0</v>
      </c>
      <c r="AI413" s="213">
        <f t="shared" si="193"/>
        <v>0</v>
      </c>
      <c r="AJ413" s="213">
        <f t="shared" si="193"/>
        <v>0</v>
      </c>
      <c r="AK413" s="213">
        <f t="shared" si="193"/>
        <v>0</v>
      </c>
      <c r="AL413" s="213">
        <f t="shared" si="193"/>
        <v>0</v>
      </c>
      <c r="AM413" s="213">
        <f t="shared" si="193"/>
        <v>0</v>
      </c>
      <c r="AN413" s="213">
        <f t="shared" si="193"/>
        <v>0</v>
      </c>
      <c r="AO413" s="213">
        <f t="shared" si="193"/>
        <v>0</v>
      </c>
      <c r="AP413" s="213">
        <f t="shared" si="193"/>
        <v>0</v>
      </c>
    </row>
    <row r="414" spans="1:42" x14ac:dyDescent="0.3">
      <c r="A414" s="16">
        <f t="shared" ref="A414" si="194">A413+1</f>
        <v>10</v>
      </c>
      <c r="C414" s="213">
        <f t="shared" ref="C414:AP414" si="195">C281</f>
        <v>0</v>
      </c>
      <c r="D414" s="213">
        <f t="shared" si="195"/>
        <v>0</v>
      </c>
      <c r="E414" s="213">
        <f t="shared" si="195"/>
        <v>0</v>
      </c>
      <c r="F414" s="213">
        <f t="shared" si="195"/>
        <v>0</v>
      </c>
      <c r="G414" s="213">
        <f t="shared" si="195"/>
        <v>0</v>
      </c>
      <c r="H414" s="213">
        <f t="shared" si="195"/>
        <v>0</v>
      </c>
      <c r="I414" s="213">
        <f t="shared" si="195"/>
        <v>0</v>
      </c>
      <c r="J414" s="213">
        <f t="shared" si="195"/>
        <v>0</v>
      </c>
      <c r="K414" s="213">
        <f t="shared" si="195"/>
        <v>0</v>
      </c>
      <c r="L414" s="213">
        <f t="shared" si="195"/>
        <v>0</v>
      </c>
      <c r="M414" s="213">
        <f t="shared" si="195"/>
        <v>0</v>
      </c>
      <c r="N414" s="213">
        <f t="shared" si="195"/>
        <v>0</v>
      </c>
      <c r="O414" s="213">
        <f t="shared" si="195"/>
        <v>0</v>
      </c>
      <c r="P414" s="213">
        <f t="shared" si="195"/>
        <v>0</v>
      </c>
      <c r="Q414" s="213">
        <f t="shared" si="195"/>
        <v>0</v>
      </c>
      <c r="R414" s="213">
        <f t="shared" si="195"/>
        <v>0</v>
      </c>
      <c r="S414" s="213">
        <f t="shared" si="195"/>
        <v>0</v>
      </c>
      <c r="T414" s="213">
        <f t="shared" si="195"/>
        <v>0</v>
      </c>
      <c r="U414" s="213">
        <f t="shared" si="195"/>
        <v>0</v>
      </c>
      <c r="V414" s="213">
        <f t="shared" si="195"/>
        <v>0</v>
      </c>
      <c r="W414" s="213">
        <f t="shared" si="195"/>
        <v>0</v>
      </c>
      <c r="X414" s="213">
        <f t="shared" si="195"/>
        <v>0</v>
      </c>
      <c r="Y414" s="213">
        <f t="shared" si="195"/>
        <v>0</v>
      </c>
      <c r="Z414" s="213">
        <f t="shared" si="195"/>
        <v>0</v>
      </c>
      <c r="AA414" s="213">
        <f t="shared" si="195"/>
        <v>0</v>
      </c>
      <c r="AB414" s="213">
        <f t="shared" si="195"/>
        <v>0</v>
      </c>
      <c r="AC414" s="213">
        <f t="shared" si="195"/>
        <v>0</v>
      </c>
      <c r="AD414" s="213">
        <f t="shared" si="195"/>
        <v>0</v>
      </c>
      <c r="AE414" s="213">
        <f t="shared" si="195"/>
        <v>0</v>
      </c>
      <c r="AF414" s="213">
        <f t="shared" si="195"/>
        <v>0</v>
      </c>
      <c r="AG414" s="213">
        <f t="shared" si="195"/>
        <v>0</v>
      </c>
      <c r="AH414" s="213">
        <f t="shared" si="195"/>
        <v>0</v>
      </c>
      <c r="AI414" s="213">
        <f t="shared" si="195"/>
        <v>0</v>
      </c>
      <c r="AJ414" s="213">
        <f t="shared" si="195"/>
        <v>0</v>
      </c>
      <c r="AK414" s="213">
        <f t="shared" si="195"/>
        <v>0</v>
      </c>
      <c r="AL414" s="213">
        <f t="shared" si="195"/>
        <v>0</v>
      </c>
      <c r="AM414" s="213">
        <f t="shared" si="195"/>
        <v>0</v>
      </c>
      <c r="AN414" s="213">
        <f t="shared" si="195"/>
        <v>0</v>
      </c>
      <c r="AO414" s="213">
        <f t="shared" si="195"/>
        <v>0</v>
      </c>
      <c r="AP414" s="213">
        <f t="shared" si="195"/>
        <v>0</v>
      </c>
    </row>
    <row r="415" spans="1:42" x14ac:dyDescent="0.3">
      <c r="A415" s="3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3">
      <c r="A416" s="32" t="s">
        <v>84</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3">
      <c r="A417" s="16">
        <v>1</v>
      </c>
      <c r="B417" s="233">
        <f t="shared" ref="B417:B426" si="196">SUM(C417:AP417)</f>
        <v>0</v>
      </c>
      <c r="C417" s="235">
        <f t="shared" ref="C417:AP417" si="197">LOOKUP(C405,$B$400:$AP$400,$B$401:$AP$401)*$B588/100</f>
        <v>0</v>
      </c>
      <c r="D417" s="235">
        <f t="shared" si="197"/>
        <v>0</v>
      </c>
      <c r="E417" s="235">
        <f t="shared" si="197"/>
        <v>0</v>
      </c>
      <c r="F417" s="235">
        <f t="shared" si="197"/>
        <v>0</v>
      </c>
      <c r="G417" s="235">
        <f t="shared" si="197"/>
        <v>0</v>
      </c>
      <c r="H417" s="235">
        <f t="shared" si="197"/>
        <v>0</v>
      </c>
      <c r="I417" s="235">
        <f t="shared" si="197"/>
        <v>0</v>
      </c>
      <c r="J417" s="235">
        <f t="shared" si="197"/>
        <v>0</v>
      </c>
      <c r="K417" s="235">
        <f t="shared" si="197"/>
        <v>0</v>
      </c>
      <c r="L417" s="235">
        <f t="shared" si="197"/>
        <v>0</v>
      </c>
      <c r="M417" s="235">
        <f t="shared" si="197"/>
        <v>0</v>
      </c>
      <c r="N417" s="235">
        <f t="shared" si="197"/>
        <v>0</v>
      </c>
      <c r="O417" s="235">
        <f t="shared" si="197"/>
        <v>0</v>
      </c>
      <c r="P417" s="235">
        <f t="shared" si="197"/>
        <v>0</v>
      </c>
      <c r="Q417" s="235">
        <f t="shared" si="197"/>
        <v>0</v>
      </c>
      <c r="R417" s="235">
        <f t="shared" si="197"/>
        <v>0</v>
      </c>
      <c r="S417" s="235">
        <f t="shared" si="197"/>
        <v>0</v>
      </c>
      <c r="T417" s="235">
        <f t="shared" si="197"/>
        <v>0</v>
      </c>
      <c r="U417" s="235">
        <f t="shared" si="197"/>
        <v>0</v>
      </c>
      <c r="V417" s="235">
        <f t="shared" si="197"/>
        <v>0</v>
      </c>
      <c r="W417" s="235">
        <f t="shared" si="197"/>
        <v>0</v>
      </c>
      <c r="X417" s="235">
        <f t="shared" si="197"/>
        <v>0</v>
      </c>
      <c r="Y417" s="235">
        <f t="shared" si="197"/>
        <v>0</v>
      </c>
      <c r="Z417" s="235">
        <f t="shared" si="197"/>
        <v>0</v>
      </c>
      <c r="AA417" s="235">
        <f t="shared" si="197"/>
        <v>0</v>
      </c>
      <c r="AB417" s="235">
        <f t="shared" si="197"/>
        <v>0</v>
      </c>
      <c r="AC417" s="235">
        <f t="shared" si="197"/>
        <v>0</v>
      </c>
      <c r="AD417" s="235">
        <f t="shared" si="197"/>
        <v>0</v>
      </c>
      <c r="AE417" s="235">
        <f t="shared" si="197"/>
        <v>0</v>
      </c>
      <c r="AF417" s="235">
        <f t="shared" si="197"/>
        <v>0</v>
      </c>
      <c r="AG417" s="235">
        <f t="shared" si="197"/>
        <v>0</v>
      </c>
      <c r="AH417" s="235">
        <f t="shared" si="197"/>
        <v>0</v>
      </c>
      <c r="AI417" s="235">
        <f t="shared" si="197"/>
        <v>0</v>
      </c>
      <c r="AJ417" s="235">
        <f t="shared" si="197"/>
        <v>0</v>
      </c>
      <c r="AK417" s="235">
        <f t="shared" si="197"/>
        <v>0</v>
      </c>
      <c r="AL417" s="235">
        <f t="shared" si="197"/>
        <v>0</v>
      </c>
      <c r="AM417" s="235">
        <f t="shared" si="197"/>
        <v>0</v>
      </c>
      <c r="AN417" s="235">
        <f t="shared" si="197"/>
        <v>0</v>
      </c>
      <c r="AO417" s="235">
        <f t="shared" si="197"/>
        <v>0</v>
      </c>
      <c r="AP417" s="235">
        <f t="shared" si="197"/>
        <v>0</v>
      </c>
    </row>
    <row r="418" spans="1:42" x14ac:dyDescent="0.3">
      <c r="A418" s="16">
        <f>A417+1</f>
        <v>2</v>
      </c>
      <c r="B418" s="233">
        <f t="shared" si="196"/>
        <v>0</v>
      </c>
      <c r="C418" s="235">
        <f t="shared" ref="C418:AP418" si="198">LOOKUP(C406,$B$400:$AP$400,$B$401:$AP$401)*$B589/100</f>
        <v>0</v>
      </c>
      <c r="D418" s="235">
        <f t="shared" si="198"/>
        <v>0</v>
      </c>
      <c r="E418" s="235">
        <f t="shared" si="198"/>
        <v>0</v>
      </c>
      <c r="F418" s="235">
        <f t="shared" si="198"/>
        <v>0</v>
      </c>
      <c r="G418" s="235">
        <f t="shared" si="198"/>
        <v>0</v>
      </c>
      <c r="H418" s="235">
        <f t="shared" si="198"/>
        <v>0</v>
      </c>
      <c r="I418" s="235">
        <f t="shared" si="198"/>
        <v>0</v>
      </c>
      <c r="J418" s="235">
        <f t="shared" si="198"/>
        <v>0</v>
      </c>
      <c r="K418" s="235">
        <f t="shared" si="198"/>
        <v>0</v>
      </c>
      <c r="L418" s="235">
        <f t="shared" si="198"/>
        <v>0</v>
      </c>
      <c r="M418" s="235">
        <f t="shared" si="198"/>
        <v>0</v>
      </c>
      <c r="N418" s="235">
        <f t="shared" si="198"/>
        <v>0</v>
      </c>
      <c r="O418" s="235">
        <f t="shared" si="198"/>
        <v>0</v>
      </c>
      <c r="P418" s="235">
        <f t="shared" si="198"/>
        <v>0</v>
      </c>
      <c r="Q418" s="235">
        <f t="shared" si="198"/>
        <v>0</v>
      </c>
      <c r="R418" s="235">
        <f t="shared" si="198"/>
        <v>0</v>
      </c>
      <c r="S418" s="235">
        <f t="shared" si="198"/>
        <v>0</v>
      </c>
      <c r="T418" s="235">
        <f t="shared" si="198"/>
        <v>0</v>
      </c>
      <c r="U418" s="235">
        <f t="shared" si="198"/>
        <v>0</v>
      </c>
      <c r="V418" s="235">
        <f t="shared" si="198"/>
        <v>0</v>
      </c>
      <c r="W418" s="235">
        <f t="shared" si="198"/>
        <v>0</v>
      </c>
      <c r="X418" s="235">
        <f t="shared" si="198"/>
        <v>0</v>
      </c>
      <c r="Y418" s="235">
        <f t="shared" si="198"/>
        <v>0</v>
      </c>
      <c r="Z418" s="235">
        <f t="shared" si="198"/>
        <v>0</v>
      </c>
      <c r="AA418" s="235">
        <f t="shared" si="198"/>
        <v>0</v>
      </c>
      <c r="AB418" s="235">
        <f t="shared" si="198"/>
        <v>0</v>
      </c>
      <c r="AC418" s="235">
        <f t="shared" si="198"/>
        <v>0</v>
      </c>
      <c r="AD418" s="235">
        <f t="shared" si="198"/>
        <v>0</v>
      </c>
      <c r="AE418" s="235">
        <f t="shared" si="198"/>
        <v>0</v>
      </c>
      <c r="AF418" s="235">
        <f t="shared" si="198"/>
        <v>0</v>
      </c>
      <c r="AG418" s="235">
        <f t="shared" si="198"/>
        <v>0</v>
      </c>
      <c r="AH418" s="235">
        <f t="shared" si="198"/>
        <v>0</v>
      </c>
      <c r="AI418" s="235">
        <f t="shared" si="198"/>
        <v>0</v>
      </c>
      <c r="AJ418" s="235">
        <f t="shared" si="198"/>
        <v>0</v>
      </c>
      <c r="AK418" s="235">
        <f t="shared" si="198"/>
        <v>0</v>
      </c>
      <c r="AL418" s="235">
        <f t="shared" si="198"/>
        <v>0</v>
      </c>
      <c r="AM418" s="235">
        <f t="shared" si="198"/>
        <v>0</v>
      </c>
      <c r="AN418" s="235">
        <f t="shared" si="198"/>
        <v>0</v>
      </c>
      <c r="AO418" s="235">
        <f t="shared" si="198"/>
        <v>0</v>
      </c>
      <c r="AP418" s="235">
        <f t="shared" si="198"/>
        <v>0</v>
      </c>
    </row>
    <row r="419" spans="1:42" x14ac:dyDescent="0.3">
      <c r="A419" s="16">
        <f t="shared" ref="A419:A424" si="199">A418+1</f>
        <v>3</v>
      </c>
      <c r="B419" s="233">
        <f t="shared" si="196"/>
        <v>0</v>
      </c>
      <c r="C419" s="235">
        <f t="shared" ref="C419:AP419" si="200">LOOKUP(C407,$B$400:$AP$400,$B$401:$AP$401)*$B590/100</f>
        <v>0</v>
      </c>
      <c r="D419" s="235">
        <f t="shared" si="200"/>
        <v>0</v>
      </c>
      <c r="E419" s="235">
        <f t="shared" si="200"/>
        <v>0</v>
      </c>
      <c r="F419" s="235">
        <f t="shared" si="200"/>
        <v>0</v>
      </c>
      <c r="G419" s="235">
        <f t="shared" si="200"/>
        <v>0</v>
      </c>
      <c r="H419" s="235">
        <f t="shared" si="200"/>
        <v>0</v>
      </c>
      <c r="I419" s="235">
        <f t="shared" si="200"/>
        <v>0</v>
      </c>
      <c r="J419" s="235">
        <f t="shared" si="200"/>
        <v>0</v>
      </c>
      <c r="K419" s="235">
        <f t="shared" si="200"/>
        <v>0</v>
      </c>
      <c r="L419" s="235">
        <f t="shared" si="200"/>
        <v>0</v>
      </c>
      <c r="M419" s="235">
        <f t="shared" si="200"/>
        <v>0</v>
      </c>
      <c r="N419" s="235">
        <f t="shared" si="200"/>
        <v>0</v>
      </c>
      <c r="O419" s="235">
        <f t="shared" si="200"/>
        <v>0</v>
      </c>
      <c r="P419" s="235">
        <f t="shared" si="200"/>
        <v>0</v>
      </c>
      <c r="Q419" s="235">
        <f t="shared" si="200"/>
        <v>0</v>
      </c>
      <c r="R419" s="235">
        <f t="shared" si="200"/>
        <v>0</v>
      </c>
      <c r="S419" s="235">
        <f t="shared" si="200"/>
        <v>0</v>
      </c>
      <c r="T419" s="235">
        <f t="shared" si="200"/>
        <v>0</v>
      </c>
      <c r="U419" s="235">
        <f t="shared" si="200"/>
        <v>0</v>
      </c>
      <c r="V419" s="235">
        <f t="shared" si="200"/>
        <v>0</v>
      </c>
      <c r="W419" s="235">
        <f t="shared" si="200"/>
        <v>0</v>
      </c>
      <c r="X419" s="235">
        <f t="shared" si="200"/>
        <v>0</v>
      </c>
      <c r="Y419" s="235">
        <f t="shared" si="200"/>
        <v>0</v>
      </c>
      <c r="Z419" s="235">
        <f t="shared" si="200"/>
        <v>0</v>
      </c>
      <c r="AA419" s="235">
        <f t="shared" si="200"/>
        <v>0</v>
      </c>
      <c r="AB419" s="235">
        <f t="shared" si="200"/>
        <v>0</v>
      </c>
      <c r="AC419" s="235">
        <f t="shared" si="200"/>
        <v>0</v>
      </c>
      <c r="AD419" s="235">
        <f t="shared" si="200"/>
        <v>0</v>
      </c>
      <c r="AE419" s="235">
        <f t="shared" si="200"/>
        <v>0</v>
      </c>
      <c r="AF419" s="235">
        <f t="shared" si="200"/>
        <v>0</v>
      </c>
      <c r="AG419" s="235">
        <f t="shared" si="200"/>
        <v>0</v>
      </c>
      <c r="AH419" s="235">
        <f t="shared" si="200"/>
        <v>0</v>
      </c>
      <c r="AI419" s="235">
        <f t="shared" si="200"/>
        <v>0</v>
      </c>
      <c r="AJ419" s="235">
        <f t="shared" si="200"/>
        <v>0</v>
      </c>
      <c r="AK419" s="235">
        <f t="shared" si="200"/>
        <v>0</v>
      </c>
      <c r="AL419" s="235">
        <f t="shared" si="200"/>
        <v>0</v>
      </c>
      <c r="AM419" s="235">
        <f t="shared" si="200"/>
        <v>0</v>
      </c>
      <c r="AN419" s="235">
        <f t="shared" si="200"/>
        <v>0</v>
      </c>
      <c r="AO419" s="235">
        <f t="shared" si="200"/>
        <v>0</v>
      </c>
      <c r="AP419" s="235">
        <f t="shared" si="200"/>
        <v>0</v>
      </c>
    </row>
    <row r="420" spans="1:42" x14ac:dyDescent="0.3">
      <c r="A420" s="16">
        <f t="shared" si="199"/>
        <v>4</v>
      </c>
      <c r="B420" s="233">
        <f t="shared" si="196"/>
        <v>0</v>
      </c>
      <c r="C420" s="235">
        <f t="shared" ref="C420:AP420" si="201">LOOKUP(C408,$B$400:$AP$400,$B$401:$AP$401)*$B591/100</f>
        <v>0</v>
      </c>
      <c r="D420" s="235">
        <f t="shared" si="201"/>
        <v>0</v>
      </c>
      <c r="E420" s="235">
        <f t="shared" si="201"/>
        <v>0</v>
      </c>
      <c r="F420" s="235">
        <f t="shared" si="201"/>
        <v>0</v>
      </c>
      <c r="G420" s="235">
        <f t="shared" si="201"/>
        <v>0</v>
      </c>
      <c r="H420" s="235">
        <f t="shared" si="201"/>
        <v>0</v>
      </c>
      <c r="I420" s="235">
        <f t="shared" si="201"/>
        <v>0</v>
      </c>
      <c r="J420" s="235">
        <f t="shared" si="201"/>
        <v>0</v>
      </c>
      <c r="K420" s="235">
        <f t="shared" si="201"/>
        <v>0</v>
      </c>
      <c r="L420" s="235">
        <f t="shared" si="201"/>
        <v>0</v>
      </c>
      <c r="M420" s="235">
        <f t="shared" si="201"/>
        <v>0</v>
      </c>
      <c r="N420" s="235">
        <f t="shared" si="201"/>
        <v>0</v>
      </c>
      <c r="O420" s="235">
        <f t="shared" si="201"/>
        <v>0</v>
      </c>
      <c r="P420" s="235">
        <f t="shared" si="201"/>
        <v>0</v>
      </c>
      <c r="Q420" s="235">
        <f t="shared" si="201"/>
        <v>0</v>
      </c>
      <c r="R420" s="235">
        <f t="shared" si="201"/>
        <v>0</v>
      </c>
      <c r="S420" s="235">
        <f t="shared" si="201"/>
        <v>0</v>
      </c>
      <c r="T420" s="235">
        <f t="shared" si="201"/>
        <v>0</v>
      </c>
      <c r="U420" s="235">
        <f t="shared" si="201"/>
        <v>0</v>
      </c>
      <c r="V420" s="235">
        <f t="shared" si="201"/>
        <v>0</v>
      </c>
      <c r="W420" s="235">
        <f t="shared" si="201"/>
        <v>0</v>
      </c>
      <c r="X420" s="235">
        <f t="shared" si="201"/>
        <v>0</v>
      </c>
      <c r="Y420" s="235">
        <f t="shared" si="201"/>
        <v>0</v>
      </c>
      <c r="Z420" s="235">
        <f t="shared" si="201"/>
        <v>0</v>
      </c>
      <c r="AA420" s="235">
        <f t="shared" si="201"/>
        <v>0</v>
      </c>
      <c r="AB420" s="235">
        <f t="shared" si="201"/>
        <v>0</v>
      </c>
      <c r="AC420" s="235">
        <f t="shared" si="201"/>
        <v>0</v>
      </c>
      <c r="AD420" s="235">
        <f t="shared" si="201"/>
        <v>0</v>
      </c>
      <c r="AE420" s="235">
        <f t="shared" si="201"/>
        <v>0</v>
      </c>
      <c r="AF420" s="235">
        <f t="shared" si="201"/>
        <v>0</v>
      </c>
      <c r="AG420" s="235">
        <f t="shared" si="201"/>
        <v>0</v>
      </c>
      <c r="AH420" s="235">
        <f t="shared" si="201"/>
        <v>0</v>
      </c>
      <c r="AI420" s="235">
        <f t="shared" si="201"/>
        <v>0</v>
      </c>
      <c r="AJ420" s="235">
        <f t="shared" si="201"/>
        <v>0</v>
      </c>
      <c r="AK420" s="235">
        <f t="shared" si="201"/>
        <v>0</v>
      </c>
      <c r="AL420" s="235">
        <f t="shared" si="201"/>
        <v>0</v>
      </c>
      <c r="AM420" s="235">
        <f t="shared" si="201"/>
        <v>0</v>
      </c>
      <c r="AN420" s="235">
        <f t="shared" si="201"/>
        <v>0</v>
      </c>
      <c r="AO420" s="235">
        <f t="shared" si="201"/>
        <v>0</v>
      </c>
      <c r="AP420" s="235">
        <f t="shared" si="201"/>
        <v>0</v>
      </c>
    </row>
    <row r="421" spans="1:42" x14ac:dyDescent="0.3">
      <c r="A421" s="16">
        <f t="shared" si="199"/>
        <v>5</v>
      </c>
      <c r="B421" s="233">
        <f t="shared" si="196"/>
        <v>0</v>
      </c>
      <c r="C421" s="235">
        <f t="shared" ref="C421:AP421" si="202">LOOKUP(C409,$B$400:$AP$400,$B$401:$AP$401)*$B592/100</f>
        <v>0</v>
      </c>
      <c r="D421" s="235">
        <f t="shared" si="202"/>
        <v>0</v>
      </c>
      <c r="E421" s="235">
        <f t="shared" si="202"/>
        <v>0</v>
      </c>
      <c r="F421" s="235">
        <f t="shared" si="202"/>
        <v>0</v>
      </c>
      <c r="G421" s="235">
        <f t="shared" si="202"/>
        <v>0</v>
      </c>
      <c r="H421" s="235">
        <f t="shared" si="202"/>
        <v>0</v>
      </c>
      <c r="I421" s="235">
        <f t="shared" si="202"/>
        <v>0</v>
      </c>
      <c r="J421" s="235">
        <f t="shared" si="202"/>
        <v>0</v>
      </c>
      <c r="K421" s="235">
        <f t="shared" si="202"/>
        <v>0</v>
      </c>
      <c r="L421" s="235">
        <f t="shared" si="202"/>
        <v>0</v>
      </c>
      <c r="M421" s="235">
        <f t="shared" si="202"/>
        <v>0</v>
      </c>
      <c r="N421" s="235">
        <f t="shared" si="202"/>
        <v>0</v>
      </c>
      <c r="O421" s="235">
        <f t="shared" si="202"/>
        <v>0</v>
      </c>
      <c r="P421" s="235">
        <f t="shared" si="202"/>
        <v>0</v>
      </c>
      <c r="Q421" s="235">
        <f t="shared" si="202"/>
        <v>0</v>
      </c>
      <c r="R421" s="235">
        <f t="shared" si="202"/>
        <v>0</v>
      </c>
      <c r="S421" s="235">
        <f t="shared" si="202"/>
        <v>0</v>
      </c>
      <c r="T421" s="235">
        <f t="shared" si="202"/>
        <v>0</v>
      </c>
      <c r="U421" s="235">
        <f t="shared" si="202"/>
        <v>0</v>
      </c>
      <c r="V421" s="235">
        <f t="shared" si="202"/>
        <v>0</v>
      </c>
      <c r="W421" s="235">
        <f t="shared" si="202"/>
        <v>0</v>
      </c>
      <c r="X421" s="235">
        <f t="shared" si="202"/>
        <v>0</v>
      </c>
      <c r="Y421" s="235">
        <f t="shared" si="202"/>
        <v>0</v>
      </c>
      <c r="Z421" s="235">
        <f t="shared" si="202"/>
        <v>0</v>
      </c>
      <c r="AA421" s="235">
        <f t="shared" si="202"/>
        <v>0</v>
      </c>
      <c r="AB421" s="235">
        <f t="shared" si="202"/>
        <v>0</v>
      </c>
      <c r="AC421" s="235">
        <f t="shared" si="202"/>
        <v>0</v>
      </c>
      <c r="AD421" s="235">
        <f t="shared" si="202"/>
        <v>0</v>
      </c>
      <c r="AE421" s="235">
        <f t="shared" si="202"/>
        <v>0</v>
      </c>
      <c r="AF421" s="235">
        <f t="shared" si="202"/>
        <v>0</v>
      </c>
      <c r="AG421" s="235">
        <f t="shared" si="202"/>
        <v>0</v>
      </c>
      <c r="AH421" s="235">
        <f t="shared" si="202"/>
        <v>0</v>
      </c>
      <c r="AI421" s="235">
        <f t="shared" si="202"/>
        <v>0</v>
      </c>
      <c r="AJ421" s="235">
        <f t="shared" si="202"/>
        <v>0</v>
      </c>
      <c r="AK421" s="235">
        <f t="shared" si="202"/>
        <v>0</v>
      </c>
      <c r="AL421" s="235">
        <f t="shared" si="202"/>
        <v>0</v>
      </c>
      <c r="AM421" s="235">
        <f t="shared" si="202"/>
        <v>0</v>
      </c>
      <c r="AN421" s="235">
        <f t="shared" si="202"/>
        <v>0</v>
      </c>
      <c r="AO421" s="235">
        <f t="shared" si="202"/>
        <v>0</v>
      </c>
      <c r="AP421" s="235">
        <f t="shared" si="202"/>
        <v>0</v>
      </c>
    </row>
    <row r="422" spans="1:42" x14ac:dyDescent="0.3">
      <c r="A422" s="16">
        <f t="shared" si="199"/>
        <v>6</v>
      </c>
      <c r="B422" s="233">
        <f t="shared" si="196"/>
        <v>0</v>
      </c>
      <c r="C422" s="235">
        <f t="shared" ref="C422:AP422" si="203">LOOKUP(C410,$B$400:$AP$400,$B$401:$AP$401)*$B593/100</f>
        <v>0</v>
      </c>
      <c r="D422" s="235">
        <f t="shared" si="203"/>
        <v>0</v>
      </c>
      <c r="E422" s="235">
        <f t="shared" si="203"/>
        <v>0</v>
      </c>
      <c r="F422" s="235">
        <f t="shared" si="203"/>
        <v>0</v>
      </c>
      <c r="G422" s="235">
        <f t="shared" si="203"/>
        <v>0</v>
      </c>
      <c r="H422" s="235">
        <f t="shared" si="203"/>
        <v>0</v>
      </c>
      <c r="I422" s="235">
        <f t="shared" si="203"/>
        <v>0</v>
      </c>
      <c r="J422" s="235">
        <f t="shared" si="203"/>
        <v>0</v>
      </c>
      <c r="K422" s="235">
        <f t="shared" si="203"/>
        <v>0</v>
      </c>
      <c r="L422" s="235">
        <f t="shared" si="203"/>
        <v>0</v>
      </c>
      <c r="M422" s="235">
        <f t="shared" si="203"/>
        <v>0</v>
      </c>
      <c r="N422" s="235">
        <f t="shared" si="203"/>
        <v>0</v>
      </c>
      <c r="O422" s="235">
        <f t="shared" si="203"/>
        <v>0</v>
      </c>
      <c r="P422" s="235">
        <f t="shared" si="203"/>
        <v>0</v>
      </c>
      <c r="Q422" s="235">
        <f t="shared" si="203"/>
        <v>0</v>
      </c>
      <c r="R422" s="235">
        <f t="shared" si="203"/>
        <v>0</v>
      </c>
      <c r="S422" s="235">
        <f t="shared" si="203"/>
        <v>0</v>
      </c>
      <c r="T422" s="235">
        <f t="shared" si="203"/>
        <v>0</v>
      </c>
      <c r="U422" s="235">
        <f t="shared" si="203"/>
        <v>0</v>
      </c>
      <c r="V422" s="235">
        <f t="shared" si="203"/>
        <v>0</v>
      </c>
      <c r="W422" s="235">
        <f t="shared" si="203"/>
        <v>0</v>
      </c>
      <c r="X422" s="235">
        <f t="shared" si="203"/>
        <v>0</v>
      </c>
      <c r="Y422" s="235">
        <f t="shared" si="203"/>
        <v>0</v>
      </c>
      <c r="Z422" s="235">
        <f t="shared" si="203"/>
        <v>0</v>
      </c>
      <c r="AA422" s="235">
        <f t="shared" si="203"/>
        <v>0</v>
      </c>
      <c r="AB422" s="235">
        <f t="shared" si="203"/>
        <v>0</v>
      </c>
      <c r="AC422" s="235">
        <f t="shared" si="203"/>
        <v>0</v>
      </c>
      <c r="AD422" s="235">
        <f t="shared" si="203"/>
        <v>0</v>
      </c>
      <c r="AE422" s="235">
        <f t="shared" si="203"/>
        <v>0</v>
      </c>
      <c r="AF422" s="235">
        <f t="shared" si="203"/>
        <v>0</v>
      </c>
      <c r="AG422" s="235">
        <f t="shared" si="203"/>
        <v>0</v>
      </c>
      <c r="AH422" s="235">
        <f t="shared" si="203"/>
        <v>0</v>
      </c>
      <c r="AI422" s="235">
        <f t="shared" si="203"/>
        <v>0</v>
      </c>
      <c r="AJ422" s="235">
        <f t="shared" si="203"/>
        <v>0</v>
      </c>
      <c r="AK422" s="235">
        <f t="shared" si="203"/>
        <v>0</v>
      </c>
      <c r="AL422" s="235">
        <f t="shared" si="203"/>
        <v>0</v>
      </c>
      <c r="AM422" s="235">
        <f t="shared" si="203"/>
        <v>0</v>
      </c>
      <c r="AN422" s="235">
        <f t="shared" si="203"/>
        <v>0</v>
      </c>
      <c r="AO422" s="235">
        <f t="shared" si="203"/>
        <v>0</v>
      </c>
      <c r="AP422" s="235">
        <f t="shared" si="203"/>
        <v>0</v>
      </c>
    </row>
    <row r="423" spans="1:42" x14ac:dyDescent="0.3">
      <c r="A423" s="16">
        <f t="shared" si="199"/>
        <v>7</v>
      </c>
      <c r="B423" s="233">
        <f t="shared" si="196"/>
        <v>0</v>
      </c>
      <c r="C423" s="235">
        <f t="shared" ref="C423:AP423" si="204">LOOKUP(C411,$B$400:$AP$400,$B$401:$AP$401)*$B594/100</f>
        <v>0</v>
      </c>
      <c r="D423" s="235">
        <f t="shared" si="204"/>
        <v>0</v>
      </c>
      <c r="E423" s="235">
        <f t="shared" si="204"/>
        <v>0</v>
      </c>
      <c r="F423" s="235">
        <f t="shared" si="204"/>
        <v>0</v>
      </c>
      <c r="G423" s="235">
        <f t="shared" si="204"/>
        <v>0</v>
      </c>
      <c r="H423" s="235">
        <f t="shared" si="204"/>
        <v>0</v>
      </c>
      <c r="I423" s="235">
        <f t="shared" si="204"/>
        <v>0</v>
      </c>
      <c r="J423" s="235">
        <f t="shared" si="204"/>
        <v>0</v>
      </c>
      <c r="K423" s="235">
        <f t="shared" si="204"/>
        <v>0</v>
      </c>
      <c r="L423" s="235">
        <f t="shared" si="204"/>
        <v>0</v>
      </c>
      <c r="M423" s="235">
        <f t="shared" si="204"/>
        <v>0</v>
      </c>
      <c r="N423" s="235">
        <f t="shared" si="204"/>
        <v>0</v>
      </c>
      <c r="O423" s="235">
        <f t="shared" si="204"/>
        <v>0</v>
      </c>
      <c r="P423" s="235">
        <f t="shared" si="204"/>
        <v>0</v>
      </c>
      <c r="Q423" s="235">
        <f t="shared" si="204"/>
        <v>0</v>
      </c>
      <c r="R423" s="235">
        <f t="shared" si="204"/>
        <v>0</v>
      </c>
      <c r="S423" s="235">
        <f t="shared" si="204"/>
        <v>0</v>
      </c>
      <c r="T423" s="235">
        <f t="shared" si="204"/>
        <v>0</v>
      </c>
      <c r="U423" s="235">
        <f t="shared" si="204"/>
        <v>0</v>
      </c>
      <c r="V423" s="235">
        <f t="shared" si="204"/>
        <v>0</v>
      </c>
      <c r="W423" s="235">
        <f t="shared" si="204"/>
        <v>0</v>
      </c>
      <c r="X423" s="235">
        <f t="shared" si="204"/>
        <v>0</v>
      </c>
      <c r="Y423" s="235">
        <f t="shared" si="204"/>
        <v>0</v>
      </c>
      <c r="Z423" s="235">
        <f t="shared" si="204"/>
        <v>0</v>
      </c>
      <c r="AA423" s="235">
        <f t="shared" si="204"/>
        <v>0</v>
      </c>
      <c r="AB423" s="235">
        <f t="shared" si="204"/>
        <v>0</v>
      </c>
      <c r="AC423" s="235">
        <f t="shared" si="204"/>
        <v>0</v>
      </c>
      <c r="AD423" s="235">
        <f t="shared" si="204"/>
        <v>0</v>
      </c>
      <c r="AE423" s="235">
        <f t="shared" si="204"/>
        <v>0</v>
      </c>
      <c r="AF423" s="235">
        <f t="shared" si="204"/>
        <v>0</v>
      </c>
      <c r="AG423" s="235">
        <f t="shared" si="204"/>
        <v>0</v>
      </c>
      <c r="AH423" s="235">
        <f t="shared" si="204"/>
        <v>0</v>
      </c>
      <c r="AI423" s="235">
        <f t="shared" si="204"/>
        <v>0</v>
      </c>
      <c r="AJ423" s="235">
        <f t="shared" si="204"/>
        <v>0</v>
      </c>
      <c r="AK423" s="235">
        <f t="shared" si="204"/>
        <v>0</v>
      </c>
      <c r="AL423" s="235">
        <f t="shared" si="204"/>
        <v>0</v>
      </c>
      <c r="AM423" s="235">
        <f t="shared" si="204"/>
        <v>0</v>
      </c>
      <c r="AN423" s="235">
        <f t="shared" si="204"/>
        <v>0</v>
      </c>
      <c r="AO423" s="235">
        <f t="shared" si="204"/>
        <v>0</v>
      </c>
      <c r="AP423" s="235">
        <f t="shared" si="204"/>
        <v>0</v>
      </c>
    </row>
    <row r="424" spans="1:42" x14ac:dyDescent="0.3">
      <c r="A424" s="16">
        <f t="shared" si="199"/>
        <v>8</v>
      </c>
      <c r="B424" s="233">
        <f t="shared" si="196"/>
        <v>0</v>
      </c>
      <c r="C424" s="235">
        <f t="shared" ref="C424:AP424" si="205">LOOKUP(C412,$B$400:$AP$400,$B$401:$AP$401)*$B595/100</f>
        <v>0</v>
      </c>
      <c r="D424" s="235">
        <f t="shared" si="205"/>
        <v>0</v>
      </c>
      <c r="E424" s="235">
        <f t="shared" si="205"/>
        <v>0</v>
      </c>
      <c r="F424" s="235">
        <f t="shared" si="205"/>
        <v>0</v>
      </c>
      <c r="G424" s="235">
        <f t="shared" si="205"/>
        <v>0</v>
      </c>
      <c r="H424" s="235">
        <f t="shared" si="205"/>
        <v>0</v>
      </c>
      <c r="I424" s="235">
        <f t="shared" si="205"/>
        <v>0</v>
      </c>
      <c r="J424" s="235">
        <f t="shared" si="205"/>
        <v>0</v>
      </c>
      <c r="K424" s="235">
        <f t="shared" si="205"/>
        <v>0</v>
      </c>
      <c r="L424" s="235">
        <f t="shared" si="205"/>
        <v>0</v>
      </c>
      <c r="M424" s="235">
        <f t="shared" si="205"/>
        <v>0</v>
      </c>
      <c r="N424" s="235">
        <f t="shared" si="205"/>
        <v>0</v>
      </c>
      <c r="O424" s="235">
        <f t="shared" si="205"/>
        <v>0</v>
      </c>
      <c r="P424" s="235">
        <f t="shared" si="205"/>
        <v>0</v>
      </c>
      <c r="Q424" s="235">
        <f t="shared" si="205"/>
        <v>0</v>
      </c>
      <c r="R424" s="235">
        <f t="shared" si="205"/>
        <v>0</v>
      </c>
      <c r="S424" s="235">
        <f t="shared" si="205"/>
        <v>0</v>
      </c>
      <c r="T424" s="235">
        <f t="shared" si="205"/>
        <v>0</v>
      </c>
      <c r="U424" s="235">
        <f t="shared" si="205"/>
        <v>0</v>
      </c>
      <c r="V424" s="235">
        <f t="shared" si="205"/>
        <v>0</v>
      </c>
      <c r="W424" s="235">
        <f t="shared" si="205"/>
        <v>0</v>
      </c>
      <c r="X424" s="235">
        <f t="shared" si="205"/>
        <v>0</v>
      </c>
      <c r="Y424" s="235">
        <f t="shared" si="205"/>
        <v>0</v>
      </c>
      <c r="Z424" s="235">
        <f t="shared" si="205"/>
        <v>0</v>
      </c>
      <c r="AA424" s="235">
        <f t="shared" si="205"/>
        <v>0</v>
      </c>
      <c r="AB424" s="235">
        <f t="shared" si="205"/>
        <v>0</v>
      </c>
      <c r="AC424" s="235">
        <f t="shared" si="205"/>
        <v>0</v>
      </c>
      <c r="AD424" s="235">
        <f t="shared" si="205"/>
        <v>0</v>
      </c>
      <c r="AE424" s="235">
        <f t="shared" si="205"/>
        <v>0</v>
      </c>
      <c r="AF424" s="235">
        <f t="shared" si="205"/>
        <v>0</v>
      </c>
      <c r="AG424" s="235">
        <f t="shared" si="205"/>
        <v>0</v>
      </c>
      <c r="AH424" s="235">
        <f t="shared" si="205"/>
        <v>0</v>
      </c>
      <c r="AI424" s="235">
        <f t="shared" si="205"/>
        <v>0</v>
      </c>
      <c r="AJ424" s="235">
        <f t="shared" si="205"/>
        <v>0</v>
      </c>
      <c r="AK424" s="235">
        <f t="shared" si="205"/>
        <v>0</v>
      </c>
      <c r="AL424" s="235">
        <f t="shared" si="205"/>
        <v>0</v>
      </c>
      <c r="AM424" s="235">
        <f t="shared" si="205"/>
        <v>0</v>
      </c>
      <c r="AN424" s="235">
        <f t="shared" si="205"/>
        <v>0</v>
      </c>
      <c r="AO424" s="235">
        <f t="shared" si="205"/>
        <v>0</v>
      </c>
      <c r="AP424" s="235">
        <f t="shared" si="205"/>
        <v>0</v>
      </c>
    </row>
    <row r="425" spans="1:42" x14ac:dyDescent="0.3">
      <c r="A425" s="16">
        <f>A424+1</f>
        <v>9</v>
      </c>
      <c r="B425" s="233">
        <f t="shared" si="196"/>
        <v>0</v>
      </c>
      <c r="C425" s="235">
        <f t="shared" ref="C425:AP425" si="206">LOOKUP(C413,$B$400:$AP$400,$B$401:$AP$401)*$B596/100</f>
        <v>0</v>
      </c>
      <c r="D425" s="235">
        <f t="shared" si="206"/>
        <v>0</v>
      </c>
      <c r="E425" s="235">
        <f t="shared" si="206"/>
        <v>0</v>
      </c>
      <c r="F425" s="235">
        <f t="shared" si="206"/>
        <v>0</v>
      </c>
      <c r="G425" s="235">
        <f t="shared" si="206"/>
        <v>0</v>
      </c>
      <c r="H425" s="235">
        <f t="shared" si="206"/>
        <v>0</v>
      </c>
      <c r="I425" s="235">
        <f t="shared" si="206"/>
        <v>0</v>
      </c>
      <c r="J425" s="235">
        <f t="shared" si="206"/>
        <v>0</v>
      </c>
      <c r="K425" s="235">
        <f t="shared" si="206"/>
        <v>0</v>
      </c>
      <c r="L425" s="235">
        <f t="shared" si="206"/>
        <v>0</v>
      </c>
      <c r="M425" s="235">
        <f t="shared" si="206"/>
        <v>0</v>
      </c>
      <c r="N425" s="235">
        <f t="shared" si="206"/>
        <v>0</v>
      </c>
      <c r="O425" s="235">
        <f t="shared" si="206"/>
        <v>0</v>
      </c>
      <c r="P425" s="235">
        <f t="shared" si="206"/>
        <v>0</v>
      </c>
      <c r="Q425" s="235">
        <f t="shared" si="206"/>
        <v>0</v>
      </c>
      <c r="R425" s="235">
        <f t="shared" si="206"/>
        <v>0</v>
      </c>
      <c r="S425" s="235">
        <f t="shared" si="206"/>
        <v>0</v>
      </c>
      <c r="T425" s="235">
        <f t="shared" si="206"/>
        <v>0</v>
      </c>
      <c r="U425" s="235">
        <f t="shared" si="206"/>
        <v>0</v>
      </c>
      <c r="V425" s="235">
        <f t="shared" si="206"/>
        <v>0</v>
      </c>
      <c r="W425" s="235">
        <f t="shared" si="206"/>
        <v>0</v>
      </c>
      <c r="X425" s="235">
        <f t="shared" si="206"/>
        <v>0</v>
      </c>
      <c r="Y425" s="235">
        <f t="shared" si="206"/>
        <v>0</v>
      </c>
      <c r="Z425" s="235">
        <f t="shared" si="206"/>
        <v>0</v>
      </c>
      <c r="AA425" s="235">
        <f t="shared" si="206"/>
        <v>0</v>
      </c>
      <c r="AB425" s="235">
        <f t="shared" si="206"/>
        <v>0</v>
      </c>
      <c r="AC425" s="235">
        <f t="shared" si="206"/>
        <v>0</v>
      </c>
      <c r="AD425" s="235">
        <f t="shared" si="206"/>
        <v>0</v>
      </c>
      <c r="AE425" s="235">
        <f t="shared" si="206"/>
        <v>0</v>
      </c>
      <c r="AF425" s="235">
        <f t="shared" si="206"/>
        <v>0</v>
      </c>
      <c r="AG425" s="235">
        <f t="shared" si="206"/>
        <v>0</v>
      </c>
      <c r="AH425" s="235">
        <f t="shared" si="206"/>
        <v>0</v>
      </c>
      <c r="AI425" s="235">
        <f t="shared" si="206"/>
        <v>0</v>
      </c>
      <c r="AJ425" s="235">
        <f t="shared" si="206"/>
        <v>0</v>
      </c>
      <c r="AK425" s="235">
        <f t="shared" si="206"/>
        <v>0</v>
      </c>
      <c r="AL425" s="235">
        <f t="shared" si="206"/>
        <v>0</v>
      </c>
      <c r="AM425" s="235">
        <f t="shared" si="206"/>
        <v>0</v>
      </c>
      <c r="AN425" s="235">
        <f t="shared" si="206"/>
        <v>0</v>
      </c>
      <c r="AO425" s="235">
        <f t="shared" si="206"/>
        <v>0</v>
      </c>
      <c r="AP425" s="235">
        <f t="shared" si="206"/>
        <v>0</v>
      </c>
    </row>
    <row r="426" spans="1:42" x14ac:dyDescent="0.3">
      <c r="A426" s="16">
        <f t="shared" ref="A426" si="207">A425+1</f>
        <v>10</v>
      </c>
      <c r="B426" s="233">
        <f t="shared" si="196"/>
        <v>0</v>
      </c>
      <c r="C426" s="235">
        <f t="shared" ref="C426:AP426" si="208">LOOKUP(C414,$B$400:$AP$400,$B$401:$AP$401)*$B597/100</f>
        <v>0</v>
      </c>
      <c r="D426" s="235">
        <f t="shared" si="208"/>
        <v>0</v>
      </c>
      <c r="E426" s="235">
        <f t="shared" si="208"/>
        <v>0</v>
      </c>
      <c r="F426" s="235">
        <f t="shared" si="208"/>
        <v>0</v>
      </c>
      <c r="G426" s="235">
        <f t="shared" si="208"/>
        <v>0</v>
      </c>
      <c r="H426" s="235">
        <f t="shared" si="208"/>
        <v>0</v>
      </c>
      <c r="I426" s="235">
        <f t="shared" si="208"/>
        <v>0</v>
      </c>
      <c r="J426" s="235">
        <f t="shared" si="208"/>
        <v>0</v>
      </c>
      <c r="K426" s="235">
        <f t="shared" si="208"/>
        <v>0</v>
      </c>
      <c r="L426" s="235">
        <f t="shared" si="208"/>
        <v>0</v>
      </c>
      <c r="M426" s="235">
        <f t="shared" si="208"/>
        <v>0</v>
      </c>
      <c r="N426" s="235">
        <f t="shared" si="208"/>
        <v>0</v>
      </c>
      <c r="O426" s="235">
        <f t="shared" si="208"/>
        <v>0</v>
      </c>
      <c r="P426" s="235">
        <f t="shared" si="208"/>
        <v>0</v>
      </c>
      <c r="Q426" s="235">
        <f t="shared" si="208"/>
        <v>0</v>
      </c>
      <c r="R426" s="235">
        <f t="shared" si="208"/>
        <v>0</v>
      </c>
      <c r="S426" s="235">
        <f t="shared" si="208"/>
        <v>0</v>
      </c>
      <c r="T426" s="235">
        <f t="shared" si="208"/>
        <v>0</v>
      </c>
      <c r="U426" s="235">
        <f t="shared" si="208"/>
        <v>0</v>
      </c>
      <c r="V426" s="235">
        <f t="shared" si="208"/>
        <v>0</v>
      </c>
      <c r="W426" s="235">
        <f t="shared" si="208"/>
        <v>0</v>
      </c>
      <c r="X426" s="235">
        <f t="shared" si="208"/>
        <v>0</v>
      </c>
      <c r="Y426" s="235">
        <f t="shared" si="208"/>
        <v>0</v>
      </c>
      <c r="Z426" s="235">
        <f t="shared" si="208"/>
        <v>0</v>
      </c>
      <c r="AA426" s="235">
        <f t="shared" si="208"/>
        <v>0</v>
      </c>
      <c r="AB426" s="235">
        <f t="shared" si="208"/>
        <v>0</v>
      </c>
      <c r="AC426" s="235">
        <f t="shared" si="208"/>
        <v>0</v>
      </c>
      <c r="AD426" s="235">
        <f t="shared" si="208"/>
        <v>0</v>
      </c>
      <c r="AE426" s="235">
        <f t="shared" si="208"/>
        <v>0</v>
      </c>
      <c r="AF426" s="235">
        <f t="shared" si="208"/>
        <v>0</v>
      </c>
      <c r="AG426" s="235">
        <f t="shared" si="208"/>
        <v>0</v>
      </c>
      <c r="AH426" s="235">
        <f t="shared" si="208"/>
        <v>0</v>
      </c>
      <c r="AI426" s="235">
        <f t="shared" si="208"/>
        <v>0</v>
      </c>
      <c r="AJ426" s="235">
        <f t="shared" si="208"/>
        <v>0</v>
      </c>
      <c r="AK426" s="235">
        <f t="shared" si="208"/>
        <v>0</v>
      </c>
      <c r="AL426" s="235">
        <f t="shared" si="208"/>
        <v>0</v>
      </c>
      <c r="AM426" s="235">
        <f t="shared" si="208"/>
        <v>0</v>
      </c>
      <c r="AN426" s="235">
        <f t="shared" si="208"/>
        <v>0</v>
      </c>
      <c r="AO426" s="235">
        <f t="shared" si="208"/>
        <v>0</v>
      </c>
      <c r="AP426" s="235">
        <f t="shared" si="208"/>
        <v>0</v>
      </c>
    </row>
    <row r="427" spans="1:42" s="16" customFormat="1" x14ac:dyDescent="0.3">
      <c r="A427" s="39" t="s">
        <v>13</v>
      </c>
      <c r="B427" s="19"/>
      <c r="C427" s="214">
        <f>SUM(C417:C426)</f>
        <v>0</v>
      </c>
      <c r="D427" s="214">
        <f t="shared" ref="D427:AP427" si="209">SUM(D417:D426)</f>
        <v>0</v>
      </c>
      <c r="E427" s="214">
        <f t="shared" si="209"/>
        <v>0</v>
      </c>
      <c r="F427" s="214">
        <f t="shared" si="209"/>
        <v>0</v>
      </c>
      <c r="G427" s="214">
        <f t="shared" si="209"/>
        <v>0</v>
      </c>
      <c r="H427" s="214">
        <f t="shared" si="209"/>
        <v>0</v>
      </c>
      <c r="I427" s="214">
        <f t="shared" si="209"/>
        <v>0</v>
      </c>
      <c r="J427" s="214">
        <f t="shared" si="209"/>
        <v>0</v>
      </c>
      <c r="K427" s="214">
        <f t="shared" si="209"/>
        <v>0</v>
      </c>
      <c r="L427" s="214">
        <f t="shared" si="209"/>
        <v>0</v>
      </c>
      <c r="M427" s="214">
        <f t="shared" si="209"/>
        <v>0</v>
      </c>
      <c r="N427" s="214">
        <f t="shared" si="209"/>
        <v>0</v>
      </c>
      <c r="O427" s="214">
        <f t="shared" si="209"/>
        <v>0</v>
      </c>
      <c r="P427" s="214">
        <f t="shared" si="209"/>
        <v>0</v>
      </c>
      <c r="Q427" s="214">
        <f t="shared" si="209"/>
        <v>0</v>
      </c>
      <c r="R427" s="214">
        <f t="shared" si="209"/>
        <v>0</v>
      </c>
      <c r="S427" s="214">
        <f t="shared" si="209"/>
        <v>0</v>
      </c>
      <c r="T427" s="214">
        <f t="shared" si="209"/>
        <v>0</v>
      </c>
      <c r="U427" s="214">
        <f t="shared" si="209"/>
        <v>0</v>
      </c>
      <c r="V427" s="214">
        <f t="shared" si="209"/>
        <v>0</v>
      </c>
      <c r="W427" s="214">
        <f t="shared" si="209"/>
        <v>0</v>
      </c>
      <c r="X427" s="214">
        <f t="shared" si="209"/>
        <v>0</v>
      </c>
      <c r="Y427" s="214">
        <f t="shared" si="209"/>
        <v>0</v>
      </c>
      <c r="Z427" s="214">
        <f t="shared" si="209"/>
        <v>0</v>
      </c>
      <c r="AA427" s="214">
        <f t="shared" si="209"/>
        <v>0</v>
      </c>
      <c r="AB427" s="214">
        <f t="shared" si="209"/>
        <v>0</v>
      </c>
      <c r="AC427" s="214">
        <f t="shared" si="209"/>
        <v>0</v>
      </c>
      <c r="AD427" s="214">
        <f t="shared" si="209"/>
        <v>0</v>
      </c>
      <c r="AE427" s="214">
        <f t="shared" si="209"/>
        <v>0</v>
      </c>
      <c r="AF427" s="214">
        <f t="shared" si="209"/>
        <v>0</v>
      </c>
      <c r="AG427" s="214">
        <f t="shared" si="209"/>
        <v>0</v>
      </c>
      <c r="AH427" s="214">
        <f t="shared" si="209"/>
        <v>0</v>
      </c>
      <c r="AI427" s="214">
        <f t="shared" si="209"/>
        <v>0</v>
      </c>
      <c r="AJ427" s="214">
        <f t="shared" si="209"/>
        <v>0</v>
      </c>
      <c r="AK427" s="214">
        <f t="shared" si="209"/>
        <v>0</v>
      </c>
      <c r="AL427" s="214">
        <f t="shared" si="209"/>
        <v>0</v>
      </c>
      <c r="AM427" s="214">
        <f t="shared" si="209"/>
        <v>0</v>
      </c>
      <c r="AN427" s="214">
        <f t="shared" si="209"/>
        <v>0</v>
      </c>
      <c r="AO427" s="214">
        <f t="shared" si="209"/>
        <v>0</v>
      </c>
      <c r="AP427" s="214">
        <f t="shared" si="209"/>
        <v>0</v>
      </c>
    </row>
    <row r="428" spans="1:42" s="16" customFormat="1" x14ac:dyDescent="0.3">
      <c r="A428" s="39"/>
      <c r="B428" s="19"/>
      <c r="C428" s="214"/>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row>
    <row r="429" spans="1:42" x14ac:dyDescent="0.3">
      <c r="A429" s="30" t="s">
        <v>98</v>
      </c>
      <c r="C429" s="214"/>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row>
    <row r="430" spans="1:42" x14ac:dyDescent="0.3">
      <c r="A430" s="32" t="s">
        <v>80</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3">
      <c r="A431" s="16">
        <v>1</v>
      </c>
      <c r="C431" s="214">
        <f t="shared" ref="C431:AP431" si="210">C297</f>
        <v>0</v>
      </c>
      <c r="D431" s="213">
        <f t="shared" si="210"/>
        <v>0</v>
      </c>
      <c r="E431" s="213">
        <f t="shared" si="210"/>
        <v>0</v>
      </c>
      <c r="F431" s="213">
        <f t="shared" si="210"/>
        <v>0</v>
      </c>
      <c r="G431" s="213">
        <f t="shared" si="210"/>
        <v>0</v>
      </c>
      <c r="H431" s="213">
        <f t="shared" si="210"/>
        <v>0</v>
      </c>
      <c r="I431" s="213">
        <f t="shared" si="210"/>
        <v>0</v>
      </c>
      <c r="J431" s="213">
        <f t="shared" si="210"/>
        <v>0</v>
      </c>
      <c r="K431" s="213">
        <f t="shared" si="210"/>
        <v>0</v>
      </c>
      <c r="L431" s="213">
        <f t="shared" si="210"/>
        <v>0</v>
      </c>
      <c r="M431" s="213">
        <f t="shared" si="210"/>
        <v>0</v>
      </c>
      <c r="N431" s="213">
        <f t="shared" si="210"/>
        <v>0</v>
      </c>
      <c r="O431" s="213">
        <f t="shared" si="210"/>
        <v>0</v>
      </c>
      <c r="P431" s="213">
        <f t="shared" si="210"/>
        <v>0</v>
      </c>
      <c r="Q431" s="213">
        <f t="shared" si="210"/>
        <v>0</v>
      </c>
      <c r="R431" s="213">
        <f t="shared" si="210"/>
        <v>0</v>
      </c>
      <c r="S431" s="213">
        <f t="shared" si="210"/>
        <v>0</v>
      </c>
      <c r="T431" s="213">
        <f t="shared" si="210"/>
        <v>0</v>
      </c>
      <c r="U431" s="213">
        <f t="shared" si="210"/>
        <v>0</v>
      </c>
      <c r="V431" s="213">
        <f t="shared" si="210"/>
        <v>0</v>
      </c>
      <c r="W431" s="213">
        <f t="shared" si="210"/>
        <v>0</v>
      </c>
      <c r="X431" s="213">
        <f t="shared" si="210"/>
        <v>0</v>
      </c>
      <c r="Y431" s="213">
        <f t="shared" si="210"/>
        <v>0</v>
      </c>
      <c r="Z431" s="213">
        <f t="shared" si="210"/>
        <v>0</v>
      </c>
      <c r="AA431" s="213">
        <f t="shared" si="210"/>
        <v>0</v>
      </c>
      <c r="AB431" s="213">
        <f t="shared" si="210"/>
        <v>0</v>
      </c>
      <c r="AC431" s="213">
        <f t="shared" si="210"/>
        <v>0</v>
      </c>
      <c r="AD431" s="213">
        <f t="shared" si="210"/>
        <v>0</v>
      </c>
      <c r="AE431" s="213">
        <f t="shared" si="210"/>
        <v>0</v>
      </c>
      <c r="AF431" s="213">
        <f t="shared" si="210"/>
        <v>0</v>
      </c>
      <c r="AG431" s="213">
        <f t="shared" si="210"/>
        <v>0</v>
      </c>
      <c r="AH431" s="213">
        <f t="shared" si="210"/>
        <v>0</v>
      </c>
      <c r="AI431" s="213">
        <f t="shared" si="210"/>
        <v>0</v>
      </c>
      <c r="AJ431" s="213">
        <f t="shared" si="210"/>
        <v>0</v>
      </c>
      <c r="AK431" s="213">
        <f t="shared" si="210"/>
        <v>0</v>
      </c>
      <c r="AL431" s="213">
        <f t="shared" si="210"/>
        <v>0</v>
      </c>
      <c r="AM431" s="213">
        <f t="shared" si="210"/>
        <v>0</v>
      </c>
      <c r="AN431" s="213">
        <f t="shared" si="210"/>
        <v>0</v>
      </c>
      <c r="AO431" s="213">
        <f t="shared" si="210"/>
        <v>0</v>
      </c>
      <c r="AP431" s="213">
        <f t="shared" si="210"/>
        <v>0</v>
      </c>
    </row>
    <row r="432" spans="1:42" x14ac:dyDescent="0.3">
      <c r="A432" s="16">
        <f>A431+1</f>
        <v>2</v>
      </c>
      <c r="C432" s="214">
        <f t="shared" ref="C432:AP432" si="211">C298</f>
        <v>0</v>
      </c>
      <c r="D432" s="213">
        <f t="shared" si="211"/>
        <v>0</v>
      </c>
      <c r="E432" s="213">
        <f t="shared" si="211"/>
        <v>0</v>
      </c>
      <c r="F432" s="213">
        <f t="shared" si="211"/>
        <v>0</v>
      </c>
      <c r="G432" s="213">
        <f t="shared" si="211"/>
        <v>0</v>
      </c>
      <c r="H432" s="213">
        <f t="shared" si="211"/>
        <v>0</v>
      </c>
      <c r="I432" s="213">
        <f t="shared" si="211"/>
        <v>0</v>
      </c>
      <c r="J432" s="213">
        <f t="shared" si="211"/>
        <v>0</v>
      </c>
      <c r="K432" s="213">
        <f t="shared" si="211"/>
        <v>0</v>
      </c>
      <c r="L432" s="213">
        <f t="shared" si="211"/>
        <v>0</v>
      </c>
      <c r="M432" s="213">
        <f t="shared" si="211"/>
        <v>0</v>
      </c>
      <c r="N432" s="213">
        <f t="shared" si="211"/>
        <v>0</v>
      </c>
      <c r="O432" s="213">
        <f t="shared" si="211"/>
        <v>0</v>
      </c>
      <c r="P432" s="213">
        <f t="shared" si="211"/>
        <v>0</v>
      </c>
      <c r="Q432" s="213">
        <f t="shared" si="211"/>
        <v>0</v>
      </c>
      <c r="R432" s="213">
        <f t="shared" si="211"/>
        <v>0</v>
      </c>
      <c r="S432" s="213">
        <f t="shared" si="211"/>
        <v>0</v>
      </c>
      <c r="T432" s="213">
        <f t="shared" si="211"/>
        <v>0</v>
      </c>
      <c r="U432" s="213">
        <f t="shared" si="211"/>
        <v>0</v>
      </c>
      <c r="V432" s="213">
        <f t="shared" si="211"/>
        <v>0</v>
      </c>
      <c r="W432" s="213">
        <f t="shared" si="211"/>
        <v>0</v>
      </c>
      <c r="X432" s="213">
        <f t="shared" si="211"/>
        <v>0</v>
      </c>
      <c r="Y432" s="213">
        <f t="shared" si="211"/>
        <v>0</v>
      </c>
      <c r="Z432" s="213">
        <f t="shared" si="211"/>
        <v>0</v>
      </c>
      <c r="AA432" s="213">
        <f t="shared" si="211"/>
        <v>0</v>
      </c>
      <c r="AB432" s="213">
        <f t="shared" si="211"/>
        <v>0</v>
      </c>
      <c r="AC432" s="213">
        <f t="shared" si="211"/>
        <v>0</v>
      </c>
      <c r="AD432" s="213">
        <f t="shared" si="211"/>
        <v>0</v>
      </c>
      <c r="AE432" s="213">
        <f t="shared" si="211"/>
        <v>0</v>
      </c>
      <c r="AF432" s="213">
        <f t="shared" si="211"/>
        <v>0</v>
      </c>
      <c r="AG432" s="213">
        <f t="shared" si="211"/>
        <v>0</v>
      </c>
      <c r="AH432" s="213">
        <f t="shared" si="211"/>
        <v>0</v>
      </c>
      <c r="AI432" s="213">
        <f t="shared" si="211"/>
        <v>0</v>
      </c>
      <c r="AJ432" s="213">
        <f t="shared" si="211"/>
        <v>0</v>
      </c>
      <c r="AK432" s="213">
        <f t="shared" si="211"/>
        <v>0</v>
      </c>
      <c r="AL432" s="213">
        <f t="shared" si="211"/>
        <v>0</v>
      </c>
      <c r="AM432" s="213">
        <f t="shared" si="211"/>
        <v>0</v>
      </c>
      <c r="AN432" s="213">
        <f t="shared" si="211"/>
        <v>0</v>
      </c>
      <c r="AO432" s="213">
        <f t="shared" si="211"/>
        <v>0</v>
      </c>
      <c r="AP432" s="213">
        <f t="shared" si="211"/>
        <v>0</v>
      </c>
    </row>
    <row r="433" spans="1:42" x14ac:dyDescent="0.3">
      <c r="A433" s="16">
        <f t="shared" ref="A433:A438" si="212">A432+1</f>
        <v>3</v>
      </c>
      <c r="C433" s="214">
        <f t="shared" ref="C433:AP433" si="213">C299</f>
        <v>0</v>
      </c>
      <c r="D433" s="213">
        <f t="shared" si="213"/>
        <v>0</v>
      </c>
      <c r="E433" s="213">
        <f t="shared" si="213"/>
        <v>0</v>
      </c>
      <c r="F433" s="213">
        <f t="shared" si="213"/>
        <v>0</v>
      </c>
      <c r="G433" s="213">
        <f t="shared" si="213"/>
        <v>0</v>
      </c>
      <c r="H433" s="213">
        <f t="shared" si="213"/>
        <v>0</v>
      </c>
      <c r="I433" s="213">
        <f t="shared" si="213"/>
        <v>0</v>
      </c>
      <c r="J433" s="213">
        <f t="shared" si="213"/>
        <v>0</v>
      </c>
      <c r="K433" s="213">
        <f t="shared" si="213"/>
        <v>0</v>
      </c>
      <c r="L433" s="213">
        <f t="shared" si="213"/>
        <v>0</v>
      </c>
      <c r="M433" s="213">
        <f t="shared" si="213"/>
        <v>0</v>
      </c>
      <c r="N433" s="213">
        <f t="shared" si="213"/>
        <v>0</v>
      </c>
      <c r="O433" s="213">
        <f t="shared" si="213"/>
        <v>0</v>
      </c>
      <c r="P433" s="213">
        <f t="shared" si="213"/>
        <v>0</v>
      </c>
      <c r="Q433" s="213">
        <f t="shared" si="213"/>
        <v>0</v>
      </c>
      <c r="R433" s="213">
        <f t="shared" si="213"/>
        <v>0</v>
      </c>
      <c r="S433" s="213">
        <f t="shared" si="213"/>
        <v>0</v>
      </c>
      <c r="T433" s="213">
        <f t="shared" si="213"/>
        <v>0</v>
      </c>
      <c r="U433" s="213">
        <f t="shared" si="213"/>
        <v>0</v>
      </c>
      <c r="V433" s="213">
        <f t="shared" si="213"/>
        <v>0</v>
      </c>
      <c r="W433" s="213">
        <f t="shared" si="213"/>
        <v>0</v>
      </c>
      <c r="X433" s="213">
        <f t="shared" si="213"/>
        <v>0</v>
      </c>
      <c r="Y433" s="213">
        <f t="shared" si="213"/>
        <v>0</v>
      </c>
      <c r="Z433" s="213">
        <f t="shared" si="213"/>
        <v>0</v>
      </c>
      <c r="AA433" s="213">
        <f t="shared" si="213"/>
        <v>0</v>
      </c>
      <c r="AB433" s="213">
        <f t="shared" si="213"/>
        <v>0</v>
      </c>
      <c r="AC433" s="213">
        <f t="shared" si="213"/>
        <v>0</v>
      </c>
      <c r="AD433" s="213">
        <f t="shared" si="213"/>
        <v>0</v>
      </c>
      <c r="AE433" s="213">
        <f t="shared" si="213"/>
        <v>0</v>
      </c>
      <c r="AF433" s="213">
        <f t="shared" si="213"/>
        <v>0</v>
      </c>
      <c r="AG433" s="213">
        <f t="shared" si="213"/>
        <v>0</v>
      </c>
      <c r="AH433" s="213">
        <f t="shared" si="213"/>
        <v>0</v>
      </c>
      <c r="AI433" s="213">
        <f t="shared" si="213"/>
        <v>0</v>
      </c>
      <c r="AJ433" s="213">
        <f t="shared" si="213"/>
        <v>0</v>
      </c>
      <c r="AK433" s="213">
        <f t="shared" si="213"/>
        <v>0</v>
      </c>
      <c r="AL433" s="213">
        <f t="shared" si="213"/>
        <v>0</v>
      </c>
      <c r="AM433" s="213">
        <f t="shared" si="213"/>
        <v>0</v>
      </c>
      <c r="AN433" s="213">
        <f t="shared" si="213"/>
        <v>0</v>
      </c>
      <c r="AO433" s="213">
        <f t="shared" si="213"/>
        <v>0</v>
      </c>
      <c r="AP433" s="213">
        <f t="shared" si="213"/>
        <v>0</v>
      </c>
    </row>
    <row r="434" spans="1:42" x14ac:dyDescent="0.3">
      <c r="A434" s="16">
        <f t="shared" si="212"/>
        <v>4</v>
      </c>
      <c r="C434" s="214">
        <f t="shared" ref="C434:AP434" si="214">C300</f>
        <v>0</v>
      </c>
      <c r="D434" s="213">
        <f t="shared" si="214"/>
        <v>0</v>
      </c>
      <c r="E434" s="213">
        <f t="shared" si="214"/>
        <v>0</v>
      </c>
      <c r="F434" s="213">
        <f t="shared" si="214"/>
        <v>0</v>
      </c>
      <c r="G434" s="213">
        <f t="shared" si="214"/>
        <v>0</v>
      </c>
      <c r="H434" s="213">
        <f t="shared" si="214"/>
        <v>0</v>
      </c>
      <c r="I434" s="213">
        <f t="shared" si="214"/>
        <v>0</v>
      </c>
      <c r="J434" s="213">
        <f t="shared" si="214"/>
        <v>0</v>
      </c>
      <c r="K434" s="213">
        <f t="shared" si="214"/>
        <v>0</v>
      </c>
      <c r="L434" s="213">
        <f t="shared" si="214"/>
        <v>0</v>
      </c>
      <c r="M434" s="213">
        <f t="shared" si="214"/>
        <v>0</v>
      </c>
      <c r="N434" s="213">
        <f t="shared" si="214"/>
        <v>0</v>
      </c>
      <c r="O434" s="213">
        <f t="shared" si="214"/>
        <v>0</v>
      </c>
      <c r="P434" s="213">
        <f t="shared" si="214"/>
        <v>0</v>
      </c>
      <c r="Q434" s="213">
        <f t="shared" si="214"/>
        <v>0</v>
      </c>
      <c r="R434" s="213">
        <f t="shared" si="214"/>
        <v>0</v>
      </c>
      <c r="S434" s="213">
        <f t="shared" si="214"/>
        <v>0</v>
      </c>
      <c r="T434" s="213">
        <f t="shared" si="214"/>
        <v>0</v>
      </c>
      <c r="U434" s="213">
        <f t="shared" si="214"/>
        <v>0</v>
      </c>
      <c r="V434" s="213">
        <f t="shared" si="214"/>
        <v>0</v>
      </c>
      <c r="W434" s="213">
        <f t="shared" si="214"/>
        <v>0</v>
      </c>
      <c r="X434" s="213">
        <f t="shared" si="214"/>
        <v>0</v>
      </c>
      <c r="Y434" s="213">
        <f t="shared" si="214"/>
        <v>0</v>
      </c>
      <c r="Z434" s="213">
        <f t="shared" si="214"/>
        <v>0</v>
      </c>
      <c r="AA434" s="213">
        <f t="shared" si="214"/>
        <v>0</v>
      </c>
      <c r="AB434" s="213">
        <f t="shared" si="214"/>
        <v>0</v>
      </c>
      <c r="AC434" s="213">
        <f t="shared" si="214"/>
        <v>0</v>
      </c>
      <c r="AD434" s="213">
        <f t="shared" si="214"/>
        <v>0</v>
      </c>
      <c r="AE434" s="213">
        <f t="shared" si="214"/>
        <v>0</v>
      </c>
      <c r="AF434" s="213">
        <f t="shared" si="214"/>
        <v>0</v>
      </c>
      <c r="AG434" s="213">
        <f t="shared" si="214"/>
        <v>0</v>
      </c>
      <c r="AH434" s="213">
        <f t="shared" si="214"/>
        <v>0</v>
      </c>
      <c r="AI434" s="213">
        <f t="shared" si="214"/>
        <v>0</v>
      </c>
      <c r="AJ434" s="213">
        <f t="shared" si="214"/>
        <v>0</v>
      </c>
      <c r="AK434" s="213">
        <f t="shared" si="214"/>
        <v>0</v>
      </c>
      <c r="AL434" s="213">
        <f t="shared" si="214"/>
        <v>0</v>
      </c>
      <c r="AM434" s="213">
        <f t="shared" si="214"/>
        <v>0</v>
      </c>
      <c r="AN434" s="213">
        <f t="shared" si="214"/>
        <v>0</v>
      </c>
      <c r="AO434" s="213">
        <f t="shared" si="214"/>
        <v>0</v>
      </c>
      <c r="AP434" s="213">
        <f t="shared" si="214"/>
        <v>0</v>
      </c>
    </row>
    <row r="435" spans="1:42" x14ac:dyDescent="0.3">
      <c r="A435" s="16">
        <f t="shared" si="212"/>
        <v>5</v>
      </c>
      <c r="C435" s="214">
        <f t="shared" ref="C435:AP435" si="215">C301</f>
        <v>0</v>
      </c>
      <c r="D435" s="213">
        <f t="shared" si="215"/>
        <v>0</v>
      </c>
      <c r="E435" s="213">
        <f t="shared" si="215"/>
        <v>0</v>
      </c>
      <c r="F435" s="213">
        <f t="shared" si="215"/>
        <v>0</v>
      </c>
      <c r="G435" s="213">
        <f t="shared" si="215"/>
        <v>0</v>
      </c>
      <c r="H435" s="213">
        <f t="shared" si="215"/>
        <v>0</v>
      </c>
      <c r="I435" s="213">
        <f t="shared" si="215"/>
        <v>0</v>
      </c>
      <c r="J435" s="213">
        <f t="shared" si="215"/>
        <v>0</v>
      </c>
      <c r="K435" s="213">
        <f t="shared" si="215"/>
        <v>0</v>
      </c>
      <c r="L435" s="213">
        <f t="shared" si="215"/>
        <v>0</v>
      </c>
      <c r="M435" s="213">
        <f t="shared" si="215"/>
        <v>0</v>
      </c>
      <c r="N435" s="213">
        <f t="shared" si="215"/>
        <v>0</v>
      </c>
      <c r="O435" s="213">
        <f t="shared" si="215"/>
        <v>0</v>
      </c>
      <c r="P435" s="213">
        <f t="shared" si="215"/>
        <v>0</v>
      </c>
      <c r="Q435" s="213">
        <f t="shared" si="215"/>
        <v>0</v>
      </c>
      <c r="R435" s="213">
        <f t="shared" si="215"/>
        <v>0</v>
      </c>
      <c r="S435" s="213">
        <f t="shared" si="215"/>
        <v>0</v>
      </c>
      <c r="T435" s="213">
        <f t="shared" si="215"/>
        <v>0</v>
      </c>
      <c r="U435" s="213">
        <f t="shared" si="215"/>
        <v>0</v>
      </c>
      <c r="V435" s="213">
        <f t="shared" si="215"/>
        <v>0</v>
      </c>
      <c r="W435" s="213">
        <f t="shared" si="215"/>
        <v>0</v>
      </c>
      <c r="X435" s="213">
        <f t="shared" si="215"/>
        <v>0</v>
      </c>
      <c r="Y435" s="213">
        <f t="shared" si="215"/>
        <v>0</v>
      </c>
      <c r="Z435" s="213">
        <f t="shared" si="215"/>
        <v>0</v>
      </c>
      <c r="AA435" s="213">
        <f t="shared" si="215"/>
        <v>0</v>
      </c>
      <c r="AB435" s="213">
        <f t="shared" si="215"/>
        <v>0</v>
      </c>
      <c r="AC435" s="213">
        <f t="shared" si="215"/>
        <v>0</v>
      </c>
      <c r="AD435" s="213">
        <f t="shared" si="215"/>
        <v>0</v>
      </c>
      <c r="AE435" s="213">
        <f t="shared" si="215"/>
        <v>0</v>
      </c>
      <c r="AF435" s="213">
        <f t="shared" si="215"/>
        <v>0</v>
      </c>
      <c r="AG435" s="213">
        <f t="shared" si="215"/>
        <v>0</v>
      </c>
      <c r="AH435" s="213">
        <f t="shared" si="215"/>
        <v>0</v>
      </c>
      <c r="AI435" s="213">
        <f t="shared" si="215"/>
        <v>0</v>
      </c>
      <c r="AJ435" s="213">
        <f t="shared" si="215"/>
        <v>0</v>
      </c>
      <c r="AK435" s="213">
        <f t="shared" si="215"/>
        <v>0</v>
      </c>
      <c r="AL435" s="213">
        <f t="shared" si="215"/>
        <v>0</v>
      </c>
      <c r="AM435" s="213">
        <f t="shared" si="215"/>
        <v>0</v>
      </c>
      <c r="AN435" s="213">
        <f t="shared" si="215"/>
        <v>0</v>
      </c>
      <c r="AO435" s="213">
        <f t="shared" si="215"/>
        <v>0</v>
      </c>
      <c r="AP435" s="213">
        <f t="shared" si="215"/>
        <v>0</v>
      </c>
    </row>
    <row r="436" spans="1:42" x14ac:dyDescent="0.3">
      <c r="A436" s="16">
        <f t="shared" si="212"/>
        <v>6</v>
      </c>
      <c r="C436" s="214">
        <f t="shared" ref="C436:AP436" si="216">C302</f>
        <v>0</v>
      </c>
      <c r="D436" s="213">
        <f t="shared" si="216"/>
        <v>0</v>
      </c>
      <c r="E436" s="213">
        <f t="shared" si="216"/>
        <v>0</v>
      </c>
      <c r="F436" s="213">
        <f t="shared" si="216"/>
        <v>0</v>
      </c>
      <c r="G436" s="213">
        <f t="shared" si="216"/>
        <v>0</v>
      </c>
      <c r="H436" s="213">
        <f t="shared" si="216"/>
        <v>0</v>
      </c>
      <c r="I436" s="213">
        <f t="shared" si="216"/>
        <v>0</v>
      </c>
      <c r="J436" s="213">
        <f t="shared" si="216"/>
        <v>0</v>
      </c>
      <c r="K436" s="213">
        <f t="shared" si="216"/>
        <v>0</v>
      </c>
      <c r="L436" s="213">
        <f t="shared" si="216"/>
        <v>0</v>
      </c>
      <c r="M436" s="213">
        <f t="shared" si="216"/>
        <v>0</v>
      </c>
      <c r="N436" s="213">
        <f t="shared" si="216"/>
        <v>0</v>
      </c>
      <c r="O436" s="213">
        <f t="shared" si="216"/>
        <v>0</v>
      </c>
      <c r="P436" s="213">
        <f t="shared" si="216"/>
        <v>0</v>
      </c>
      <c r="Q436" s="213">
        <f t="shared" si="216"/>
        <v>0</v>
      </c>
      <c r="R436" s="213">
        <f t="shared" si="216"/>
        <v>0</v>
      </c>
      <c r="S436" s="213">
        <f t="shared" si="216"/>
        <v>0</v>
      </c>
      <c r="T436" s="213">
        <f t="shared" si="216"/>
        <v>0</v>
      </c>
      <c r="U436" s="213">
        <f t="shared" si="216"/>
        <v>0</v>
      </c>
      <c r="V436" s="213">
        <f t="shared" si="216"/>
        <v>0</v>
      </c>
      <c r="W436" s="213">
        <f t="shared" si="216"/>
        <v>0</v>
      </c>
      <c r="X436" s="213">
        <f t="shared" si="216"/>
        <v>0</v>
      </c>
      <c r="Y436" s="213">
        <f t="shared" si="216"/>
        <v>0</v>
      </c>
      <c r="Z436" s="213">
        <f t="shared" si="216"/>
        <v>0</v>
      </c>
      <c r="AA436" s="213">
        <f t="shared" si="216"/>
        <v>0</v>
      </c>
      <c r="AB436" s="213">
        <f t="shared" si="216"/>
        <v>0</v>
      </c>
      <c r="AC436" s="213">
        <f t="shared" si="216"/>
        <v>0</v>
      </c>
      <c r="AD436" s="213">
        <f t="shared" si="216"/>
        <v>0</v>
      </c>
      <c r="AE436" s="213">
        <f t="shared" si="216"/>
        <v>0</v>
      </c>
      <c r="AF436" s="213">
        <f t="shared" si="216"/>
        <v>0</v>
      </c>
      <c r="AG436" s="213">
        <f t="shared" si="216"/>
        <v>0</v>
      </c>
      <c r="AH436" s="213">
        <f t="shared" si="216"/>
        <v>0</v>
      </c>
      <c r="AI436" s="213">
        <f t="shared" si="216"/>
        <v>0</v>
      </c>
      <c r="AJ436" s="213">
        <f t="shared" si="216"/>
        <v>0</v>
      </c>
      <c r="AK436" s="213">
        <f t="shared" si="216"/>
        <v>0</v>
      </c>
      <c r="AL436" s="213">
        <f t="shared" si="216"/>
        <v>0</v>
      </c>
      <c r="AM436" s="213">
        <f t="shared" si="216"/>
        <v>0</v>
      </c>
      <c r="AN436" s="213">
        <f t="shared" si="216"/>
        <v>0</v>
      </c>
      <c r="AO436" s="213">
        <f t="shared" si="216"/>
        <v>0</v>
      </c>
      <c r="AP436" s="213">
        <f t="shared" si="216"/>
        <v>0</v>
      </c>
    </row>
    <row r="437" spans="1:42" x14ac:dyDescent="0.3">
      <c r="A437" s="16">
        <f t="shared" si="212"/>
        <v>7</v>
      </c>
      <c r="C437" s="214">
        <f t="shared" ref="C437:AP437" si="217">C303</f>
        <v>0</v>
      </c>
      <c r="D437" s="213">
        <f t="shared" si="217"/>
        <v>0</v>
      </c>
      <c r="E437" s="213">
        <f t="shared" si="217"/>
        <v>0</v>
      </c>
      <c r="F437" s="213">
        <f t="shared" si="217"/>
        <v>0</v>
      </c>
      <c r="G437" s="213">
        <f t="shared" si="217"/>
        <v>0</v>
      </c>
      <c r="H437" s="213">
        <f t="shared" si="217"/>
        <v>0</v>
      </c>
      <c r="I437" s="213">
        <f t="shared" si="217"/>
        <v>0</v>
      </c>
      <c r="J437" s="213">
        <f t="shared" si="217"/>
        <v>0</v>
      </c>
      <c r="K437" s="213">
        <f t="shared" si="217"/>
        <v>0</v>
      </c>
      <c r="L437" s="213">
        <f t="shared" si="217"/>
        <v>0</v>
      </c>
      <c r="M437" s="213">
        <f t="shared" si="217"/>
        <v>0</v>
      </c>
      <c r="N437" s="213">
        <f t="shared" si="217"/>
        <v>0</v>
      </c>
      <c r="O437" s="213">
        <f t="shared" si="217"/>
        <v>0</v>
      </c>
      <c r="P437" s="213">
        <f t="shared" si="217"/>
        <v>0</v>
      </c>
      <c r="Q437" s="213">
        <f t="shared" si="217"/>
        <v>0</v>
      </c>
      <c r="R437" s="213">
        <f t="shared" si="217"/>
        <v>0</v>
      </c>
      <c r="S437" s="213">
        <f t="shared" si="217"/>
        <v>0</v>
      </c>
      <c r="T437" s="213">
        <f t="shared" si="217"/>
        <v>0</v>
      </c>
      <c r="U437" s="213">
        <f t="shared" si="217"/>
        <v>0</v>
      </c>
      <c r="V437" s="213">
        <f t="shared" si="217"/>
        <v>0</v>
      </c>
      <c r="W437" s="213">
        <f t="shared" si="217"/>
        <v>0</v>
      </c>
      <c r="X437" s="213">
        <f t="shared" si="217"/>
        <v>0</v>
      </c>
      <c r="Y437" s="213">
        <f t="shared" si="217"/>
        <v>0</v>
      </c>
      <c r="Z437" s="213">
        <f t="shared" si="217"/>
        <v>0</v>
      </c>
      <c r="AA437" s="213">
        <f t="shared" si="217"/>
        <v>0</v>
      </c>
      <c r="AB437" s="213">
        <f t="shared" si="217"/>
        <v>0</v>
      </c>
      <c r="AC437" s="213">
        <f t="shared" si="217"/>
        <v>0</v>
      </c>
      <c r="AD437" s="213">
        <f t="shared" si="217"/>
        <v>0</v>
      </c>
      <c r="AE437" s="213">
        <f t="shared" si="217"/>
        <v>0</v>
      </c>
      <c r="AF437" s="213">
        <f t="shared" si="217"/>
        <v>0</v>
      </c>
      <c r="AG437" s="213">
        <f t="shared" si="217"/>
        <v>0</v>
      </c>
      <c r="AH437" s="213">
        <f t="shared" si="217"/>
        <v>0</v>
      </c>
      <c r="AI437" s="213">
        <f t="shared" si="217"/>
        <v>0</v>
      </c>
      <c r="AJ437" s="213">
        <f t="shared" si="217"/>
        <v>0</v>
      </c>
      <c r="AK437" s="213">
        <f t="shared" si="217"/>
        <v>0</v>
      </c>
      <c r="AL437" s="213">
        <f t="shared" si="217"/>
        <v>0</v>
      </c>
      <c r="AM437" s="213">
        <f t="shared" si="217"/>
        <v>0</v>
      </c>
      <c r="AN437" s="213">
        <f t="shared" si="217"/>
        <v>0</v>
      </c>
      <c r="AO437" s="213">
        <f t="shared" si="217"/>
        <v>0</v>
      </c>
      <c r="AP437" s="213">
        <f t="shared" si="217"/>
        <v>0</v>
      </c>
    </row>
    <row r="438" spans="1:42" x14ac:dyDescent="0.3">
      <c r="A438" s="16">
        <f t="shared" si="212"/>
        <v>8</v>
      </c>
      <c r="C438" s="214">
        <f t="shared" ref="C438:AP438" si="218">C304</f>
        <v>0</v>
      </c>
      <c r="D438" s="213">
        <f t="shared" si="218"/>
        <v>0</v>
      </c>
      <c r="E438" s="213">
        <f t="shared" si="218"/>
        <v>0</v>
      </c>
      <c r="F438" s="213">
        <f t="shared" si="218"/>
        <v>0</v>
      </c>
      <c r="G438" s="213">
        <f t="shared" si="218"/>
        <v>0</v>
      </c>
      <c r="H438" s="213">
        <f t="shared" si="218"/>
        <v>0</v>
      </c>
      <c r="I438" s="213">
        <f t="shared" si="218"/>
        <v>0</v>
      </c>
      <c r="J438" s="213">
        <f t="shared" si="218"/>
        <v>0</v>
      </c>
      <c r="K438" s="213">
        <f t="shared" si="218"/>
        <v>0</v>
      </c>
      <c r="L438" s="213">
        <f t="shared" si="218"/>
        <v>0</v>
      </c>
      <c r="M438" s="213">
        <f t="shared" si="218"/>
        <v>0</v>
      </c>
      <c r="N438" s="213">
        <f t="shared" si="218"/>
        <v>0</v>
      </c>
      <c r="O438" s="213">
        <f t="shared" si="218"/>
        <v>0</v>
      </c>
      <c r="P438" s="213">
        <f t="shared" si="218"/>
        <v>0</v>
      </c>
      <c r="Q438" s="213">
        <f t="shared" si="218"/>
        <v>0</v>
      </c>
      <c r="R438" s="213">
        <f t="shared" si="218"/>
        <v>0</v>
      </c>
      <c r="S438" s="213">
        <f t="shared" si="218"/>
        <v>0</v>
      </c>
      <c r="T438" s="213">
        <f t="shared" si="218"/>
        <v>0</v>
      </c>
      <c r="U438" s="213">
        <f t="shared" si="218"/>
        <v>0</v>
      </c>
      <c r="V438" s="213">
        <f t="shared" si="218"/>
        <v>0</v>
      </c>
      <c r="W438" s="213">
        <f t="shared" si="218"/>
        <v>0</v>
      </c>
      <c r="X438" s="213">
        <f t="shared" si="218"/>
        <v>0</v>
      </c>
      <c r="Y438" s="213">
        <f t="shared" si="218"/>
        <v>0</v>
      </c>
      <c r="Z438" s="213">
        <f t="shared" si="218"/>
        <v>0</v>
      </c>
      <c r="AA438" s="213">
        <f t="shared" si="218"/>
        <v>0</v>
      </c>
      <c r="AB438" s="213">
        <f t="shared" si="218"/>
        <v>0</v>
      </c>
      <c r="AC438" s="213">
        <f t="shared" si="218"/>
        <v>0</v>
      </c>
      <c r="AD438" s="213">
        <f t="shared" si="218"/>
        <v>0</v>
      </c>
      <c r="AE438" s="213">
        <f t="shared" si="218"/>
        <v>0</v>
      </c>
      <c r="AF438" s="213">
        <f t="shared" si="218"/>
        <v>0</v>
      </c>
      <c r="AG438" s="213">
        <f t="shared" si="218"/>
        <v>0</v>
      </c>
      <c r="AH438" s="213">
        <f t="shared" si="218"/>
        <v>0</v>
      </c>
      <c r="AI438" s="213">
        <f t="shared" si="218"/>
        <v>0</v>
      </c>
      <c r="AJ438" s="213">
        <f t="shared" si="218"/>
        <v>0</v>
      </c>
      <c r="AK438" s="213">
        <f t="shared" si="218"/>
        <v>0</v>
      </c>
      <c r="AL438" s="213">
        <f t="shared" si="218"/>
        <v>0</v>
      </c>
      <c r="AM438" s="213">
        <f t="shared" si="218"/>
        <v>0</v>
      </c>
      <c r="AN438" s="213">
        <f t="shared" si="218"/>
        <v>0</v>
      </c>
      <c r="AO438" s="213">
        <f t="shared" si="218"/>
        <v>0</v>
      </c>
      <c r="AP438" s="213">
        <f t="shared" si="218"/>
        <v>0</v>
      </c>
    </row>
    <row r="439" spans="1:42" x14ac:dyDescent="0.3">
      <c r="A439" s="16">
        <f>A438+1</f>
        <v>9</v>
      </c>
      <c r="C439" s="214">
        <f t="shared" ref="C439:AP439" si="219">C305</f>
        <v>0</v>
      </c>
      <c r="D439" s="213">
        <f t="shared" si="219"/>
        <v>0</v>
      </c>
      <c r="E439" s="213">
        <f t="shared" si="219"/>
        <v>0</v>
      </c>
      <c r="F439" s="213">
        <f t="shared" si="219"/>
        <v>0</v>
      </c>
      <c r="G439" s="213">
        <f t="shared" si="219"/>
        <v>0</v>
      </c>
      <c r="H439" s="213">
        <f t="shared" si="219"/>
        <v>0</v>
      </c>
      <c r="I439" s="213">
        <f t="shared" si="219"/>
        <v>0</v>
      </c>
      <c r="J439" s="213">
        <f t="shared" si="219"/>
        <v>0</v>
      </c>
      <c r="K439" s="213">
        <f t="shared" si="219"/>
        <v>0</v>
      </c>
      <c r="L439" s="213">
        <f t="shared" si="219"/>
        <v>0</v>
      </c>
      <c r="M439" s="213">
        <f t="shared" si="219"/>
        <v>0</v>
      </c>
      <c r="N439" s="213">
        <f t="shared" si="219"/>
        <v>0</v>
      </c>
      <c r="O439" s="213">
        <f t="shared" si="219"/>
        <v>0</v>
      </c>
      <c r="P439" s="213">
        <f t="shared" si="219"/>
        <v>0</v>
      </c>
      <c r="Q439" s="213">
        <f t="shared" si="219"/>
        <v>0</v>
      </c>
      <c r="R439" s="213">
        <f t="shared" si="219"/>
        <v>0</v>
      </c>
      <c r="S439" s="213">
        <f t="shared" si="219"/>
        <v>0</v>
      </c>
      <c r="T439" s="213">
        <f t="shared" si="219"/>
        <v>0</v>
      </c>
      <c r="U439" s="213">
        <f t="shared" si="219"/>
        <v>0</v>
      </c>
      <c r="V439" s="213">
        <f t="shared" si="219"/>
        <v>0</v>
      </c>
      <c r="W439" s="213">
        <f t="shared" si="219"/>
        <v>0</v>
      </c>
      <c r="X439" s="213">
        <f t="shared" si="219"/>
        <v>0</v>
      </c>
      <c r="Y439" s="213">
        <f t="shared" si="219"/>
        <v>0</v>
      </c>
      <c r="Z439" s="213">
        <f t="shared" si="219"/>
        <v>0</v>
      </c>
      <c r="AA439" s="213">
        <f t="shared" si="219"/>
        <v>0</v>
      </c>
      <c r="AB439" s="213">
        <f t="shared" si="219"/>
        <v>0</v>
      </c>
      <c r="AC439" s="213">
        <f t="shared" si="219"/>
        <v>0</v>
      </c>
      <c r="AD439" s="213">
        <f t="shared" si="219"/>
        <v>0</v>
      </c>
      <c r="AE439" s="213">
        <f t="shared" si="219"/>
        <v>0</v>
      </c>
      <c r="AF439" s="213">
        <f t="shared" si="219"/>
        <v>0</v>
      </c>
      <c r="AG439" s="213">
        <f t="shared" si="219"/>
        <v>0</v>
      </c>
      <c r="AH439" s="213">
        <f t="shared" si="219"/>
        <v>0</v>
      </c>
      <c r="AI439" s="213">
        <f t="shared" si="219"/>
        <v>0</v>
      </c>
      <c r="AJ439" s="213">
        <f t="shared" si="219"/>
        <v>0</v>
      </c>
      <c r="AK439" s="213">
        <f t="shared" si="219"/>
        <v>0</v>
      </c>
      <c r="AL439" s="213">
        <f t="shared" si="219"/>
        <v>0</v>
      </c>
      <c r="AM439" s="213">
        <f t="shared" si="219"/>
        <v>0</v>
      </c>
      <c r="AN439" s="213">
        <f t="shared" si="219"/>
        <v>0</v>
      </c>
      <c r="AO439" s="213">
        <f t="shared" si="219"/>
        <v>0</v>
      </c>
      <c r="AP439" s="213">
        <f t="shared" si="219"/>
        <v>0</v>
      </c>
    </row>
    <row r="440" spans="1:42" x14ac:dyDescent="0.3">
      <c r="A440" s="16">
        <f t="shared" ref="A440" si="220">A439+1</f>
        <v>10</v>
      </c>
      <c r="C440" s="214">
        <f t="shared" ref="C440:AP440" si="221">C306</f>
        <v>0</v>
      </c>
      <c r="D440" s="213">
        <f t="shared" si="221"/>
        <v>0</v>
      </c>
      <c r="E440" s="213">
        <f t="shared" si="221"/>
        <v>0</v>
      </c>
      <c r="F440" s="213">
        <f t="shared" si="221"/>
        <v>0</v>
      </c>
      <c r="G440" s="213">
        <f t="shared" si="221"/>
        <v>0</v>
      </c>
      <c r="H440" s="213">
        <f t="shared" si="221"/>
        <v>0</v>
      </c>
      <c r="I440" s="213">
        <f t="shared" si="221"/>
        <v>0</v>
      </c>
      <c r="J440" s="213">
        <f t="shared" si="221"/>
        <v>0</v>
      </c>
      <c r="K440" s="213">
        <f t="shared" si="221"/>
        <v>0</v>
      </c>
      <c r="L440" s="213">
        <f t="shared" si="221"/>
        <v>0</v>
      </c>
      <c r="M440" s="213">
        <f t="shared" si="221"/>
        <v>0</v>
      </c>
      <c r="N440" s="213">
        <f t="shared" si="221"/>
        <v>0</v>
      </c>
      <c r="O440" s="213">
        <f t="shared" si="221"/>
        <v>0</v>
      </c>
      <c r="P440" s="213">
        <f t="shared" si="221"/>
        <v>0</v>
      </c>
      <c r="Q440" s="213">
        <f t="shared" si="221"/>
        <v>0</v>
      </c>
      <c r="R440" s="213">
        <f t="shared" si="221"/>
        <v>0</v>
      </c>
      <c r="S440" s="213">
        <f t="shared" si="221"/>
        <v>0</v>
      </c>
      <c r="T440" s="213">
        <f t="shared" si="221"/>
        <v>0</v>
      </c>
      <c r="U440" s="213">
        <f t="shared" si="221"/>
        <v>0</v>
      </c>
      <c r="V440" s="213">
        <f t="shared" si="221"/>
        <v>0</v>
      </c>
      <c r="W440" s="213">
        <f t="shared" si="221"/>
        <v>0</v>
      </c>
      <c r="X440" s="213">
        <f t="shared" si="221"/>
        <v>0</v>
      </c>
      <c r="Y440" s="213">
        <f t="shared" si="221"/>
        <v>0</v>
      </c>
      <c r="Z440" s="213">
        <f t="shared" si="221"/>
        <v>0</v>
      </c>
      <c r="AA440" s="213">
        <f t="shared" si="221"/>
        <v>0</v>
      </c>
      <c r="AB440" s="213">
        <f t="shared" si="221"/>
        <v>0</v>
      </c>
      <c r="AC440" s="213">
        <f t="shared" si="221"/>
        <v>0</v>
      </c>
      <c r="AD440" s="213">
        <f t="shared" si="221"/>
        <v>0</v>
      </c>
      <c r="AE440" s="213">
        <f t="shared" si="221"/>
        <v>0</v>
      </c>
      <c r="AF440" s="213">
        <f t="shared" si="221"/>
        <v>0</v>
      </c>
      <c r="AG440" s="213">
        <f t="shared" si="221"/>
        <v>0</v>
      </c>
      <c r="AH440" s="213">
        <f t="shared" si="221"/>
        <v>0</v>
      </c>
      <c r="AI440" s="213">
        <f t="shared" si="221"/>
        <v>0</v>
      </c>
      <c r="AJ440" s="213">
        <f t="shared" si="221"/>
        <v>0</v>
      </c>
      <c r="AK440" s="213">
        <f t="shared" si="221"/>
        <v>0</v>
      </c>
      <c r="AL440" s="213">
        <f t="shared" si="221"/>
        <v>0</v>
      </c>
      <c r="AM440" s="213">
        <f t="shared" si="221"/>
        <v>0</v>
      </c>
      <c r="AN440" s="213">
        <f t="shared" si="221"/>
        <v>0</v>
      </c>
      <c r="AO440" s="213">
        <f t="shared" si="221"/>
        <v>0</v>
      </c>
      <c r="AP440" s="213">
        <f t="shared" si="221"/>
        <v>0</v>
      </c>
    </row>
    <row r="441" spans="1:42" x14ac:dyDescent="0.3">
      <c r="A441" s="32"/>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3">
      <c r="A442" s="32" t="s">
        <v>84</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3">
      <c r="A443" s="16">
        <v>1</v>
      </c>
      <c r="B443" s="196">
        <f t="shared" ref="B443:B452" si="222">SUM(C443:AP443)</f>
        <v>0</v>
      </c>
      <c r="C443" s="214">
        <f t="shared" ref="C443:AP443" si="223">LOOKUP(C431,$B$400:$AP$400,$B$401:$AP$401)*$B620/100</f>
        <v>0</v>
      </c>
      <c r="D443" s="214">
        <f t="shared" si="223"/>
        <v>0</v>
      </c>
      <c r="E443" s="214">
        <f t="shared" si="223"/>
        <v>0</v>
      </c>
      <c r="F443" s="214">
        <f t="shared" si="223"/>
        <v>0</v>
      </c>
      <c r="G443" s="214">
        <f t="shared" si="223"/>
        <v>0</v>
      </c>
      <c r="H443" s="214">
        <f t="shared" si="223"/>
        <v>0</v>
      </c>
      <c r="I443" s="214">
        <f t="shared" si="223"/>
        <v>0</v>
      </c>
      <c r="J443" s="214">
        <f t="shared" si="223"/>
        <v>0</v>
      </c>
      <c r="K443" s="214">
        <f t="shared" si="223"/>
        <v>0</v>
      </c>
      <c r="L443" s="214">
        <f t="shared" si="223"/>
        <v>0</v>
      </c>
      <c r="M443" s="214">
        <f t="shared" si="223"/>
        <v>0</v>
      </c>
      <c r="N443" s="214">
        <f t="shared" si="223"/>
        <v>0</v>
      </c>
      <c r="O443" s="214">
        <f t="shared" si="223"/>
        <v>0</v>
      </c>
      <c r="P443" s="214">
        <f t="shared" si="223"/>
        <v>0</v>
      </c>
      <c r="Q443" s="214">
        <f t="shared" si="223"/>
        <v>0</v>
      </c>
      <c r="R443" s="214">
        <f t="shared" si="223"/>
        <v>0</v>
      </c>
      <c r="S443" s="214">
        <f t="shared" si="223"/>
        <v>0</v>
      </c>
      <c r="T443" s="214">
        <f t="shared" si="223"/>
        <v>0</v>
      </c>
      <c r="U443" s="214">
        <f t="shared" si="223"/>
        <v>0</v>
      </c>
      <c r="V443" s="214">
        <f t="shared" si="223"/>
        <v>0</v>
      </c>
      <c r="W443" s="214">
        <f t="shared" si="223"/>
        <v>0</v>
      </c>
      <c r="X443" s="214">
        <f t="shared" si="223"/>
        <v>0</v>
      </c>
      <c r="Y443" s="214">
        <f t="shared" si="223"/>
        <v>0</v>
      </c>
      <c r="Z443" s="214">
        <f t="shared" si="223"/>
        <v>0</v>
      </c>
      <c r="AA443" s="214">
        <f t="shared" si="223"/>
        <v>0</v>
      </c>
      <c r="AB443" s="214">
        <f t="shared" si="223"/>
        <v>0</v>
      </c>
      <c r="AC443" s="214">
        <f t="shared" si="223"/>
        <v>0</v>
      </c>
      <c r="AD443" s="214">
        <f t="shared" si="223"/>
        <v>0</v>
      </c>
      <c r="AE443" s="214">
        <f t="shared" si="223"/>
        <v>0</v>
      </c>
      <c r="AF443" s="214">
        <f t="shared" si="223"/>
        <v>0</v>
      </c>
      <c r="AG443" s="214">
        <f t="shared" si="223"/>
        <v>0</v>
      </c>
      <c r="AH443" s="214">
        <f t="shared" si="223"/>
        <v>0</v>
      </c>
      <c r="AI443" s="214">
        <f t="shared" si="223"/>
        <v>0</v>
      </c>
      <c r="AJ443" s="214">
        <f t="shared" si="223"/>
        <v>0</v>
      </c>
      <c r="AK443" s="214">
        <f t="shared" si="223"/>
        <v>0</v>
      </c>
      <c r="AL443" s="214">
        <f t="shared" si="223"/>
        <v>0</v>
      </c>
      <c r="AM443" s="214">
        <f t="shared" si="223"/>
        <v>0</v>
      </c>
      <c r="AN443" s="214">
        <f t="shared" si="223"/>
        <v>0</v>
      </c>
      <c r="AO443" s="214">
        <f t="shared" si="223"/>
        <v>0</v>
      </c>
      <c r="AP443" s="214">
        <f t="shared" si="223"/>
        <v>0</v>
      </c>
    </row>
    <row r="444" spans="1:42" x14ac:dyDescent="0.3">
      <c r="A444" s="16">
        <f>A443+1</f>
        <v>2</v>
      </c>
      <c r="B444" s="196">
        <f t="shared" si="222"/>
        <v>0</v>
      </c>
      <c r="C444" s="214">
        <f t="shared" ref="C444:AP444" si="224">LOOKUP(C432,$B$400:$AP$400,$B$401:$AP$401)*$B621/100</f>
        <v>0</v>
      </c>
      <c r="D444" s="214">
        <f t="shared" si="224"/>
        <v>0</v>
      </c>
      <c r="E444" s="214">
        <f t="shared" si="224"/>
        <v>0</v>
      </c>
      <c r="F444" s="214">
        <f t="shared" si="224"/>
        <v>0</v>
      </c>
      <c r="G444" s="214">
        <f t="shared" si="224"/>
        <v>0</v>
      </c>
      <c r="H444" s="214">
        <f t="shared" si="224"/>
        <v>0</v>
      </c>
      <c r="I444" s="214">
        <f t="shared" si="224"/>
        <v>0</v>
      </c>
      <c r="J444" s="214">
        <f t="shared" si="224"/>
        <v>0</v>
      </c>
      <c r="K444" s="214">
        <f t="shared" si="224"/>
        <v>0</v>
      </c>
      <c r="L444" s="214">
        <f t="shared" si="224"/>
        <v>0</v>
      </c>
      <c r="M444" s="214">
        <f t="shared" si="224"/>
        <v>0</v>
      </c>
      <c r="N444" s="214">
        <f t="shared" si="224"/>
        <v>0</v>
      </c>
      <c r="O444" s="214">
        <f t="shared" si="224"/>
        <v>0</v>
      </c>
      <c r="P444" s="214">
        <f t="shared" si="224"/>
        <v>0</v>
      </c>
      <c r="Q444" s="214">
        <f t="shared" si="224"/>
        <v>0</v>
      </c>
      <c r="R444" s="214">
        <f t="shared" si="224"/>
        <v>0</v>
      </c>
      <c r="S444" s="214">
        <f t="shared" si="224"/>
        <v>0</v>
      </c>
      <c r="T444" s="214">
        <f t="shared" si="224"/>
        <v>0</v>
      </c>
      <c r="U444" s="214">
        <f t="shared" si="224"/>
        <v>0</v>
      </c>
      <c r="V444" s="214">
        <f t="shared" si="224"/>
        <v>0</v>
      </c>
      <c r="W444" s="214">
        <f t="shared" si="224"/>
        <v>0</v>
      </c>
      <c r="X444" s="214">
        <f t="shared" si="224"/>
        <v>0</v>
      </c>
      <c r="Y444" s="214">
        <f t="shared" si="224"/>
        <v>0</v>
      </c>
      <c r="Z444" s="214">
        <f t="shared" si="224"/>
        <v>0</v>
      </c>
      <c r="AA444" s="214">
        <f t="shared" si="224"/>
        <v>0</v>
      </c>
      <c r="AB444" s="214">
        <f t="shared" si="224"/>
        <v>0</v>
      </c>
      <c r="AC444" s="214">
        <f t="shared" si="224"/>
        <v>0</v>
      </c>
      <c r="AD444" s="214">
        <f t="shared" si="224"/>
        <v>0</v>
      </c>
      <c r="AE444" s="214">
        <f t="shared" si="224"/>
        <v>0</v>
      </c>
      <c r="AF444" s="214">
        <f t="shared" si="224"/>
        <v>0</v>
      </c>
      <c r="AG444" s="214">
        <f t="shared" si="224"/>
        <v>0</v>
      </c>
      <c r="AH444" s="214">
        <f t="shared" si="224"/>
        <v>0</v>
      </c>
      <c r="AI444" s="214">
        <f t="shared" si="224"/>
        <v>0</v>
      </c>
      <c r="AJ444" s="214">
        <f t="shared" si="224"/>
        <v>0</v>
      </c>
      <c r="AK444" s="214">
        <f t="shared" si="224"/>
        <v>0</v>
      </c>
      <c r="AL444" s="214">
        <f t="shared" si="224"/>
        <v>0</v>
      </c>
      <c r="AM444" s="214">
        <f t="shared" si="224"/>
        <v>0</v>
      </c>
      <c r="AN444" s="214">
        <f t="shared" si="224"/>
        <v>0</v>
      </c>
      <c r="AO444" s="214">
        <f t="shared" si="224"/>
        <v>0</v>
      </c>
      <c r="AP444" s="214">
        <f t="shared" si="224"/>
        <v>0</v>
      </c>
    </row>
    <row r="445" spans="1:42" x14ac:dyDescent="0.3">
      <c r="A445" s="16">
        <f t="shared" ref="A445:A450" si="225">A444+1</f>
        <v>3</v>
      </c>
      <c r="B445" s="196">
        <f t="shared" si="222"/>
        <v>0</v>
      </c>
      <c r="C445" s="214">
        <f t="shared" ref="C445:AP445" si="226">LOOKUP(C433,$B$400:$AP$400,$B$401:$AP$401)*$B622/100</f>
        <v>0</v>
      </c>
      <c r="D445" s="214">
        <f t="shared" si="226"/>
        <v>0</v>
      </c>
      <c r="E445" s="214">
        <f t="shared" si="226"/>
        <v>0</v>
      </c>
      <c r="F445" s="214">
        <f t="shared" si="226"/>
        <v>0</v>
      </c>
      <c r="G445" s="214">
        <f t="shared" si="226"/>
        <v>0</v>
      </c>
      <c r="H445" s="214">
        <f t="shared" si="226"/>
        <v>0</v>
      </c>
      <c r="I445" s="214">
        <f t="shared" si="226"/>
        <v>0</v>
      </c>
      <c r="J445" s="214">
        <f t="shared" si="226"/>
        <v>0</v>
      </c>
      <c r="K445" s="214">
        <f t="shared" si="226"/>
        <v>0</v>
      </c>
      <c r="L445" s="214">
        <f t="shared" si="226"/>
        <v>0</v>
      </c>
      <c r="M445" s="214">
        <f t="shared" si="226"/>
        <v>0</v>
      </c>
      <c r="N445" s="214">
        <f t="shared" si="226"/>
        <v>0</v>
      </c>
      <c r="O445" s="214">
        <f t="shared" si="226"/>
        <v>0</v>
      </c>
      <c r="P445" s="214">
        <f t="shared" si="226"/>
        <v>0</v>
      </c>
      <c r="Q445" s="214">
        <f t="shared" si="226"/>
        <v>0</v>
      </c>
      <c r="R445" s="214">
        <f t="shared" si="226"/>
        <v>0</v>
      </c>
      <c r="S445" s="214">
        <f t="shared" si="226"/>
        <v>0</v>
      </c>
      <c r="T445" s="214">
        <f t="shared" si="226"/>
        <v>0</v>
      </c>
      <c r="U445" s="214">
        <f t="shared" si="226"/>
        <v>0</v>
      </c>
      <c r="V445" s="214">
        <f t="shared" si="226"/>
        <v>0</v>
      </c>
      <c r="W445" s="214">
        <f t="shared" si="226"/>
        <v>0</v>
      </c>
      <c r="X445" s="214">
        <f t="shared" si="226"/>
        <v>0</v>
      </c>
      <c r="Y445" s="214">
        <f t="shared" si="226"/>
        <v>0</v>
      </c>
      <c r="Z445" s="214">
        <f t="shared" si="226"/>
        <v>0</v>
      </c>
      <c r="AA445" s="214">
        <f t="shared" si="226"/>
        <v>0</v>
      </c>
      <c r="AB445" s="214">
        <f t="shared" si="226"/>
        <v>0</v>
      </c>
      <c r="AC445" s="214">
        <f t="shared" si="226"/>
        <v>0</v>
      </c>
      <c r="AD445" s="214">
        <f t="shared" si="226"/>
        <v>0</v>
      </c>
      <c r="AE445" s="214">
        <f t="shared" si="226"/>
        <v>0</v>
      </c>
      <c r="AF445" s="214">
        <f t="shared" si="226"/>
        <v>0</v>
      </c>
      <c r="AG445" s="214">
        <f t="shared" si="226"/>
        <v>0</v>
      </c>
      <c r="AH445" s="214">
        <f t="shared" si="226"/>
        <v>0</v>
      </c>
      <c r="AI445" s="214">
        <f t="shared" si="226"/>
        <v>0</v>
      </c>
      <c r="AJ445" s="214">
        <f t="shared" si="226"/>
        <v>0</v>
      </c>
      <c r="AK445" s="214">
        <f t="shared" si="226"/>
        <v>0</v>
      </c>
      <c r="AL445" s="214">
        <f t="shared" si="226"/>
        <v>0</v>
      </c>
      <c r="AM445" s="214">
        <f t="shared" si="226"/>
        <v>0</v>
      </c>
      <c r="AN445" s="214">
        <f t="shared" si="226"/>
        <v>0</v>
      </c>
      <c r="AO445" s="214">
        <f t="shared" si="226"/>
        <v>0</v>
      </c>
      <c r="AP445" s="214">
        <f t="shared" si="226"/>
        <v>0</v>
      </c>
    </row>
    <row r="446" spans="1:42" x14ac:dyDescent="0.3">
      <c r="A446" s="16">
        <f t="shared" si="225"/>
        <v>4</v>
      </c>
      <c r="B446" s="196">
        <f t="shared" si="222"/>
        <v>0</v>
      </c>
      <c r="C446" s="214">
        <f t="shared" ref="C446:AP446" si="227">LOOKUP(C434,$B$400:$AP$400,$B$401:$AP$401)*$B623/100</f>
        <v>0</v>
      </c>
      <c r="D446" s="214">
        <f t="shared" si="227"/>
        <v>0</v>
      </c>
      <c r="E446" s="214">
        <f t="shared" si="227"/>
        <v>0</v>
      </c>
      <c r="F446" s="214">
        <f t="shared" si="227"/>
        <v>0</v>
      </c>
      <c r="G446" s="214">
        <f t="shared" si="227"/>
        <v>0</v>
      </c>
      <c r="H446" s="214">
        <f t="shared" si="227"/>
        <v>0</v>
      </c>
      <c r="I446" s="214">
        <f t="shared" si="227"/>
        <v>0</v>
      </c>
      <c r="J446" s="214">
        <f t="shared" si="227"/>
        <v>0</v>
      </c>
      <c r="K446" s="214">
        <f t="shared" si="227"/>
        <v>0</v>
      </c>
      <c r="L446" s="214">
        <f t="shared" si="227"/>
        <v>0</v>
      </c>
      <c r="M446" s="214">
        <f t="shared" si="227"/>
        <v>0</v>
      </c>
      <c r="N446" s="214">
        <f t="shared" si="227"/>
        <v>0</v>
      </c>
      <c r="O446" s="214">
        <f t="shared" si="227"/>
        <v>0</v>
      </c>
      <c r="P446" s="214">
        <f t="shared" si="227"/>
        <v>0</v>
      </c>
      <c r="Q446" s="214">
        <f t="shared" si="227"/>
        <v>0</v>
      </c>
      <c r="R446" s="214">
        <f t="shared" si="227"/>
        <v>0</v>
      </c>
      <c r="S446" s="214">
        <f t="shared" si="227"/>
        <v>0</v>
      </c>
      <c r="T446" s="214">
        <f t="shared" si="227"/>
        <v>0</v>
      </c>
      <c r="U446" s="214">
        <f t="shared" si="227"/>
        <v>0</v>
      </c>
      <c r="V446" s="214">
        <f t="shared" si="227"/>
        <v>0</v>
      </c>
      <c r="W446" s="214">
        <f t="shared" si="227"/>
        <v>0</v>
      </c>
      <c r="X446" s="214">
        <f t="shared" si="227"/>
        <v>0</v>
      </c>
      <c r="Y446" s="214">
        <f t="shared" si="227"/>
        <v>0</v>
      </c>
      <c r="Z446" s="214">
        <f t="shared" si="227"/>
        <v>0</v>
      </c>
      <c r="AA446" s="214">
        <f t="shared" si="227"/>
        <v>0</v>
      </c>
      <c r="AB446" s="214">
        <f t="shared" si="227"/>
        <v>0</v>
      </c>
      <c r="AC446" s="214">
        <f t="shared" si="227"/>
        <v>0</v>
      </c>
      <c r="AD446" s="214">
        <f t="shared" si="227"/>
        <v>0</v>
      </c>
      <c r="AE446" s="214">
        <f t="shared" si="227"/>
        <v>0</v>
      </c>
      <c r="AF446" s="214">
        <f t="shared" si="227"/>
        <v>0</v>
      </c>
      <c r="AG446" s="214">
        <f t="shared" si="227"/>
        <v>0</v>
      </c>
      <c r="AH446" s="214">
        <f t="shared" si="227"/>
        <v>0</v>
      </c>
      <c r="AI446" s="214">
        <f t="shared" si="227"/>
        <v>0</v>
      </c>
      <c r="AJ446" s="214">
        <f t="shared" si="227"/>
        <v>0</v>
      </c>
      <c r="AK446" s="214">
        <f t="shared" si="227"/>
        <v>0</v>
      </c>
      <c r="AL446" s="214">
        <f t="shared" si="227"/>
        <v>0</v>
      </c>
      <c r="AM446" s="214">
        <f t="shared" si="227"/>
        <v>0</v>
      </c>
      <c r="AN446" s="214">
        <f t="shared" si="227"/>
        <v>0</v>
      </c>
      <c r="AO446" s="214">
        <f t="shared" si="227"/>
        <v>0</v>
      </c>
      <c r="AP446" s="214">
        <f t="shared" si="227"/>
        <v>0</v>
      </c>
    </row>
    <row r="447" spans="1:42" x14ac:dyDescent="0.3">
      <c r="A447" s="16">
        <f t="shared" si="225"/>
        <v>5</v>
      </c>
      <c r="B447" s="196">
        <f t="shared" si="222"/>
        <v>0</v>
      </c>
      <c r="C447" s="214">
        <f t="shared" ref="C447:AP447" si="228">LOOKUP(C435,$B$400:$AP$400,$B$401:$AP$401)*$B624/100</f>
        <v>0</v>
      </c>
      <c r="D447" s="214">
        <f t="shared" si="228"/>
        <v>0</v>
      </c>
      <c r="E447" s="214">
        <f t="shared" si="228"/>
        <v>0</v>
      </c>
      <c r="F447" s="214">
        <f t="shared" si="228"/>
        <v>0</v>
      </c>
      <c r="G447" s="214">
        <f t="shared" si="228"/>
        <v>0</v>
      </c>
      <c r="H447" s="214">
        <f t="shared" si="228"/>
        <v>0</v>
      </c>
      <c r="I447" s="214">
        <f t="shared" si="228"/>
        <v>0</v>
      </c>
      <c r="J447" s="214">
        <f t="shared" si="228"/>
        <v>0</v>
      </c>
      <c r="K447" s="214">
        <f t="shared" si="228"/>
        <v>0</v>
      </c>
      <c r="L447" s="214">
        <f t="shared" si="228"/>
        <v>0</v>
      </c>
      <c r="M447" s="214">
        <f t="shared" si="228"/>
        <v>0</v>
      </c>
      <c r="N447" s="214">
        <f t="shared" si="228"/>
        <v>0</v>
      </c>
      <c r="O447" s="214">
        <f t="shared" si="228"/>
        <v>0</v>
      </c>
      <c r="P447" s="214">
        <f t="shared" si="228"/>
        <v>0</v>
      </c>
      <c r="Q447" s="214">
        <f t="shared" si="228"/>
        <v>0</v>
      </c>
      <c r="R447" s="214">
        <f t="shared" si="228"/>
        <v>0</v>
      </c>
      <c r="S447" s="214">
        <f t="shared" si="228"/>
        <v>0</v>
      </c>
      <c r="T447" s="214">
        <f t="shared" si="228"/>
        <v>0</v>
      </c>
      <c r="U447" s="214">
        <f t="shared" si="228"/>
        <v>0</v>
      </c>
      <c r="V447" s="214">
        <f t="shared" si="228"/>
        <v>0</v>
      </c>
      <c r="W447" s="214">
        <f t="shared" si="228"/>
        <v>0</v>
      </c>
      <c r="X447" s="214">
        <f t="shared" si="228"/>
        <v>0</v>
      </c>
      <c r="Y447" s="214">
        <f t="shared" si="228"/>
        <v>0</v>
      </c>
      <c r="Z447" s="214">
        <f t="shared" si="228"/>
        <v>0</v>
      </c>
      <c r="AA447" s="214">
        <f t="shared" si="228"/>
        <v>0</v>
      </c>
      <c r="AB447" s="214">
        <f t="shared" si="228"/>
        <v>0</v>
      </c>
      <c r="AC447" s="214">
        <f t="shared" si="228"/>
        <v>0</v>
      </c>
      <c r="AD447" s="214">
        <f t="shared" si="228"/>
        <v>0</v>
      </c>
      <c r="AE447" s="214">
        <f t="shared" si="228"/>
        <v>0</v>
      </c>
      <c r="AF447" s="214">
        <f t="shared" si="228"/>
        <v>0</v>
      </c>
      <c r="AG447" s="214">
        <f t="shared" si="228"/>
        <v>0</v>
      </c>
      <c r="AH447" s="214">
        <f t="shared" si="228"/>
        <v>0</v>
      </c>
      <c r="AI447" s="214">
        <f t="shared" si="228"/>
        <v>0</v>
      </c>
      <c r="AJ447" s="214">
        <f t="shared" si="228"/>
        <v>0</v>
      </c>
      <c r="AK447" s="214">
        <f t="shared" si="228"/>
        <v>0</v>
      </c>
      <c r="AL447" s="214">
        <f t="shared" si="228"/>
        <v>0</v>
      </c>
      <c r="AM447" s="214">
        <f t="shared" si="228"/>
        <v>0</v>
      </c>
      <c r="AN447" s="214">
        <f t="shared" si="228"/>
        <v>0</v>
      </c>
      <c r="AO447" s="214">
        <f t="shared" si="228"/>
        <v>0</v>
      </c>
      <c r="AP447" s="214">
        <f t="shared" si="228"/>
        <v>0</v>
      </c>
    </row>
    <row r="448" spans="1:42" x14ac:dyDescent="0.3">
      <c r="A448" s="16">
        <f t="shared" si="225"/>
        <v>6</v>
      </c>
      <c r="B448" s="196">
        <f t="shared" si="222"/>
        <v>0</v>
      </c>
      <c r="C448" s="214">
        <f t="shared" ref="C448:AP448" si="229">LOOKUP(C436,$B$400:$AP$400,$B$401:$AP$401)*$B625/100</f>
        <v>0</v>
      </c>
      <c r="D448" s="214">
        <f t="shared" si="229"/>
        <v>0</v>
      </c>
      <c r="E448" s="214">
        <f t="shared" si="229"/>
        <v>0</v>
      </c>
      <c r="F448" s="214">
        <f t="shared" si="229"/>
        <v>0</v>
      </c>
      <c r="G448" s="214">
        <f t="shared" si="229"/>
        <v>0</v>
      </c>
      <c r="H448" s="214">
        <f t="shared" si="229"/>
        <v>0</v>
      </c>
      <c r="I448" s="214">
        <f t="shared" si="229"/>
        <v>0</v>
      </c>
      <c r="J448" s="214">
        <f t="shared" si="229"/>
        <v>0</v>
      </c>
      <c r="K448" s="214">
        <f t="shared" si="229"/>
        <v>0</v>
      </c>
      <c r="L448" s="214">
        <f t="shared" si="229"/>
        <v>0</v>
      </c>
      <c r="M448" s="214">
        <f t="shared" si="229"/>
        <v>0</v>
      </c>
      <c r="N448" s="214">
        <f t="shared" si="229"/>
        <v>0</v>
      </c>
      <c r="O448" s="214">
        <f t="shared" si="229"/>
        <v>0</v>
      </c>
      <c r="P448" s="214">
        <f t="shared" si="229"/>
        <v>0</v>
      </c>
      <c r="Q448" s="214">
        <f t="shared" si="229"/>
        <v>0</v>
      </c>
      <c r="R448" s="214">
        <f t="shared" si="229"/>
        <v>0</v>
      </c>
      <c r="S448" s="214">
        <f t="shared" si="229"/>
        <v>0</v>
      </c>
      <c r="T448" s="214">
        <f t="shared" si="229"/>
        <v>0</v>
      </c>
      <c r="U448" s="214">
        <f t="shared" si="229"/>
        <v>0</v>
      </c>
      <c r="V448" s="214">
        <f t="shared" si="229"/>
        <v>0</v>
      </c>
      <c r="W448" s="214">
        <f t="shared" si="229"/>
        <v>0</v>
      </c>
      <c r="X448" s="214">
        <f t="shared" si="229"/>
        <v>0</v>
      </c>
      <c r="Y448" s="214">
        <f t="shared" si="229"/>
        <v>0</v>
      </c>
      <c r="Z448" s="214">
        <f t="shared" si="229"/>
        <v>0</v>
      </c>
      <c r="AA448" s="214">
        <f t="shared" si="229"/>
        <v>0</v>
      </c>
      <c r="AB448" s="214">
        <f t="shared" si="229"/>
        <v>0</v>
      </c>
      <c r="AC448" s="214">
        <f t="shared" si="229"/>
        <v>0</v>
      </c>
      <c r="AD448" s="214">
        <f t="shared" si="229"/>
        <v>0</v>
      </c>
      <c r="AE448" s="214">
        <f t="shared" si="229"/>
        <v>0</v>
      </c>
      <c r="AF448" s="214">
        <f t="shared" si="229"/>
        <v>0</v>
      </c>
      <c r="AG448" s="214">
        <f t="shared" si="229"/>
        <v>0</v>
      </c>
      <c r="AH448" s="214">
        <f t="shared" si="229"/>
        <v>0</v>
      </c>
      <c r="AI448" s="214">
        <f t="shared" si="229"/>
        <v>0</v>
      </c>
      <c r="AJ448" s="214">
        <f t="shared" si="229"/>
        <v>0</v>
      </c>
      <c r="AK448" s="214">
        <f t="shared" si="229"/>
        <v>0</v>
      </c>
      <c r="AL448" s="214">
        <f t="shared" si="229"/>
        <v>0</v>
      </c>
      <c r="AM448" s="214">
        <f t="shared" si="229"/>
        <v>0</v>
      </c>
      <c r="AN448" s="214">
        <f t="shared" si="229"/>
        <v>0</v>
      </c>
      <c r="AO448" s="214">
        <f t="shared" si="229"/>
        <v>0</v>
      </c>
      <c r="AP448" s="214">
        <f t="shared" si="229"/>
        <v>0</v>
      </c>
    </row>
    <row r="449" spans="1:42" x14ac:dyDescent="0.3">
      <c r="A449" s="16">
        <f t="shared" si="225"/>
        <v>7</v>
      </c>
      <c r="B449" s="196">
        <f t="shared" si="222"/>
        <v>0</v>
      </c>
      <c r="C449" s="214">
        <f t="shared" ref="C449:AP449" si="230">LOOKUP(C437,$B$400:$AP$400,$B$401:$AP$401)*$B626/100</f>
        <v>0</v>
      </c>
      <c r="D449" s="214">
        <f t="shared" si="230"/>
        <v>0</v>
      </c>
      <c r="E449" s="214">
        <f t="shared" si="230"/>
        <v>0</v>
      </c>
      <c r="F449" s="214">
        <f t="shared" si="230"/>
        <v>0</v>
      </c>
      <c r="G449" s="214">
        <f t="shared" si="230"/>
        <v>0</v>
      </c>
      <c r="H449" s="214">
        <f t="shared" si="230"/>
        <v>0</v>
      </c>
      <c r="I449" s="214">
        <f t="shared" si="230"/>
        <v>0</v>
      </c>
      <c r="J449" s="214">
        <f t="shared" si="230"/>
        <v>0</v>
      </c>
      <c r="K449" s="214">
        <f t="shared" si="230"/>
        <v>0</v>
      </c>
      <c r="L449" s="214">
        <f t="shared" si="230"/>
        <v>0</v>
      </c>
      <c r="M449" s="214">
        <f t="shared" si="230"/>
        <v>0</v>
      </c>
      <c r="N449" s="214">
        <f t="shared" si="230"/>
        <v>0</v>
      </c>
      <c r="O449" s="214">
        <f t="shared" si="230"/>
        <v>0</v>
      </c>
      <c r="P449" s="214">
        <f t="shared" si="230"/>
        <v>0</v>
      </c>
      <c r="Q449" s="214">
        <f t="shared" si="230"/>
        <v>0</v>
      </c>
      <c r="R449" s="214">
        <f t="shared" si="230"/>
        <v>0</v>
      </c>
      <c r="S449" s="214">
        <f t="shared" si="230"/>
        <v>0</v>
      </c>
      <c r="T449" s="214">
        <f t="shared" si="230"/>
        <v>0</v>
      </c>
      <c r="U449" s="214">
        <f t="shared" si="230"/>
        <v>0</v>
      </c>
      <c r="V449" s="214">
        <f t="shared" si="230"/>
        <v>0</v>
      </c>
      <c r="W449" s="214">
        <f t="shared" si="230"/>
        <v>0</v>
      </c>
      <c r="X449" s="214">
        <f t="shared" si="230"/>
        <v>0</v>
      </c>
      <c r="Y449" s="214">
        <f t="shared" si="230"/>
        <v>0</v>
      </c>
      <c r="Z449" s="214">
        <f t="shared" si="230"/>
        <v>0</v>
      </c>
      <c r="AA449" s="214">
        <f t="shared" si="230"/>
        <v>0</v>
      </c>
      <c r="AB449" s="214">
        <f t="shared" si="230"/>
        <v>0</v>
      </c>
      <c r="AC449" s="214">
        <f t="shared" si="230"/>
        <v>0</v>
      </c>
      <c r="AD449" s="214">
        <f t="shared" si="230"/>
        <v>0</v>
      </c>
      <c r="AE449" s="214">
        <f t="shared" si="230"/>
        <v>0</v>
      </c>
      <c r="AF449" s="214">
        <f t="shared" si="230"/>
        <v>0</v>
      </c>
      <c r="AG449" s="214">
        <f t="shared" si="230"/>
        <v>0</v>
      </c>
      <c r="AH449" s="214">
        <f t="shared" si="230"/>
        <v>0</v>
      </c>
      <c r="AI449" s="214">
        <f t="shared" si="230"/>
        <v>0</v>
      </c>
      <c r="AJ449" s="214">
        <f t="shared" si="230"/>
        <v>0</v>
      </c>
      <c r="AK449" s="214">
        <f t="shared" si="230"/>
        <v>0</v>
      </c>
      <c r="AL449" s="214">
        <f t="shared" si="230"/>
        <v>0</v>
      </c>
      <c r="AM449" s="214">
        <f t="shared" si="230"/>
        <v>0</v>
      </c>
      <c r="AN449" s="214">
        <f t="shared" si="230"/>
        <v>0</v>
      </c>
      <c r="AO449" s="214">
        <f t="shared" si="230"/>
        <v>0</v>
      </c>
      <c r="AP449" s="214">
        <f t="shared" si="230"/>
        <v>0</v>
      </c>
    </row>
    <row r="450" spans="1:42" x14ac:dyDescent="0.3">
      <c r="A450" s="16">
        <f t="shared" si="225"/>
        <v>8</v>
      </c>
      <c r="B450" s="196">
        <f t="shared" si="222"/>
        <v>0</v>
      </c>
      <c r="C450" s="214">
        <f t="shared" ref="C450:AP450" si="231">LOOKUP(C438,$B$400:$AP$400,$B$401:$AP$401)*$B627/100</f>
        <v>0</v>
      </c>
      <c r="D450" s="214">
        <f t="shared" si="231"/>
        <v>0</v>
      </c>
      <c r="E450" s="214">
        <f t="shared" si="231"/>
        <v>0</v>
      </c>
      <c r="F450" s="214">
        <f t="shared" si="231"/>
        <v>0</v>
      </c>
      <c r="G450" s="214">
        <f t="shared" si="231"/>
        <v>0</v>
      </c>
      <c r="H450" s="214">
        <f t="shared" si="231"/>
        <v>0</v>
      </c>
      <c r="I450" s="214">
        <f t="shared" si="231"/>
        <v>0</v>
      </c>
      <c r="J450" s="214">
        <f t="shared" si="231"/>
        <v>0</v>
      </c>
      <c r="K450" s="214">
        <f t="shared" si="231"/>
        <v>0</v>
      </c>
      <c r="L450" s="214">
        <f t="shared" si="231"/>
        <v>0</v>
      </c>
      <c r="M450" s="214">
        <f t="shared" si="231"/>
        <v>0</v>
      </c>
      <c r="N450" s="214">
        <f t="shared" si="231"/>
        <v>0</v>
      </c>
      <c r="O450" s="214">
        <f t="shared" si="231"/>
        <v>0</v>
      </c>
      <c r="P450" s="214">
        <f t="shared" si="231"/>
        <v>0</v>
      </c>
      <c r="Q450" s="214">
        <f t="shared" si="231"/>
        <v>0</v>
      </c>
      <c r="R450" s="214">
        <f t="shared" si="231"/>
        <v>0</v>
      </c>
      <c r="S450" s="214">
        <f t="shared" si="231"/>
        <v>0</v>
      </c>
      <c r="T450" s="214">
        <f t="shared" si="231"/>
        <v>0</v>
      </c>
      <c r="U450" s="214">
        <f t="shared" si="231"/>
        <v>0</v>
      </c>
      <c r="V450" s="214">
        <f t="shared" si="231"/>
        <v>0</v>
      </c>
      <c r="W450" s="214">
        <f t="shared" si="231"/>
        <v>0</v>
      </c>
      <c r="X450" s="214">
        <f t="shared" si="231"/>
        <v>0</v>
      </c>
      <c r="Y450" s="214">
        <f t="shared" si="231"/>
        <v>0</v>
      </c>
      <c r="Z450" s="214">
        <f t="shared" si="231"/>
        <v>0</v>
      </c>
      <c r="AA450" s="214">
        <f t="shared" si="231"/>
        <v>0</v>
      </c>
      <c r="AB450" s="214">
        <f t="shared" si="231"/>
        <v>0</v>
      </c>
      <c r="AC450" s="214">
        <f t="shared" si="231"/>
        <v>0</v>
      </c>
      <c r="AD450" s="214">
        <f t="shared" si="231"/>
        <v>0</v>
      </c>
      <c r="AE450" s="214">
        <f t="shared" si="231"/>
        <v>0</v>
      </c>
      <c r="AF450" s="214">
        <f t="shared" si="231"/>
        <v>0</v>
      </c>
      <c r="AG450" s="214">
        <f t="shared" si="231"/>
        <v>0</v>
      </c>
      <c r="AH450" s="214">
        <f t="shared" si="231"/>
        <v>0</v>
      </c>
      <c r="AI450" s="214">
        <f t="shared" si="231"/>
        <v>0</v>
      </c>
      <c r="AJ450" s="214">
        <f t="shared" si="231"/>
        <v>0</v>
      </c>
      <c r="AK450" s="214">
        <f t="shared" si="231"/>
        <v>0</v>
      </c>
      <c r="AL450" s="214">
        <f t="shared" si="231"/>
        <v>0</v>
      </c>
      <c r="AM450" s="214">
        <f t="shared" si="231"/>
        <v>0</v>
      </c>
      <c r="AN450" s="214">
        <f t="shared" si="231"/>
        <v>0</v>
      </c>
      <c r="AO450" s="214">
        <f t="shared" si="231"/>
        <v>0</v>
      </c>
      <c r="AP450" s="214">
        <f t="shared" si="231"/>
        <v>0</v>
      </c>
    </row>
    <row r="451" spans="1:42" x14ac:dyDescent="0.3">
      <c r="A451" s="16">
        <f>A450+1</f>
        <v>9</v>
      </c>
      <c r="B451" s="196">
        <f t="shared" si="222"/>
        <v>0</v>
      </c>
      <c r="C451" s="214">
        <f t="shared" ref="C451:AP451" si="232">LOOKUP(C439,$B$400:$AP$400,$B$401:$AP$401)*$B628/100</f>
        <v>0</v>
      </c>
      <c r="D451" s="214">
        <f t="shared" si="232"/>
        <v>0</v>
      </c>
      <c r="E451" s="214">
        <f t="shared" si="232"/>
        <v>0</v>
      </c>
      <c r="F451" s="214">
        <f t="shared" si="232"/>
        <v>0</v>
      </c>
      <c r="G451" s="214">
        <f t="shared" si="232"/>
        <v>0</v>
      </c>
      <c r="H451" s="214">
        <f t="shared" si="232"/>
        <v>0</v>
      </c>
      <c r="I451" s="214">
        <f t="shared" si="232"/>
        <v>0</v>
      </c>
      <c r="J451" s="214">
        <f t="shared" si="232"/>
        <v>0</v>
      </c>
      <c r="K451" s="214">
        <f t="shared" si="232"/>
        <v>0</v>
      </c>
      <c r="L451" s="214">
        <f t="shared" si="232"/>
        <v>0</v>
      </c>
      <c r="M451" s="214">
        <f t="shared" si="232"/>
        <v>0</v>
      </c>
      <c r="N451" s="214">
        <f t="shared" si="232"/>
        <v>0</v>
      </c>
      <c r="O451" s="214">
        <f t="shared" si="232"/>
        <v>0</v>
      </c>
      <c r="P451" s="214">
        <f t="shared" si="232"/>
        <v>0</v>
      </c>
      <c r="Q451" s="214">
        <f t="shared" si="232"/>
        <v>0</v>
      </c>
      <c r="R451" s="214">
        <f t="shared" si="232"/>
        <v>0</v>
      </c>
      <c r="S451" s="214">
        <f t="shared" si="232"/>
        <v>0</v>
      </c>
      <c r="T451" s="214">
        <f t="shared" si="232"/>
        <v>0</v>
      </c>
      <c r="U451" s="214">
        <f t="shared" si="232"/>
        <v>0</v>
      </c>
      <c r="V451" s="214">
        <f t="shared" si="232"/>
        <v>0</v>
      </c>
      <c r="W451" s="214">
        <f t="shared" si="232"/>
        <v>0</v>
      </c>
      <c r="X451" s="214">
        <f t="shared" si="232"/>
        <v>0</v>
      </c>
      <c r="Y451" s="214">
        <f t="shared" si="232"/>
        <v>0</v>
      </c>
      <c r="Z451" s="214">
        <f t="shared" si="232"/>
        <v>0</v>
      </c>
      <c r="AA451" s="214">
        <f t="shared" si="232"/>
        <v>0</v>
      </c>
      <c r="AB451" s="214">
        <f t="shared" si="232"/>
        <v>0</v>
      </c>
      <c r="AC451" s="214">
        <f t="shared" si="232"/>
        <v>0</v>
      </c>
      <c r="AD451" s="214">
        <f t="shared" si="232"/>
        <v>0</v>
      </c>
      <c r="AE451" s="214">
        <f t="shared" si="232"/>
        <v>0</v>
      </c>
      <c r="AF451" s="214">
        <f t="shared" si="232"/>
        <v>0</v>
      </c>
      <c r="AG451" s="214">
        <f t="shared" si="232"/>
        <v>0</v>
      </c>
      <c r="AH451" s="214">
        <f t="shared" si="232"/>
        <v>0</v>
      </c>
      <c r="AI451" s="214">
        <f t="shared" si="232"/>
        <v>0</v>
      </c>
      <c r="AJ451" s="214">
        <f t="shared" si="232"/>
        <v>0</v>
      </c>
      <c r="AK451" s="214">
        <f t="shared" si="232"/>
        <v>0</v>
      </c>
      <c r="AL451" s="214">
        <f t="shared" si="232"/>
        <v>0</v>
      </c>
      <c r="AM451" s="214">
        <f t="shared" si="232"/>
        <v>0</v>
      </c>
      <c r="AN451" s="214">
        <f t="shared" si="232"/>
        <v>0</v>
      </c>
      <c r="AO451" s="214">
        <f t="shared" si="232"/>
        <v>0</v>
      </c>
      <c r="AP451" s="214">
        <f t="shared" si="232"/>
        <v>0</v>
      </c>
    </row>
    <row r="452" spans="1:42" x14ac:dyDescent="0.3">
      <c r="A452" s="16">
        <f t="shared" ref="A452" si="233">A451+1</f>
        <v>10</v>
      </c>
      <c r="B452" s="196">
        <f t="shared" si="222"/>
        <v>0</v>
      </c>
      <c r="C452" s="214">
        <f t="shared" ref="C452:AP452" si="234">LOOKUP(C440,$B$400:$AP$400,$B$401:$AP$401)*$B629/100</f>
        <v>0</v>
      </c>
      <c r="D452" s="214">
        <f t="shared" si="234"/>
        <v>0</v>
      </c>
      <c r="E452" s="214">
        <f t="shared" si="234"/>
        <v>0</v>
      </c>
      <c r="F452" s="214">
        <f t="shared" si="234"/>
        <v>0</v>
      </c>
      <c r="G452" s="214">
        <f t="shared" si="234"/>
        <v>0</v>
      </c>
      <c r="H452" s="214">
        <f t="shared" si="234"/>
        <v>0</v>
      </c>
      <c r="I452" s="214">
        <f t="shared" si="234"/>
        <v>0</v>
      </c>
      <c r="J452" s="214">
        <f t="shared" si="234"/>
        <v>0</v>
      </c>
      <c r="K452" s="214">
        <f t="shared" si="234"/>
        <v>0</v>
      </c>
      <c r="L452" s="214">
        <f t="shared" si="234"/>
        <v>0</v>
      </c>
      <c r="M452" s="214">
        <f t="shared" si="234"/>
        <v>0</v>
      </c>
      <c r="N452" s="214">
        <f t="shared" si="234"/>
        <v>0</v>
      </c>
      <c r="O452" s="214">
        <f t="shared" si="234"/>
        <v>0</v>
      </c>
      <c r="P452" s="214">
        <f t="shared" si="234"/>
        <v>0</v>
      </c>
      <c r="Q452" s="214">
        <f t="shared" si="234"/>
        <v>0</v>
      </c>
      <c r="R452" s="214">
        <f t="shared" si="234"/>
        <v>0</v>
      </c>
      <c r="S452" s="214">
        <f t="shared" si="234"/>
        <v>0</v>
      </c>
      <c r="T452" s="214">
        <f t="shared" si="234"/>
        <v>0</v>
      </c>
      <c r="U452" s="214">
        <f t="shared" si="234"/>
        <v>0</v>
      </c>
      <c r="V452" s="214">
        <f t="shared" si="234"/>
        <v>0</v>
      </c>
      <c r="W452" s="214">
        <f t="shared" si="234"/>
        <v>0</v>
      </c>
      <c r="X452" s="214">
        <f t="shared" si="234"/>
        <v>0</v>
      </c>
      <c r="Y452" s="214">
        <f t="shared" si="234"/>
        <v>0</v>
      </c>
      <c r="Z452" s="214">
        <f t="shared" si="234"/>
        <v>0</v>
      </c>
      <c r="AA452" s="214">
        <f t="shared" si="234"/>
        <v>0</v>
      </c>
      <c r="AB452" s="214">
        <f t="shared" si="234"/>
        <v>0</v>
      </c>
      <c r="AC452" s="214">
        <f t="shared" si="234"/>
        <v>0</v>
      </c>
      <c r="AD452" s="214">
        <f t="shared" si="234"/>
        <v>0</v>
      </c>
      <c r="AE452" s="214">
        <f t="shared" si="234"/>
        <v>0</v>
      </c>
      <c r="AF452" s="214">
        <f t="shared" si="234"/>
        <v>0</v>
      </c>
      <c r="AG452" s="214">
        <f t="shared" si="234"/>
        <v>0</v>
      </c>
      <c r="AH452" s="214">
        <f t="shared" si="234"/>
        <v>0</v>
      </c>
      <c r="AI452" s="214">
        <f t="shared" si="234"/>
        <v>0</v>
      </c>
      <c r="AJ452" s="214">
        <f t="shared" si="234"/>
        <v>0</v>
      </c>
      <c r="AK452" s="214">
        <f t="shared" si="234"/>
        <v>0</v>
      </c>
      <c r="AL452" s="214">
        <f t="shared" si="234"/>
        <v>0</v>
      </c>
      <c r="AM452" s="214">
        <f t="shared" si="234"/>
        <v>0</v>
      </c>
      <c r="AN452" s="214">
        <f t="shared" si="234"/>
        <v>0</v>
      </c>
      <c r="AO452" s="214">
        <f t="shared" si="234"/>
        <v>0</v>
      </c>
      <c r="AP452" s="214">
        <f t="shared" si="234"/>
        <v>0</v>
      </c>
    </row>
    <row r="453" spans="1:42" s="16" customFormat="1" x14ac:dyDescent="0.3">
      <c r="A453" s="39" t="s">
        <v>13</v>
      </c>
      <c r="B453" s="19"/>
      <c r="C453" s="214">
        <f>SUM(C443:C452)</f>
        <v>0</v>
      </c>
      <c r="D453" s="214">
        <f t="shared" ref="D453:AP453" si="235">SUM(D443:D452)</f>
        <v>0</v>
      </c>
      <c r="E453" s="214">
        <f t="shared" si="235"/>
        <v>0</v>
      </c>
      <c r="F453" s="214">
        <f t="shared" si="235"/>
        <v>0</v>
      </c>
      <c r="G453" s="214">
        <f t="shared" si="235"/>
        <v>0</v>
      </c>
      <c r="H453" s="214">
        <f t="shared" si="235"/>
        <v>0</v>
      </c>
      <c r="I453" s="214">
        <f t="shared" si="235"/>
        <v>0</v>
      </c>
      <c r="J453" s="214">
        <f t="shared" si="235"/>
        <v>0</v>
      </c>
      <c r="K453" s="214">
        <f t="shared" si="235"/>
        <v>0</v>
      </c>
      <c r="L453" s="214">
        <f t="shared" si="235"/>
        <v>0</v>
      </c>
      <c r="M453" s="214">
        <f t="shared" si="235"/>
        <v>0</v>
      </c>
      <c r="N453" s="214">
        <f t="shared" si="235"/>
        <v>0</v>
      </c>
      <c r="O453" s="214">
        <f t="shared" si="235"/>
        <v>0</v>
      </c>
      <c r="P453" s="214">
        <f t="shared" si="235"/>
        <v>0</v>
      </c>
      <c r="Q453" s="214">
        <f t="shared" si="235"/>
        <v>0</v>
      </c>
      <c r="R453" s="214">
        <f t="shared" si="235"/>
        <v>0</v>
      </c>
      <c r="S453" s="214">
        <f t="shared" si="235"/>
        <v>0</v>
      </c>
      <c r="T453" s="214">
        <f t="shared" si="235"/>
        <v>0</v>
      </c>
      <c r="U453" s="214">
        <f t="shared" si="235"/>
        <v>0</v>
      </c>
      <c r="V453" s="214">
        <f t="shared" si="235"/>
        <v>0</v>
      </c>
      <c r="W453" s="214">
        <f t="shared" si="235"/>
        <v>0</v>
      </c>
      <c r="X453" s="214">
        <f t="shared" si="235"/>
        <v>0</v>
      </c>
      <c r="Y453" s="214">
        <f t="shared" si="235"/>
        <v>0</v>
      </c>
      <c r="Z453" s="214">
        <f t="shared" si="235"/>
        <v>0</v>
      </c>
      <c r="AA453" s="214">
        <f t="shared" si="235"/>
        <v>0</v>
      </c>
      <c r="AB453" s="214">
        <f t="shared" si="235"/>
        <v>0</v>
      </c>
      <c r="AC453" s="214">
        <f t="shared" si="235"/>
        <v>0</v>
      </c>
      <c r="AD453" s="214">
        <f t="shared" si="235"/>
        <v>0</v>
      </c>
      <c r="AE453" s="214">
        <f t="shared" si="235"/>
        <v>0</v>
      </c>
      <c r="AF453" s="214">
        <f t="shared" si="235"/>
        <v>0</v>
      </c>
      <c r="AG453" s="214">
        <f t="shared" si="235"/>
        <v>0</v>
      </c>
      <c r="AH453" s="214">
        <f t="shared" si="235"/>
        <v>0</v>
      </c>
      <c r="AI453" s="214">
        <f t="shared" si="235"/>
        <v>0</v>
      </c>
      <c r="AJ453" s="214">
        <f t="shared" si="235"/>
        <v>0</v>
      </c>
      <c r="AK453" s="214">
        <f t="shared" si="235"/>
        <v>0</v>
      </c>
      <c r="AL453" s="214">
        <f t="shared" si="235"/>
        <v>0</v>
      </c>
      <c r="AM453" s="214">
        <f t="shared" si="235"/>
        <v>0</v>
      </c>
      <c r="AN453" s="214">
        <f t="shared" si="235"/>
        <v>0</v>
      </c>
      <c r="AO453" s="214">
        <f t="shared" si="235"/>
        <v>0</v>
      </c>
      <c r="AP453" s="214">
        <f t="shared" si="235"/>
        <v>0</v>
      </c>
    </row>
    <row r="454" spans="1:42" s="16" customFormat="1" x14ac:dyDescent="0.3">
      <c r="A454" s="39"/>
      <c r="B454" s="19"/>
      <c r="C454" s="214"/>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row>
    <row r="455" spans="1:42" x14ac:dyDescent="0.3">
      <c r="A455" s="30" t="s">
        <v>99</v>
      </c>
      <c r="C455" s="214"/>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3">
      <c r="A456" s="32" t="s">
        <v>80</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3">
      <c r="A457" s="4">
        <v>1</v>
      </c>
      <c r="C457" s="213">
        <f t="shared" ref="C457:AP457" si="236">C323</f>
        <v>0</v>
      </c>
      <c r="D457" s="213">
        <f t="shared" si="236"/>
        <v>0</v>
      </c>
      <c r="E457" s="213">
        <f t="shared" si="236"/>
        <v>0</v>
      </c>
      <c r="F457" s="213">
        <f t="shared" si="236"/>
        <v>0</v>
      </c>
      <c r="G457" s="213">
        <f t="shared" si="236"/>
        <v>0</v>
      </c>
      <c r="H457" s="213">
        <f t="shared" si="236"/>
        <v>0</v>
      </c>
      <c r="I457" s="213">
        <f t="shared" si="236"/>
        <v>0</v>
      </c>
      <c r="J457" s="213">
        <f t="shared" si="236"/>
        <v>0</v>
      </c>
      <c r="K457" s="213">
        <f t="shared" si="236"/>
        <v>0</v>
      </c>
      <c r="L457" s="213">
        <f t="shared" si="236"/>
        <v>0</v>
      </c>
      <c r="M457" s="213">
        <f t="shared" si="236"/>
        <v>0</v>
      </c>
      <c r="N457" s="213">
        <f t="shared" si="236"/>
        <v>0</v>
      </c>
      <c r="O457" s="213">
        <f t="shared" si="236"/>
        <v>0</v>
      </c>
      <c r="P457" s="213">
        <f t="shared" si="236"/>
        <v>0</v>
      </c>
      <c r="Q457" s="213">
        <f t="shared" si="236"/>
        <v>0</v>
      </c>
      <c r="R457" s="213">
        <f t="shared" si="236"/>
        <v>0</v>
      </c>
      <c r="S457" s="213">
        <f t="shared" si="236"/>
        <v>0</v>
      </c>
      <c r="T457" s="213">
        <f t="shared" si="236"/>
        <v>0</v>
      </c>
      <c r="U457" s="213">
        <f t="shared" si="236"/>
        <v>0</v>
      </c>
      <c r="V457" s="213">
        <f t="shared" si="236"/>
        <v>0</v>
      </c>
      <c r="W457" s="213">
        <f t="shared" si="236"/>
        <v>0</v>
      </c>
      <c r="X457" s="213">
        <f t="shared" si="236"/>
        <v>0</v>
      </c>
      <c r="Y457" s="213">
        <f t="shared" si="236"/>
        <v>0</v>
      </c>
      <c r="Z457" s="213">
        <f t="shared" si="236"/>
        <v>0</v>
      </c>
      <c r="AA457" s="213">
        <f t="shared" si="236"/>
        <v>0</v>
      </c>
      <c r="AB457" s="213">
        <f t="shared" si="236"/>
        <v>0</v>
      </c>
      <c r="AC457" s="213">
        <f t="shared" si="236"/>
        <v>0</v>
      </c>
      <c r="AD457" s="213">
        <f t="shared" si="236"/>
        <v>0</v>
      </c>
      <c r="AE457" s="213">
        <f t="shared" si="236"/>
        <v>0</v>
      </c>
      <c r="AF457" s="213">
        <f t="shared" si="236"/>
        <v>0</v>
      </c>
      <c r="AG457" s="213">
        <f t="shared" si="236"/>
        <v>0</v>
      </c>
      <c r="AH457" s="213">
        <f t="shared" si="236"/>
        <v>0</v>
      </c>
      <c r="AI457" s="213">
        <f t="shared" si="236"/>
        <v>0</v>
      </c>
      <c r="AJ457" s="213">
        <f t="shared" si="236"/>
        <v>0</v>
      </c>
      <c r="AK457" s="213">
        <f t="shared" si="236"/>
        <v>0</v>
      </c>
      <c r="AL457" s="213">
        <f t="shared" si="236"/>
        <v>0</v>
      </c>
      <c r="AM457" s="213">
        <f t="shared" si="236"/>
        <v>0</v>
      </c>
      <c r="AN457" s="213">
        <f t="shared" si="236"/>
        <v>0</v>
      </c>
      <c r="AO457" s="213">
        <f t="shared" si="236"/>
        <v>0</v>
      </c>
      <c r="AP457" s="213">
        <f t="shared" si="236"/>
        <v>0</v>
      </c>
    </row>
    <row r="458" spans="1:42" x14ac:dyDescent="0.3">
      <c r="A458" s="4">
        <f>A457+1</f>
        <v>2</v>
      </c>
      <c r="C458" s="213">
        <f t="shared" ref="C458:AP458" si="237">C324</f>
        <v>0</v>
      </c>
      <c r="D458" s="213">
        <f t="shared" si="237"/>
        <v>0</v>
      </c>
      <c r="E458" s="213">
        <f t="shared" si="237"/>
        <v>0</v>
      </c>
      <c r="F458" s="213">
        <f t="shared" si="237"/>
        <v>0</v>
      </c>
      <c r="G458" s="213">
        <f t="shared" si="237"/>
        <v>0</v>
      </c>
      <c r="H458" s="213">
        <f t="shared" si="237"/>
        <v>0</v>
      </c>
      <c r="I458" s="213">
        <f t="shared" si="237"/>
        <v>0</v>
      </c>
      <c r="J458" s="213">
        <f t="shared" si="237"/>
        <v>0</v>
      </c>
      <c r="K458" s="213">
        <f t="shared" si="237"/>
        <v>0</v>
      </c>
      <c r="L458" s="213">
        <f t="shared" si="237"/>
        <v>0</v>
      </c>
      <c r="M458" s="213">
        <f t="shared" si="237"/>
        <v>0</v>
      </c>
      <c r="N458" s="213">
        <f t="shared" si="237"/>
        <v>0</v>
      </c>
      <c r="O458" s="213">
        <f t="shared" si="237"/>
        <v>0</v>
      </c>
      <c r="P458" s="213">
        <f t="shared" si="237"/>
        <v>0</v>
      </c>
      <c r="Q458" s="213">
        <f t="shared" si="237"/>
        <v>0</v>
      </c>
      <c r="R458" s="213">
        <f t="shared" si="237"/>
        <v>0</v>
      </c>
      <c r="S458" s="213">
        <f t="shared" si="237"/>
        <v>0</v>
      </c>
      <c r="T458" s="213">
        <f t="shared" si="237"/>
        <v>0</v>
      </c>
      <c r="U458" s="213">
        <f t="shared" si="237"/>
        <v>0</v>
      </c>
      <c r="V458" s="213">
        <f t="shared" si="237"/>
        <v>0</v>
      </c>
      <c r="W458" s="213">
        <f t="shared" si="237"/>
        <v>0</v>
      </c>
      <c r="X458" s="213">
        <f t="shared" si="237"/>
        <v>0</v>
      </c>
      <c r="Y458" s="213">
        <f t="shared" si="237"/>
        <v>0</v>
      </c>
      <c r="Z458" s="213">
        <f t="shared" si="237"/>
        <v>0</v>
      </c>
      <c r="AA458" s="213">
        <f t="shared" si="237"/>
        <v>0</v>
      </c>
      <c r="AB458" s="213">
        <f t="shared" si="237"/>
        <v>0</v>
      </c>
      <c r="AC458" s="213">
        <f t="shared" si="237"/>
        <v>0</v>
      </c>
      <c r="AD458" s="213">
        <f t="shared" si="237"/>
        <v>0</v>
      </c>
      <c r="AE458" s="213">
        <f t="shared" si="237"/>
        <v>0</v>
      </c>
      <c r="AF458" s="213">
        <f t="shared" si="237"/>
        <v>0</v>
      </c>
      <c r="AG458" s="213">
        <f t="shared" si="237"/>
        <v>0</v>
      </c>
      <c r="AH458" s="213">
        <f t="shared" si="237"/>
        <v>0</v>
      </c>
      <c r="AI458" s="213">
        <f t="shared" si="237"/>
        <v>0</v>
      </c>
      <c r="AJ458" s="213">
        <f t="shared" si="237"/>
        <v>0</v>
      </c>
      <c r="AK458" s="213">
        <f t="shared" si="237"/>
        <v>0</v>
      </c>
      <c r="AL458" s="213">
        <f t="shared" si="237"/>
        <v>0</v>
      </c>
      <c r="AM458" s="213">
        <f t="shared" si="237"/>
        <v>0</v>
      </c>
      <c r="AN458" s="213">
        <f t="shared" si="237"/>
        <v>0</v>
      </c>
      <c r="AO458" s="213">
        <f t="shared" si="237"/>
        <v>0</v>
      </c>
      <c r="AP458" s="213">
        <f t="shared" si="237"/>
        <v>0</v>
      </c>
    </row>
    <row r="459" spans="1:42" x14ac:dyDescent="0.3">
      <c r="A459" s="4">
        <f t="shared" ref="A459:A464" si="238">A458+1</f>
        <v>3</v>
      </c>
      <c r="C459" s="213">
        <f t="shared" ref="C459:AP459" si="239">C325</f>
        <v>0</v>
      </c>
      <c r="D459" s="213">
        <f t="shared" si="239"/>
        <v>0</v>
      </c>
      <c r="E459" s="213">
        <f t="shared" si="239"/>
        <v>0</v>
      </c>
      <c r="F459" s="213">
        <f t="shared" si="239"/>
        <v>0</v>
      </c>
      <c r="G459" s="213">
        <f t="shared" si="239"/>
        <v>0</v>
      </c>
      <c r="H459" s="213">
        <f t="shared" si="239"/>
        <v>0</v>
      </c>
      <c r="I459" s="213">
        <f t="shared" si="239"/>
        <v>0</v>
      </c>
      <c r="J459" s="213">
        <f t="shared" si="239"/>
        <v>0</v>
      </c>
      <c r="K459" s="213">
        <f t="shared" si="239"/>
        <v>0</v>
      </c>
      <c r="L459" s="213">
        <f t="shared" si="239"/>
        <v>0</v>
      </c>
      <c r="M459" s="213">
        <f t="shared" si="239"/>
        <v>0</v>
      </c>
      <c r="N459" s="213">
        <f t="shared" si="239"/>
        <v>0</v>
      </c>
      <c r="O459" s="213">
        <f t="shared" si="239"/>
        <v>0</v>
      </c>
      <c r="P459" s="213">
        <f t="shared" si="239"/>
        <v>0</v>
      </c>
      <c r="Q459" s="213">
        <f t="shared" si="239"/>
        <v>0</v>
      </c>
      <c r="R459" s="213">
        <f t="shared" si="239"/>
        <v>0</v>
      </c>
      <c r="S459" s="213">
        <f t="shared" si="239"/>
        <v>0</v>
      </c>
      <c r="T459" s="213">
        <f t="shared" si="239"/>
        <v>0</v>
      </c>
      <c r="U459" s="213">
        <f t="shared" si="239"/>
        <v>0</v>
      </c>
      <c r="V459" s="213">
        <f t="shared" si="239"/>
        <v>0</v>
      </c>
      <c r="W459" s="213">
        <f t="shared" si="239"/>
        <v>0</v>
      </c>
      <c r="X459" s="213">
        <f t="shared" si="239"/>
        <v>0</v>
      </c>
      <c r="Y459" s="213">
        <f t="shared" si="239"/>
        <v>0</v>
      </c>
      <c r="Z459" s="213">
        <f t="shared" si="239"/>
        <v>0</v>
      </c>
      <c r="AA459" s="213">
        <f t="shared" si="239"/>
        <v>0</v>
      </c>
      <c r="AB459" s="213">
        <f t="shared" si="239"/>
        <v>0</v>
      </c>
      <c r="AC459" s="213">
        <f t="shared" si="239"/>
        <v>0</v>
      </c>
      <c r="AD459" s="213">
        <f t="shared" si="239"/>
        <v>0</v>
      </c>
      <c r="AE459" s="213">
        <f t="shared" si="239"/>
        <v>0</v>
      </c>
      <c r="AF459" s="213">
        <f t="shared" si="239"/>
        <v>0</v>
      </c>
      <c r="AG459" s="213">
        <f t="shared" si="239"/>
        <v>0</v>
      </c>
      <c r="AH459" s="213">
        <f t="shared" si="239"/>
        <v>0</v>
      </c>
      <c r="AI459" s="213">
        <f t="shared" si="239"/>
        <v>0</v>
      </c>
      <c r="AJ459" s="213">
        <f t="shared" si="239"/>
        <v>0</v>
      </c>
      <c r="AK459" s="213">
        <f t="shared" si="239"/>
        <v>0</v>
      </c>
      <c r="AL459" s="213">
        <f t="shared" si="239"/>
        <v>0</v>
      </c>
      <c r="AM459" s="213">
        <f t="shared" si="239"/>
        <v>0</v>
      </c>
      <c r="AN459" s="213">
        <f t="shared" si="239"/>
        <v>0</v>
      </c>
      <c r="AO459" s="213">
        <f t="shared" si="239"/>
        <v>0</v>
      </c>
      <c r="AP459" s="213">
        <f t="shared" si="239"/>
        <v>0</v>
      </c>
    </row>
    <row r="460" spans="1:42" x14ac:dyDescent="0.3">
      <c r="A460" s="4">
        <f t="shared" si="238"/>
        <v>4</v>
      </c>
      <c r="C460" s="213">
        <f t="shared" ref="C460:AP460" si="240">C326</f>
        <v>0</v>
      </c>
      <c r="D460" s="213">
        <f t="shared" si="240"/>
        <v>0</v>
      </c>
      <c r="E460" s="213">
        <f t="shared" si="240"/>
        <v>0</v>
      </c>
      <c r="F460" s="213">
        <f t="shared" si="240"/>
        <v>0</v>
      </c>
      <c r="G460" s="213">
        <f t="shared" si="240"/>
        <v>0</v>
      </c>
      <c r="H460" s="213">
        <f t="shared" si="240"/>
        <v>0</v>
      </c>
      <c r="I460" s="213">
        <f t="shared" si="240"/>
        <v>0</v>
      </c>
      <c r="J460" s="213">
        <f t="shared" si="240"/>
        <v>0</v>
      </c>
      <c r="K460" s="213">
        <f t="shared" si="240"/>
        <v>0</v>
      </c>
      <c r="L460" s="213">
        <f t="shared" si="240"/>
        <v>0</v>
      </c>
      <c r="M460" s="213">
        <f t="shared" si="240"/>
        <v>0</v>
      </c>
      <c r="N460" s="213">
        <f t="shared" si="240"/>
        <v>0</v>
      </c>
      <c r="O460" s="213">
        <f t="shared" si="240"/>
        <v>0</v>
      </c>
      <c r="P460" s="213">
        <f t="shared" si="240"/>
        <v>0</v>
      </c>
      <c r="Q460" s="213">
        <f t="shared" si="240"/>
        <v>0</v>
      </c>
      <c r="R460" s="213">
        <f t="shared" si="240"/>
        <v>0</v>
      </c>
      <c r="S460" s="213">
        <f t="shared" si="240"/>
        <v>0</v>
      </c>
      <c r="T460" s="213">
        <f t="shared" si="240"/>
        <v>0</v>
      </c>
      <c r="U460" s="213">
        <f t="shared" si="240"/>
        <v>0</v>
      </c>
      <c r="V460" s="213">
        <f t="shared" si="240"/>
        <v>0</v>
      </c>
      <c r="W460" s="213">
        <f t="shared" si="240"/>
        <v>0</v>
      </c>
      <c r="X460" s="213">
        <f t="shared" si="240"/>
        <v>0</v>
      </c>
      <c r="Y460" s="213">
        <f t="shared" si="240"/>
        <v>0</v>
      </c>
      <c r="Z460" s="213">
        <f t="shared" si="240"/>
        <v>0</v>
      </c>
      <c r="AA460" s="213">
        <f t="shared" si="240"/>
        <v>0</v>
      </c>
      <c r="AB460" s="213">
        <f t="shared" si="240"/>
        <v>0</v>
      </c>
      <c r="AC460" s="213">
        <f t="shared" si="240"/>
        <v>0</v>
      </c>
      <c r="AD460" s="213">
        <f t="shared" si="240"/>
        <v>0</v>
      </c>
      <c r="AE460" s="213">
        <f t="shared" si="240"/>
        <v>0</v>
      </c>
      <c r="AF460" s="213">
        <f t="shared" si="240"/>
        <v>0</v>
      </c>
      <c r="AG460" s="213">
        <f t="shared" si="240"/>
        <v>0</v>
      </c>
      <c r="AH460" s="213">
        <f t="shared" si="240"/>
        <v>0</v>
      </c>
      <c r="AI460" s="213">
        <f t="shared" si="240"/>
        <v>0</v>
      </c>
      <c r="AJ460" s="213">
        <f t="shared" si="240"/>
        <v>0</v>
      </c>
      <c r="AK460" s="213">
        <f t="shared" si="240"/>
        <v>0</v>
      </c>
      <c r="AL460" s="213">
        <f t="shared" si="240"/>
        <v>0</v>
      </c>
      <c r="AM460" s="213">
        <f t="shared" si="240"/>
        <v>0</v>
      </c>
      <c r="AN460" s="213">
        <f t="shared" si="240"/>
        <v>0</v>
      </c>
      <c r="AO460" s="213">
        <f t="shared" si="240"/>
        <v>0</v>
      </c>
      <c r="AP460" s="213">
        <f t="shared" si="240"/>
        <v>0</v>
      </c>
    </row>
    <row r="461" spans="1:42" x14ac:dyDescent="0.3">
      <c r="A461" s="4">
        <f t="shared" si="238"/>
        <v>5</v>
      </c>
      <c r="C461" s="213">
        <f t="shared" ref="C461:AP461" si="241">C327</f>
        <v>0</v>
      </c>
      <c r="D461" s="213">
        <f t="shared" si="241"/>
        <v>0</v>
      </c>
      <c r="E461" s="213">
        <f t="shared" si="241"/>
        <v>0</v>
      </c>
      <c r="F461" s="213">
        <f t="shared" si="241"/>
        <v>0</v>
      </c>
      <c r="G461" s="213">
        <f t="shared" si="241"/>
        <v>0</v>
      </c>
      <c r="H461" s="213">
        <f t="shared" si="241"/>
        <v>0</v>
      </c>
      <c r="I461" s="213">
        <f t="shared" si="241"/>
        <v>0</v>
      </c>
      <c r="J461" s="213">
        <f t="shared" si="241"/>
        <v>0</v>
      </c>
      <c r="K461" s="213">
        <f t="shared" si="241"/>
        <v>0</v>
      </c>
      <c r="L461" s="213">
        <f t="shared" si="241"/>
        <v>0</v>
      </c>
      <c r="M461" s="213">
        <f t="shared" si="241"/>
        <v>0</v>
      </c>
      <c r="N461" s="213">
        <f t="shared" si="241"/>
        <v>0</v>
      </c>
      <c r="O461" s="213">
        <f t="shared" si="241"/>
        <v>0</v>
      </c>
      <c r="P461" s="213">
        <f t="shared" si="241"/>
        <v>0</v>
      </c>
      <c r="Q461" s="213">
        <f t="shared" si="241"/>
        <v>0</v>
      </c>
      <c r="R461" s="213">
        <f t="shared" si="241"/>
        <v>0</v>
      </c>
      <c r="S461" s="213">
        <f t="shared" si="241"/>
        <v>0</v>
      </c>
      <c r="T461" s="213">
        <f t="shared" si="241"/>
        <v>0</v>
      </c>
      <c r="U461" s="213">
        <f t="shared" si="241"/>
        <v>0</v>
      </c>
      <c r="V461" s="213">
        <f t="shared" si="241"/>
        <v>0</v>
      </c>
      <c r="W461" s="213">
        <f t="shared" si="241"/>
        <v>0</v>
      </c>
      <c r="X461" s="213">
        <f t="shared" si="241"/>
        <v>0</v>
      </c>
      <c r="Y461" s="213">
        <f t="shared" si="241"/>
        <v>0</v>
      </c>
      <c r="Z461" s="213">
        <f t="shared" si="241"/>
        <v>0</v>
      </c>
      <c r="AA461" s="213">
        <f t="shared" si="241"/>
        <v>0</v>
      </c>
      <c r="AB461" s="213">
        <f t="shared" si="241"/>
        <v>0</v>
      </c>
      <c r="AC461" s="213">
        <f t="shared" si="241"/>
        <v>0</v>
      </c>
      <c r="AD461" s="213">
        <f t="shared" si="241"/>
        <v>0</v>
      </c>
      <c r="AE461" s="213">
        <f t="shared" si="241"/>
        <v>0</v>
      </c>
      <c r="AF461" s="213">
        <f t="shared" si="241"/>
        <v>0</v>
      </c>
      <c r="AG461" s="213">
        <f t="shared" si="241"/>
        <v>0</v>
      </c>
      <c r="AH461" s="213">
        <f t="shared" si="241"/>
        <v>0</v>
      </c>
      <c r="AI461" s="213">
        <f t="shared" si="241"/>
        <v>0</v>
      </c>
      <c r="AJ461" s="213">
        <f t="shared" si="241"/>
        <v>0</v>
      </c>
      <c r="AK461" s="213">
        <f t="shared" si="241"/>
        <v>0</v>
      </c>
      <c r="AL461" s="213">
        <f t="shared" si="241"/>
        <v>0</v>
      </c>
      <c r="AM461" s="213">
        <f t="shared" si="241"/>
        <v>0</v>
      </c>
      <c r="AN461" s="213">
        <f t="shared" si="241"/>
        <v>0</v>
      </c>
      <c r="AO461" s="213">
        <f t="shared" si="241"/>
        <v>0</v>
      </c>
      <c r="AP461" s="213">
        <f t="shared" si="241"/>
        <v>0</v>
      </c>
    </row>
    <row r="462" spans="1:42" x14ac:dyDescent="0.3">
      <c r="A462" s="4">
        <f t="shared" si="238"/>
        <v>6</v>
      </c>
      <c r="C462" s="213">
        <f t="shared" ref="C462:AP462" si="242">C328</f>
        <v>0</v>
      </c>
      <c r="D462" s="213">
        <f t="shared" si="242"/>
        <v>0</v>
      </c>
      <c r="E462" s="213">
        <f t="shared" si="242"/>
        <v>0</v>
      </c>
      <c r="F462" s="213">
        <f t="shared" si="242"/>
        <v>0</v>
      </c>
      <c r="G462" s="213">
        <f t="shared" si="242"/>
        <v>0</v>
      </c>
      <c r="H462" s="213">
        <f t="shared" si="242"/>
        <v>0</v>
      </c>
      <c r="I462" s="213">
        <f t="shared" si="242"/>
        <v>0</v>
      </c>
      <c r="J462" s="213">
        <f t="shared" si="242"/>
        <v>0</v>
      </c>
      <c r="K462" s="213">
        <f t="shared" si="242"/>
        <v>0</v>
      </c>
      <c r="L462" s="213">
        <f t="shared" si="242"/>
        <v>0</v>
      </c>
      <c r="M462" s="213">
        <f t="shared" si="242"/>
        <v>0</v>
      </c>
      <c r="N462" s="213">
        <f t="shared" si="242"/>
        <v>0</v>
      </c>
      <c r="O462" s="213">
        <f t="shared" si="242"/>
        <v>0</v>
      </c>
      <c r="P462" s="213">
        <f t="shared" si="242"/>
        <v>0</v>
      </c>
      <c r="Q462" s="213">
        <f t="shared" si="242"/>
        <v>0</v>
      </c>
      <c r="R462" s="213">
        <f t="shared" si="242"/>
        <v>0</v>
      </c>
      <c r="S462" s="213">
        <f t="shared" si="242"/>
        <v>0</v>
      </c>
      <c r="T462" s="213">
        <f t="shared" si="242"/>
        <v>0</v>
      </c>
      <c r="U462" s="213">
        <f t="shared" si="242"/>
        <v>0</v>
      </c>
      <c r="V462" s="213">
        <f t="shared" si="242"/>
        <v>0</v>
      </c>
      <c r="W462" s="213">
        <f t="shared" si="242"/>
        <v>0</v>
      </c>
      <c r="X462" s="213">
        <f t="shared" si="242"/>
        <v>0</v>
      </c>
      <c r="Y462" s="213">
        <f t="shared" si="242"/>
        <v>0</v>
      </c>
      <c r="Z462" s="213">
        <f t="shared" si="242"/>
        <v>0</v>
      </c>
      <c r="AA462" s="213">
        <f t="shared" si="242"/>
        <v>0</v>
      </c>
      <c r="AB462" s="213">
        <f t="shared" si="242"/>
        <v>0</v>
      </c>
      <c r="AC462" s="213">
        <f t="shared" si="242"/>
        <v>0</v>
      </c>
      <c r="AD462" s="213">
        <f t="shared" si="242"/>
        <v>0</v>
      </c>
      <c r="AE462" s="213">
        <f t="shared" si="242"/>
        <v>0</v>
      </c>
      <c r="AF462" s="213">
        <f t="shared" si="242"/>
        <v>0</v>
      </c>
      <c r="AG462" s="213">
        <f t="shared" si="242"/>
        <v>0</v>
      </c>
      <c r="AH462" s="213">
        <f t="shared" si="242"/>
        <v>0</v>
      </c>
      <c r="AI462" s="213">
        <f t="shared" si="242"/>
        <v>0</v>
      </c>
      <c r="AJ462" s="213">
        <f t="shared" si="242"/>
        <v>0</v>
      </c>
      <c r="AK462" s="213">
        <f t="shared" si="242"/>
        <v>0</v>
      </c>
      <c r="AL462" s="213">
        <f t="shared" si="242"/>
        <v>0</v>
      </c>
      <c r="AM462" s="213">
        <f t="shared" si="242"/>
        <v>0</v>
      </c>
      <c r="AN462" s="213">
        <f t="shared" si="242"/>
        <v>0</v>
      </c>
      <c r="AO462" s="213">
        <f t="shared" si="242"/>
        <v>0</v>
      </c>
      <c r="AP462" s="213">
        <f t="shared" si="242"/>
        <v>0</v>
      </c>
    </row>
    <row r="463" spans="1:42" x14ac:dyDescent="0.3">
      <c r="A463" s="4">
        <f t="shared" si="238"/>
        <v>7</v>
      </c>
      <c r="C463" s="213">
        <f t="shared" ref="C463:AP463" si="243">C329</f>
        <v>0</v>
      </c>
      <c r="D463" s="213">
        <f t="shared" si="243"/>
        <v>0</v>
      </c>
      <c r="E463" s="213">
        <f t="shared" si="243"/>
        <v>0</v>
      </c>
      <c r="F463" s="213">
        <f t="shared" si="243"/>
        <v>0</v>
      </c>
      <c r="G463" s="213">
        <f t="shared" si="243"/>
        <v>0</v>
      </c>
      <c r="H463" s="213">
        <f t="shared" si="243"/>
        <v>0</v>
      </c>
      <c r="I463" s="213">
        <f t="shared" si="243"/>
        <v>0</v>
      </c>
      <c r="J463" s="213">
        <f t="shared" si="243"/>
        <v>0</v>
      </c>
      <c r="K463" s="213">
        <f t="shared" si="243"/>
        <v>0</v>
      </c>
      <c r="L463" s="213">
        <f t="shared" si="243"/>
        <v>0</v>
      </c>
      <c r="M463" s="213">
        <f t="shared" si="243"/>
        <v>0</v>
      </c>
      <c r="N463" s="213">
        <f t="shared" si="243"/>
        <v>0</v>
      </c>
      <c r="O463" s="213">
        <f t="shared" si="243"/>
        <v>0</v>
      </c>
      <c r="P463" s="213">
        <f t="shared" si="243"/>
        <v>0</v>
      </c>
      <c r="Q463" s="213">
        <f t="shared" si="243"/>
        <v>0</v>
      </c>
      <c r="R463" s="213">
        <f t="shared" si="243"/>
        <v>0</v>
      </c>
      <c r="S463" s="213">
        <f t="shared" si="243"/>
        <v>0</v>
      </c>
      <c r="T463" s="213">
        <f t="shared" si="243"/>
        <v>0</v>
      </c>
      <c r="U463" s="213">
        <f t="shared" si="243"/>
        <v>0</v>
      </c>
      <c r="V463" s="213">
        <f t="shared" si="243"/>
        <v>0</v>
      </c>
      <c r="W463" s="213">
        <f t="shared" si="243"/>
        <v>0</v>
      </c>
      <c r="X463" s="213">
        <f t="shared" si="243"/>
        <v>0</v>
      </c>
      <c r="Y463" s="213">
        <f t="shared" si="243"/>
        <v>0</v>
      </c>
      <c r="Z463" s="213">
        <f t="shared" si="243"/>
        <v>0</v>
      </c>
      <c r="AA463" s="213">
        <f t="shared" si="243"/>
        <v>0</v>
      </c>
      <c r="AB463" s="213">
        <f t="shared" si="243"/>
        <v>0</v>
      </c>
      <c r="AC463" s="213">
        <f t="shared" si="243"/>
        <v>0</v>
      </c>
      <c r="AD463" s="213">
        <f t="shared" si="243"/>
        <v>0</v>
      </c>
      <c r="AE463" s="213">
        <f t="shared" si="243"/>
        <v>0</v>
      </c>
      <c r="AF463" s="213">
        <f t="shared" si="243"/>
        <v>0</v>
      </c>
      <c r="AG463" s="213">
        <f t="shared" si="243"/>
        <v>0</v>
      </c>
      <c r="AH463" s="213">
        <f t="shared" si="243"/>
        <v>0</v>
      </c>
      <c r="AI463" s="213">
        <f t="shared" si="243"/>
        <v>0</v>
      </c>
      <c r="AJ463" s="213">
        <f t="shared" si="243"/>
        <v>0</v>
      </c>
      <c r="AK463" s="213">
        <f t="shared" si="243"/>
        <v>0</v>
      </c>
      <c r="AL463" s="213">
        <f t="shared" si="243"/>
        <v>0</v>
      </c>
      <c r="AM463" s="213">
        <f t="shared" si="243"/>
        <v>0</v>
      </c>
      <c r="AN463" s="213">
        <f t="shared" si="243"/>
        <v>0</v>
      </c>
      <c r="AO463" s="213">
        <f t="shared" si="243"/>
        <v>0</v>
      </c>
      <c r="AP463" s="213">
        <f t="shared" si="243"/>
        <v>0</v>
      </c>
    </row>
    <row r="464" spans="1:42" x14ac:dyDescent="0.3">
      <c r="A464" s="4">
        <f t="shared" si="238"/>
        <v>8</v>
      </c>
      <c r="C464" s="213">
        <f t="shared" ref="C464:AP464" si="244">C330</f>
        <v>0</v>
      </c>
      <c r="D464" s="213">
        <f t="shared" si="244"/>
        <v>0</v>
      </c>
      <c r="E464" s="213">
        <f t="shared" si="244"/>
        <v>0</v>
      </c>
      <c r="F464" s="213">
        <f t="shared" si="244"/>
        <v>0</v>
      </c>
      <c r="G464" s="213">
        <f t="shared" si="244"/>
        <v>0</v>
      </c>
      <c r="H464" s="213">
        <f t="shared" si="244"/>
        <v>0</v>
      </c>
      <c r="I464" s="213">
        <f t="shared" si="244"/>
        <v>0</v>
      </c>
      <c r="J464" s="213">
        <f t="shared" si="244"/>
        <v>0</v>
      </c>
      <c r="K464" s="213">
        <f t="shared" si="244"/>
        <v>0</v>
      </c>
      <c r="L464" s="213">
        <f t="shared" si="244"/>
        <v>0</v>
      </c>
      <c r="M464" s="213">
        <f t="shared" si="244"/>
        <v>0</v>
      </c>
      <c r="N464" s="213">
        <f t="shared" si="244"/>
        <v>0</v>
      </c>
      <c r="O464" s="213">
        <f t="shared" si="244"/>
        <v>0</v>
      </c>
      <c r="P464" s="213">
        <f t="shared" si="244"/>
        <v>0</v>
      </c>
      <c r="Q464" s="213">
        <f t="shared" si="244"/>
        <v>0</v>
      </c>
      <c r="R464" s="213">
        <f t="shared" si="244"/>
        <v>0</v>
      </c>
      <c r="S464" s="213">
        <f t="shared" si="244"/>
        <v>0</v>
      </c>
      <c r="T464" s="213">
        <f t="shared" si="244"/>
        <v>0</v>
      </c>
      <c r="U464" s="213">
        <f t="shared" si="244"/>
        <v>0</v>
      </c>
      <c r="V464" s="213">
        <f t="shared" si="244"/>
        <v>0</v>
      </c>
      <c r="W464" s="213">
        <f t="shared" si="244"/>
        <v>0</v>
      </c>
      <c r="X464" s="213">
        <f t="shared" si="244"/>
        <v>0</v>
      </c>
      <c r="Y464" s="213">
        <f t="shared" si="244"/>
        <v>0</v>
      </c>
      <c r="Z464" s="213">
        <f t="shared" si="244"/>
        <v>0</v>
      </c>
      <c r="AA464" s="213">
        <f t="shared" si="244"/>
        <v>0</v>
      </c>
      <c r="AB464" s="213">
        <f t="shared" si="244"/>
        <v>0</v>
      </c>
      <c r="AC464" s="213">
        <f t="shared" si="244"/>
        <v>0</v>
      </c>
      <c r="AD464" s="213">
        <f t="shared" si="244"/>
        <v>0</v>
      </c>
      <c r="AE464" s="213">
        <f t="shared" si="244"/>
        <v>0</v>
      </c>
      <c r="AF464" s="213">
        <f t="shared" si="244"/>
        <v>0</v>
      </c>
      <c r="AG464" s="213">
        <f t="shared" si="244"/>
        <v>0</v>
      </c>
      <c r="AH464" s="213">
        <f t="shared" si="244"/>
        <v>0</v>
      </c>
      <c r="AI464" s="213">
        <f t="shared" si="244"/>
        <v>0</v>
      </c>
      <c r="AJ464" s="213">
        <f t="shared" si="244"/>
        <v>0</v>
      </c>
      <c r="AK464" s="213">
        <f t="shared" si="244"/>
        <v>0</v>
      </c>
      <c r="AL464" s="213">
        <f t="shared" si="244"/>
        <v>0</v>
      </c>
      <c r="AM464" s="213">
        <f t="shared" si="244"/>
        <v>0</v>
      </c>
      <c r="AN464" s="213">
        <f t="shared" si="244"/>
        <v>0</v>
      </c>
      <c r="AO464" s="213">
        <f t="shared" si="244"/>
        <v>0</v>
      </c>
      <c r="AP464" s="213">
        <f t="shared" si="244"/>
        <v>0</v>
      </c>
    </row>
    <row r="465" spans="1:42" x14ac:dyDescent="0.3">
      <c r="A465" s="4">
        <f>A464+1</f>
        <v>9</v>
      </c>
      <c r="C465" s="213">
        <f t="shared" ref="C465:AP465" si="245">C331</f>
        <v>0</v>
      </c>
      <c r="D465" s="213">
        <f t="shared" si="245"/>
        <v>0</v>
      </c>
      <c r="E465" s="213">
        <f t="shared" si="245"/>
        <v>0</v>
      </c>
      <c r="F465" s="213">
        <f t="shared" si="245"/>
        <v>0</v>
      </c>
      <c r="G465" s="213">
        <f t="shared" si="245"/>
        <v>0</v>
      </c>
      <c r="H465" s="213">
        <f t="shared" si="245"/>
        <v>0</v>
      </c>
      <c r="I465" s="213">
        <f t="shared" si="245"/>
        <v>0</v>
      </c>
      <c r="J465" s="213">
        <f t="shared" si="245"/>
        <v>0</v>
      </c>
      <c r="K465" s="213">
        <f t="shared" si="245"/>
        <v>0</v>
      </c>
      <c r="L465" s="213">
        <f t="shared" si="245"/>
        <v>0</v>
      </c>
      <c r="M465" s="213">
        <f t="shared" si="245"/>
        <v>0</v>
      </c>
      <c r="N465" s="213">
        <f t="shared" si="245"/>
        <v>0</v>
      </c>
      <c r="O465" s="213">
        <f t="shared" si="245"/>
        <v>0</v>
      </c>
      <c r="P465" s="213">
        <f t="shared" si="245"/>
        <v>0</v>
      </c>
      <c r="Q465" s="213">
        <f t="shared" si="245"/>
        <v>0</v>
      </c>
      <c r="R465" s="213">
        <f t="shared" si="245"/>
        <v>0</v>
      </c>
      <c r="S465" s="213">
        <f t="shared" si="245"/>
        <v>0</v>
      </c>
      <c r="T465" s="213">
        <f t="shared" si="245"/>
        <v>0</v>
      </c>
      <c r="U465" s="213">
        <f t="shared" si="245"/>
        <v>0</v>
      </c>
      <c r="V465" s="213">
        <f t="shared" si="245"/>
        <v>0</v>
      </c>
      <c r="W465" s="213">
        <f t="shared" si="245"/>
        <v>0</v>
      </c>
      <c r="X465" s="213">
        <f t="shared" si="245"/>
        <v>0</v>
      </c>
      <c r="Y465" s="213">
        <f t="shared" si="245"/>
        <v>0</v>
      </c>
      <c r="Z465" s="213">
        <f t="shared" si="245"/>
        <v>0</v>
      </c>
      <c r="AA465" s="213">
        <f t="shared" si="245"/>
        <v>0</v>
      </c>
      <c r="AB465" s="213">
        <f t="shared" si="245"/>
        <v>0</v>
      </c>
      <c r="AC465" s="213">
        <f t="shared" si="245"/>
        <v>0</v>
      </c>
      <c r="AD465" s="213">
        <f t="shared" si="245"/>
        <v>0</v>
      </c>
      <c r="AE465" s="213">
        <f t="shared" si="245"/>
        <v>0</v>
      </c>
      <c r="AF465" s="213">
        <f t="shared" si="245"/>
        <v>0</v>
      </c>
      <c r="AG465" s="213">
        <f t="shared" si="245"/>
        <v>0</v>
      </c>
      <c r="AH465" s="213">
        <f t="shared" si="245"/>
        <v>0</v>
      </c>
      <c r="AI465" s="213">
        <f t="shared" si="245"/>
        <v>0</v>
      </c>
      <c r="AJ465" s="213">
        <f t="shared" si="245"/>
        <v>0</v>
      </c>
      <c r="AK465" s="213">
        <f t="shared" si="245"/>
        <v>0</v>
      </c>
      <c r="AL465" s="213">
        <f t="shared" si="245"/>
        <v>0</v>
      </c>
      <c r="AM465" s="213">
        <f t="shared" si="245"/>
        <v>0</v>
      </c>
      <c r="AN465" s="213">
        <f t="shared" si="245"/>
        <v>0</v>
      </c>
      <c r="AO465" s="213">
        <f t="shared" si="245"/>
        <v>0</v>
      </c>
      <c r="AP465" s="213">
        <f t="shared" si="245"/>
        <v>0</v>
      </c>
    </row>
    <row r="466" spans="1:42" x14ac:dyDescent="0.3">
      <c r="A466" s="4">
        <f t="shared" ref="A466" si="246">A465+1</f>
        <v>10</v>
      </c>
      <c r="C466" s="213">
        <f t="shared" ref="C466:AP466" si="247">C332</f>
        <v>0</v>
      </c>
      <c r="D466" s="213">
        <f t="shared" si="247"/>
        <v>0</v>
      </c>
      <c r="E466" s="213">
        <f t="shared" si="247"/>
        <v>0</v>
      </c>
      <c r="F466" s="213">
        <f t="shared" si="247"/>
        <v>0</v>
      </c>
      <c r="G466" s="213">
        <f t="shared" si="247"/>
        <v>0</v>
      </c>
      <c r="H466" s="213">
        <f t="shared" si="247"/>
        <v>0</v>
      </c>
      <c r="I466" s="213">
        <f t="shared" si="247"/>
        <v>0</v>
      </c>
      <c r="J466" s="213">
        <f t="shared" si="247"/>
        <v>0</v>
      </c>
      <c r="K466" s="213">
        <f t="shared" si="247"/>
        <v>0</v>
      </c>
      <c r="L466" s="213">
        <f t="shared" si="247"/>
        <v>0</v>
      </c>
      <c r="M466" s="213">
        <f t="shared" si="247"/>
        <v>0</v>
      </c>
      <c r="N466" s="213">
        <f t="shared" si="247"/>
        <v>0</v>
      </c>
      <c r="O466" s="213">
        <f t="shared" si="247"/>
        <v>0</v>
      </c>
      <c r="P466" s="213">
        <f t="shared" si="247"/>
        <v>0</v>
      </c>
      <c r="Q466" s="213">
        <f t="shared" si="247"/>
        <v>0</v>
      </c>
      <c r="R466" s="213">
        <f t="shared" si="247"/>
        <v>0</v>
      </c>
      <c r="S466" s="213">
        <f t="shared" si="247"/>
        <v>0</v>
      </c>
      <c r="T466" s="213">
        <f t="shared" si="247"/>
        <v>0</v>
      </c>
      <c r="U466" s="213">
        <f t="shared" si="247"/>
        <v>0</v>
      </c>
      <c r="V466" s="213">
        <f t="shared" si="247"/>
        <v>0</v>
      </c>
      <c r="W466" s="213">
        <f t="shared" si="247"/>
        <v>0</v>
      </c>
      <c r="X466" s="213">
        <f t="shared" si="247"/>
        <v>0</v>
      </c>
      <c r="Y466" s="213">
        <f t="shared" si="247"/>
        <v>0</v>
      </c>
      <c r="Z466" s="213">
        <f t="shared" si="247"/>
        <v>0</v>
      </c>
      <c r="AA466" s="213">
        <f t="shared" si="247"/>
        <v>0</v>
      </c>
      <c r="AB466" s="213">
        <f t="shared" si="247"/>
        <v>0</v>
      </c>
      <c r="AC466" s="213">
        <f t="shared" si="247"/>
        <v>0</v>
      </c>
      <c r="AD466" s="213">
        <f t="shared" si="247"/>
        <v>0</v>
      </c>
      <c r="AE466" s="213">
        <f t="shared" si="247"/>
        <v>0</v>
      </c>
      <c r="AF466" s="213">
        <f t="shared" si="247"/>
        <v>0</v>
      </c>
      <c r="AG466" s="213">
        <f t="shared" si="247"/>
        <v>0</v>
      </c>
      <c r="AH466" s="213">
        <f t="shared" si="247"/>
        <v>0</v>
      </c>
      <c r="AI466" s="213">
        <f t="shared" si="247"/>
        <v>0</v>
      </c>
      <c r="AJ466" s="213">
        <f t="shared" si="247"/>
        <v>0</v>
      </c>
      <c r="AK466" s="213">
        <f t="shared" si="247"/>
        <v>0</v>
      </c>
      <c r="AL466" s="213">
        <f t="shared" si="247"/>
        <v>0</v>
      </c>
      <c r="AM466" s="213">
        <f t="shared" si="247"/>
        <v>0</v>
      </c>
      <c r="AN466" s="213">
        <f t="shared" si="247"/>
        <v>0</v>
      </c>
      <c r="AO466" s="213">
        <f t="shared" si="247"/>
        <v>0</v>
      </c>
      <c r="AP466" s="213">
        <f t="shared" si="247"/>
        <v>0</v>
      </c>
    </row>
    <row r="467" spans="1:42" x14ac:dyDescent="0.3">
      <c r="A467" s="3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3">
      <c r="A468" s="32" t="s">
        <v>84</v>
      </c>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3">
      <c r="A469" s="4">
        <v>1</v>
      </c>
      <c r="B469" s="233">
        <f t="shared" ref="B469:B478" si="248">SUM(C469:AP469)</f>
        <v>0</v>
      </c>
      <c r="C469" s="235">
        <f t="shared" ref="C469:AP469" si="249">LOOKUP(C457,$B$400:$AP$400,$B$401:$AP$401)*$B652/100</f>
        <v>0</v>
      </c>
      <c r="D469" s="235">
        <f t="shared" si="249"/>
        <v>0</v>
      </c>
      <c r="E469" s="235">
        <f t="shared" si="249"/>
        <v>0</v>
      </c>
      <c r="F469" s="235">
        <f t="shared" si="249"/>
        <v>0</v>
      </c>
      <c r="G469" s="235">
        <f t="shared" si="249"/>
        <v>0</v>
      </c>
      <c r="H469" s="235">
        <f t="shared" si="249"/>
        <v>0</v>
      </c>
      <c r="I469" s="235">
        <f t="shared" si="249"/>
        <v>0</v>
      </c>
      <c r="J469" s="235">
        <f t="shared" si="249"/>
        <v>0</v>
      </c>
      <c r="K469" s="235">
        <f t="shared" si="249"/>
        <v>0</v>
      </c>
      <c r="L469" s="235">
        <f t="shared" si="249"/>
        <v>0</v>
      </c>
      <c r="M469" s="235">
        <f t="shared" si="249"/>
        <v>0</v>
      </c>
      <c r="N469" s="235">
        <f t="shared" si="249"/>
        <v>0</v>
      </c>
      <c r="O469" s="235">
        <f t="shared" si="249"/>
        <v>0</v>
      </c>
      <c r="P469" s="235">
        <f t="shared" si="249"/>
        <v>0</v>
      </c>
      <c r="Q469" s="235">
        <f t="shared" si="249"/>
        <v>0</v>
      </c>
      <c r="R469" s="235">
        <f t="shared" si="249"/>
        <v>0</v>
      </c>
      <c r="S469" s="235">
        <f t="shared" si="249"/>
        <v>0</v>
      </c>
      <c r="T469" s="235">
        <f t="shared" si="249"/>
        <v>0</v>
      </c>
      <c r="U469" s="235">
        <f t="shared" si="249"/>
        <v>0</v>
      </c>
      <c r="V469" s="235">
        <f t="shared" si="249"/>
        <v>0</v>
      </c>
      <c r="W469" s="235">
        <f t="shared" si="249"/>
        <v>0</v>
      </c>
      <c r="X469" s="235">
        <f t="shared" si="249"/>
        <v>0</v>
      </c>
      <c r="Y469" s="235">
        <f t="shared" si="249"/>
        <v>0</v>
      </c>
      <c r="Z469" s="235">
        <f t="shared" si="249"/>
        <v>0</v>
      </c>
      <c r="AA469" s="235">
        <f t="shared" si="249"/>
        <v>0</v>
      </c>
      <c r="AB469" s="235">
        <f t="shared" si="249"/>
        <v>0</v>
      </c>
      <c r="AC469" s="235">
        <f t="shared" si="249"/>
        <v>0</v>
      </c>
      <c r="AD469" s="235">
        <f t="shared" si="249"/>
        <v>0</v>
      </c>
      <c r="AE469" s="235">
        <f t="shared" si="249"/>
        <v>0</v>
      </c>
      <c r="AF469" s="235">
        <f t="shared" si="249"/>
        <v>0</v>
      </c>
      <c r="AG469" s="235">
        <f t="shared" si="249"/>
        <v>0</v>
      </c>
      <c r="AH469" s="235">
        <f t="shared" si="249"/>
        <v>0</v>
      </c>
      <c r="AI469" s="235">
        <f t="shared" si="249"/>
        <v>0</v>
      </c>
      <c r="AJ469" s="235">
        <f t="shared" si="249"/>
        <v>0</v>
      </c>
      <c r="AK469" s="235">
        <f t="shared" si="249"/>
        <v>0</v>
      </c>
      <c r="AL469" s="235">
        <f t="shared" si="249"/>
        <v>0</v>
      </c>
      <c r="AM469" s="235">
        <f t="shared" si="249"/>
        <v>0</v>
      </c>
      <c r="AN469" s="235">
        <f t="shared" si="249"/>
        <v>0</v>
      </c>
      <c r="AO469" s="235">
        <f t="shared" si="249"/>
        <v>0</v>
      </c>
      <c r="AP469" s="235">
        <f t="shared" si="249"/>
        <v>0</v>
      </c>
    </row>
    <row r="470" spans="1:42" x14ac:dyDescent="0.3">
      <c r="A470" s="4">
        <f>A469+1</f>
        <v>2</v>
      </c>
      <c r="B470" s="233">
        <f t="shared" si="248"/>
        <v>0</v>
      </c>
      <c r="C470" s="235">
        <f t="shared" ref="C470:AP470" si="250">LOOKUP(C458,$B$400:$AP$400,$B$401:$AP$401)*$B653/100</f>
        <v>0</v>
      </c>
      <c r="D470" s="235">
        <f t="shared" si="250"/>
        <v>0</v>
      </c>
      <c r="E470" s="235">
        <f t="shared" si="250"/>
        <v>0</v>
      </c>
      <c r="F470" s="235">
        <f t="shared" si="250"/>
        <v>0</v>
      </c>
      <c r="G470" s="235">
        <f t="shared" si="250"/>
        <v>0</v>
      </c>
      <c r="H470" s="235">
        <f t="shared" si="250"/>
        <v>0</v>
      </c>
      <c r="I470" s="235">
        <f t="shared" si="250"/>
        <v>0</v>
      </c>
      <c r="J470" s="235">
        <f t="shared" si="250"/>
        <v>0</v>
      </c>
      <c r="K470" s="235">
        <f t="shared" si="250"/>
        <v>0</v>
      </c>
      <c r="L470" s="235">
        <f t="shared" si="250"/>
        <v>0</v>
      </c>
      <c r="M470" s="235">
        <f t="shared" si="250"/>
        <v>0</v>
      </c>
      <c r="N470" s="235">
        <f t="shared" si="250"/>
        <v>0</v>
      </c>
      <c r="O470" s="235">
        <f t="shared" si="250"/>
        <v>0</v>
      </c>
      <c r="P470" s="235">
        <f t="shared" si="250"/>
        <v>0</v>
      </c>
      <c r="Q470" s="235">
        <f t="shared" si="250"/>
        <v>0</v>
      </c>
      <c r="R470" s="235">
        <f t="shared" si="250"/>
        <v>0</v>
      </c>
      <c r="S470" s="235">
        <f t="shared" si="250"/>
        <v>0</v>
      </c>
      <c r="T470" s="235">
        <f t="shared" si="250"/>
        <v>0</v>
      </c>
      <c r="U470" s="235">
        <f t="shared" si="250"/>
        <v>0</v>
      </c>
      <c r="V470" s="235">
        <f t="shared" si="250"/>
        <v>0</v>
      </c>
      <c r="W470" s="235">
        <f t="shared" si="250"/>
        <v>0</v>
      </c>
      <c r="X470" s="235">
        <f t="shared" si="250"/>
        <v>0</v>
      </c>
      <c r="Y470" s="235">
        <f t="shared" si="250"/>
        <v>0</v>
      </c>
      <c r="Z470" s="235">
        <f t="shared" si="250"/>
        <v>0</v>
      </c>
      <c r="AA470" s="235">
        <f t="shared" si="250"/>
        <v>0</v>
      </c>
      <c r="AB470" s="235">
        <f t="shared" si="250"/>
        <v>0</v>
      </c>
      <c r="AC470" s="235">
        <f t="shared" si="250"/>
        <v>0</v>
      </c>
      <c r="AD470" s="235">
        <f t="shared" si="250"/>
        <v>0</v>
      </c>
      <c r="AE470" s="235">
        <f t="shared" si="250"/>
        <v>0</v>
      </c>
      <c r="AF470" s="235">
        <f t="shared" si="250"/>
        <v>0</v>
      </c>
      <c r="AG470" s="235">
        <f t="shared" si="250"/>
        <v>0</v>
      </c>
      <c r="AH470" s="235">
        <f t="shared" si="250"/>
        <v>0</v>
      </c>
      <c r="AI470" s="235">
        <f t="shared" si="250"/>
        <v>0</v>
      </c>
      <c r="AJ470" s="235">
        <f t="shared" si="250"/>
        <v>0</v>
      </c>
      <c r="AK470" s="235">
        <f t="shared" si="250"/>
        <v>0</v>
      </c>
      <c r="AL470" s="235">
        <f t="shared" si="250"/>
        <v>0</v>
      </c>
      <c r="AM470" s="235">
        <f t="shared" si="250"/>
        <v>0</v>
      </c>
      <c r="AN470" s="235">
        <f t="shared" si="250"/>
        <v>0</v>
      </c>
      <c r="AO470" s="235">
        <f t="shared" si="250"/>
        <v>0</v>
      </c>
      <c r="AP470" s="235">
        <f t="shared" si="250"/>
        <v>0</v>
      </c>
    </row>
    <row r="471" spans="1:42" x14ac:dyDescent="0.3">
      <c r="A471" s="4">
        <f t="shared" ref="A471:A476" si="251">A470+1</f>
        <v>3</v>
      </c>
      <c r="B471" s="233">
        <f t="shared" si="248"/>
        <v>0</v>
      </c>
      <c r="C471" s="235">
        <f t="shared" ref="C471:AP471" si="252">LOOKUP(C459,$B$400:$AP$400,$B$401:$AP$401)*$B654/100</f>
        <v>0</v>
      </c>
      <c r="D471" s="235">
        <f t="shared" si="252"/>
        <v>0</v>
      </c>
      <c r="E471" s="235">
        <f t="shared" si="252"/>
        <v>0</v>
      </c>
      <c r="F471" s="235">
        <f t="shared" si="252"/>
        <v>0</v>
      </c>
      <c r="G471" s="235">
        <f t="shared" si="252"/>
        <v>0</v>
      </c>
      <c r="H471" s="235">
        <f t="shared" si="252"/>
        <v>0</v>
      </c>
      <c r="I471" s="235">
        <f t="shared" si="252"/>
        <v>0</v>
      </c>
      <c r="J471" s="235">
        <f t="shared" si="252"/>
        <v>0</v>
      </c>
      <c r="K471" s="235">
        <f t="shared" si="252"/>
        <v>0</v>
      </c>
      <c r="L471" s="235">
        <f t="shared" si="252"/>
        <v>0</v>
      </c>
      <c r="M471" s="235">
        <f t="shared" si="252"/>
        <v>0</v>
      </c>
      <c r="N471" s="235">
        <f t="shared" si="252"/>
        <v>0</v>
      </c>
      <c r="O471" s="235">
        <f t="shared" si="252"/>
        <v>0</v>
      </c>
      <c r="P471" s="235">
        <f t="shared" si="252"/>
        <v>0</v>
      </c>
      <c r="Q471" s="235">
        <f t="shared" si="252"/>
        <v>0</v>
      </c>
      <c r="R471" s="235">
        <f t="shared" si="252"/>
        <v>0</v>
      </c>
      <c r="S471" s="235">
        <f t="shared" si="252"/>
        <v>0</v>
      </c>
      <c r="T471" s="235">
        <f t="shared" si="252"/>
        <v>0</v>
      </c>
      <c r="U471" s="235">
        <f t="shared" si="252"/>
        <v>0</v>
      </c>
      <c r="V471" s="235">
        <f t="shared" si="252"/>
        <v>0</v>
      </c>
      <c r="W471" s="235">
        <f t="shared" si="252"/>
        <v>0</v>
      </c>
      <c r="X471" s="235">
        <f t="shared" si="252"/>
        <v>0</v>
      </c>
      <c r="Y471" s="235">
        <f t="shared" si="252"/>
        <v>0</v>
      </c>
      <c r="Z471" s="235">
        <f t="shared" si="252"/>
        <v>0</v>
      </c>
      <c r="AA471" s="235">
        <f t="shared" si="252"/>
        <v>0</v>
      </c>
      <c r="AB471" s="235">
        <f t="shared" si="252"/>
        <v>0</v>
      </c>
      <c r="AC471" s="235">
        <f t="shared" si="252"/>
        <v>0</v>
      </c>
      <c r="AD471" s="235">
        <f t="shared" si="252"/>
        <v>0</v>
      </c>
      <c r="AE471" s="235">
        <f t="shared" si="252"/>
        <v>0</v>
      </c>
      <c r="AF471" s="235">
        <f t="shared" si="252"/>
        <v>0</v>
      </c>
      <c r="AG471" s="235">
        <f t="shared" si="252"/>
        <v>0</v>
      </c>
      <c r="AH471" s="235">
        <f t="shared" si="252"/>
        <v>0</v>
      </c>
      <c r="AI471" s="235">
        <f t="shared" si="252"/>
        <v>0</v>
      </c>
      <c r="AJ471" s="235">
        <f t="shared" si="252"/>
        <v>0</v>
      </c>
      <c r="AK471" s="235">
        <f t="shared" si="252"/>
        <v>0</v>
      </c>
      <c r="AL471" s="235">
        <f t="shared" si="252"/>
        <v>0</v>
      </c>
      <c r="AM471" s="235">
        <f t="shared" si="252"/>
        <v>0</v>
      </c>
      <c r="AN471" s="235">
        <f t="shared" si="252"/>
        <v>0</v>
      </c>
      <c r="AO471" s="235">
        <f t="shared" si="252"/>
        <v>0</v>
      </c>
      <c r="AP471" s="235">
        <f t="shared" si="252"/>
        <v>0</v>
      </c>
    </row>
    <row r="472" spans="1:42" x14ac:dyDescent="0.3">
      <c r="A472" s="4">
        <f t="shared" si="251"/>
        <v>4</v>
      </c>
      <c r="B472" s="233">
        <f t="shared" si="248"/>
        <v>0</v>
      </c>
      <c r="C472" s="235">
        <f t="shared" ref="C472:AP472" si="253">LOOKUP(C460,$B$400:$AP$400,$B$401:$AP$401)*$B655/100</f>
        <v>0</v>
      </c>
      <c r="D472" s="235">
        <f t="shared" si="253"/>
        <v>0</v>
      </c>
      <c r="E472" s="235">
        <f t="shared" si="253"/>
        <v>0</v>
      </c>
      <c r="F472" s="235">
        <f t="shared" si="253"/>
        <v>0</v>
      </c>
      <c r="G472" s="235">
        <f t="shared" si="253"/>
        <v>0</v>
      </c>
      <c r="H472" s="235">
        <f t="shared" si="253"/>
        <v>0</v>
      </c>
      <c r="I472" s="235">
        <f t="shared" si="253"/>
        <v>0</v>
      </c>
      <c r="J472" s="235">
        <f t="shared" si="253"/>
        <v>0</v>
      </c>
      <c r="K472" s="235">
        <f t="shared" si="253"/>
        <v>0</v>
      </c>
      <c r="L472" s="235">
        <f t="shared" si="253"/>
        <v>0</v>
      </c>
      <c r="M472" s="235">
        <f t="shared" si="253"/>
        <v>0</v>
      </c>
      <c r="N472" s="235">
        <f t="shared" si="253"/>
        <v>0</v>
      </c>
      <c r="O472" s="235">
        <f t="shared" si="253"/>
        <v>0</v>
      </c>
      <c r="P472" s="235">
        <f t="shared" si="253"/>
        <v>0</v>
      </c>
      <c r="Q472" s="235">
        <f t="shared" si="253"/>
        <v>0</v>
      </c>
      <c r="R472" s="235">
        <f t="shared" si="253"/>
        <v>0</v>
      </c>
      <c r="S472" s="235">
        <f t="shared" si="253"/>
        <v>0</v>
      </c>
      <c r="T472" s="235">
        <f t="shared" si="253"/>
        <v>0</v>
      </c>
      <c r="U472" s="235">
        <f t="shared" si="253"/>
        <v>0</v>
      </c>
      <c r="V472" s="235">
        <f t="shared" si="253"/>
        <v>0</v>
      </c>
      <c r="W472" s="235">
        <f t="shared" si="253"/>
        <v>0</v>
      </c>
      <c r="X472" s="235">
        <f t="shared" si="253"/>
        <v>0</v>
      </c>
      <c r="Y472" s="235">
        <f t="shared" si="253"/>
        <v>0</v>
      </c>
      <c r="Z472" s="235">
        <f t="shared" si="253"/>
        <v>0</v>
      </c>
      <c r="AA472" s="235">
        <f t="shared" si="253"/>
        <v>0</v>
      </c>
      <c r="AB472" s="235">
        <f t="shared" si="253"/>
        <v>0</v>
      </c>
      <c r="AC472" s="235">
        <f t="shared" si="253"/>
        <v>0</v>
      </c>
      <c r="AD472" s="235">
        <f t="shared" si="253"/>
        <v>0</v>
      </c>
      <c r="AE472" s="235">
        <f t="shared" si="253"/>
        <v>0</v>
      </c>
      <c r="AF472" s="235">
        <f t="shared" si="253"/>
        <v>0</v>
      </c>
      <c r="AG472" s="235">
        <f t="shared" si="253"/>
        <v>0</v>
      </c>
      <c r="AH472" s="235">
        <f t="shared" si="253"/>
        <v>0</v>
      </c>
      <c r="AI472" s="235">
        <f t="shared" si="253"/>
        <v>0</v>
      </c>
      <c r="AJ472" s="235">
        <f t="shared" si="253"/>
        <v>0</v>
      </c>
      <c r="AK472" s="235">
        <f t="shared" si="253"/>
        <v>0</v>
      </c>
      <c r="AL472" s="235">
        <f t="shared" si="253"/>
        <v>0</v>
      </c>
      <c r="AM472" s="235">
        <f t="shared" si="253"/>
        <v>0</v>
      </c>
      <c r="AN472" s="235">
        <f t="shared" si="253"/>
        <v>0</v>
      </c>
      <c r="AO472" s="235">
        <f t="shared" si="253"/>
        <v>0</v>
      </c>
      <c r="AP472" s="235">
        <f t="shared" si="253"/>
        <v>0</v>
      </c>
    </row>
    <row r="473" spans="1:42" x14ac:dyDescent="0.3">
      <c r="A473" s="4">
        <f t="shared" si="251"/>
        <v>5</v>
      </c>
      <c r="B473" s="233">
        <f t="shared" si="248"/>
        <v>0</v>
      </c>
      <c r="C473" s="235">
        <f t="shared" ref="C473:AP473" si="254">LOOKUP(C461,$B$400:$AP$400,$B$401:$AP$401)*$B656/100</f>
        <v>0</v>
      </c>
      <c r="D473" s="235">
        <f t="shared" si="254"/>
        <v>0</v>
      </c>
      <c r="E473" s="235">
        <f t="shared" si="254"/>
        <v>0</v>
      </c>
      <c r="F473" s="235">
        <f t="shared" si="254"/>
        <v>0</v>
      </c>
      <c r="G473" s="235">
        <f t="shared" si="254"/>
        <v>0</v>
      </c>
      <c r="H473" s="235">
        <f t="shared" si="254"/>
        <v>0</v>
      </c>
      <c r="I473" s="235">
        <f t="shared" si="254"/>
        <v>0</v>
      </c>
      <c r="J473" s="235">
        <f t="shared" si="254"/>
        <v>0</v>
      </c>
      <c r="K473" s="235">
        <f t="shared" si="254"/>
        <v>0</v>
      </c>
      <c r="L473" s="235">
        <f t="shared" si="254"/>
        <v>0</v>
      </c>
      <c r="M473" s="235">
        <f t="shared" si="254"/>
        <v>0</v>
      </c>
      <c r="N473" s="235">
        <f t="shared" si="254"/>
        <v>0</v>
      </c>
      <c r="O473" s="235">
        <f t="shared" si="254"/>
        <v>0</v>
      </c>
      <c r="P473" s="235">
        <f t="shared" si="254"/>
        <v>0</v>
      </c>
      <c r="Q473" s="235">
        <f t="shared" si="254"/>
        <v>0</v>
      </c>
      <c r="R473" s="235">
        <f t="shared" si="254"/>
        <v>0</v>
      </c>
      <c r="S473" s="235">
        <f t="shared" si="254"/>
        <v>0</v>
      </c>
      <c r="T473" s="235">
        <f t="shared" si="254"/>
        <v>0</v>
      </c>
      <c r="U473" s="235">
        <f t="shared" si="254"/>
        <v>0</v>
      </c>
      <c r="V473" s="235">
        <f t="shared" si="254"/>
        <v>0</v>
      </c>
      <c r="W473" s="235">
        <f t="shared" si="254"/>
        <v>0</v>
      </c>
      <c r="X473" s="235">
        <f t="shared" si="254"/>
        <v>0</v>
      </c>
      <c r="Y473" s="235">
        <f t="shared" si="254"/>
        <v>0</v>
      </c>
      <c r="Z473" s="235">
        <f t="shared" si="254"/>
        <v>0</v>
      </c>
      <c r="AA473" s="235">
        <f t="shared" si="254"/>
        <v>0</v>
      </c>
      <c r="AB473" s="235">
        <f t="shared" si="254"/>
        <v>0</v>
      </c>
      <c r="AC473" s="235">
        <f t="shared" si="254"/>
        <v>0</v>
      </c>
      <c r="AD473" s="235">
        <f t="shared" si="254"/>
        <v>0</v>
      </c>
      <c r="AE473" s="235">
        <f t="shared" si="254"/>
        <v>0</v>
      </c>
      <c r="AF473" s="235">
        <f t="shared" si="254"/>
        <v>0</v>
      </c>
      <c r="AG473" s="235">
        <f t="shared" si="254"/>
        <v>0</v>
      </c>
      <c r="AH473" s="235">
        <f t="shared" si="254"/>
        <v>0</v>
      </c>
      <c r="AI473" s="235">
        <f t="shared" si="254"/>
        <v>0</v>
      </c>
      <c r="AJ473" s="235">
        <f t="shared" si="254"/>
        <v>0</v>
      </c>
      <c r="AK473" s="235">
        <f t="shared" si="254"/>
        <v>0</v>
      </c>
      <c r="AL473" s="235">
        <f t="shared" si="254"/>
        <v>0</v>
      </c>
      <c r="AM473" s="235">
        <f t="shared" si="254"/>
        <v>0</v>
      </c>
      <c r="AN473" s="235">
        <f t="shared" si="254"/>
        <v>0</v>
      </c>
      <c r="AO473" s="235">
        <f t="shared" si="254"/>
        <v>0</v>
      </c>
      <c r="AP473" s="235">
        <f t="shared" si="254"/>
        <v>0</v>
      </c>
    </row>
    <row r="474" spans="1:42" x14ac:dyDescent="0.3">
      <c r="A474" s="4">
        <f t="shared" si="251"/>
        <v>6</v>
      </c>
      <c r="B474" s="233">
        <f t="shared" si="248"/>
        <v>0</v>
      </c>
      <c r="C474" s="235">
        <f t="shared" ref="C474:AP474" si="255">LOOKUP(C462,$B$400:$AP$400,$B$401:$AP$401)*$B657/100</f>
        <v>0</v>
      </c>
      <c r="D474" s="235">
        <f t="shared" si="255"/>
        <v>0</v>
      </c>
      <c r="E474" s="235">
        <f t="shared" si="255"/>
        <v>0</v>
      </c>
      <c r="F474" s="235">
        <f t="shared" si="255"/>
        <v>0</v>
      </c>
      <c r="G474" s="235">
        <f t="shared" si="255"/>
        <v>0</v>
      </c>
      <c r="H474" s="235">
        <f t="shared" si="255"/>
        <v>0</v>
      </c>
      <c r="I474" s="235">
        <f t="shared" si="255"/>
        <v>0</v>
      </c>
      <c r="J474" s="235">
        <f t="shared" si="255"/>
        <v>0</v>
      </c>
      <c r="K474" s="235">
        <f t="shared" si="255"/>
        <v>0</v>
      </c>
      <c r="L474" s="235">
        <f t="shared" si="255"/>
        <v>0</v>
      </c>
      <c r="M474" s="235">
        <f t="shared" si="255"/>
        <v>0</v>
      </c>
      <c r="N474" s="235">
        <f t="shared" si="255"/>
        <v>0</v>
      </c>
      <c r="O474" s="235">
        <f t="shared" si="255"/>
        <v>0</v>
      </c>
      <c r="P474" s="235">
        <f t="shared" si="255"/>
        <v>0</v>
      </c>
      <c r="Q474" s="235">
        <f t="shared" si="255"/>
        <v>0</v>
      </c>
      <c r="R474" s="235">
        <f t="shared" si="255"/>
        <v>0</v>
      </c>
      <c r="S474" s="235">
        <f t="shared" si="255"/>
        <v>0</v>
      </c>
      <c r="T474" s="235">
        <f t="shared" si="255"/>
        <v>0</v>
      </c>
      <c r="U474" s="235">
        <f t="shared" si="255"/>
        <v>0</v>
      </c>
      <c r="V474" s="235">
        <f t="shared" si="255"/>
        <v>0</v>
      </c>
      <c r="W474" s="235">
        <f t="shared" si="255"/>
        <v>0</v>
      </c>
      <c r="X474" s="235">
        <f t="shared" si="255"/>
        <v>0</v>
      </c>
      <c r="Y474" s="235">
        <f t="shared" si="255"/>
        <v>0</v>
      </c>
      <c r="Z474" s="235">
        <f t="shared" si="255"/>
        <v>0</v>
      </c>
      <c r="AA474" s="235">
        <f t="shared" si="255"/>
        <v>0</v>
      </c>
      <c r="AB474" s="235">
        <f t="shared" si="255"/>
        <v>0</v>
      </c>
      <c r="AC474" s="235">
        <f t="shared" si="255"/>
        <v>0</v>
      </c>
      <c r="AD474" s="235">
        <f t="shared" si="255"/>
        <v>0</v>
      </c>
      <c r="AE474" s="235">
        <f t="shared" si="255"/>
        <v>0</v>
      </c>
      <c r="AF474" s="235">
        <f t="shared" si="255"/>
        <v>0</v>
      </c>
      <c r="AG474" s="235">
        <f t="shared" si="255"/>
        <v>0</v>
      </c>
      <c r="AH474" s="235">
        <f t="shared" si="255"/>
        <v>0</v>
      </c>
      <c r="AI474" s="235">
        <f t="shared" si="255"/>
        <v>0</v>
      </c>
      <c r="AJ474" s="235">
        <f t="shared" si="255"/>
        <v>0</v>
      </c>
      <c r="AK474" s="235">
        <f t="shared" si="255"/>
        <v>0</v>
      </c>
      <c r="AL474" s="235">
        <f t="shared" si="255"/>
        <v>0</v>
      </c>
      <c r="AM474" s="235">
        <f t="shared" si="255"/>
        <v>0</v>
      </c>
      <c r="AN474" s="235">
        <f t="shared" si="255"/>
        <v>0</v>
      </c>
      <c r="AO474" s="235">
        <f t="shared" si="255"/>
        <v>0</v>
      </c>
      <c r="AP474" s="235">
        <f t="shared" si="255"/>
        <v>0</v>
      </c>
    </row>
    <row r="475" spans="1:42" x14ac:dyDescent="0.3">
      <c r="A475" s="4">
        <f t="shared" si="251"/>
        <v>7</v>
      </c>
      <c r="B475" s="233">
        <f t="shared" si="248"/>
        <v>0</v>
      </c>
      <c r="C475" s="235">
        <f t="shared" ref="C475:AP475" si="256">LOOKUP(C463,$B$400:$AP$400,$B$401:$AP$401)*$B658/100</f>
        <v>0</v>
      </c>
      <c r="D475" s="235">
        <f t="shared" si="256"/>
        <v>0</v>
      </c>
      <c r="E475" s="235">
        <f t="shared" si="256"/>
        <v>0</v>
      </c>
      <c r="F475" s="235">
        <f t="shared" si="256"/>
        <v>0</v>
      </c>
      <c r="G475" s="235">
        <f t="shared" si="256"/>
        <v>0</v>
      </c>
      <c r="H475" s="235">
        <f t="shared" si="256"/>
        <v>0</v>
      </c>
      <c r="I475" s="235">
        <f t="shared" si="256"/>
        <v>0</v>
      </c>
      <c r="J475" s="235">
        <f t="shared" si="256"/>
        <v>0</v>
      </c>
      <c r="K475" s="235">
        <f t="shared" si="256"/>
        <v>0</v>
      </c>
      <c r="L475" s="235">
        <f t="shared" si="256"/>
        <v>0</v>
      </c>
      <c r="M475" s="235">
        <f t="shared" si="256"/>
        <v>0</v>
      </c>
      <c r="N475" s="235">
        <f t="shared" si="256"/>
        <v>0</v>
      </c>
      <c r="O475" s="235">
        <f t="shared" si="256"/>
        <v>0</v>
      </c>
      <c r="P475" s="235">
        <f t="shared" si="256"/>
        <v>0</v>
      </c>
      <c r="Q475" s="235">
        <f t="shared" si="256"/>
        <v>0</v>
      </c>
      <c r="R475" s="235">
        <f t="shared" si="256"/>
        <v>0</v>
      </c>
      <c r="S475" s="235">
        <f t="shared" si="256"/>
        <v>0</v>
      </c>
      <c r="T475" s="235">
        <f t="shared" si="256"/>
        <v>0</v>
      </c>
      <c r="U475" s="235">
        <f t="shared" si="256"/>
        <v>0</v>
      </c>
      <c r="V475" s="235">
        <f t="shared" si="256"/>
        <v>0</v>
      </c>
      <c r="W475" s="235">
        <f t="shared" si="256"/>
        <v>0</v>
      </c>
      <c r="X475" s="235">
        <f t="shared" si="256"/>
        <v>0</v>
      </c>
      <c r="Y475" s="235">
        <f t="shared" si="256"/>
        <v>0</v>
      </c>
      <c r="Z475" s="235">
        <f t="shared" si="256"/>
        <v>0</v>
      </c>
      <c r="AA475" s="235">
        <f t="shared" si="256"/>
        <v>0</v>
      </c>
      <c r="AB475" s="235">
        <f t="shared" si="256"/>
        <v>0</v>
      </c>
      <c r="AC475" s="235">
        <f t="shared" si="256"/>
        <v>0</v>
      </c>
      <c r="AD475" s="235">
        <f t="shared" si="256"/>
        <v>0</v>
      </c>
      <c r="AE475" s="235">
        <f t="shared" si="256"/>
        <v>0</v>
      </c>
      <c r="AF475" s="235">
        <f t="shared" si="256"/>
        <v>0</v>
      </c>
      <c r="AG475" s="235">
        <f t="shared" si="256"/>
        <v>0</v>
      </c>
      <c r="AH475" s="235">
        <f t="shared" si="256"/>
        <v>0</v>
      </c>
      <c r="AI475" s="235">
        <f t="shared" si="256"/>
        <v>0</v>
      </c>
      <c r="AJ475" s="235">
        <f t="shared" si="256"/>
        <v>0</v>
      </c>
      <c r="AK475" s="235">
        <f t="shared" si="256"/>
        <v>0</v>
      </c>
      <c r="AL475" s="235">
        <f t="shared" si="256"/>
        <v>0</v>
      </c>
      <c r="AM475" s="235">
        <f t="shared" si="256"/>
        <v>0</v>
      </c>
      <c r="AN475" s="235">
        <f t="shared" si="256"/>
        <v>0</v>
      </c>
      <c r="AO475" s="235">
        <f t="shared" si="256"/>
        <v>0</v>
      </c>
      <c r="AP475" s="235">
        <f t="shared" si="256"/>
        <v>0</v>
      </c>
    </row>
    <row r="476" spans="1:42" x14ac:dyDescent="0.3">
      <c r="A476" s="4">
        <f t="shared" si="251"/>
        <v>8</v>
      </c>
      <c r="B476" s="233">
        <f t="shared" si="248"/>
        <v>0</v>
      </c>
      <c r="C476" s="235">
        <f t="shared" ref="C476:AP476" si="257">LOOKUP(C464,$B$400:$AP$400,$B$401:$AP$401)*$B659/100</f>
        <v>0</v>
      </c>
      <c r="D476" s="235">
        <f t="shared" si="257"/>
        <v>0</v>
      </c>
      <c r="E476" s="235">
        <f t="shared" si="257"/>
        <v>0</v>
      </c>
      <c r="F476" s="235">
        <f t="shared" si="257"/>
        <v>0</v>
      </c>
      <c r="G476" s="235">
        <f t="shared" si="257"/>
        <v>0</v>
      </c>
      <c r="H476" s="235">
        <f t="shared" si="257"/>
        <v>0</v>
      </c>
      <c r="I476" s="235">
        <f t="shared" si="257"/>
        <v>0</v>
      </c>
      <c r="J476" s="235">
        <f t="shared" si="257"/>
        <v>0</v>
      </c>
      <c r="K476" s="235">
        <f t="shared" si="257"/>
        <v>0</v>
      </c>
      <c r="L476" s="235">
        <f t="shared" si="257"/>
        <v>0</v>
      </c>
      <c r="M476" s="235">
        <f t="shared" si="257"/>
        <v>0</v>
      </c>
      <c r="N476" s="235">
        <f t="shared" si="257"/>
        <v>0</v>
      </c>
      <c r="O476" s="235">
        <f t="shared" si="257"/>
        <v>0</v>
      </c>
      <c r="P476" s="235">
        <f t="shared" si="257"/>
        <v>0</v>
      </c>
      <c r="Q476" s="235">
        <f t="shared" si="257"/>
        <v>0</v>
      </c>
      <c r="R476" s="235">
        <f t="shared" si="257"/>
        <v>0</v>
      </c>
      <c r="S476" s="235">
        <f t="shared" si="257"/>
        <v>0</v>
      </c>
      <c r="T476" s="235">
        <f t="shared" si="257"/>
        <v>0</v>
      </c>
      <c r="U476" s="235">
        <f t="shared" si="257"/>
        <v>0</v>
      </c>
      <c r="V476" s="235">
        <f t="shared" si="257"/>
        <v>0</v>
      </c>
      <c r="W476" s="235">
        <f t="shared" si="257"/>
        <v>0</v>
      </c>
      <c r="X476" s="235">
        <f t="shared" si="257"/>
        <v>0</v>
      </c>
      <c r="Y476" s="235">
        <f t="shared" si="257"/>
        <v>0</v>
      </c>
      <c r="Z476" s="235">
        <f t="shared" si="257"/>
        <v>0</v>
      </c>
      <c r="AA476" s="235">
        <f t="shared" si="257"/>
        <v>0</v>
      </c>
      <c r="AB476" s="235">
        <f t="shared" si="257"/>
        <v>0</v>
      </c>
      <c r="AC476" s="235">
        <f t="shared" si="257"/>
        <v>0</v>
      </c>
      <c r="AD476" s="235">
        <f t="shared" si="257"/>
        <v>0</v>
      </c>
      <c r="AE476" s="235">
        <f t="shared" si="257"/>
        <v>0</v>
      </c>
      <c r="AF476" s="235">
        <f t="shared" si="257"/>
        <v>0</v>
      </c>
      <c r="AG476" s="235">
        <f t="shared" si="257"/>
        <v>0</v>
      </c>
      <c r="AH476" s="235">
        <f t="shared" si="257"/>
        <v>0</v>
      </c>
      <c r="AI476" s="235">
        <f t="shared" si="257"/>
        <v>0</v>
      </c>
      <c r="AJ476" s="235">
        <f t="shared" si="257"/>
        <v>0</v>
      </c>
      <c r="AK476" s="235">
        <f t="shared" si="257"/>
        <v>0</v>
      </c>
      <c r="AL476" s="235">
        <f t="shared" si="257"/>
        <v>0</v>
      </c>
      <c r="AM476" s="235">
        <f t="shared" si="257"/>
        <v>0</v>
      </c>
      <c r="AN476" s="235">
        <f t="shared" si="257"/>
        <v>0</v>
      </c>
      <c r="AO476" s="235">
        <f t="shared" si="257"/>
        <v>0</v>
      </c>
      <c r="AP476" s="235">
        <f t="shared" si="257"/>
        <v>0</v>
      </c>
    </row>
    <row r="477" spans="1:42" x14ac:dyDescent="0.3">
      <c r="A477" s="4">
        <f>A476+1</f>
        <v>9</v>
      </c>
      <c r="B477" s="233">
        <f t="shared" si="248"/>
        <v>0</v>
      </c>
      <c r="C477" s="235">
        <f t="shared" ref="C477:AP477" si="258">LOOKUP(C465,$B$400:$AP$400,$B$401:$AP$401)*$B660/100</f>
        <v>0</v>
      </c>
      <c r="D477" s="235">
        <f t="shared" si="258"/>
        <v>0</v>
      </c>
      <c r="E477" s="235">
        <f t="shared" si="258"/>
        <v>0</v>
      </c>
      <c r="F477" s="235">
        <f t="shared" si="258"/>
        <v>0</v>
      </c>
      <c r="G477" s="235">
        <f t="shared" si="258"/>
        <v>0</v>
      </c>
      <c r="H477" s="235">
        <f t="shared" si="258"/>
        <v>0</v>
      </c>
      <c r="I477" s="235">
        <f t="shared" si="258"/>
        <v>0</v>
      </c>
      <c r="J477" s="235">
        <f t="shared" si="258"/>
        <v>0</v>
      </c>
      <c r="K477" s="235">
        <f t="shared" si="258"/>
        <v>0</v>
      </c>
      <c r="L477" s="235">
        <f t="shared" si="258"/>
        <v>0</v>
      </c>
      <c r="M477" s="235">
        <f t="shared" si="258"/>
        <v>0</v>
      </c>
      <c r="N477" s="235">
        <f t="shared" si="258"/>
        <v>0</v>
      </c>
      <c r="O477" s="235">
        <f t="shared" si="258"/>
        <v>0</v>
      </c>
      <c r="P477" s="235">
        <f t="shared" si="258"/>
        <v>0</v>
      </c>
      <c r="Q477" s="235">
        <f t="shared" si="258"/>
        <v>0</v>
      </c>
      <c r="R477" s="235">
        <f t="shared" si="258"/>
        <v>0</v>
      </c>
      <c r="S477" s="235">
        <f t="shared" si="258"/>
        <v>0</v>
      </c>
      <c r="T477" s="235">
        <f t="shared" si="258"/>
        <v>0</v>
      </c>
      <c r="U477" s="235">
        <f t="shared" si="258"/>
        <v>0</v>
      </c>
      <c r="V477" s="235">
        <f t="shared" si="258"/>
        <v>0</v>
      </c>
      <c r="W477" s="235">
        <f t="shared" si="258"/>
        <v>0</v>
      </c>
      <c r="X477" s="235">
        <f t="shared" si="258"/>
        <v>0</v>
      </c>
      <c r="Y477" s="235">
        <f t="shared" si="258"/>
        <v>0</v>
      </c>
      <c r="Z477" s="235">
        <f t="shared" si="258"/>
        <v>0</v>
      </c>
      <c r="AA477" s="235">
        <f t="shared" si="258"/>
        <v>0</v>
      </c>
      <c r="AB477" s="235">
        <f t="shared" si="258"/>
        <v>0</v>
      </c>
      <c r="AC477" s="235">
        <f t="shared" si="258"/>
        <v>0</v>
      </c>
      <c r="AD477" s="235">
        <f t="shared" si="258"/>
        <v>0</v>
      </c>
      <c r="AE477" s="235">
        <f t="shared" si="258"/>
        <v>0</v>
      </c>
      <c r="AF477" s="235">
        <f t="shared" si="258"/>
        <v>0</v>
      </c>
      <c r="AG477" s="235">
        <f t="shared" si="258"/>
        <v>0</v>
      </c>
      <c r="AH477" s="235">
        <f t="shared" si="258"/>
        <v>0</v>
      </c>
      <c r="AI477" s="235">
        <f t="shared" si="258"/>
        <v>0</v>
      </c>
      <c r="AJ477" s="235">
        <f t="shared" si="258"/>
        <v>0</v>
      </c>
      <c r="AK477" s="235">
        <f t="shared" si="258"/>
        <v>0</v>
      </c>
      <c r="AL477" s="235">
        <f t="shared" si="258"/>
        <v>0</v>
      </c>
      <c r="AM477" s="235">
        <f t="shared" si="258"/>
        <v>0</v>
      </c>
      <c r="AN477" s="235">
        <f t="shared" si="258"/>
        <v>0</v>
      </c>
      <c r="AO477" s="235">
        <f t="shared" si="258"/>
        <v>0</v>
      </c>
      <c r="AP477" s="235">
        <f t="shared" si="258"/>
        <v>0</v>
      </c>
    </row>
    <row r="478" spans="1:42" x14ac:dyDescent="0.3">
      <c r="A478" s="4">
        <f t="shared" ref="A478" si="259">A477+1</f>
        <v>10</v>
      </c>
      <c r="B478" s="233">
        <f t="shared" si="248"/>
        <v>0</v>
      </c>
      <c r="C478" s="235">
        <f t="shared" ref="C478:AP478" si="260">LOOKUP(C466,$B$400:$AP$400,$B$401:$AP$401)*$B661/100</f>
        <v>0</v>
      </c>
      <c r="D478" s="235">
        <f t="shared" si="260"/>
        <v>0</v>
      </c>
      <c r="E478" s="235">
        <f t="shared" si="260"/>
        <v>0</v>
      </c>
      <c r="F478" s="235">
        <f t="shared" si="260"/>
        <v>0</v>
      </c>
      <c r="G478" s="235">
        <f t="shared" si="260"/>
        <v>0</v>
      </c>
      <c r="H478" s="235">
        <f t="shared" si="260"/>
        <v>0</v>
      </c>
      <c r="I478" s="235">
        <f t="shared" si="260"/>
        <v>0</v>
      </c>
      <c r="J478" s="235">
        <f t="shared" si="260"/>
        <v>0</v>
      </c>
      <c r="K478" s="235">
        <f t="shared" si="260"/>
        <v>0</v>
      </c>
      <c r="L478" s="235">
        <f t="shared" si="260"/>
        <v>0</v>
      </c>
      <c r="M478" s="235">
        <f t="shared" si="260"/>
        <v>0</v>
      </c>
      <c r="N478" s="235">
        <f t="shared" si="260"/>
        <v>0</v>
      </c>
      <c r="O478" s="235">
        <f t="shared" si="260"/>
        <v>0</v>
      </c>
      <c r="P478" s="235">
        <f t="shared" si="260"/>
        <v>0</v>
      </c>
      <c r="Q478" s="235">
        <f t="shared" si="260"/>
        <v>0</v>
      </c>
      <c r="R478" s="235">
        <f t="shared" si="260"/>
        <v>0</v>
      </c>
      <c r="S478" s="235">
        <f t="shared" si="260"/>
        <v>0</v>
      </c>
      <c r="T478" s="235">
        <f t="shared" si="260"/>
        <v>0</v>
      </c>
      <c r="U478" s="235">
        <f t="shared" si="260"/>
        <v>0</v>
      </c>
      <c r="V478" s="235">
        <f t="shared" si="260"/>
        <v>0</v>
      </c>
      <c r="W478" s="235">
        <f t="shared" si="260"/>
        <v>0</v>
      </c>
      <c r="X478" s="235">
        <f t="shared" si="260"/>
        <v>0</v>
      </c>
      <c r="Y478" s="235">
        <f t="shared" si="260"/>
        <v>0</v>
      </c>
      <c r="Z478" s="235">
        <f t="shared" si="260"/>
        <v>0</v>
      </c>
      <c r="AA478" s="235">
        <f t="shared" si="260"/>
        <v>0</v>
      </c>
      <c r="AB478" s="235">
        <f t="shared" si="260"/>
        <v>0</v>
      </c>
      <c r="AC478" s="235">
        <f t="shared" si="260"/>
        <v>0</v>
      </c>
      <c r="AD478" s="235">
        <f t="shared" si="260"/>
        <v>0</v>
      </c>
      <c r="AE478" s="235">
        <f t="shared" si="260"/>
        <v>0</v>
      </c>
      <c r="AF478" s="235">
        <f t="shared" si="260"/>
        <v>0</v>
      </c>
      <c r="AG478" s="235">
        <f t="shared" si="260"/>
        <v>0</v>
      </c>
      <c r="AH478" s="235">
        <f t="shared" si="260"/>
        <v>0</v>
      </c>
      <c r="AI478" s="235">
        <f t="shared" si="260"/>
        <v>0</v>
      </c>
      <c r="AJ478" s="235">
        <f t="shared" si="260"/>
        <v>0</v>
      </c>
      <c r="AK478" s="235">
        <f t="shared" si="260"/>
        <v>0</v>
      </c>
      <c r="AL478" s="235">
        <f t="shared" si="260"/>
        <v>0</v>
      </c>
      <c r="AM478" s="235">
        <f t="shared" si="260"/>
        <v>0</v>
      </c>
      <c r="AN478" s="235">
        <f t="shared" si="260"/>
        <v>0</v>
      </c>
      <c r="AO478" s="235">
        <f t="shared" si="260"/>
        <v>0</v>
      </c>
      <c r="AP478" s="235">
        <f t="shared" si="260"/>
        <v>0</v>
      </c>
    </row>
    <row r="479" spans="1:42" s="16" customFormat="1" x14ac:dyDescent="0.3">
      <c r="A479" s="39" t="s">
        <v>13</v>
      </c>
      <c r="B479" s="19"/>
      <c r="C479" s="214">
        <f>SUM(C469:C478)</f>
        <v>0</v>
      </c>
      <c r="D479" s="214">
        <f t="shared" ref="D479:AP479" si="261">SUM(D469:D478)</f>
        <v>0</v>
      </c>
      <c r="E479" s="214">
        <f t="shared" si="261"/>
        <v>0</v>
      </c>
      <c r="F479" s="214">
        <f t="shared" si="261"/>
        <v>0</v>
      </c>
      <c r="G479" s="214">
        <f t="shared" si="261"/>
        <v>0</v>
      </c>
      <c r="H479" s="214">
        <f t="shared" si="261"/>
        <v>0</v>
      </c>
      <c r="I479" s="214">
        <f t="shared" si="261"/>
        <v>0</v>
      </c>
      <c r="J479" s="214">
        <f t="shared" si="261"/>
        <v>0</v>
      </c>
      <c r="K479" s="214">
        <f t="shared" si="261"/>
        <v>0</v>
      </c>
      <c r="L479" s="214">
        <f t="shared" si="261"/>
        <v>0</v>
      </c>
      <c r="M479" s="214">
        <f t="shared" si="261"/>
        <v>0</v>
      </c>
      <c r="N479" s="214">
        <f t="shared" si="261"/>
        <v>0</v>
      </c>
      <c r="O479" s="214">
        <f t="shared" si="261"/>
        <v>0</v>
      </c>
      <c r="P479" s="214">
        <f t="shared" si="261"/>
        <v>0</v>
      </c>
      <c r="Q479" s="214">
        <f t="shared" si="261"/>
        <v>0</v>
      </c>
      <c r="R479" s="214">
        <f t="shared" si="261"/>
        <v>0</v>
      </c>
      <c r="S479" s="214">
        <f t="shared" si="261"/>
        <v>0</v>
      </c>
      <c r="T479" s="214">
        <f t="shared" si="261"/>
        <v>0</v>
      </c>
      <c r="U479" s="214">
        <f t="shared" si="261"/>
        <v>0</v>
      </c>
      <c r="V479" s="214">
        <f t="shared" si="261"/>
        <v>0</v>
      </c>
      <c r="W479" s="214">
        <f t="shared" si="261"/>
        <v>0</v>
      </c>
      <c r="X479" s="214">
        <f t="shared" si="261"/>
        <v>0</v>
      </c>
      <c r="Y479" s="214">
        <f t="shared" si="261"/>
        <v>0</v>
      </c>
      <c r="Z479" s="214">
        <f t="shared" si="261"/>
        <v>0</v>
      </c>
      <c r="AA479" s="214">
        <f t="shared" si="261"/>
        <v>0</v>
      </c>
      <c r="AB479" s="214">
        <f t="shared" si="261"/>
        <v>0</v>
      </c>
      <c r="AC479" s="214">
        <f t="shared" si="261"/>
        <v>0</v>
      </c>
      <c r="AD479" s="214">
        <f t="shared" si="261"/>
        <v>0</v>
      </c>
      <c r="AE479" s="214">
        <f t="shared" si="261"/>
        <v>0</v>
      </c>
      <c r="AF479" s="214">
        <f t="shared" si="261"/>
        <v>0</v>
      </c>
      <c r="AG479" s="214">
        <f t="shared" si="261"/>
        <v>0</v>
      </c>
      <c r="AH479" s="214">
        <f t="shared" si="261"/>
        <v>0</v>
      </c>
      <c r="AI479" s="214">
        <f t="shared" si="261"/>
        <v>0</v>
      </c>
      <c r="AJ479" s="214">
        <f t="shared" si="261"/>
        <v>0</v>
      </c>
      <c r="AK479" s="214">
        <f t="shared" si="261"/>
        <v>0</v>
      </c>
      <c r="AL479" s="214">
        <f t="shared" si="261"/>
        <v>0</v>
      </c>
      <c r="AM479" s="214">
        <f t="shared" si="261"/>
        <v>0</v>
      </c>
      <c r="AN479" s="214">
        <f t="shared" si="261"/>
        <v>0</v>
      </c>
      <c r="AO479" s="214">
        <f t="shared" si="261"/>
        <v>0</v>
      </c>
      <c r="AP479" s="214">
        <f t="shared" si="261"/>
        <v>0</v>
      </c>
    </row>
    <row r="480" spans="1:42" s="16" customFormat="1" x14ac:dyDescent="0.3">
      <c r="A480" s="39"/>
      <c r="B480" s="19"/>
      <c r="C480" s="214"/>
      <c r="D480" s="214"/>
      <c r="E480" s="214"/>
      <c r="F480" s="214"/>
      <c r="G480" s="214"/>
      <c r="H480" s="214"/>
      <c r="I480" s="214"/>
      <c r="J480" s="214"/>
      <c r="K480" s="214"/>
      <c r="L480" s="214"/>
      <c r="M480" s="214"/>
      <c r="N480" s="214"/>
      <c r="O480" s="214"/>
      <c r="P480" s="214"/>
      <c r="Q480" s="214"/>
      <c r="R480" s="214"/>
      <c r="S480" s="214"/>
      <c r="T480" s="214"/>
      <c r="U480" s="214"/>
      <c r="V480" s="214"/>
      <c r="W480" s="214"/>
      <c r="X480" s="214"/>
      <c r="Y480" s="214"/>
      <c r="Z480" s="214"/>
      <c r="AA480" s="214"/>
      <c r="AB480" s="214"/>
      <c r="AC480" s="214"/>
      <c r="AD480" s="214"/>
      <c r="AE480" s="214"/>
      <c r="AF480" s="214"/>
      <c r="AG480" s="214"/>
      <c r="AH480" s="214"/>
      <c r="AI480" s="214"/>
      <c r="AJ480" s="214"/>
      <c r="AK480" s="214"/>
      <c r="AL480" s="214"/>
      <c r="AM480" s="214"/>
      <c r="AN480" s="214"/>
      <c r="AO480" s="214"/>
      <c r="AP480" s="214"/>
    </row>
    <row r="481" spans="1:42" s="16" customFormat="1" x14ac:dyDescent="0.3">
      <c r="A481" s="289" t="s">
        <v>224</v>
      </c>
      <c r="B481" s="290"/>
      <c r="C481" s="290"/>
      <c r="D481" s="290"/>
      <c r="E481" s="290"/>
      <c r="F481" s="290"/>
      <c r="G481" s="290"/>
      <c r="H481" s="290"/>
      <c r="I481" s="290"/>
      <c r="J481" s="290"/>
      <c r="K481" s="290"/>
      <c r="L481" s="290"/>
      <c r="M481" s="290"/>
      <c r="N481" s="290"/>
      <c r="O481" s="290"/>
      <c r="P481" s="290"/>
      <c r="Q481" s="290"/>
      <c r="R481" s="290"/>
      <c r="S481" s="290"/>
      <c r="T481" s="290"/>
      <c r="U481" s="290"/>
      <c r="V481" s="290"/>
      <c r="W481" s="290"/>
      <c r="X481" s="290"/>
      <c r="Y481" s="290"/>
      <c r="Z481" s="290"/>
      <c r="AA481" s="290"/>
      <c r="AB481" s="290"/>
      <c r="AC481" s="290"/>
      <c r="AD481" s="290"/>
      <c r="AE481" s="290"/>
      <c r="AF481" s="290"/>
      <c r="AG481" s="290"/>
      <c r="AH481" s="290"/>
      <c r="AI481" s="290"/>
      <c r="AJ481" s="290"/>
      <c r="AK481" s="290"/>
      <c r="AL481" s="290"/>
      <c r="AM481" s="290"/>
      <c r="AN481" s="290"/>
      <c r="AO481" s="290"/>
      <c r="AP481" s="290"/>
    </row>
    <row r="482" spans="1:42" s="16" customFormat="1" x14ac:dyDescent="0.3">
      <c r="A482" s="291" t="s">
        <v>73</v>
      </c>
      <c r="B482" s="258"/>
      <c r="C482" s="292"/>
      <c r="D482" s="292"/>
      <c r="E482" s="292"/>
      <c r="F482" s="292"/>
      <c r="G482" s="292"/>
      <c r="H482" s="292"/>
      <c r="I482" s="292"/>
      <c r="J482" s="292"/>
      <c r="K482" s="292"/>
      <c r="L482" s="292"/>
      <c r="M482" s="292"/>
      <c r="N482" s="292"/>
      <c r="O482" s="292"/>
      <c r="P482" s="292"/>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row>
    <row r="483" spans="1:42" s="16" customFormat="1" x14ac:dyDescent="0.3">
      <c r="A483" s="30" t="s">
        <v>5</v>
      </c>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c r="AA483" s="162"/>
      <c r="AB483" s="162"/>
      <c r="AC483" s="162"/>
      <c r="AD483" s="162"/>
      <c r="AE483" s="162"/>
      <c r="AF483" s="162"/>
      <c r="AG483" s="162"/>
      <c r="AH483" s="162"/>
      <c r="AI483" s="162"/>
      <c r="AJ483" s="162"/>
      <c r="AK483" s="162"/>
      <c r="AL483" s="162"/>
      <c r="AM483" s="162"/>
      <c r="AN483" s="162"/>
      <c r="AO483" s="162"/>
      <c r="AP483" s="162"/>
    </row>
    <row r="484" spans="1:42" s="16" customFormat="1" x14ac:dyDescent="0.3">
      <c r="A484" s="32" t="s">
        <v>315</v>
      </c>
      <c r="C484" s="152">
        <f>IF(ptc_sta_amount="n/a",Inputs!D163,IF(C$2&lt;=ptc_sta_term,ptc_sta_amount*(1+ptc_sta_escal/100)^B$2,0))</f>
        <v>0</v>
      </c>
      <c r="D484" s="152">
        <f>IF(ptc_sta_amount="n/a",Inputs!E163,IF(D$2&lt;=ptc_sta_term,ptc_sta_amount*(1+ptc_sta_escal/100)^C$2,0))</f>
        <v>0</v>
      </c>
      <c r="E484" s="152">
        <f>IF(ptc_sta_amount="n/a",Inputs!F163,IF(E$2&lt;=ptc_sta_term,ptc_sta_amount*(1+ptc_sta_escal/100)^D$2,0))</f>
        <v>0</v>
      </c>
      <c r="F484" s="152">
        <f>IF(ptc_sta_amount="n/a",Inputs!G163,IF(F$2&lt;=ptc_sta_term,ptc_sta_amount*(1+ptc_sta_escal/100)^E$2,0))</f>
        <v>0</v>
      </c>
      <c r="G484" s="152">
        <f>IF(ptc_sta_amount="n/a",Inputs!H163,IF(G$2&lt;=ptc_sta_term,ptc_sta_amount*(1+ptc_sta_escal/100)^F$2,0))</f>
        <v>0</v>
      </c>
      <c r="H484" s="152">
        <f>IF(ptc_sta_amount="n/a",Inputs!I163,IF(H$2&lt;=ptc_sta_term,ptc_sta_amount*(1+ptc_sta_escal/100)^G$2,0))</f>
        <v>0</v>
      </c>
      <c r="I484" s="152">
        <f>IF(ptc_sta_amount="n/a",Inputs!J163,IF(I$2&lt;=ptc_sta_term,ptc_sta_amount*(1+ptc_sta_escal/100)^H$2,0))</f>
        <v>0</v>
      </c>
      <c r="J484" s="152">
        <f>IF(ptc_sta_amount="n/a",Inputs!K163,IF(J$2&lt;=ptc_sta_term,ptc_sta_amount*(1+ptc_sta_escal/100)^I$2,0))</f>
        <v>0</v>
      </c>
      <c r="K484" s="152">
        <f>IF(ptc_sta_amount="n/a",Inputs!L163,IF(K$2&lt;=ptc_sta_term,ptc_sta_amount*(1+ptc_sta_escal/100)^J$2,0))</f>
        <v>0</v>
      </c>
      <c r="L484" s="152">
        <f>IF(ptc_sta_amount="n/a",Inputs!M163,IF(L$2&lt;=ptc_sta_term,ptc_sta_amount*(1+ptc_sta_escal/100)^K$2,0))</f>
        <v>0</v>
      </c>
      <c r="M484" s="152">
        <f>IF(ptc_sta_amount="n/a",Inputs!N163,IF(M$2&lt;=ptc_sta_term,ptc_sta_amount*(1+ptc_sta_escal/100)^L$2,0))</f>
        <v>0</v>
      </c>
      <c r="N484" s="152">
        <f>IF(ptc_sta_amount="n/a",Inputs!O163,IF(N$2&lt;=ptc_sta_term,ptc_sta_amount*(1+ptc_sta_escal/100)^M$2,0))</f>
        <v>0</v>
      </c>
      <c r="O484" s="152">
        <f>IF(ptc_sta_amount="n/a",Inputs!P163,IF(O$2&lt;=ptc_sta_term,ptc_sta_amount*(1+ptc_sta_escal/100)^N$2,0))</f>
        <v>0</v>
      </c>
      <c r="P484" s="152">
        <f>IF(ptc_sta_amount="n/a",Inputs!Q163,IF(P$2&lt;=ptc_sta_term,ptc_sta_amount*(1+ptc_sta_escal/100)^O$2,0))</f>
        <v>0</v>
      </c>
      <c r="Q484" s="152">
        <f>IF(ptc_sta_amount="n/a",Inputs!R163,IF(Q$2&lt;=ptc_sta_term,ptc_sta_amount*(1+ptc_sta_escal/100)^P$2,0))</f>
        <v>0</v>
      </c>
      <c r="R484" s="152">
        <f>IF(ptc_sta_amount="n/a",Inputs!S163,IF(R$2&lt;=ptc_sta_term,ptc_sta_amount*(1+ptc_sta_escal/100)^Q$2,0))</f>
        <v>0</v>
      </c>
      <c r="S484" s="152">
        <f>IF(ptc_sta_amount="n/a",Inputs!T163,IF(S$2&lt;=ptc_sta_term,ptc_sta_amount*(1+ptc_sta_escal/100)^R$2,0))</f>
        <v>0</v>
      </c>
      <c r="T484" s="152">
        <f>IF(ptc_sta_amount="n/a",Inputs!U163,IF(T$2&lt;=ptc_sta_term,ptc_sta_amount*(1+ptc_sta_escal/100)^S$2,0))</f>
        <v>0</v>
      </c>
      <c r="U484" s="152">
        <f>IF(ptc_sta_amount="n/a",Inputs!V163,IF(U$2&lt;=ptc_sta_term,ptc_sta_amount*(1+ptc_sta_escal/100)^T$2,0))</f>
        <v>0</v>
      </c>
      <c r="V484" s="152">
        <f>IF(ptc_sta_amount="n/a",Inputs!W163,IF(V$2&lt;=ptc_sta_term,ptc_sta_amount*(1+ptc_sta_escal/100)^U$2,0))</f>
        <v>0</v>
      </c>
      <c r="W484" s="152">
        <f>IF(ptc_sta_amount="n/a",Inputs!X163,IF(W$2&lt;=ptc_sta_term,ptc_sta_amount*(1+ptc_sta_escal/100)^V$2,0))</f>
        <v>0</v>
      </c>
      <c r="X484" s="152">
        <f>IF(ptc_sta_amount="n/a",Inputs!Y163,IF(X$2&lt;=ptc_sta_term,ptc_sta_amount*(1+ptc_sta_escal/100)^W$2,0))</f>
        <v>0</v>
      </c>
      <c r="Y484" s="152">
        <f>IF(ptc_sta_amount="n/a",Inputs!Z163,IF(Y$2&lt;=ptc_sta_term,ptc_sta_amount*(1+ptc_sta_escal/100)^X$2,0))</f>
        <v>0</v>
      </c>
      <c r="Z484" s="152">
        <f>IF(ptc_sta_amount="n/a",Inputs!AA163,IF(Z$2&lt;=ptc_sta_term,ptc_sta_amount*(1+ptc_sta_escal/100)^Y$2,0))</f>
        <v>0</v>
      </c>
      <c r="AA484" s="152">
        <f>IF(ptc_sta_amount="n/a",Inputs!AB163,IF(AA$2&lt;=ptc_sta_term,ptc_sta_amount*(1+ptc_sta_escal/100)^Z$2,0))</f>
        <v>0</v>
      </c>
      <c r="AB484" s="152">
        <f>IF(ptc_sta_amount="n/a",Inputs!AC163,IF(AB$2&lt;=ptc_sta_term,ptc_sta_amount*(1+ptc_sta_escal/100)^AA$2,0))</f>
        <v>0</v>
      </c>
      <c r="AC484" s="152">
        <f>IF(ptc_sta_amount="n/a",Inputs!AD163,IF(AC$2&lt;=ptc_sta_term,ptc_sta_amount*(1+ptc_sta_escal/100)^AB$2,0))</f>
        <v>0</v>
      </c>
      <c r="AD484" s="152">
        <f>IF(ptc_sta_amount="n/a",Inputs!AE163,IF(AD$2&lt;=ptc_sta_term,ptc_sta_amount*(1+ptc_sta_escal/100)^AC$2,0))</f>
        <v>0</v>
      </c>
      <c r="AE484" s="152">
        <f>IF(ptc_sta_amount="n/a",Inputs!AF163,IF(AE$2&lt;=ptc_sta_term,ptc_sta_amount*(1+ptc_sta_escal/100)^AD$2,0))</f>
        <v>0</v>
      </c>
      <c r="AF484" s="152">
        <f>IF(ptc_sta_amount="n/a",Inputs!AG163,IF(AF$2&lt;=ptc_sta_term,ptc_sta_amount*(1+ptc_sta_escal/100)^AE$2,0))</f>
        <v>0</v>
      </c>
      <c r="AG484" s="152">
        <f>IF(ptc_sta_amount="n/a",Inputs!AH163,IF(AG$2&lt;=ptc_sta_term,ptc_sta_amount*(1+ptc_sta_escal/100)^AF$2,0))</f>
        <v>0</v>
      </c>
      <c r="AH484" s="152">
        <f>IF(ptc_sta_amount="n/a",Inputs!AI163,IF(AH$2&lt;=ptc_sta_term,ptc_sta_amount*(1+ptc_sta_escal/100)^AG$2,0))</f>
        <v>0</v>
      </c>
      <c r="AI484" s="152">
        <f>IF(ptc_sta_amount="n/a",Inputs!AJ163,IF(AI$2&lt;=ptc_sta_term,ptc_sta_amount*(1+ptc_sta_escal/100)^AH$2,0))</f>
        <v>0</v>
      </c>
      <c r="AJ484" s="152">
        <f>IF(ptc_sta_amount="n/a",Inputs!AK163,IF(AJ$2&lt;=ptc_sta_term,ptc_sta_amount*(1+ptc_sta_escal/100)^AI$2,0))</f>
        <v>0</v>
      </c>
      <c r="AK484" s="152">
        <f>IF(ptc_sta_amount="n/a",Inputs!AL163,IF(AK$2&lt;=ptc_sta_term,ptc_sta_amount*(1+ptc_sta_escal/100)^AJ$2,0))</f>
        <v>0</v>
      </c>
      <c r="AL484" s="152">
        <f>IF(ptc_sta_amount="n/a",Inputs!AM163,IF(AL$2&lt;=ptc_sta_term,ptc_sta_amount*(1+ptc_sta_escal/100)^AK$2,0))</f>
        <v>0</v>
      </c>
      <c r="AM484" s="152">
        <f>IF(ptc_sta_amount="n/a",Inputs!AN163,IF(AM$2&lt;=ptc_sta_term,ptc_sta_amount*(1+ptc_sta_escal/100)^AL$2,0))</f>
        <v>0</v>
      </c>
      <c r="AN484" s="152">
        <f>IF(ptc_sta_amount="n/a",Inputs!AO163,IF(AN$2&lt;=ptc_sta_term,ptc_sta_amount*(1+ptc_sta_escal/100)^AM$2,0))</f>
        <v>0</v>
      </c>
      <c r="AO484" s="152">
        <f>IF(ptc_sta_amount="n/a",Inputs!AP163,IF(AO$2&lt;=ptc_sta_term,ptc_sta_amount*(1+ptc_sta_escal/100)^AN$2,0))</f>
        <v>0</v>
      </c>
      <c r="AP484" s="152">
        <f>IF(ptc_sta_amount="n/a",Inputs!AQ163,IF(AP$2&lt;=ptc_sta_term,ptc_sta_amount*(1+ptc_sta_escal/100)^AO$2,0))</f>
        <v>0</v>
      </c>
    </row>
    <row r="485" spans="1:42" s="16" customFormat="1" x14ac:dyDescent="0.3">
      <c r="A485" s="32" t="s">
        <v>316</v>
      </c>
      <c r="C485" s="152">
        <f>ROUND(C484*1000,0)</f>
        <v>0</v>
      </c>
      <c r="D485" s="152">
        <f>ROUND(D484*1000,0)</f>
        <v>0</v>
      </c>
      <c r="E485" s="152">
        <f t="shared" ref="E485:AP485" si="262">ROUND(E484*1000,0)</f>
        <v>0</v>
      </c>
      <c r="F485" s="152">
        <f t="shared" si="262"/>
        <v>0</v>
      </c>
      <c r="G485" s="152">
        <f t="shared" si="262"/>
        <v>0</v>
      </c>
      <c r="H485" s="152">
        <f t="shared" si="262"/>
        <v>0</v>
      </c>
      <c r="I485" s="152">
        <f t="shared" si="262"/>
        <v>0</v>
      </c>
      <c r="J485" s="152">
        <f t="shared" si="262"/>
        <v>0</v>
      </c>
      <c r="K485" s="152">
        <f t="shared" si="262"/>
        <v>0</v>
      </c>
      <c r="L485" s="152">
        <f t="shared" si="262"/>
        <v>0</v>
      </c>
      <c r="M485" s="152">
        <f t="shared" si="262"/>
        <v>0</v>
      </c>
      <c r="N485" s="152">
        <f t="shared" si="262"/>
        <v>0</v>
      </c>
      <c r="O485" s="152">
        <f t="shared" si="262"/>
        <v>0</v>
      </c>
      <c r="P485" s="152">
        <f t="shared" si="262"/>
        <v>0</v>
      </c>
      <c r="Q485" s="152">
        <f t="shared" si="262"/>
        <v>0</v>
      </c>
      <c r="R485" s="152">
        <f t="shared" si="262"/>
        <v>0</v>
      </c>
      <c r="S485" s="152">
        <f t="shared" si="262"/>
        <v>0</v>
      </c>
      <c r="T485" s="152">
        <f t="shared" si="262"/>
        <v>0</v>
      </c>
      <c r="U485" s="152">
        <f t="shared" si="262"/>
        <v>0</v>
      </c>
      <c r="V485" s="152">
        <f t="shared" si="262"/>
        <v>0</v>
      </c>
      <c r="W485" s="152">
        <f t="shared" si="262"/>
        <v>0</v>
      </c>
      <c r="X485" s="152">
        <f t="shared" si="262"/>
        <v>0</v>
      </c>
      <c r="Y485" s="152">
        <f t="shared" si="262"/>
        <v>0</v>
      </c>
      <c r="Z485" s="152">
        <f t="shared" si="262"/>
        <v>0</v>
      </c>
      <c r="AA485" s="152">
        <f t="shared" si="262"/>
        <v>0</v>
      </c>
      <c r="AB485" s="152">
        <f t="shared" si="262"/>
        <v>0</v>
      </c>
      <c r="AC485" s="152">
        <f t="shared" si="262"/>
        <v>0</v>
      </c>
      <c r="AD485" s="152">
        <f t="shared" si="262"/>
        <v>0</v>
      </c>
      <c r="AE485" s="152">
        <f t="shared" si="262"/>
        <v>0</v>
      </c>
      <c r="AF485" s="152">
        <f t="shared" si="262"/>
        <v>0</v>
      </c>
      <c r="AG485" s="152">
        <f t="shared" si="262"/>
        <v>0</v>
      </c>
      <c r="AH485" s="152">
        <f t="shared" si="262"/>
        <v>0</v>
      </c>
      <c r="AI485" s="152">
        <f t="shared" si="262"/>
        <v>0</v>
      </c>
      <c r="AJ485" s="152">
        <f t="shared" si="262"/>
        <v>0</v>
      </c>
      <c r="AK485" s="152">
        <f t="shared" si="262"/>
        <v>0</v>
      </c>
      <c r="AL485" s="152">
        <f t="shared" si="262"/>
        <v>0</v>
      </c>
      <c r="AM485" s="152">
        <f t="shared" si="262"/>
        <v>0</v>
      </c>
      <c r="AN485" s="152">
        <f t="shared" si="262"/>
        <v>0</v>
      </c>
      <c r="AO485" s="152">
        <f t="shared" si="262"/>
        <v>0</v>
      </c>
      <c r="AP485" s="152">
        <f t="shared" si="262"/>
        <v>0</v>
      </c>
    </row>
    <row r="486" spans="1:42" s="16" customFormat="1" x14ac:dyDescent="0.3">
      <c r="A486" s="32" t="s">
        <v>74</v>
      </c>
      <c r="C486" s="163">
        <f>C$5/1000</f>
        <v>0</v>
      </c>
      <c r="D486" s="163">
        <f>D$5/1000</f>
        <v>0</v>
      </c>
      <c r="E486" s="163">
        <f t="shared" ref="E486:AP486" si="263">E$5/1000</f>
        <v>0</v>
      </c>
      <c r="F486" s="163">
        <f t="shared" si="263"/>
        <v>0</v>
      </c>
      <c r="G486" s="163">
        <f t="shared" si="263"/>
        <v>0</v>
      </c>
      <c r="H486" s="163">
        <f t="shared" si="263"/>
        <v>0</v>
      </c>
      <c r="I486" s="163">
        <f t="shared" si="263"/>
        <v>0</v>
      </c>
      <c r="J486" s="163">
        <f t="shared" si="263"/>
        <v>0</v>
      </c>
      <c r="K486" s="163">
        <f t="shared" si="263"/>
        <v>0</v>
      </c>
      <c r="L486" s="163">
        <f t="shared" si="263"/>
        <v>0</v>
      </c>
      <c r="M486" s="163">
        <f t="shared" si="263"/>
        <v>0</v>
      </c>
      <c r="N486" s="163">
        <f t="shared" si="263"/>
        <v>0</v>
      </c>
      <c r="O486" s="163">
        <f t="shared" si="263"/>
        <v>0</v>
      </c>
      <c r="P486" s="163">
        <f t="shared" si="263"/>
        <v>0</v>
      </c>
      <c r="Q486" s="163">
        <f t="shared" si="263"/>
        <v>0</v>
      </c>
      <c r="R486" s="163">
        <f t="shared" si="263"/>
        <v>0</v>
      </c>
      <c r="S486" s="163">
        <f t="shared" si="263"/>
        <v>0</v>
      </c>
      <c r="T486" s="163">
        <f t="shared" si="263"/>
        <v>0</v>
      </c>
      <c r="U486" s="163">
        <f t="shared" si="263"/>
        <v>0</v>
      </c>
      <c r="V486" s="163">
        <f t="shared" si="263"/>
        <v>0</v>
      </c>
      <c r="W486" s="163">
        <f t="shared" si="263"/>
        <v>0</v>
      </c>
      <c r="X486" s="163">
        <f t="shared" si="263"/>
        <v>0</v>
      </c>
      <c r="Y486" s="163">
        <f t="shared" si="263"/>
        <v>0</v>
      </c>
      <c r="Z486" s="163">
        <f t="shared" si="263"/>
        <v>0</v>
      </c>
      <c r="AA486" s="163">
        <f t="shared" si="263"/>
        <v>0</v>
      </c>
      <c r="AB486" s="163">
        <f t="shared" si="263"/>
        <v>0</v>
      </c>
      <c r="AC486" s="163">
        <f t="shared" si="263"/>
        <v>0</v>
      </c>
      <c r="AD486" s="163">
        <f t="shared" si="263"/>
        <v>0</v>
      </c>
      <c r="AE486" s="163">
        <f t="shared" si="263"/>
        <v>0</v>
      </c>
      <c r="AF486" s="163">
        <f t="shared" si="263"/>
        <v>0</v>
      </c>
      <c r="AG486" s="163">
        <f t="shared" si="263"/>
        <v>0</v>
      </c>
      <c r="AH486" s="163">
        <f t="shared" si="263"/>
        <v>0</v>
      </c>
      <c r="AI486" s="163">
        <f t="shared" si="263"/>
        <v>0</v>
      </c>
      <c r="AJ486" s="163">
        <f t="shared" si="263"/>
        <v>0</v>
      </c>
      <c r="AK486" s="163">
        <f t="shared" si="263"/>
        <v>0</v>
      </c>
      <c r="AL486" s="163">
        <f t="shared" si="263"/>
        <v>0</v>
      </c>
      <c r="AM486" s="163">
        <f t="shared" si="263"/>
        <v>0</v>
      </c>
      <c r="AN486" s="163">
        <f t="shared" si="263"/>
        <v>0</v>
      </c>
      <c r="AO486" s="163">
        <f t="shared" si="263"/>
        <v>0</v>
      </c>
      <c r="AP486" s="163">
        <f t="shared" si="263"/>
        <v>0</v>
      </c>
    </row>
    <row r="487" spans="1:42" s="16" customFormat="1" x14ac:dyDescent="0.3">
      <c r="A487" s="32" t="s">
        <v>13</v>
      </c>
      <c r="C487" s="162">
        <f>C485*C486</f>
        <v>0</v>
      </c>
      <c r="D487" s="162">
        <f>D485*D486</f>
        <v>0</v>
      </c>
      <c r="E487" s="162">
        <f t="shared" ref="E487:AP487" si="264">E485*E486</f>
        <v>0</v>
      </c>
      <c r="F487" s="162">
        <f t="shared" si="264"/>
        <v>0</v>
      </c>
      <c r="G487" s="162">
        <f t="shared" si="264"/>
        <v>0</v>
      </c>
      <c r="H487" s="162">
        <f t="shared" si="264"/>
        <v>0</v>
      </c>
      <c r="I487" s="162">
        <f t="shared" si="264"/>
        <v>0</v>
      </c>
      <c r="J487" s="162">
        <f t="shared" si="264"/>
        <v>0</v>
      </c>
      <c r="K487" s="162">
        <f t="shared" si="264"/>
        <v>0</v>
      </c>
      <c r="L487" s="162">
        <f t="shared" si="264"/>
        <v>0</v>
      </c>
      <c r="M487" s="162">
        <f t="shared" si="264"/>
        <v>0</v>
      </c>
      <c r="N487" s="162">
        <f t="shared" si="264"/>
        <v>0</v>
      </c>
      <c r="O487" s="162">
        <f t="shared" si="264"/>
        <v>0</v>
      </c>
      <c r="P487" s="162">
        <f t="shared" si="264"/>
        <v>0</v>
      </c>
      <c r="Q487" s="162">
        <f t="shared" si="264"/>
        <v>0</v>
      </c>
      <c r="R487" s="162">
        <f t="shared" si="264"/>
        <v>0</v>
      </c>
      <c r="S487" s="162">
        <f t="shared" si="264"/>
        <v>0</v>
      </c>
      <c r="T487" s="162">
        <f t="shared" si="264"/>
        <v>0</v>
      </c>
      <c r="U487" s="162">
        <f t="shared" si="264"/>
        <v>0</v>
      </c>
      <c r="V487" s="162">
        <f t="shared" si="264"/>
        <v>0</v>
      </c>
      <c r="W487" s="162">
        <f t="shared" si="264"/>
        <v>0</v>
      </c>
      <c r="X487" s="162">
        <f t="shared" si="264"/>
        <v>0</v>
      </c>
      <c r="Y487" s="162">
        <f t="shared" si="264"/>
        <v>0</v>
      </c>
      <c r="Z487" s="162">
        <f t="shared" si="264"/>
        <v>0</v>
      </c>
      <c r="AA487" s="162">
        <f t="shared" si="264"/>
        <v>0</v>
      </c>
      <c r="AB487" s="162">
        <f t="shared" si="264"/>
        <v>0</v>
      </c>
      <c r="AC487" s="162">
        <f t="shared" si="264"/>
        <v>0</v>
      </c>
      <c r="AD487" s="162">
        <f t="shared" si="264"/>
        <v>0</v>
      </c>
      <c r="AE487" s="162">
        <f t="shared" si="264"/>
        <v>0</v>
      </c>
      <c r="AF487" s="162">
        <f t="shared" si="264"/>
        <v>0</v>
      </c>
      <c r="AG487" s="162">
        <f t="shared" si="264"/>
        <v>0</v>
      </c>
      <c r="AH487" s="162">
        <f t="shared" si="264"/>
        <v>0</v>
      </c>
      <c r="AI487" s="162">
        <f t="shared" si="264"/>
        <v>0</v>
      </c>
      <c r="AJ487" s="162">
        <f t="shared" si="264"/>
        <v>0</v>
      </c>
      <c r="AK487" s="162">
        <f t="shared" si="264"/>
        <v>0</v>
      </c>
      <c r="AL487" s="162">
        <f t="shared" si="264"/>
        <v>0</v>
      </c>
      <c r="AM487" s="162">
        <f t="shared" si="264"/>
        <v>0</v>
      </c>
      <c r="AN487" s="162">
        <f t="shared" si="264"/>
        <v>0</v>
      </c>
      <c r="AO487" s="162">
        <f t="shared" si="264"/>
        <v>0</v>
      </c>
      <c r="AP487" s="162">
        <f t="shared" si="264"/>
        <v>0</v>
      </c>
    </row>
    <row r="488" spans="1:42" s="16" customFormat="1" x14ac:dyDescent="0.3">
      <c r="A488" s="30"/>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s="16" customFormat="1" x14ac:dyDescent="0.3">
      <c r="A489" s="30" t="s">
        <v>4</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3">
      <c r="A490" s="32" t="s">
        <v>315</v>
      </c>
      <c r="C490" s="152">
        <f>IF(ptc_fed_amount="n/a",Inputs!D162,IF(C$2&lt;=ptc_fed_term,ptc_fed_amount*(1+ptc_fed_escal/100)^B$2,0))</f>
        <v>0</v>
      </c>
      <c r="D490" s="152">
        <f>IF(ptc_fed_amount="n/a",Inputs!E162,IF(D$2&lt;=ptc_fed_term,ptc_fed_amount*(1+ptc_fed_escal/100)^C$2,0))</f>
        <v>0</v>
      </c>
      <c r="E490" s="152">
        <f>IF(ptc_fed_amount="n/a",Inputs!F162,IF(E$2&lt;=ptc_fed_term,ptc_fed_amount*(1+ptc_fed_escal/100)^D$2,0))</f>
        <v>0</v>
      </c>
      <c r="F490" s="152">
        <f>IF(ptc_fed_amount="n/a",Inputs!G162,IF(F$2&lt;=ptc_fed_term,ptc_fed_amount*(1+ptc_fed_escal/100)^E$2,0))</f>
        <v>0</v>
      </c>
      <c r="G490" s="152">
        <f>IF(ptc_fed_amount="n/a",Inputs!H162,IF(G$2&lt;=ptc_fed_term,ptc_fed_amount*(1+ptc_fed_escal/100)^F$2,0))</f>
        <v>0</v>
      </c>
      <c r="H490" s="152">
        <f>IF(ptc_fed_amount="n/a",Inputs!I162,IF(H$2&lt;=ptc_fed_term,ptc_fed_amount*(1+ptc_fed_escal/100)^G$2,0))</f>
        <v>0</v>
      </c>
      <c r="I490" s="152">
        <f>IF(ptc_fed_amount="n/a",Inputs!J162,IF(I$2&lt;=ptc_fed_term,ptc_fed_amount*(1+ptc_fed_escal/100)^H$2,0))</f>
        <v>0</v>
      </c>
      <c r="J490" s="152">
        <f>IF(ptc_fed_amount="n/a",Inputs!K162,IF(J$2&lt;=ptc_fed_term,ptc_fed_amount*(1+ptc_fed_escal/100)^I$2,0))</f>
        <v>0</v>
      </c>
      <c r="K490" s="152">
        <f>IF(ptc_fed_amount="n/a",Inputs!L162,IF(K$2&lt;=ptc_fed_term,ptc_fed_amount*(1+ptc_fed_escal/100)^J$2,0))</f>
        <v>0</v>
      </c>
      <c r="L490" s="152">
        <f>IF(ptc_fed_amount="n/a",Inputs!M162,IF(L$2&lt;=ptc_fed_term,ptc_fed_amount*(1+ptc_fed_escal/100)^K$2,0))</f>
        <v>0</v>
      </c>
      <c r="M490" s="152">
        <f>IF(ptc_fed_amount="n/a",Inputs!N162,IF(M$2&lt;=ptc_fed_term,ptc_fed_amount*(1+ptc_fed_escal/100)^L$2,0))</f>
        <v>0</v>
      </c>
      <c r="N490" s="152">
        <f>IF(ptc_fed_amount="n/a",Inputs!O162,IF(N$2&lt;=ptc_fed_term,ptc_fed_amount*(1+ptc_fed_escal/100)^M$2,0))</f>
        <v>0</v>
      </c>
      <c r="O490" s="152">
        <f>IF(ptc_fed_amount="n/a",Inputs!P162,IF(O$2&lt;=ptc_fed_term,ptc_fed_amount*(1+ptc_fed_escal/100)^N$2,0))</f>
        <v>0</v>
      </c>
      <c r="P490" s="152">
        <f>IF(ptc_fed_amount="n/a",Inputs!Q162,IF(P$2&lt;=ptc_fed_term,ptc_fed_amount*(1+ptc_fed_escal/100)^O$2,0))</f>
        <v>0</v>
      </c>
      <c r="Q490" s="152">
        <f>IF(ptc_fed_amount="n/a",Inputs!R162,IF(Q$2&lt;=ptc_fed_term,ptc_fed_amount*(1+ptc_fed_escal/100)^P$2,0))</f>
        <v>0</v>
      </c>
      <c r="R490" s="152">
        <f>IF(ptc_fed_amount="n/a",Inputs!S162,IF(R$2&lt;=ptc_fed_term,ptc_fed_amount*(1+ptc_fed_escal/100)^Q$2,0))</f>
        <v>0</v>
      </c>
      <c r="S490" s="152">
        <f>IF(ptc_fed_amount="n/a",Inputs!T162,IF(S$2&lt;=ptc_fed_term,ptc_fed_amount*(1+ptc_fed_escal/100)^R$2,0))</f>
        <v>0</v>
      </c>
      <c r="T490" s="152">
        <f>IF(ptc_fed_amount="n/a",Inputs!U162,IF(T$2&lt;=ptc_fed_term,ptc_fed_amount*(1+ptc_fed_escal/100)^S$2,0))</f>
        <v>0</v>
      </c>
      <c r="U490" s="152">
        <f>IF(ptc_fed_amount="n/a",Inputs!V162,IF(U$2&lt;=ptc_fed_term,ptc_fed_amount*(1+ptc_fed_escal/100)^T$2,0))</f>
        <v>0</v>
      </c>
      <c r="V490" s="152">
        <f>IF(ptc_fed_amount="n/a",Inputs!W162,IF(V$2&lt;=ptc_fed_term,ptc_fed_amount*(1+ptc_fed_escal/100)^U$2,0))</f>
        <v>0</v>
      </c>
      <c r="W490" s="152">
        <f>IF(ptc_fed_amount="n/a",Inputs!X162,IF(W$2&lt;=ptc_fed_term,ptc_fed_amount*(1+ptc_fed_escal/100)^V$2,0))</f>
        <v>0</v>
      </c>
      <c r="X490" s="152">
        <f>IF(ptc_fed_amount="n/a",Inputs!Y162,IF(X$2&lt;=ptc_fed_term,ptc_fed_amount*(1+ptc_fed_escal/100)^W$2,0))</f>
        <v>0</v>
      </c>
      <c r="Y490" s="152">
        <f>IF(ptc_fed_amount="n/a",Inputs!Z162,IF(Y$2&lt;=ptc_fed_term,ptc_fed_amount*(1+ptc_fed_escal/100)^X$2,0))</f>
        <v>0</v>
      </c>
      <c r="Z490" s="152">
        <f>IF(ptc_fed_amount="n/a",Inputs!AA162,IF(Z$2&lt;=ptc_fed_term,ptc_fed_amount*(1+ptc_fed_escal/100)^Y$2,0))</f>
        <v>0</v>
      </c>
      <c r="AA490" s="152">
        <f>IF(ptc_fed_amount="n/a",Inputs!AB162,IF(AA$2&lt;=ptc_fed_term,ptc_fed_amount*(1+ptc_fed_escal/100)^Z$2,0))</f>
        <v>0</v>
      </c>
      <c r="AB490" s="152">
        <f>IF(ptc_fed_amount="n/a",Inputs!AC162,IF(AB$2&lt;=ptc_fed_term,ptc_fed_amount*(1+ptc_fed_escal/100)^AA$2,0))</f>
        <v>0</v>
      </c>
      <c r="AC490" s="152">
        <f>IF(ptc_fed_amount="n/a",Inputs!AD162,IF(AC$2&lt;=ptc_fed_term,ptc_fed_amount*(1+ptc_fed_escal/100)^AB$2,0))</f>
        <v>0</v>
      </c>
      <c r="AD490" s="152">
        <f>IF(ptc_fed_amount="n/a",Inputs!AE162,IF(AD$2&lt;=ptc_fed_term,ptc_fed_amount*(1+ptc_fed_escal/100)^AC$2,0))</f>
        <v>0</v>
      </c>
      <c r="AE490" s="152">
        <f>IF(ptc_fed_amount="n/a",Inputs!AF162,IF(AE$2&lt;=ptc_fed_term,ptc_fed_amount*(1+ptc_fed_escal/100)^AD$2,0))</f>
        <v>0</v>
      </c>
      <c r="AF490" s="152">
        <f>IF(ptc_fed_amount="n/a",Inputs!AG162,IF(AF$2&lt;=ptc_fed_term,ptc_fed_amount*(1+ptc_fed_escal/100)^AE$2,0))</f>
        <v>0</v>
      </c>
      <c r="AG490" s="152">
        <f>IF(ptc_fed_amount="n/a",Inputs!AH162,IF(AG$2&lt;=ptc_fed_term,ptc_fed_amount*(1+ptc_fed_escal/100)^AF$2,0))</f>
        <v>0</v>
      </c>
      <c r="AH490" s="152">
        <f>IF(ptc_fed_amount="n/a",Inputs!AI162,IF(AH$2&lt;=ptc_fed_term,ptc_fed_amount*(1+ptc_fed_escal/100)^AG$2,0))</f>
        <v>0</v>
      </c>
      <c r="AI490" s="152">
        <f>IF(ptc_fed_amount="n/a",Inputs!AJ162,IF(AI$2&lt;=ptc_fed_term,ptc_fed_amount*(1+ptc_fed_escal/100)^AH$2,0))</f>
        <v>0</v>
      </c>
      <c r="AJ490" s="152">
        <f>IF(ptc_fed_amount="n/a",Inputs!AK162,IF(AJ$2&lt;=ptc_fed_term,ptc_fed_amount*(1+ptc_fed_escal/100)^AI$2,0))</f>
        <v>0</v>
      </c>
      <c r="AK490" s="152">
        <f>IF(ptc_fed_amount="n/a",Inputs!AL162,IF(AK$2&lt;=ptc_fed_term,ptc_fed_amount*(1+ptc_fed_escal/100)^AJ$2,0))</f>
        <v>0</v>
      </c>
      <c r="AL490" s="152">
        <f>IF(ptc_fed_amount="n/a",Inputs!AM162,IF(AL$2&lt;=ptc_fed_term,ptc_fed_amount*(1+ptc_fed_escal/100)^AK$2,0))</f>
        <v>0</v>
      </c>
      <c r="AM490" s="152">
        <f>IF(ptc_fed_amount="n/a",Inputs!AN162,IF(AM$2&lt;=ptc_fed_term,ptc_fed_amount*(1+ptc_fed_escal/100)^AL$2,0))</f>
        <v>0</v>
      </c>
      <c r="AN490" s="152">
        <f>IF(ptc_fed_amount="n/a",Inputs!AO162,IF(AN$2&lt;=ptc_fed_term,ptc_fed_amount*(1+ptc_fed_escal/100)^AM$2,0))</f>
        <v>0</v>
      </c>
      <c r="AO490" s="152">
        <f>IF(ptc_fed_amount="n/a",Inputs!AP162,IF(AO$2&lt;=ptc_fed_term,ptc_fed_amount*(1+ptc_fed_escal/100)^AN$2,0))</f>
        <v>0</v>
      </c>
      <c r="AP490" s="152">
        <f>IF(ptc_fed_amount="n/a",Inputs!AQ162,IF(AP$2&lt;=ptc_fed_term,ptc_fed_amount*(1+ptc_fed_escal/100)^AO$2,0))</f>
        <v>0</v>
      </c>
    </row>
    <row r="491" spans="1:42" s="16" customFormat="1" x14ac:dyDescent="0.3">
      <c r="A491" s="32" t="s">
        <v>316</v>
      </c>
      <c r="C491" s="152">
        <f>ROUND(C490*1000,0)</f>
        <v>0</v>
      </c>
      <c r="D491" s="152">
        <f>ROUND(D490*1000,0)</f>
        <v>0</v>
      </c>
      <c r="E491" s="152">
        <f t="shared" ref="E491:AP491" si="265">ROUND(E490*1000,0)</f>
        <v>0</v>
      </c>
      <c r="F491" s="152">
        <f t="shared" si="265"/>
        <v>0</v>
      </c>
      <c r="G491" s="152">
        <f t="shared" si="265"/>
        <v>0</v>
      </c>
      <c r="H491" s="152">
        <f t="shared" si="265"/>
        <v>0</v>
      </c>
      <c r="I491" s="152">
        <f t="shared" si="265"/>
        <v>0</v>
      </c>
      <c r="J491" s="152">
        <f t="shared" si="265"/>
        <v>0</v>
      </c>
      <c r="K491" s="152">
        <f t="shared" si="265"/>
        <v>0</v>
      </c>
      <c r="L491" s="152">
        <f t="shared" si="265"/>
        <v>0</v>
      </c>
      <c r="M491" s="152">
        <f t="shared" si="265"/>
        <v>0</v>
      </c>
      <c r="N491" s="152">
        <f t="shared" si="265"/>
        <v>0</v>
      </c>
      <c r="O491" s="152">
        <f t="shared" si="265"/>
        <v>0</v>
      </c>
      <c r="P491" s="152">
        <f t="shared" si="265"/>
        <v>0</v>
      </c>
      <c r="Q491" s="152">
        <f t="shared" si="265"/>
        <v>0</v>
      </c>
      <c r="R491" s="152">
        <f t="shared" si="265"/>
        <v>0</v>
      </c>
      <c r="S491" s="152">
        <f t="shared" si="265"/>
        <v>0</v>
      </c>
      <c r="T491" s="152">
        <f t="shared" si="265"/>
        <v>0</v>
      </c>
      <c r="U491" s="152">
        <f t="shared" si="265"/>
        <v>0</v>
      </c>
      <c r="V491" s="152">
        <f t="shared" si="265"/>
        <v>0</v>
      </c>
      <c r="W491" s="152">
        <f t="shared" si="265"/>
        <v>0</v>
      </c>
      <c r="X491" s="152">
        <f t="shared" si="265"/>
        <v>0</v>
      </c>
      <c r="Y491" s="152">
        <f t="shared" si="265"/>
        <v>0</v>
      </c>
      <c r="Z491" s="152">
        <f t="shared" si="265"/>
        <v>0</v>
      </c>
      <c r="AA491" s="152">
        <f t="shared" si="265"/>
        <v>0</v>
      </c>
      <c r="AB491" s="152">
        <f t="shared" si="265"/>
        <v>0</v>
      </c>
      <c r="AC491" s="152">
        <f t="shared" si="265"/>
        <v>0</v>
      </c>
      <c r="AD491" s="152">
        <f t="shared" si="265"/>
        <v>0</v>
      </c>
      <c r="AE491" s="152">
        <f t="shared" si="265"/>
        <v>0</v>
      </c>
      <c r="AF491" s="152">
        <f t="shared" si="265"/>
        <v>0</v>
      </c>
      <c r="AG491" s="152">
        <f t="shared" si="265"/>
        <v>0</v>
      </c>
      <c r="AH491" s="152">
        <f t="shared" si="265"/>
        <v>0</v>
      </c>
      <c r="AI491" s="152">
        <f t="shared" si="265"/>
        <v>0</v>
      </c>
      <c r="AJ491" s="152">
        <f t="shared" si="265"/>
        <v>0</v>
      </c>
      <c r="AK491" s="152">
        <f t="shared" si="265"/>
        <v>0</v>
      </c>
      <c r="AL491" s="152">
        <f t="shared" si="265"/>
        <v>0</v>
      </c>
      <c r="AM491" s="152">
        <f t="shared" si="265"/>
        <v>0</v>
      </c>
      <c r="AN491" s="152">
        <f t="shared" si="265"/>
        <v>0</v>
      </c>
      <c r="AO491" s="152">
        <f t="shared" si="265"/>
        <v>0</v>
      </c>
      <c r="AP491" s="152">
        <f t="shared" si="265"/>
        <v>0</v>
      </c>
    </row>
    <row r="492" spans="1:42" s="16" customFormat="1" x14ac:dyDescent="0.3">
      <c r="A492" s="32" t="s">
        <v>74</v>
      </c>
      <c r="C492" s="163">
        <f>C$5/1000</f>
        <v>0</v>
      </c>
      <c r="D492" s="163">
        <f>D$5/1000</f>
        <v>0</v>
      </c>
      <c r="E492" s="163">
        <f t="shared" ref="E492:AP492" si="266">E$5/1000</f>
        <v>0</v>
      </c>
      <c r="F492" s="163">
        <f t="shared" si="266"/>
        <v>0</v>
      </c>
      <c r="G492" s="163">
        <f t="shared" si="266"/>
        <v>0</v>
      </c>
      <c r="H492" s="163">
        <f t="shared" si="266"/>
        <v>0</v>
      </c>
      <c r="I492" s="163">
        <f t="shared" si="266"/>
        <v>0</v>
      </c>
      <c r="J492" s="163">
        <f t="shared" si="266"/>
        <v>0</v>
      </c>
      <c r="K492" s="163">
        <f t="shared" si="266"/>
        <v>0</v>
      </c>
      <c r="L492" s="163">
        <f t="shared" si="266"/>
        <v>0</v>
      </c>
      <c r="M492" s="163">
        <f t="shared" si="266"/>
        <v>0</v>
      </c>
      <c r="N492" s="163">
        <f t="shared" si="266"/>
        <v>0</v>
      </c>
      <c r="O492" s="163">
        <f t="shared" si="266"/>
        <v>0</v>
      </c>
      <c r="P492" s="163">
        <f t="shared" si="266"/>
        <v>0</v>
      </c>
      <c r="Q492" s="163">
        <f t="shared" si="266"/>
        <v>0</v>
      </c>
      <c r="R492" s="163">
        <f t="shared" si="266"/>
        <v>0</v>
      </c>
      <c r="S492" s="163">
        <f t="shared" si="266"/>
        <v>0</v>
      </c>
      <c r="T492" s="163">
        <f t="shared" si="266"/>
        <v>0</v>
      </c>
      <c r="U492" s="163">
        <f t="shared" si="266"/>
        <v>0</v>
      </c>
      <c r="V492" s="163">
        <f t="shared" si="266"/>
        <v>0</v>
      </c>
      <c r="W492" s="163">
        <f t="shared" si="266"/>
        <v>0</v>
      </c>
      <c r="X492" s="163">
        <f t="shared" si="266"/>
        <v>0</v>
      </c>
      <c r="Y492" s="163">
        <f t="shared" si="266"/>
        <v>0</v>
      </c>
      <c r="Z492" s="163">
        <f t="shared" si="266"/>
        <v>0</v>
      </c>
      <c r="AA492" s="163">
        <f t="shared" si="266"/>
        <v>0</v>
      </c>
      <c r="AB492" s="163">
        <f t="shared" si="266"/>
        <v>0</v>
      </c>
      <c r="AC492" s="163">
        <f t="shared" si="266"/>
        <v>0</v>
      </c>
      <c r="AD492" s="163">
        <f t="shared" si="266"/>
        <v>0</v>
      </c>
      <c r="AE492" s="163">
        <f t="shared" si="266"/>
        <v>0</v>
      </c>
      <c r="AF492" s="163">
        <f t="shared" si="266"/>
        <v>0</v>
      </c>
      <c r="AG492" s="163">
        <f t="shared" si="266"/>
        <v>0</v>
      </c>
      <c r="AH492" s="163">
        <f t="shared" si="266"/>
        <v>0</v>
      </c>
      <c r="AI492" s="163">
        <f t="shared" si="266"/>
        <v>0</v>
      </c>
      <c r="AJ492" s="163">
        <f t="shared" si="266"/>
        <v>0</v>
      </c>
      <c r="AK492" s="163">
        <f t="shared" si="266"/>
        <v>0</v>
      </c>
      <c r="AL492" s="163">
        <f t="shared" si="266"/>
        <v>0</v>
      </c>
      <c r="AM492" s="163">
        <f t="shared" si="266"/>
        <v>0</v>
      </c>
      <c r="AN492" s="163">
        <f t="shared" si="266"/>
        <v>0</v>
      </c>
      <c r="AO492" s="163">
        <f t="shared" si="266"/>
        <v>0</v>
      </c>
      <c r="AP492" s="163">
        <f t="shared" si="266"/>
        <v>0</v>
      </c>
    </row>
    <row r="493" spans="1:42" s="16" customFormat="1" x14ac:dyDescent="0.3">
      <c r="A493" s="32" t="s">
        <v>13</v>
      </c>
      <c r="C493" s="162">
        <f>C491*C492</f>
        <v>0</v>
      </c>
      <c r="D493" s="162">
        <f>D491*D492</f>
        <v>0</v>
      </c>
      <c r="E493" s="162">
        <f t="shared" ref="E493:AP493" si="267">E491*E492</f>
        <v>0</v>
      </c>
      <c r="F493" s="162">
        <f t="shared" si="267"/>
        <v>0</v>
      </c>
      <c r="G493" s="162">
        <f t="shared" si="267"/>
        <v>0</v>
      </c>
      <c r="H493" s="162">
        <f t="shared" si="267"/>
        <v>0</v>
      </c>
      <c r="I493" s="162">
        <f t="shared" si="267"/>
        <v>0</v>
      </c>
      <c r="J493" s="162">
        <f t="shared" si="267"/>
        <v>0</v>
      </c>
      <c r="K493" s="162">
        <f t="shared" si="267"/>
        <v>0</v>
      </c>
      <c r="L493" s="162">
        <f t="shared" si="267"/>
        <v>0</v>
      </c>
      <c r="M493" s="162">
        <f t="shared" si="267"/>
        <v>0</v>
      </c>
      <c r="N493" s="162">
        <f t="shared" si="267"/>
        <v>0</v>
      </c>
      <c r="O493" s="162">
        <f t="shared" si="267"/>
        <v>0</v>
      </c>
      <c r="P493" s="162">
        <f t="shared" si="267"/>
        <v>0</v>
      </c>
      <c r="Q493" s="162">
        <f t="shared" si="267"/>
        <v>0</v>
      </c>
      <c r="R493" s="162">
        <f t="shared" si="267"/>
        <v>0</v>
      </c>
      <c r="S493" s="162">
        <f t="shared" si="267"/>
        <v>0</v>
      </c>
      <c r="T493" s="162">
        <f t="shared" si="267"/>
        <v>0</v>
      </c>
      <c r="U493" s="162">
        <f t="shared" si="267"/>
        <v>0</v>
      </c>
      <c r="V493" s="162">
        <f t="shared" si="267"/>
        <v>0</v>
      </c>
      <c r="W493" s="162">
        <f t="shared" si="267"/>
        <v>0</v>
      </c>
      <c r="X493" s="162">
        <f t="shared" si="267"/>
        <v>0</v>
      </c>
      <c r="Y493" s="162">
        <f t="shared" si="267"/>
        <v>0</v>
      </c>
      <c r="Z493" s="162">
        <f t="shared" si="267"/>
        <v>0</v>
      </c>
      <c r="AA493" s="162">
        <f t="shared" si="267"/>
        <v>0</v>
      </c>
      <c r="AB493" s="162">
        <f t="shared" si="267"/>
        <v>0</v>
      </c>
      <c r="AC493" s="162">
        <f t="shared" si="267"/>
        <v>0</v>
      </c>
      <c r="AD493" s="162">
        <f t="shared" si="267"/>
        <v>0</v>
      </c>
      <c r="AE493" s="162">
        <f t="shared" si="267"/>
        <v>0</v>
      </c>
      <c r="AF493" s="162">
        <f t="shared" si="267"/>
        <v>0</v>
      </c>
      <c r="AG493" s="162">
        <f t="shared" si="267"/>
        <v>0</v>
      </c>
      <c r="AH493" s="162">
        <f t="shared" si="267"/>
        <v>0</v>
      </c>
      <c r="AI493" s="162">
        <f t="shared" si="267"/>
        <v>0</v>
      </c>
      <c r="AJ493" s="162">
        <f t="shared" si="267"/>
        <v>0</v>
      </c>
      <c r="AK493" s="162">
        <f t="shared" si="267"/>
        <v>0</v>
      </c>
      <c r="AL493" s="162">
        <f t="shared" si="267"/>
        <v>0</v>
      </c>
      <c r="AM493" s="162">
        <f t="shared" si="267"/>
        <v>0</v>
      </c>
      <c r="AN493" s="162">
        <f t="shared" si="267"/>
        <v>0</v>
      </c>
      <c r="AO493" s="162">
        <f t="shared" si="267"/>
        <v>0</v>
      </c>
      <c r="AP493" s="162">
        <f t="shared" si="267"/>
        <v>0</v>
      </c>
    </row>
    <row r="494" spans="1:42" s="16" customFormat="1" x14ac:dyDescent="0.3">
      <c r="A494" s="32"/>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row>
    <row r="495" spans="1:42" x14ac:dyDescent="0.3">
      <c r="A495" s="29" t="s">
        <v>16</v>
      </c>
      <c r="B495" s="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3">
      <c r="A496" s="30" t="str">
        <f>Inputs!B113</f>
        <v>As fixed amount</v>
      </c>
      <c r="B496" s="16"/>
      <c r="C496" s="16"/>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3">
      <c r="A497" s="32" t="str">
        <f>Inputs!B114</f>
        <v>Federal ($)</v>
      </c>
      <c r="B497" s="16"/>
      <c r="C497" s="188">
        <f>ibi_fed_amount</f>
        <v>0</v>
      </c>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3">
      <c r="A498" s="32" t="str">
        <f>Inputs!B115</f>
        <v>State ($)</v>
      </c>
      <c r="B498" s="16"/>
      <c r="C498" s="188">
        <f>ibi_sta_amount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3">
      <c r="A499" s="32" t="str">
        <f>Inputs!B116</f>
        <v>Utility ($)</v>
      </c>
      <c r="B499" s="16"/>
      <c r="C499" s="188">
        <f>ibi_uti_amount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3">
      <c r="A500" s="32" t="str">
        <f>Inputs!B117</f>
        <v>Other ($)</v>
      </c>
      <c r="C500" s="163">
        <f>ibi_oth_amount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3">
      <c r="A501" s="27" t="s">
        <v>13</v>
      </c>
      <c r="C501" s="189">
        <f>SUM(C497:C500)</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3">
      <c r="A502" s="30" t="str">
        <f>Inputs!B118</f>
        <v>As percentage</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3">
      <c r="A503" s="32" t="str">
        <f>Inputs!B119</f>
        <v>Federal (% of total installed cost)</v>
      </c>
      <c r="C503" s="209">
        <f>MIN(ibi_fed_percent/100*total_installed_cost,Inputs!D119)</f>
        <v>0</v>
      </c>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3">
      <c r="A504" s="32" t="str">
        <f>Inputs!B120</f>
        <v>State (% of total installed cost)</v>
      </c>
      <c r="C504" s="209">
        <f>MIN(ibi_sta_percent/100*total_installed_cost,Inputs!D120)</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3">
      <c r="A505" s="32" t="str">
        <f>Inputs!B121</f>
        <v>Utility (% of total installed cost)</v>
      </c>
      <c r="C505" s="209">
        <f>MIN(ibi_uti_percent/100*total_installed_cost,Inputs!D121)</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3">
      <c r="A506" s="32" t="str">
        <f>Inputs!B122</f>
        <v>Other (% of total installed cost)</v>
      </c>
      <c r="C506" s="209">
        <f>MIN(ibi_oth_percent/100*total_installed_cost,Inputs!D122)</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3">
      <c r="A507" s="32" t="s">
        <v>13</v>
      </c>
      <c r="C507" s="168">
        <f>SUM(C503:C506)</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3">
      <c r="A508" s="32"/>
      <c r="C508" s="162"/>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3">
      <c r="A509" s="29" t="s">
        <v>41</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3">
      <c r="A510" s="30" t="str">
        <f>Inputs!B124</f>
        <v>Federal ($/W)</v>
      </c>
      <c r="B510" s="16"/>
      <c r="C510" s="209">
        <f>MIN(cbi_fed_amount*system_capacity*1000,cbi_fed_maxvalue)</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3">
      <c r="A511" s="30" t="str">
        <f>Inputs!B125</f>
        <v>State ($/W)</v>
      </c>
      <c r="B511" s="16"/>
      <c r="C511" s="209">
        <f>MIN(cbi_sta_amount*system_capacity*1000,cbi_sta_maxvalue)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3">
      <c r="A512" s="30" t="str">
        <f>Inputs!B126</f>
        <v>Utility ($/W)</v>
      </c>
      <c r="B512" s="16"/>
      <c r="C512" s="209">
        <f>MIN(cbi_uti_amount*system_capacity*1000,cbi_uti_maxvalue)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3">
      <c r="A513" s="30" t="str">
        <f>Inputs!B127</f>
        <v>Other ($/W)</v>
      </c>
      <c r="C513" s="209">
        <f>MIN(cbi_oth_amount*system_capacity*1000,cbi_oth_maxvalue)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3">
      <c r="A514" s="23"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3">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3">
      <c r="A516" s="29" t="s">
        <v>38</v>
      </c>
    </row>
    <row r="517" spans="1:42" x14ac:dyDescent="0.3">
      <c r="A517" s="23" t="str">
        <f>Inputs!B129</f>
        <v>Federal ($/kWh)</v>
      </c>
    </row>
    <row r="518" spans="1:42" x14ac:dyDescent="0.3">
      <c r="A518" s="27" t="s">
        <v>39</v>
      </c>
      <c r="C518" s="152">
        <f>IF(pbi_fed_amount="n/a",Inputs!D157,IF(AND(C$2&lt;=pbi_fed_term,C$2&lt;=analysis_period),pbi_fed_amount*(1+pbi_fed_escal/100)^B$2,0))</f>
        <v>0</v>
      </c>
      <c r="D518" s="152">
        <f>IF(pbi_fed_amount="n/a",Inputs!E157,IF(AND(D$2&lt;=pbi_fed_term,D$2&lt;=analysis_period),pbi_fed_amount*(1+pbi_fed_escal/100)^C$2,0))</f>
        <v>0</v>
      </c>
      <c r="E518" s="152">
        <f>IF(pbi_fed_amount="n/a",Inputs!F157,IF(AND(E$2&lt;=pbi_fed_term,E$2&lt;=analysis_period),pbi_fed_amount*(1+pbi_fed_escal/100)^D$2,0))</f>
        <v>0</v>
      </c>
      <c r="F518" s="152">
        <f>IF(pbi_fed_amount="n/a",Inputs!G157,IF(AND(F$2&lt;=pbi_fed_term,F$2&lt;=analysis_period),pbi_fed_amount*(1+pbi_fed_escal/100)^E$2,0))</f>
        <v>0</v>
      </c>
      <c r="G518" s="152">
        <f>IF(pbi_fed_amount="n/a",Inputs!H157,IF(AND(G$2&lt;=pbi_fed_term,G$2&lt;=analysis_period),pbi_fed_amount*(1+pbi_fed_escal/100)^F$2,0))</f>
        <v>0</v>
      </c>
      <c r="H518" s="152">
        <f>IF(pbi_fed_amount="n/a",Inputs!I157,IF(AND(H$2&lt;=pbi_fed_term,H$2&lt;=analysis_period),pbi_fed_amount*(1+pbi_fed_escal/100)^G$2,0))</f>
        <v>0</v>
      </c>
      <c r="I518" s="152">
        <f>IF(pbi_fed_amount="n/a",Inputs!J157,IF(AND(I$2&lt;=pbi_fed_term,I$2&lt;=analysis_period),pbi_fed_amount*(1+pbi_fed_escal/100)^H$2,0))</f>
        <v>0</v>
      </c>
      <c r="J518" s="152">
        <f>IF(pbi_fed_amount="n/a",Inputs!K157,IF(AND(J$2&lt;=pbi_fed_term,J$2&lt;=analysis_period),pbi_fed_amount*(1+pbi_fed_escal/100)^I$2,0))</f>
        <v>0</v>
      </c>
      <c r="K518" s="152">
        <f>IF(pbi_fed_amount="n/a",Inputs!L157,IF(AND(K$2&lt;=pbi_fed_term,K$2&lt;=analysis_period),pbi_fed_amount*(1+pbi_fed_escal/100)^J$2,0))</f>
        <v>0</v>
      </c>
      <c r="L518" s="152">
        <f>IF(pbi_fed_amount="n/a",Inputs!M157,IF(AND(L$2&lt;=pbi_fed_term,L$2&lt;=analysis_period),pbi_fed_amount*(1+pbi_fed_escal/100)^K$2,0))</f>
        <v>0</v>
      </c>
      <c r="M518" s="152">
        <f>IF(pbi_fed_amount="n/a",Inputs!N157,IF(AND(M$2&lt;=pbi_fed_term,M$2&lt;=analysis_period),pbi_fed_amount*(1+pbi_fed_escal/100)^L$2,0))</f>
        <v>0</v>
      </c>
      <c r="N518" s="152">
        <f>IF(pbi_fed_amount="n/a",Inputs!O157,IF(AND(N$2&lt;=pbi_fed_term,N$2&lt;=analysis_period),pbi_fed_amount*(1+pbi_fed_escal/100)^M$2,0))</f>
        <v>0</v>
      </c>
      <c r="O518" s="152">
        <f>IF(pbi_fed_amount="n/a",Inputs!P157,IF(AND(O$2&lt;=pbi_fed_term,O$2&lt;=analysis_period),pbi_fed_amount*(1+pbi_fed_escal/100)^N$2,0))</f>
        <v>0</v>
      </c>
      <c r="P518" s="152">
        <f>IF(pbi_fed_amount="n/a",Inputs!Q157,IF(AND(P$2&lt;=pbi_fed_term,P$2&lt;=analysis_period),pbi_fed_amount*(1+pbi_fed_escal/100)^O$2,0))</f>
        <v>0</v>
      </c>
      <c r="Q518" s="152">
        <f>IF(pbi_fed_amount="n/a",Inputs!R157,IF(AND(Q$2&lt;=pbi_fed_term,Q$2&lt;=analysis_period),pbi_fed_amount*(1+pbi_fed_escal/100)^P$2,0))</f>
        <v>0</v>
      </c>
      <c r="R518" s="152">
        <f>IF(pbi_fed_amount="n/a",Inputs!S157,IF(AND(R$2&lt;=pbi_fed_term,R$2&lt;=analysis_period),pbi_fed_amount*(1+pbi_fed_escal/100)^Q$2,0))</f>
        <v>0</v>
      </c>
      <c r="S518" s="152">
        <f>IF(pbi_fed_amount="n/a",Inputs!T157,IF(AND(S$2&lt;=pbi_fed_term,S$2&lt;=analysis_period),pbi_fed_amount*(1+pbi_fed_escal/100)^R$2,0))</f>
        <v>0</v>
      </c>
      <c r="T518" s="152">
        <f>IF(pbi_fed_amount="n/a",Inputs!U157,IF(AND(T$2&lt;=pbi_fed_term,T$2&lt;=analysis_period),pbi_fed_amount*(1+pbi_fed_escal/100)^S$2,0))</f>
        <v>0</v>
      </c>
      <c r="U518" s="152">
        <f>IF(pbi_fed_amount="n/a",Inputs!V157,IF(AND(U$2&lt;=pbi_fed_term,U$2&lt;=analysis_period),pbi_fed_amount*(1+pbi_fed_escal/100)^T$2,0))</f>
        <v>0</v>
      </c>
      <c r="V518" s="152">
        <f>IF(pbi_fed_amount="n/a",Inputs!W157,IF(AND(V$2&lt;=pbi_fed_term,V$2&lt;=analysis_period),pbi_fed_amount*(1+pbi_fed_escal/100)^U$2,0))</f>
        <v>0</v>
      </c>
      <c r="W518" s="152">
        <f>IF(pbi_fed_amount="n/a",Inputs!X157,IF(AND(W$2&lt;=pbi_fed_term,W$2&lt;=analysis_period),pbi_fed_amount*(1+pbi_fed_escal/100)^V$2,0))</f>
        <v>0</v>
      </c>
      <c r="X518" s="152">
        <f>IF(pbi_fed_amount="n/a",Inputs!Y157,IF(AND(X$2&lt;=pbi_fed_term,X$2&lt;=analysis_period),pbi_fed_amount*(1+pbi_fed_escal/100)^W$2,0))</f>
        <v>0</v>
      </c>
      <c r="Y518" s="152">
        <f>IF(pbi_fed_amount="n/a",Inputs!Z157,IF(AND(Y$2&lt;=pbi_fed_term,Y$2&lt;=analysis_period),pbi_fed_amount*(1+pbi_fed_escal/100)^X$2,0))</f>
        <v>0</v>
      </c>
      <c r="Z518" s="152">
        <f>IF(pbi_fed_amount="n/a",Inputs!AA157,IF(AND(Z$2&lt;=pbi_fed_term,Z$2&lt;=analysis_period),pbi_fed_amount*(1+pbi_fed_escal/100)^Y$2,0))</f>
        <v>0</v>
      </c>
      <c r="AA518" s="152">
        <f>IF(pbi_fed_amount="n/a",Inputs!AB157,IF(AND(AA$2&lt;=pbi_fed_term,AA$2&lt;=analysis_period),pbi_fed_amount*(1+pbi_fed_escal/100)^Z$2,0))</f>
        <v>0</v>
      </c>
      <c r="AB518" s="152">
        <f>IF(pbi_fed_amount="n/a",Inputs!AC157,IF(AND(AB$2&lt;=pbi_fed_term,AB$2&lt;=analysis_period),pbi_fed_amount*(1+pbi_fed_escal/100)^AA$2,0))</f>
        <v>0</v>
      </c>
      <c r="AC518" s="152">
        <f>IF(pbi_fed_amount="n/a",Inputs!AD157,IF(AND(AC$2&lt;=pbi_fed_term,AC$2&lt;=analysis_period),pbi_fed_amount*(1+pbi_fed_escal/100)^AB$2,0))</f>
        <v>0</v>
      </c>
      <c r="AD518" s="152">
        <f>IF(pbi_fed_amount="n/a",Inputs!AE157,IF(AND(AD$2&lt;=pbi_fed_term,AD$2&lt;=analysis_period),pbi_fed_amount*(1+pbi_fed_escal/100)^AC$2,0))</f>
        <v>0</v>
      </c>
      <c r="AE518" s="152">
        <f>IF(pbi_fed_amount="n/a",Inputs!AF157,IF(AND(AE$2&lt;=pbi_fed_term,AE$2&lt;=analysis_period),pbi_fed_amount*(1+pbi_fed_escal/100)^AD$2,0))</f>
        <v>0</v>
      </c>
      <c r="AF518" s="152">
        <f>IF(pbi_fed_amount="n/a",Inputs!AG157,IF(AND(AF$2&lt;=pbi_fed_term,AF$2&lt;=analysis_period),pbi_fed_amount*(1+pbi_fed_escal/100)^AE$2,0))</f>
        <v>0</v>
      </c>
      <c r="AG518" s="152">
        <f>IF(pbi_fed_amount="n/a",Inputs!AH157,IF(AND(AG$2&lt;=pbi_fed_term,AG$2&lt;=analysis_period),pbi_fed_amount*(1+pbi_fed_escal/100)^AF$2,0))</f>
        <v>0</v>
      </c>
      <c r="AH518" s="152">
        <f>IF(pbi_fed_amount="n/a",Inputs!AI157,IF(AND(AH$2&lt;=pbi_fed_term,AH$2&lt;=analysis_period),pbi_fed_amount*(1+pbi_fed_escal/100)^AG$2,0))</f>
        <v>0</v>
      </c>
      <c r="AI518" s="152">
        <f>IF(pbi_fed_amount="n/a",Inputs!AJ157,IF(AND(AI$2&lt;=pbi_fed_term,AI$2&lt;=analysis_period),pbi_fed_amount*(1+pbi_fed_escal/100)^AH$2,0))</f>
        <v>0</v>
      </c>
      <c r="AJ518" s="152">
        <f>IF(pbi_fed_amount="n/a",Inputs!AK157,IF(AND(AJ$2&lt;=pbi_fed_term,AJ$2&lt;=analysis_period),pbi_fed_amount*(1+pbi_fed_escal/100)^AI$2,0))</f>
        <v>0</v>
      </c>
      <c r="AK518" s="152">
        <f>IF(pbi_fed_amount="n/a",Inputs!AL157,IF(AND(AK$2&lt;=pbi_fed_term,AK$2&lt;=analysis_period),pbi_fed_amount*(1+pbi_fed_escal/100)^AJ$2,0))</f>
        <v>0</v>
      </c>
      <c r="AL518" s="152">
        <f>IF(pbi_fed_amount="n/a",Inputs!AM157,IF(AND(AL$2&lt;=pbi_fed_term,AL$2&lt;=analysis_period),pbi_fed_amount*(1+pbi_fed_escal/100)^AK$2,0))</f>
        <v>0</v>
      </c>
      <c r="AM518" s="152">
        <f>IF(pbi_fed_amount="n/a",Inputs!AN157,IF(AND(AM$2&lt;=pbi_fed_term,AM$2&lt;=analysis_period),pbi_fed_amount*(1+pbi_fed_escal/100)^AL$2,0))</f>
        <v>0</v>
      </c>
      <c r="AN518" s="152">
        <f>IF(pbi_fed_amount="n/a",Inputs!AO157,IF(AND(AN$2&lt;=pbi_fed_term,AN$2&lt;=analysis_period),pbi_fed_amount*(1+pbi_fed_escal/100)^AM$2,0))</f>
        <v>0</v>
      </c>
      <c r="AO518" s="152">
        <f>IF(pbi_fed_amount="n/a",Inputs!AP157,IF(AND(AO$2&lt;=pbi_fed_term,AO$2&lt;=analysis_period),pbi_fed_amount*(1+pbi_fed_escal/100)^AN$2,0))</f>
        <v>0</v>
      </c>
      <c r="AP518" s="152">
        <f>IF(pbi_fed_amount="n/a",Inputs!AQ157,IF(AND(AP$2&lt;=pbi_fed_term,AP$2&lt;=analysis_period),pbi_fed_amount*(1+pbi_fed_escal/100)^AO$2,0))</f>
        <v>0</v>
      </c>
    </row>
    <row r="519" spans="1:42" x14ac:dyDescent="0.3">
      <c r="A519" s="27" t="s">
        <v>40</v>
      </c>
      <c r="C519" s="163">
        <f>C$5</f>
        <v>0</v>
      </c>
      <c r="D519" s="163">
        <f t="shared" ref="D519:AP519" si="268">D$5</f>
        <v>0</v>
      </c>
      <c r="E519" s="163">
        <f t="shared" si="268"/>
        <v>0</v>
      </c>
      <c r="F519" s="163">
        <f t="shared" si="268"/>
        <v>0</v>
      </c>
      <c r="G519" s="163">
        <f t="shared" si="268"/>
        <v>0</v>
      </c>
      <c r="H519" s="163">
        <f t="shared" si="268"/>
        <v>0</v>
      </c>
      <c r="I519" s="163">
        <f t="shared" si="268"/>
        <v>0</v>
      </c>
      <c r="J519" s="163">
        <f t="shared" si="268"/>
        <v>0</v>
      </c>
      <c r="K519" s="163">
        <f t="shared" si="268"/>
        <v>0</v>
      </c>
      <c r="L519" s="163">
        <f t="shared" si="268"/>
        <v>0</v>
      </c>
      <c r="M519" s="163">
        <f t="shared" si="268"/>
        <v>0</v>
      </c>
      <c r="N519" s="163">
        <f t="shared" si="268"/>
        <v>0</v>
      </c>
      <c r="O519" s="163">
        <f t="shared" si="268"/>
        <v>0</v>
      </c>
      <c r="P519" s="163">
        <f t="shared" si="268"/>
        <v>0</v>
      </c>
      <c r="Q519" s="163">
        <f t="shared" si="268"/>
        <v>0</v>
      </c>
      <c r="R519" s="163">
        <f t="shared" si="268"/>
        <v>0</v>
      </c>
      <c r="S519" s="163">
        <f t="shared" si="268"/>
        <v>0</v>
      </c>
      <c r="T519" s="163">
        <f t="shared" si="268"/>
        <v>0</v>
      </c>
      <c r="U519" s="163">
        <f t="shared" si="268"/>
        <v>0</v>
      </c>
      <c r="V519" s="163">
        <f t="shared" si="268"/>
        <v>0</v>
      </c>
      <c r="W519" s="163">
        <f t="shared" si="268"/>
        <v>0</v>
      </c>
      <c r="X519" s="163">
        <f t="shared" si="268"/>
        <v>0</v>
      </c>
      <c r="Y519" s="163">
        <f t="shared" si="268"/>
        <v>0</v>
      </c>
      <c r="Z519" s="163">
        <f t="shared" si="268"/>
        <v>0</v>
      </c>
      <c r="AA519" s="163">
        <f t="shared" si="268"/>
        <v>0</v>
      </c>
      <c r="AB519" s="163">
        <f t="shared" si="268"/>
        <v>0</v>
      </c>
      <c r="AC519" s="163">
        <f t="shared" si="268"/>
        <v>0</v>
      </c>
      <c r="AD519" s="163">
        <f t="shared" si="268"/>
        <v>0</v>
      </c>
      <c r="AE519" s="163">
        <f t="shared" si="268"/>
        <v>0</v>
      </c>
      <c r="AF519" s="163">
        <f t="shared" si="268"/>
        <v>0</v>
      </c>
      <c r="AG519" s="163">
        <f t="shared" si="268"/>
        <v>0</v>
      </c>
      <c r="AH519" s="163">
        <f t="shared" si="268"/>
        <v>0</v>
      </c>
      <c r="AI519" s="163">
        <f t="shared" si="268"/>
        <v>0</v>
      </c>
      <c r="AJ519" s="163">
        <f t="shared" si="268"/>
        <v>0</v>
      </c>
      <c r="AK519" s="163">
        <f t="shared" si="268"/>
        <v>0</v>
      </c>
      <c r="AL519" s="163">
        <f t="shared" si="268"/>
        <v>0</v>
      </c>
      <c r="AM519" s="163">
        <f t="shared" si="268"/>
        <v>0</v>
      </c>
      <c r="AN519" s="163">
        <f t="shared" si="268"/>
        <v>0</v>
      </c>
      <c r="AO519" s="163">
        <f t="shared" si="268"/>
        <v>0</v>
      </c>
      <c r="AP519" s="163">
        <f t="shared" si="268"/>
        <v>0</v>
      </c>
    </row>
    <row r="520" spans="1:42" x14ac:dyDescent="0.3">
      <c r="A520" s="27" t="s">
        <v>13</v>
      </c>
      <c r="C520" s="188">
        <f>C518*C519</f>
        <v>0</v>
      </c>
      <c r="D520" s="188">
        <f t="shared" ref="D520:AP520" si="269">D518*D519</f>
        <v>0</v>
      </c>
      <c r="E520" s="188">
        <f t="shared" si="269"/>
        <v>0</v>
      </c>
      <c r="F520" s="188">
        <f t="shared" si="269"/>
        <v>0</v>
      </c>
      <c r="G520" s="188">
        <f t="shared" si="269"/>
        <v>0</v>
      </c>
      <c r="H520" s="188">
        <f t="shared" si="269"/>
        <v>0</v>
      </c>
      <c r="I520" s="188">
        <f t="shared" si="269"/>
        <v>0</v>
      </c>
      <c r="J520" s="188">
        <f t="shared" si="269"/>
        <v>0</v>
      </c>
      <c r="K520" s="188">
        <f t="shared" si="269"/>
        <v>0</v>
      </c>
      <c r="L520" s="188">
        <f t="shared" si="269"/>
        <v>0</v>
      </c>
      <c r="M520" s="188">
        <f t="shared" si="269"/>
        <v>0</v>
      </c>
      <c r="N520" s="188">
        <f t="shared" si="269"/>
        <v>0</v>
      </c>
      <c r="O520" s="188">
        <f t="shared" si="269"/>
        <v>0</v>
      </c>
      <c r="P520" s="188">
        <f t="shared" si="269"/>
        <v>0</v>
      </c>
      <c r="Q520" s="188">
        <f t="shared" si="269"/>
        <v>0</v>
      </c>
      <c r="R520" s="188">
        <f t="shared" si="269"/>
        <v>0</v>
      </c>
      <c r="S520" s="188">
        <f t="shared" si="269"/>
        <v>0</v>
      </c>
      <c r="T520" s="188">
        <f t="shared" si="269"/>
        <v>0</v>
      </c>
      <c r="U520" s="188">
        <f t="shared" si="269"/>
        <v>0</v>
      </c>
      <c r="V520" s="188">
        <f t="shared" si="269"/>
        <v>0</v>
      </c>
      <c r="W520" s="188">
        <f t="shared" si="269"/>
        <v>0</v>
      </c>
      <c r="X520" s="188">
        <f t="shared" si="269"/>
        <v>0</v>
      </c>
      <c r="Y520" s="188">
        <f t="shared" si="269"/>
        <v>0</v>
      </c>
      <c r="Z520" s="188">
        <f t="shared" si="269"/>
        <v>0</v>
      </c>
      <c r="AA520" s="188">
        <f t="shared" si="269"/>
        <v>0</v>
      </c>
      <c r="AB520" s="188">
        <f t="shared" si="269"/>
        <v>0</v>
      </c>
      <c r="AC520" s="188">
        <f t="shared" si="269"/>
        <v>0</v>
      </c>
      <c r="AD520" s="188">
        <f t="shared" si="269"/>
        <v>0</v>
      </c>
      <c r="AE520" s="188">
        <f t="shared" si="269"/>
        <v>0</v>
      </c>
      <c r="AF520" s="188">
        <f t="shared" si="269"/>
        <v>0</v>
      </c>
      <c r="AG520" s="188">
        <f t="shared" si="269"/>
        <v>0</v>
      </c>
      <c r="AH520" s="188">
        <f t="shared" si="269"/>
        <v>0</v>
      </c>
      <c r="AI520" s="188">
        <f t="shared" si="269"/>
        <v>0</v>
      </c>
      <c r="AJ520" s="188">
        <f t="shared" si="269"/>
        <v>0</v>
      </c>
      <c r="AK520" s="188">
        <f t="shared" si="269"/>
        <v>0</v>
      </c>
      <c r="AL520" s="188">
        <f t="shared" si="269"/>
        <v>0</v>
      </c>
      <c r="AM520" s="188">
        <f t="shared" si="269"/>
        <v>0</v>
      </c>
      <c r="AN520" s="188">
        <f t="shared" si="269"/>
        <v>0</v>
      </c>
      <c r="AO520" s="188">
        <f t="shared" si="269"/>
        <v>0</v>
      </c>
      <c r="AP520" s="188">
        <f t="shared" si="269"/>
        <v>0</v>
      </c>
    </row>
    <row r="521" spans="1:42" x14ac:dyDescent="0.3">
      <c r="A521" s="23" t="str">
        <f>Inputs!B130</f>
        <v>State ($/kWh)</v>
      </c>
    </row>
    <row r="522" spans="1:42" x14ac:dyDescent="0.3">
      <c r="A522" s="27" t="s">
        <v>39</v>
      </c>
      <c r="C522" s="136">
        <f>IF(pbi_sta_amount="n/a",Inputs!D158,IF(AND(C$2&lt;=pbi_sta_term,C$2&lt;=analysis_period),pbi_sta_amount*(1+pbi_sta_escal/100)^B$2,0))</f>
        <v>0</v>
      </c>
      <c r="D522" s="136">
        <f>IF(pbi_sta_amount="n/a",Inputs!E158,IF(AND(D$2&lt;=pbi_sta_term,D$2&lt;=analysis_period),pbi_sta_amount*(1+pbi_sta_escal/100)^C$2,0))</f>
        <v>0</v>
      </c>
      <c r="E522" s="136">
        <f>IF(pbi_sta_amount="n/a",Inputs!F158,IF(AND(E$2&lt;=pbi_sta_term,E$2&lt;=analysis_period),pbi_sta_amount*(1+pbi_sta_escal/100)^D$2,0))</f>
        <v>0</v>
      </c>
      <c r="F522" s="136">
        <f>IF(pbi_sta_amount="n/a",Inputs!G158,IF(AND(F$2&lt;=pbi_sta_term,F$2&lt;=analysis_period),pbi_sta_amount*(1+pbi_sta_escal/100)^E$2,0))</f>
        <v>0</v>
      </c>
      <c r="G522" s="136">
        <f>IF(pbi_sta_amount="n/a",Inputs!H158,IF(AND(G$2&lt;=pbi_sta_term,G$2&lt;=analysis_period),pbi_sta_amount*(1+pbi_sta_escal/100)^F$2,0))</f>
        <v>0</v>
      </c>
      <c r="H522" s="136">
        <f>IF(pbi_sta_amount="n/a",Inputs!I158,IF(AND(H$2&lt;=pbi_sta_term,H$2&lt;=analysis_period),pbi_sta_amount*(1+pbi_sta_escal/100)^G$2,0))</f>
        <v>0</v>
      </c>
      <c r="I522" s="136">
        <f>IF(pbi_sta_amount="n/a",Inputs!J158,IF(AND(I$2&lt;=pbi_sta_term,I$2&lt;=analysis_period),pbi_sta_amount*(1+pbi_sta_escal/100)^H$2,0))</f>
        <v>0</v>
      </c>
      <c r="J522" s="136">
        <f>IF(pbi_sta_amount="n/a",Inputs!K158,IF(AND(J$2&lt;=pbi_sta_term,J$2&lt;=analysis_period),pbi_sta_amount*(1+pbi_sta_escal/100)^I$2,0))</f>
        <v>0</v>
      </c>
      <c r="K522" s="136">
        <f>IF(pbi_sta_amount="n/a",Inputs!L158,IF(AND(K$2&lt;=pbi_sta_term,K$2&lt;=analysis_period),pbi_sta_amount*(1+pbi_sta_escal/100)^J$2,0))</f>
        <v>0</v>
      </c>
      <c r="L522" s="136">
        <f>IF(pbi_sta_amount="n/a",Inputs!M158,IF(AND(L$2&lt;=pbi_sta_term,L$2&lt;=analysis_period),pbi_sta_amount*(1+pbi_sta_escal/100)^K$2,0))</f>
        <v>0</v>
      </c>
      <c r="M522" s="136">
        <f>IF(pbi_sta_amount="n/a",Inputs!N158,IF(AND(M$2&lt;=pbi_sta_term,M$2&lt;=analysis_period),pbi_sta_amount*(1+pbi_sta_escal/100)^L$2,0))</f>
        <v>0</v>
      </c>
      <c r="N522" s="136">
        <f>IF(pbi_sta_amount="n/a",Inputs!O158,IF(AND(N$2&lt;=pbi_sta_term,N$2&lt;=analysis_period),pbi_sta_amount*(1+pbi_sta_escal/100)^M$2,0))</f>
        <v>0</v>
      </c>
      <c r="O522" s="136">
        <f>IF(pbi_sta_amount="n/a",Inputs!P158,IF(AND(O$2&lt;=pbi_sta_term,O$2&lt;=analysis_period),pbi_sta_amount*(1+pbi_sta_escal/100)^N$2,0))</f>
        <v>0</v>
      </c>
      <c r="P522" s="136">
        <f>IF(pbi_sta_amount="n/a",Inputs!Q158,IF(AND(P$2&lt;=pbi_sta_term,P$2&lt;=analysis_period),pbi_sta_amount*(1+pbi_sta_escal/100)^O$2,0))</f>
        <v>0</v>
      </c>
      <c r="Q522" s="136">
        <f>IF(pbi_sta_amount="n/a",Inputs!R158,IF(AND(Q$2&lt;=pbi_sta_term,Q$2&lt;=analysis_period),pbi_sta_amount*(1+pbi_sta_escal/100)^P$2,0))</f>
        <v>0</v>
      </c>
      <c r="R522" s="136">
        <f>IF(pbi_sta_amount="n/a",Inputs!S158,IF(AND(R$2&lt;=pbi_sta_term,R$2&lt;=analysis_period),pbi_sta_amount*(1+pbi_sta_escal/100)^Q$2,0))</f>
        <v>0</v>
      </c>
      <c r="S522" s="136">
        <f>IF(pbi_sta_amount="n/a",Inputs!T158,IF(AND(S$2&lt;=pbi_sta_term,S$2&lt;=analysis_period),pbi_sta_amount*(1+pbi_sta_escal/100)^R$2,0))</f>
        <v>0</v>
      </c>
      <c r="T522" s="136">
        <f>IF(pbi_sta_amount="n/a",Inputs!U158,IF(AND(T$2&lt;=pbi_sta_term,T$2&lt;=analysis_period),pbi_sta_amount*(1+pbi_sta_escal/100)^S$2,0))</f>
        <v>0</v>
      </c>
      <c r="U522" s="136">
        <f>IF(pbi_sta_amount="n/a",Inputs!V158,IF(AND(U$2&lt;=pbi_sta_term,U$2&lt;=analysis_period),pbi_sta_amount*(1+pbi_sta_escal/100)^T$2,0))</f>
        <v>0</v>
      </c>
      <c r="V522" s="136">
        <f>IF(pbi_sta_amount="n/a",Inputs!W158,IF(AND(V$2&lt;=pbi_sta_term,V$2&lt;=analysis_period),pbi_sta_amount*(1+pbi_sta_escal/100)^U$2,0))</f>
        <v>0</v>
      </c>
      <c r="W522" s="136">
        <f>IF(pbi_sta_amount="n/a",Inputs!X158,IF(AND(W$2&lt;=pbi_sta_term,W$2&lt;=analysis_period),pbi_sta_amount*(1+pbi_sta_escal/100)^V$2,0))</f>
        <v>0</v>
      </c>
      <c r="X522" s="136">
        <f>IF(pbi_sta_amount="n/a",Inputs!Y158,IF(AND(X$2&lt;=pbi_sta_term,X$2&lt;=analysis_period),pbi_sta_amount*(1+pbi_sta_escal/100)^W$2,0))</f>
        <v>0</v>
      </c>
      <c r="Y522" s="136">
        <f>IF(pbi_sta_amount="n/a",Inputs!Z158,IF(AND(Y$2&lt;=pbi_sta_term,Y$2&lt;=analysis_period),pbi_sta_amount*(1+pbi_sta_escal/100)^X$2,0))</f>
        <v>0</v>
      </c>
      <c r="Z522" s="136">
        <f>IF(pbi_sta_amount="n/a",Inputs!AA158,IF(AND(Z$2&lt;=pbi_sta_term,Z$2&lt;=analysis_period),pbi_sta_amount*(1+pbi_sta_escal/100)^Y$2,0))</f>
        <v>0</v>
      </c>
      <c r="AA522" s="136">
        <f>IF(pbi_sta_amount="n/a",Inputs!AB158,IF(AND(AA$2&lt;=pbi_sta_term,AA$2&lt;=analysis_period),pbi_sta_amount*(1+pbi_sta_escal/100)^Z$2,0))</f>
        <v>0</v>
      </c>
      <c r="AB522" s="136">
        <f>IF(pbi_sta_amount="n/a",Inputs!AC158,IF(AND(AB$2&lt;=pbi_sta_term,AB$2&lt;=analysis_period),pbi_sta_amount*(1+pbi_sta_escal/100)^AA$2,0))</f>
        <v>0</v>
      </c>
      <c r="AC522" s="136">
        <f>IF(pbi_sta_amount="n/a",Inputs!AD158,IF(AND(AC$2&lt;=pbi_sta_term,AC$2&lt;=analysis_period),pbi_sta_amount*(1+pbi_sta_escal/100)^AB$2,0))</f>
        <v>0</v>
      </c>
      <c r="AD522" s="136">
        <f>IF(pbi_sta_amount="n/a",Inputs!AE158,IF(AND(AD$2&lt;=pbi_sta_term,AD$2&lt;=analysis_period),pbi_sta_amount*(1+pbi_sta_escal/100)^AC$2,0))</f>
        <v>0</v>
      </c>
      <c r="AE522" s="136">
        <f>IF(pbi_sta_amount="n/a",Inputs!AF158,IF(AND(AE$2&lt;=pbi_sta_term,AE$2&lt;=analysis_period),pbi_sta_amount*(1+pbi_sta_escal/100)^AD$2,0))</f>
        <v>0</v>
      </c>
      <c r="AF522" s="136">
        <f>IF(pbi_sta_amount="n/a",Inputs!AG158,IF(AND(AF$2&lt;=pbi_sta_term,AF$2&lt;=analysis_period),pbi_sta_amount*(1+pbi_sta_escal/100)^AE$2,0))</f>
        <v>0</v>
      </c>
      <c r="AG522" s="136">
        <f>IF(pbi_sta_amount="n/a",Inputs!AH158,IF(AND(AG$2&lt;=pbi_sta_term,AG$2&lt;=analysis_period),pbi_sta_amount*(1+pbi_sta_escal/100)^AF$2,0))</f>
        <v>0</v>
      </c>
      <c r="AH522" s="136">
        <f>IF(pbi_sta_amount="n/a",Inputs!AI158,IF(AND(AH$2&lt;=pbi_sta_term,AH$2&lt;=analysis_period),pbi_sta_amount*(1+pbi_sta_escal/100)^AG$2,0))</f>
        <v>0</v>
      </c>
      <c r="AI522" s="136">
        <f>IF(pbi_sta_amount="n/a",Inputs!AJ158,IF(AND(AI$2&lt;=pbi_sta_term,AI$2&lt;=analysis_period),pbi_sta_amount*(1+pbi_sta_escal/100)^AH$2,0))</f>
        <v>0</v>
      </c>
      <c r="AJ522" s="136">
        <f>IF(pbi_sta_amount="n/a",Inputs!AK158,IF(AND(AJ$2&lt;=pbi_sta_term,AJ$2&lt;=analysis_period),pbi_sta_amount*(1+pbi_sta_escal/100)^AI$2,0))</f>
        <v>0</v>
      </c>
      <c r="AK522" s="136">
        <f>IF(pbi_sta_amount="n/a",Inputs!AL158,IF(AND(AK$2&lt;=pbi_sta_term,AK$2&lt;=analysis_period),pbi_sta_amount*(1+pbi_sta_escal/100)^AJ$2,0))</f>
        <v>0</v>
      </c>
      <c r="AL522" s="136">
        <f>IF(pbi_sta_amount="n/a",Inputs!AM158,IF(AND(AL$2&lt;=pbi_sta_term,AL$2&lt;=analysis_period),pbi_sta_amount*(1+pbi_sta_escal/100)^AK$2,0))</f>
        <v>0</v>
      </c>
      <c r="AM522" s="136">
        <f>IF(pbi_sta_amount="n/a",Inputs!AN158,IF(AND(AM$2&lt;=pbi_sta_term,AM$2&lt;=analysis_period),pbi_sta_amount*(1+pbi_sta_escal/100)^AL$2,0))</f>
        <v>0</v>
      </c>
      <c r="AN522" s="136">
        <f>IF(pbi_sta_amount="n/a",Inputs!AO158,IF(AND(AN$2&lt;=pbi_sta_term,AN$2&lt;=analysis_period),pbi_sta_amount*(1+pbi_sta_escal/100)^AM$2,0))</f>
        <v>0</v>
      </c>
      <c r="AO522" s="136">
        <f>IF(pbi_sta_amount="n/a",Inputs!AP158,IF(AND(AO$2&lt;=pbi_sta_term,AO$2&lt;=analysis_period),pbi_sta_amount*(1+pbi_sta_escal/100)^AN$2,0))</f>
        <v>0</v>
      </c>
      <c r="AP522" s="136">
        <f>IF(pbi_sta_amount="n/a",Inputs!AQ158,IF(AND(AP$2&lt;=pbi_sta_term,AP$2&lt;=analysis_period),pbi_sta_amount*(1+pbi_sta_escal/100)^AO$2,0))</f>
        <v>0</v>
      </c>
    </row>
    <row r="523" spans="1:42" x14ac:dyDescent="0.3">
      <c r="A523" s="27" t="s">
        <v>40</v>
      </c>
      <c r="C523" s="163">
        <f>C$5</f>
        <v>0</v>
      </c>
      <c r="D523" s="163">
        <f t="shared" ref="D523:AP523" si="270">D$5</f>
        <v>0</v>
      </c>
      <c r="E523" s="163">
        <f t="shared" si="270"/>
        <v>0</v>
      </c>
      <c r="F523" s="163">
        <f t="shared" si="270"/>
        <v>0</v>
      </c>
      <c r="G523" s="163">
        <f t="shared" si="270"/>
        <v>0</v>
      </c>
      <c r="H523" s="163">
        <f t="shared" si="270"/>
        <v>0</v>
      </c>
      <c r="I523" s="163">
        <f t="shared" si="270"/>
        <v>0</v>
      </c>
      <c r="J523" s="163">
        <f t="shared" si="270"/>
        <v>0</v>
      </c>
      <c r="K523" s="163">
        <f t="shared" si="270"/>
        <v>0</v>
      </c>
      <c r="L523" s="163">
        <f t="shared" si="270"/>
        <v>0</v>
      </c>
      <c r="M523" s="163">
        <f t="shared" si="270"/>
        <v>0</v>
      </c>
      <c r="N523" s="163">
        <f t="shared" si="270"/>
        <v>0</v>
      </c>
      <c r="O523" s="163">
        <f t="shared" si="270"/>
        <v>0</v>
      </c>
      <c r="P523" s="163">
        <f t="shared" si="270"/>
        <v>0</v>
      </c>
      <c r="Q523" s="163">
        <f t="shared" si="270"/>
        <v>0</v>
      </c>
      <c r="R523" s="163">
        <f t="shared" si="270"/>
        <v>0</v>
      </c>
      <c r="S523" s="163">
        <f t="shared" si="270"/>
        <v>0</v>
      </c>
      <c r="T523" s="163">
        <f t="shared" si="270"/>
        <v>0</v>
      </c>
      <c r="U523" s="163">
        <f t="shared" si="270"/>
        <v>0</v>
      </c>
      <c r="V523" s="163">
        <f t="shared" si="270"/>
        <v>0</v>
      </c>
      <c r="W523" s="163">
        <f t="shared" si="270"/>
        <v>0</v>
      </c>
      <c r="X523" s="163">
        <f t="shared" si="270"/>
        <v>0</v>
      </c>
      <c r="Y523" s="163">
        <f t="shared" si="270"/>
        <v>0</v>
      </c>
      <c r="Z523" s="163">
        <f t="shared" si="270"/>
        <v>0</v>
      </c>
      <c r="AA523" s="163">
        <f t="shared" si="270"/>
        <v>0</v>
      </c>
      <c r="AB523" s="163">
        <f t="shared" si="270"/>
        <v>0</v>
      </c>
      <c r="AC523" s="163">
        <f t="shared" si="270"/>
        <v>0</v>
      </c>
      <c r="AD523" s="163">
        <f t="shared" si="270"/>
        <v>0</v>
      </c>
      <c r="AE523" s="163">
        <f t="shared" si="270"/>
        <v>0</v>
      </c>
      <c r="AF523" s="163">
        <f t="shared" si="270"/>
        <v>0</v>
      </c>
      <c r="AG523" s="163">
        <f t="shared" si="270"/>
        <v>0</v>
      </c>
      <c r="AH523" s="163">
        <f t="shared" si="270"/>
        <v>0</v>
      </c>
      <c r="AI523" s="163">
        <f t="shared" si="270"/>
        <v>0</v>
      </c>
      <c r="AJ523" s="163">
        <f t="shared" si="270"/>
        <v>0</v>
      </c>
      <c r="AK523" s="163">
        <f t="shared" si="270"/>
        <v>0</v>
      </c>
      <c r="AL523" s="163">
        <f t="shared" si="270"/>
        <v>0</v>
      </c>
      <c r="AM523" s="163">
        <f t="shared" si="270"/>
        <v>0</v>
      </c>
      <c r="AN523" s="163">
        <f t="shared" si="270"/>
        <v>0</v>
      </c>
      <c r="AO523" s="163">
        <f t="shared" si="270"/>
        <v>0</v>
      </c>
      <c r="AP523" s="163">
        <f t="shared" si="270"/>
        <v>0</v>
      </c>
    </row>
    <row r="524" spans="1:42" x14ac:dyDescent="0.3">
      <c r="A524" s="27" t="s">
        <v>13</v>
      </c>
      <c r="C524" s="188">
        <f>C522*C523</f>
        <v>0</v>
      </c>
      <c r="D524" s="188">
        <f t="shared" ref="D524:AP524" si="271">D522*D523</f>
        <v>0</v>
      </c>
      <c r="E524" s="188">
        <f t="shared" si="271"/>
        <v>0</v>
      </c>
      <c r="F524" s="188">
        <f t="shared" si="271"/>
        <v>0</v>
      </c>
      <c r="G524" s="188">
        <f t="shared" si="271"/>
        <v>0</v>
      </c>
      <c r="H524" s="188">
        <f t="shared" si="271"/>
        <v>0</v>
      </c>
      <c r="I524" s="188">
        <f t="shared" si="271"/>
        <v>0</v>
      </c>
      <c r="J524" s="188">
        <f t="shared" si="271"/>
        <v>0</v>
      </c>
      <c r="K524" s="188">
        <f t="shared" si="271"/>
        <v>0</v>
      </c>
      <c r="L524" s="188">
        <f t="shared" si="271"/>
        <v>0</v>
      </c>
      <c r="M524" s="188">
        <f t="shared" si="271"/>
        <v>0</v>
      </c>
      <c r="N524" s="188">
        <f t="shared" si="271"/>
        <v>0</v>
      </c>
      <c r="O524" s="188">
        <f t="shared" si="271"/>
        <v>0</v>
      </c>
      <c r="P524" s="188">
        <f t="shared" si="271"/>
        <v>0</v>
      </c>
      <c r="Q524" s="188">
        <f t="shared" si="271"/>
        <v>0</v>
      </c>
      <c r="R524" s="188">
        <f t="shared" si="271"/>
        <v>0</v>
      </c>
      <c r="S524" s="188">
        <f t="shared" si="271"/>
        <v>0</v>
      </c>
      <c r="T524" s="188">
        <f t="shared" si="271"/>
        <v>0</v>
      </c>
      <c r="U524" s="188">
        <f t="shared" si="271"/>
        <v>0</v>
      </c>
      <c r="V524" s="188">
        <f t="shared" si="271"/>
        <v>0</v>
      </c>
      <c r="W524" s="188">
        <f t="shared" si="271"/>
        <v>0</v>
      </c>
      <c r="X524" s="188">
        <f t="shared" si="271"/>
        <v>0</v>
      </c>
      <c r="Y524" s="188">
        <f t="shared" si="271"/>
        <v>0</v>
      </c>
      <c r="Z524" s="188">
        <f t="shared" si="271"/>
        <v>0</v>
      </c>
      <c r="AA524" s="188">
        <f t="shared" si="271"/>
        <v>0</v>
      </c>
      <c r="AB524" s="188">
        <f t="shared" si="271"/>
        <v>0</v>
      </c>
      <c r="AC524" s="188">
        <f t="shared" si="271"/>
        <v>0</v>
      </c>
      <c r="AD524" s="188">
        <f t="shared" si="271"/>
        <v>0</v>
      </c>
      <c r="AE524" s="188">
        <f t="shared" si="271"/>
        <v>0</v>
      </c>
      <c r="AF524" s="188">
        <f t="shared" si="271"/>
        <v>0</v>
      </c>
      <c r="AG524" s="188">
        <f t="shared" si="271"/>
        <v>0</v>
      </c>
      <c r="AH524" s="188">
        <f t="shared" si="271"/>
        <v>0</v>
      </c>
      <c r="AI524" s="188">
        <f t="shared" si="271"/>
        <v>0</v>
      </c>
      <c r="AJ524" s="188">
        <f t="shared" si="271"/>
        <v>0</v>
      </c>
      <c r="AK524" s="188">
        <f t="shared" si="271"/>
        <v>0</v>
      </c>
      <c r="AL524" s="188">
        <f t="shared" si="271"/>
        <v>0</v>
      </c>
      <c r="AM524" s="188">
        <f t="shared" si="271"/>
        <v>0</v>
      </c>
      <c r="AN524" s="188">
        <f t="shared" si="271"/>
        <v>0</v>
      </c>
      <c r="AO524" s="188">
        <f t="shared" si="271"/>
        <v>0</v>
      </c>
      <c r="AP524" s="188">
        <f t="shared" si="271"/>
        <v>0</v>
      </c>
    </row>
    <row r="525" spans="1:42" x14ac:dyDescent="0.3">
      <c r="A525" s="23" t="str">
        <f>Inputs!B131</f>
        <v>Utility ($/kWh)</v>
      </c>
    </row>
    <row r="526" spans="1:42" x14ac:dyDescent="0.3">
      <c r="A526" s="27" t="s">
        <v>39</v>
      </c>
      <c r="C526" s="136">
        <f>IF(pbi_uti_amount="n/a",Inputs!D159,IF(AND(C$2&lt;=pbi_uti_term,C$2&lt;=analysis_period),pbi_uti_amount*(1+pbi_uti_escal/100)^B$2,0))</f>
        <v>0</v>
      </c>
      <c r="D526" s="136">
        <f>IF(pbi_uti_amount="n/a",Inputs!E159,IF(AND(D$2&lt;=pbi_uti_term,D$2&lt;=analysis_period),pbi_uti_amount*(1+pbi_uti_escal/100)^C$2,0))</f>
        <v>0</v>
      </c>
      <c r="E526" s="136">
        <f>IF(pbi_uti_amount="n/a",Inputs!F159,IF(AND(E$2&lt;=pbi_uti_term,E$2&lt;=analysis_period),pbi_uti_amount*(1+pbi_uti_escal/100)^D$2,0))</f>
        <v>0</v>
      </c>
      <c r="F526" s="136">
        <f>IF(pbi_uti_amount="n/a",Inputs!G159,IF(AND(F$2&lt;=pbi_uti_term,F$2&lt;=analysis_period),pbi_uti_amount*(1+pbi_uti_escal/100)^E$2,0))</f>
        <v>0</v>
      </c>
      <c r="G526" s="136">
        <f>IF(pbi_uti_amount="n/a",Inputs!H159,IF(AND(G$2&lt;=pbi_uti_term,G$2&lt;=analysis_period),pbi_uti_amount*(1+pbi_uti_escal/100)^F$2,0))</f>
        <v>0</v>
      </c>
      <c r="H526" s="136">
        <f>IF(pbi_uti_amount="n/a",Inputs!I159,IF(AND(H$2&lt;=pbi_uti_term,H$2&lt;=analysis_period),pbi_uti_amount*(1+pbi_uti_escal/100)^G$2,0))</f>
        <v>0</v>
      </c>
      <c r="I526" s="136">
        <f>IF(pbi_uti_amount="n/a",Inputs!J159,IF(AND(I$2&lt;=pbi_uti_term,I$2&lt;=analysis_period),pbi_uti_amount*(1+pbi_uti_escal/100)^H$2,0))</f>
        <v>0</v>
      </c>
      <c r="J526" s="136">
        <f>IF(pbi_uti_amount="n/a",Inputs!K159,IF(AND(J$2&lt;=pbi_uti_term,J$2&lt;=analysis_period),pbi_uti_amount*(1+pbi_uti_escal/100)^I$2,0))</f>
        <v>0</v>
      </c>
      <c r="K526" s="136">
        <f>IF(pbi_uti_amount="n/a",Inputs!L159,IF(AND(K$2&lt;=pbi_uti_term,K$2&lt;=analysis_period),pbi_uti_amount*(1+pbi_uti_escal/100)^J$2,0))</f>
        <v>0</v>
      </c>
      <c r="L526" s="136">
        <f>IF(pbi_uti_amount="n/a",Inputs!M159,IF(AND(L$2&lt;=pbi_uti_term,L$2&lt;=analysis_period),pbi_uti_amount*(1+pbi_uti_escal/100)^K$2,0))</f>
        <v>0</v>
      </c>
      <c r="M526" s="136">
        <f>IF(pbi_uti_amount="n/a",Inputs!N159,IF(AND(M$2&lt;=pbi_uti_term,M$2&lt;=analysis_period),pbi_uti_amount*(1+pbi_uti_escal/100)^L$2,0))</f>
        <v>0</v>
      </c>
      <c r="N526" s="136">
        <f>IF(pbi_uti_amount="n/a",Inputs!O159,IF(AND(N$2&lt;=pbi_uti_term,N$2&lt;=analysis_period),pbi_uti_amount*(1+pbi_uti_escal/100)^M$2,0))</f>
        <v>0</v>
      </c>
      <c r="O526" s="136">
        <f>IF(pbi_uti_amount="n/a",Inputs!P159,IF(AND(O$2&lt;=pbi_uti_term,O$2&lt;=analysis_period),pbi_uti_amount*(1+pbi_uti_escal/100)^N$2,0))</f>
        <v>0</v>
      </c>
      <c r="P526" s="136">
        <f>IF(pbi_uti_amount="n/a",Inputs!Q159,IF(AND(P$2&lt;=pbi_uti_term,P$2&lt;=analysis_period),pbi_uti_amount*(1+pbi_uti_escal/100)^O$2,0))</f>
        <v>0</v>
      </c>
      <c r="Q526" s="136">
        <f>IF(pbi_uti_amount="n/a",Inputs!R159,IF(AND(Q$2&lt;=pbi_uti_term,Q$2&lt;=analysis_period),pbi_uti_amount*(1+pbi_uti_escal/100)^P$2,0))</f>
        <v>0</v>
      </c>
      <c r="R526" s="136">
        <f>IF(pbi_uti_amount="n/a",Inputs!S159,IF(AND(R$2&lt;=pbi_uti_term,R$2&lt;=analysis_period),pbi_uti_amount*(1+pbi_uti_escal/100)^Q$2,0))</f>
        <v>0</v>
      </c>
      <c r="S526" s="136">
        <f>IF(pbi_uti_amount="n/a",Inputs!T159,IF(AND(S$2&lt;=pbi_uti_term,S$2&lt;=analysis_period),pbi_uti_amount*(1+pbi_uti_escal/100)^R$2,0))</f>
        <v>0</v>
      </c>
      <c r="T526" s="136">
        <f>IF(pbi_uti_amount="n/a",Inputs!U159,IF(AND(T$2&lt;=pbi_uti_term,T$2&lt;=analysis_period),pbi_uti_amount*(1+pbi_uti_escal/100)^S$2,0))</f>
        <v>0</v>
      </c>
      <c r="U526" s="136">
        <f>IF(pbi_uti_amount="n/a",Inputs!V159,IF(AND(U$2&lt;=pbi_uti_term,U$2&lt;=analysis_period),pbi_uti_amount*(1+pbi_uti_escal/100)^T$2,0))</f>
        <v>0</v>
      </c>
      <c r="V526" s="136">
        <f>IF(pbi_uti_amount="n/a",Inputs!W159,IF(AND(V$2&lt;=pbi_uti_term,V$2&lt;=analysis_period),pbi_uti_amount*(1+pbi_uti_escal/100)^U$2,0))</f>
        <v>0</v>
      </c>
      <c r="W526" s="136">
        <f>IF(pbi_uti_amount="n/a",Inputs!X159,IF(AND(W$2&lt;=pbi_uti_term,W$2&lt;=analysis_period),pbi_uti_amount*(1+pbi_uti_escal/100)^V$2,0))</f>
        <v>0</v>
      </c>
      <c r="X526" s="136">
        <f>IF(pbi_uti_amount="n/a",Inputs!Y159,IF(AND(X$2&lt;=pbi_uti_term,X$2&lt;=analysis_period),pbi_uti_amount*(1+pbi_uti_escal/100)^W$2,0))</f>
        <v>0</v>
      </c>
      <c r="Y526" s="136">
        <f>IF(pbi_uti_amount="n/a",Inputs!Z159,IF(AND(Y$2&lt;=pbi_uti_term,Y$2&lt;=analysis_period),pbi_uti_amount*(1+pbi_uti_escal/100)^X$2,0))</f>
        <v>0</v>
      </c>
      <c r="Z526" s="136">
        <f>IF(pbi_uti_amount="n/a",Inputs!AA159,IF(AND(Z$2&lt;=pbi_uti_term,Z$2&lt;=analysis_period),pbi_uti_amount*(1+pbi_uti_escal/100)^Y$2,0))</f>
        <v>0</v>
      </c>
      <c r="AA526" s="136">
        <f>IF(pbi_uti_amount="n/a",Inputs!AB159,IF(AND(AA$2&lt;=pbi_uti_term,AA$2&lt;=analysis_period),pbi_uti_amount*(1+pbi_uti_escal/100)^Z$2,0))</f>
        <v>0</v>
      </c>
      <c r="AB526" s="136">
        <f>IF(pbi_uti_amount="n/a",Inputs!AC159,IF(AND(AB$2&lt;=pbi_uti_term,AB$2&lt;=analysis_period),pbi_uti_amount*(1+pbi_uti_escal/100)^AA$2,0))</f>
        <v>0</v>
      </c>
      <c r="AC526" s="136">
        <f>IF(pbi_uti_amount="n/a",Inputs!AD159,IF(AND(AC$2&lt;=pbi_uti_term,AC$2&lt;=analysis_period),pbi_uti_amount*(1+pbi_uti_escal/100)^AB$2,0))</f>
        <v>0</v>
      </c>
      <c r="AD526" s="136">
        <f>IF(pbi_uti_amount="n/a",Inputs!AE159,IF(AND(AD$2&lt;=pbi_uti_term,AD$2&lt;=analysis_period),pbi_uti_amount*(1+pbi_uti_escal/100)^AC$2,0))</f>
        <v>0</v>
      </c>
      <c r="AE526" s="136">
        <f>IF(pbi_uti_amount="n/a",Inputs!AF159,IF(AND(AE$2&lt;=pbi_uti_term,AE$2&lt;=analysis_period),pbi_uti_amount*(1+pbi_uti_escal/100)^AD$2,0))</f>
        <v>0</v>
      </c>
      <c r="AF526" s="136">
        <f>IF(pbi_uti_amount="n/a",Inputs!AG159,IF(AND(AF$2&lt;=pbi_uti_term,AF$2&lt;=analysis_period),pbi_uti_amount*(1+pbi_uti_escal/100)^AE$2,0))</f>
        <v>0</v>
      </c>
      <c r="AG526" s="136">
        <f>IF(pbi_uti_amount="n/a",Inputs!AH159,IF(AND(AG$2&lt;=pbi_uti_term,AG$2&lt;=analysis_period),pbi_uti_amount*(1+pbi_uti_escal/100)^AF$2,0))</f>
        <v>0</v>
      </c>
      <c r="AH526" s="136">
        <f>IF(pbi_uti_amount="n/a",Inputs!AI159,IF(AND(AH$2&lt;=pbi_uti_term,AH$2&lt;=analysis_period),pbi_uti_amount*(1+pbi_uti_escal/100)^AG$2,0))</f>
        <v>0</v>
      </c>
      <c r="AI526" s="136">
        <f>IF(pbi_uti_amount="n/a",Inputs!AJ159,IF(AND(AI$2&lt;=pbi_uti_term,AI$2&lt;=analysis_period),pbi_uti_amount*(1+pbi_uti_escal/100)^AH$2,0))</f>
        <v>0</v>
      </c>
      <c r="AJ526" s="136">
        <f>IF(pbi_uti_amount="n/a",Inputs!AK159,IF(AND(AJ$2&lt;=pbi_uti_term,AJ$2&lt;=analysis_period),pbi_uti_amount*(1+pbi_uti_escal/100)^AI$2,0))</f>
        <v>0</v>
      </c>
      <c r="AK526" s="136">
        <f>IF(pbi_uti_amount="n/a",Inputs!AL159,IF(AND(AK$2&lt;=pbi_uti_term,AK$2&lt;=analysis_period),pbi_uti_amount*(1+pbi_uti_escal/100)^AJ$2,0))</f>
        <v>0</v>
      </c>
      <c r="AL526" s="136">
        <f>IF(pbi_uti_amount="n/a",Inputs!AM159,IF(AND(AL$2&lt;=pbi_uti_term,AL$2&lt;=analysis_period),pbi_uti_amount*(1+pbi_uti_escal/100)^AK$2,0))</f>
        <v>0</v>
      </c>
      <c r="AM526" s="136">
        <f>IF(pbi_uti_amount="n/a",Inputs!AN159,IF(AND(AM$2&lt;=pbi_uti_term,AM$2&lt;=analysis_period),pbi_uti_amount*(1+pbi_uti_escal/100)^AL$2,0))</f>
        <v>0</v>
      </c>
      <c r="AN526" s="136">
        <f>IF(pbi_uti_amount="n/a",Inputs!AO159,IF(AND(AN$2&lt;=pbi_uti_term,AN$2&lt;=analysis_period),pbi_uti_amount*(1+pbi_uti_escal/100)^AM$2,0))</f>
        <v>0</v>
      </c>
      <c r="AO526" s="136">
        <f>IF(pbi_uti_amount="n/a",Inputs!AP159,IF(AND(AO$2&lt;=pbi_uti_term,AO$2&lt;=analysis_period),pbi_uti_amount*(1+pbi_uti_escal/100)^AN$2,0))</f>
        <v>0</v>
      </c>
      <c r="AP526" s="136">
        <f>IF(pbi_uti_amount="n/a",Inputs!AQ159,IF(AND(AP$2&lt;=pbi_uti_term,AP$2&lt;=analysis_period),pbi_uti_amount*(1+pbi_uti_escal/100)^AO$2,0))</f>
        <v>0</v>
      </c>
    </row>
    <row r="527" spans="1:42" x14ac:dyDescent="0.3">
      <c r="A527" s="27" t="s">
        <v>40</v>
      </c>
      <c r="C527" s="163">
        <f>C$5</f>
        <v>0</v>
      </c>
      <c r="D527" s="163">
        <f t="shared" ref="D527:AP527" si="272">D$5</f>
        <v>0</v>
      </c>
      <c r="E527" s="163">
        <f t="shared" si="272"/>
        <v>0</v>
      </c>
      <c r="F527" s="163">
        <f t="shared" si="272"/>
        <v>0</v>
      </c>
      <c r="G527" s="163">
        <f t="shared" si="272"/>
        <v>0</v>
      </c>
      <c r="H527" s="163">
        <f t="shared" si="272"/>
        <v>0</v>
      </c>
      <c r="I527" s="163">
        <f t="shared" si="272"/>
        <v>0</v>
      </c>
      <c r="J527" s="163">
        <f t="shared" si="272"/>
        <v>0</v>
      </c>
      <c r="K527" s="163">
        <f t="shared" si="272"/>
        <v>0</v>
      </c>
      <c r="L527" s="163">
        <f t="shared" si="272"/>
        <v>0</v>
      </c>
      <c r="M527" s="163">
        <f t="shared" si="272"/>
        <v>0</v>
      </c>
      <c r="N527" s="163">
        <f t="shared" si="272"/>
        <v>0</v>
      </c>
      <c r="O527" s="163">
        <f t="shared" si="272"/>
        <v>0</v>
      </c>
      <c r="P527" s="163">
        <f t="shared" si="272"/>
        <v>0</v>
      </c>
      <c r="Q527" s="163">
        <f t="shared" si="272"/>
        <v>0</v>
      </c>
      <c r="R527" s="163">
        <f t="shared" si="272"/>
        <v>0</v>
      </c>
      <c r="S527" s="163">
        <f t="shared" si="272"/>
        <v>0</v>
      </c>
      <c r="T527" s="163">
        <f t="shared" si="272"/>
        <v>0</v>
      </c>
      <c r="U527" s="163">
        <f t="shared" si="272"/>
        <v>0</v>
      </c>
      <c r="V527" s="163">
        <f t="shared" si="272"/>
        <v>0</v>
      </c>
      <c r="W527" s="163">
        <f t="shared" si="272"/>
        <v>0</v>
      </c>
      <c r="X527" s="163">
        <f t="shared" si="272"/>
        <v>0</v>
      </c>
      <c r="Y527" s="163">
        <f t="shared" si="272"/>
        <v>0</v>
      </c>
      <c r="Z527" s="163">
        <f t="shared" si="272"/>
        <v>0</v>
      </c>
      <c r="AA527" s="163">
        <f t="shared" si="272"/>
        <v>0</v>
      </c>
      <c r="AB527" s="163">
        <f t="shared" si="272"/>
        <v>0</v>
      </c>
      <c r="AC527" s="163">
        <f t="shared" si="272"/>
        <v>0</v>
      </c>
      <c r="AD527" s="163">
        <f t="shared" si="272"/>
        <v>0</v>
      </c>
      <c r="AE527" s="163">
        <f t="shared" si="272"/>
        <v>0</v>
      </c>
      <c r="AF527" s="163">
        <f t="shared" si="272"/>
        <v>0</v>
      </c>
      <c r="AG527" s="163">
        <f t="shared" si="272"/>
        <v>0</v>
      </c>
      <c r="AH527" s="163">
        <f t="shared" si="272"/>
        <v>0</v>
      </c>
      <c r="AI527" s="163">
        <f t="shared" si="272"/>
        <v>0</v>
      </c>
      <c r="AJ527" s="163">
        <f t="shared" si="272"/>
        <v>0</v>
      </c>
      <c r="AK527" s="163">
        <f t="shared" si="272"/>
        <v>0</v>
      </c>
      <c r="AL527" s="163">
        <f t="shared" si="272"/>
        <v>0</v>
      </c>
      <c r="AM527" s="163">
        <f t="shared" si="272"/>
        <v>0</v>
      </c>
      <c r="AN527" s="163">
        <f t="shared" si="272"/>
        <v>0</v>
      </c>
      <c r="AO527" s="163">
        <f t="shared" si="272"/>
        <v>0</v>
      </c>
      <c r="AP527" s="163">
        <f t="shared" si="272"/>
        <v>0</v>
      </c>
    </row>
    <row r="528" spans="1:42" x14ac:dyDescent="0.3">
      <c r="A528" s="27" t="s">
        <v>13</v>
      </c>
      <c r="C528" s="188">
        <f>C526*C527</f>
        <v>0</v>
      </c>
      <c r="D528" s="188">
        <f t="shared" ref="D528:AP528" si="273">D526*D527</f>
        <v>0</v>
      </c>
      <c r="E528" s="188">
        <f t="shared" si="273"/>
        <v>0</v>
      </c>
      <c r="F528" s="188">
        <f t="shared" si="273"/>
        <v>0</v>
      </c>
      <c r="G528" s="188">
        <f t="shared" si="273"/>
        <v>0</v>
      </c>
      <c r="H528" s="188">
        <f t="shared" si="273"/>
        <v>0</v>
      </c>
      <c r="I528" s="188">
        <f t="shared" si="273"/>
        <v>0</v>
      </c>
      <c r="J528" s="188">
        <f t="shared" si="273"/>
        <v>0</v>
      </c>
      <c r="K528" s="188">
        <f t="shared" si="273"/>
        <v>0</v>
      </c>
      <c r="L528" s="188">
        <f t="shared" si="273"/>
        <v>0</v>
      </c>
      <c r="M528" s="188">
        <f t="shared" si="273"/>
        <v>0</v>
      </c>
      <c r="N528" s="188">
        <f t="shared" si="273"/>
        <v>0</v>
      </c>
      <c r="O528" s="188">
        <f t="shared" si="273"/>
        <v>0</v>
      </c>
      <c r="P528" s="188">
        <f t="shared" si="273"/>
        <v>0</v>
      </c>
      <c r="Q528" s="188">
        <f t="shared" si="273"/>
        <v>0</v>
      </c>
      <c r="R528" s="188">
        <f t="shared" si="273"/>
        <v>0</v>
      </c>
      <c r="S528" s="188">
        <f t="shared" si="273"/>
        <v>0</v>
      </c>
      <c r="T528" s="188">
        <f t="shared" si="273"/>
        <v>0</v>
      </c>
      <c r="U528" s="188">
        <f t="shared" si="273"/>
        <v>0</v>
      </c>
      <c r="V528" s="188">
        <f t="shared" si="273"/>
        <v>0</v>
      </c>
      <c r="W528" s="188">
        <f t="shared" si="273"/>
        <v>0</v>
      </c>
      <c r="X528" s="188">
        <f t="shared" si="273"/>
        <v>0</v>
      </c>
      <c r="Y528" s="188">
        <f t="shared" si="273"/>
        <v>0</v>
      </c>
      <c r="Z528" s="188">
        <f t="shared" si="273"/>
        <v>0</v>
      </c>
      <c r="AA528" s="188">
        <f t="shared" si="273"/>
        <v>0</v>
      </c>
      <c r="AB528" s="188">
        <f t="shared" si="273"/>
        <v>0</v>
      </c>
      <c r="AC528" s="188">
        <f t="shared" si="273"/>
        <v>0</v>
      </c>
      <c r="AD528" s="188">
        <f t="shared" si="273"/>
        <v>0</v>
      </c>
      <c r="AE528" s="188">
        <f t="shared" si="273"/>
        <v>0</v>
      </c>
      <c r="AF528" s="188">
        <f t="shared" si="273"/>
        <v>0</v>
      </c>
      <c r="AG528" s="188">
        <f t="shared" si="273"/>
        <v>0</v>
      </c>
      <c r="AH528" s="188">
        <f t="shared" si="273"/>
        <v>0</v>
      </c>
      <c r="AI528" s="188">
        <f t="shared" si="273"/>
        <v>0</v>
      </c>
      <c r="AJ528" s="188">
        <f t="shared" si="273"/>
        <v>0</v>
      </c>
      <c r="AK528" s="188">
        <f t="shared" si="273"/>
        <v>0</v>
      </c>
      <c r="AL528" s="188">
        <f t="shared" si="273"/>
        <v>0</v>
      </c>
      <c r="AM528" s="188">
        <f t="shared" si="273"/>
        <v>0</v>
      </c>
      <c r="AN528" s="188">
        <f t="shared" si="273"/>
        <v>0</v>
      </c>
      <c r="AO528" s="188">
        <f t="shared" si="273"/>
        <v>0</v>
      </c>
      <c r="AP528" s="188">
        <f t="shared" si="273"/>
        <v>0</v>
      </c>
    </row>
    <row r="529" spans="1:42" x14ac:dyDescent="0.3">
      <c r="A529" s="23" t="str">
        <f>Inputs!B132</f>
        <v>Other ($/kWh)</v>
      </c>
    </row>
    <row r="530" spans="1:42" x14ac:dyDescent="0.3">
      <c r="A530" s="27" t="s">
        <v>39</v>
      </c>
      <c r="C530" s="143">
        <f>IF(pbi_oth_amount="n/a",Inputs!D160,IF(AND(C$2&lt;=pbi_oth_term,C$2&lt;=analysis_period),pbi_oth_amount*(1+pbi_oth_escal/100)^B$2,0))</f>
        <v>0</v>
      </c>
      <c r="D530" s="143">
        <f>IF(pbi_oth_amount="n/a",Inputs!E160,IF(AND(D$2&lt;=pbi_oth_term,D$2&lt;=analysis_period),pbi_oth_amount*(1+pbi_oth_escal/100)^C$2,0))</f>
        <v>0</v>
      </c>
      <c r="E530" s="143">
        <f>IF(pbi_oth_amount="n/a",Inputs!F160,IF(AND(E$2&lt;=pbi_oth_term,E$2&lt;=analysis_period),pbi_oth_amount*(1+pbi_oth_escal/100)^D$2,0))</f>
        <v>0</v>
      </c>
      <c r="F530" s="143">
        <f>IF(pbi_oth_amount="n/a",Inputs!G160,IF(AND(F$2&lt;=pbi_oth_term,F$2&lt;=analysis_period),pbi_oth_amount*(1+pbi_oth_escal/100)^E$2,0))</f>
        <v>0</v>
      </c>
      <c r="G530" s="143">
        <f>IF(pbi_oth_amount="n/a",Inputs!H160,IF(AND(G$2&lt;=pbi_oth_term,G$2&lt;=analysis_period),pbi_oth_amount*(1+pbi_oth_escal/100)^F$2,0))</f>
        <v>0</v>
      </c>
      <c r="H530" s="143">
        <f>IF(pbi_oth_amount="n/a",Inputs!I160,IF(AND(H$2&lt;=pbi_oth_term,H$2&lt;=analysis_period),pbi_oth_amount*(1+pbi_oth_escal/100)^G$2,0))</f>
        <v>0</v>
      </c>
      <c r="I530" s="143">
        <f>IF(pbi_oth_amount="n/a",Inputs!J160,IF(AND(I$2&lt;=pbi_oth_term,I$2&lt;=analysis_period),pbi_oth_amount*(1+pbi_oth_escal/100)^H$2,0))</f>
        <v>0</v>
      </c>
      <c r="J530" s="143">
        <f>IF(pbi_oth_amount="n/a",Inputs!K160,IF(AND(J$2&lt;=pbi_oth_term,J$2&lt;=analysis_period),pbi_oth_amount*(1+pbi_oth_escal/100)^I$2,0))</f>
        <v>0</v>
      </c>
      <c r="K530" s="143">
        <f>IF(pbi_oth_amount="n/a",Inputs!L160,IF(AND(K$2&lt;=pbi_oth_term,K$2&lt;=analysis_period),pbi_oth_amount*(1+pbi_oth_escal/100)^J$2,0))</f>
        <v>0</v>
      </c>
      <c r="L530" s="143">
        <f>IF(pbi_oth_amount="n/a",Inputs!M160,IF(AND(L$2&lt;=pbi_oth_term,L$2&lt;=analysis_period),pbi_oth_amount*(1+pbi_oth_escal/100)^K$2,0))</f>
        <v>0</v>
      </c>
      <c r="M530" s="143">
        <f>IF(pbi_oth_amount="n/a",Inputs!N160,IF(AND(M$2&lt;=pbi_oth_term,M$2&lt;=analysis_period),pbi_oth_amount*(1+pbi_oth_escal/100)^L$2,0))</f>
        <v>0</v>
      </c>
      <c r="N530" s="143">
        <f>IF(pbi_oth_amount="n/a",Inputs!O160,IF(AND(N$2&lt;=pbi_oth_term,N$2&lt;=analysis_period),pbi_oth_amount*(1+pbi_oth_escal/100)^M$2,0))</f>
        <v>0</v>
      </c>
      <c r="O530" s="143">
        <f>IF(pbi_oth_amount="n/a",Inputs!P160,IF(AND(O$2&lt;=pbi_oth_term,O$2&lt;=analysis_period),pbi_oth_amount*(1+pbi_oth_escal/100)^N$2,0))</f>
        <v>0</v>
      </c>
      <c r="P530" s="143">
        <f>IF(pbi_oth_amount="n/a",Inputs!Q160,IF(AND(P$2&lt;=pbi_oth_term,P$2&lt;=analysis_period),pbi_oth_amount*(1+pbi_oth_escal/100)^O$2,0))</f>
        <v>0</v>
      </c>
      <c r="Q530" s="143">
        <f>IF(pbi_oth_amount="n/a",Inputs!R160,IF(AND(Q$2&lt;=pbi_oth_term,Q$2&lt;=analysis_period),pbi_oth_amount*(1+pbi_oth_escal/100)^P$2,0))</f>
        <v>0</v>
      </c>
      <c r="R530" s="143">
        <f>IF(pbi_oth_amount="n/a",Inputs!S160,IF(AND(R$2&lt;=pbi_oth_term,R$2&lt;=analysis_period),pbi_oth_amount*(1+pbi_oth_escal/100)^Q$2,0))</f>
        <v>0</v>
      </c>
      <c r="S530" s="143">
        <f>IF(pbi_oth_amount="n/a",Inputs!T160,IF(AND(S$2&lt;=pbi_oth_term,S$2&lt;=analysis_period),pbi_oth_amount*(1+pbi_oth_escal/100)^R$2,0))</f>
        <v>0</v>
      </c>
      <c r="T530" s="143">
        <f>IF(pbi_oth_amount="n/a",Inputs!U160,IF(AND(T$2&lt;=pbi_oth_term,T$2&lt;=analysis_period),pbi_oth_amount*(1+pbi_oth_escal/100)^S$2,0))</f>
        <v>0</v>
      </c>
      <c r="U530" s="143">
        <f>IF(pbi_oth_amount="n/a",Inputs!V160,IF(AND(U$2&lt;=pbi_oth_term,U$2&lt;=analysis_period),pbi_oth_amount*(1+pbi_oth_escal/100)^T$2,0))</f>
        <v>0</v>
      </c>
      <c r="V530" s="143">
        <f>IF(pbi_oth_amount="n/a",Inputs!W160,IF(AND(V$2&lt;=pbi_oth_term,V$2&lt;=analysis_period),pbi_oth_amount*(1+pbi_oth_escal/100)^U$2,0))</f>
        <v>0</v>
      </c>
      <c r="W530" s="143">
        <f>IF(pbi_oth_amount="n/a",Inputs!X160,IF(AND(W$2&lt;=pbi_oth_term,W$2&lt;=analysis_period),pbi_oth_amount*(1+pbi_oth_escal/100)^V$2,0))</f>
        <v>0</v>
      </c>
      <c r="X530" s="143">
        <f>IF(pbi_oth_amount="n/a",Inputs!Y160,IF(AND(X$2&lt;=pbi_oth_term,X$2&lt;=analysis_period),pbi_oth_amount*(1+pbi_oth_escal/100)^W$2,0))</f>
        <v>0</v>
      </c>
      <c r="Y530" s="143">
        <f>IF(pbi_oth_amount="n/a",Inputs!Z160,IF(AND(Y$2&lt;=pbi_oth_term,Y$2&lt;=analysis_period),pbi_oth_amount*(1+pbi_oth_escal/100)^X$2,0))</f>
        <v>0</v>
      </c>
      <c r="Z530" s="143">
        <f>IF(pbi_oth_amount="n/a",Inputs!AA160,IF(AND(Z$2&lt;=pbi_oth_term,Z$2&lt;=analysis_period),pbi_oth_amount*(1+pbi_oth_escal/100)^Y$2,0))</f>
        <v>0</v>
      </c>
      <c r="AA530" s="143">
        <f>IF(pbi_oth_amount="n/a",Inputs!AB160,IF(AND(AA$2&lt;=pbi_oth_term,AA$2&lt;=analysis_period),pbi_oth_amount*(1+pbi_oth_escal/100)^Z$2,0))</f>
        <v>0</v>
      </c>
      <c r="AB530" s="143">
        <f>IF(pbi_oth_amount="n/a",Inputs!AC160,IF(AND(AB$2&lt;=pbi_oth_term,AB$2&lt;=analysis_period),pbi_oth_amount*(1+pbi_oth_escal/100)^AA$2,0))</f>
        <v>0</v>
      </c>
      <c r="AC530" s="143">
        <f>IF(pbi_oth_amount="n/a",Inputs!AD160,IF(AND(AC$2&lt;=pbi_oth_term,AC$2&lt;=analysis_period),pbi_oth_amount*(1+pbi_oth_escal/100)^AB$2,0))</f>
        <v>0</v>
      </c>
      <c r="AD530" s="143">
        <f>IF(pbi_oth_amount="n/a",Inputs!AE160,IF(AND(AD$2&lt;=pbi_oth_term,AD$2&lt;=analysis_period),pbi_oth_amount*(1+pbi_oth_escal/100)^AC$2,0))</f>
        <v>0</v>
      </c>
      <c r="AE530" s="143">
        <f>IF(pbi_oth_amount="n/a",Inputs!AF160,IF(AND(AE$2&lt;=pbi_oth_term,AE$2&lt;=analysis_period),pbi_oth_amount*(1+pbi_oth_escal/100)^AD$2,0))</f>
        <v>0</v>
      </c>
      <c r="AF530" s="143">
        <f>IF(pbi_oth_amount="n/a",Inputs!AG160,IF(AND(AF$2&lt;=pbi_oth_term,AF$2&lt;=analysis_period),pbi_oth_amount*(1+pbi_oth_escal/100)^AE$2,0))</f>
        <v>0</v>
      </c>
      <c r="AG530" s="143">
        <f>IF(pbi_oth_amount="n/a",Inputs!AH160,IF(AND(AG$2&lt;=pbi_oth_term,AG$2&lt;=analysis_period),pbi_oth_amount*(1+pbi_oth_escal/100)^AF$2,0))</f>
        <v>0</v>
      </c>
      <c r="AH530" s="143">
        <f>IF(pbi_oth_amount="n/a",Inputs!AI160,IF(AND(AH$2&lt;=pbi_oth_term,AH$2&lt;=analysis_period),pbi_oth_amount*(1+pbi_oth_escal/100)^AG$2,0))</f>
        <v>0</v>
      </c>
      <c r="AI530" s="143">
        <f>IF(pbi_oth_amount="n/a",Inputs!AJ160,IF(AND(AI$2&lt;=pbi_oth_term,AI$2&lt;=analysis_period),pbi_oth_amount*(1+pbi_oth_escal/100)^AH$2,0))</f>
        <v>0</v>
      </c>
      <c r="AJ530" s="143">
        <f>IF(pbi_oth_amount="n/a",Inputs!AK160,IF(AND(AJ$2&lt;=pbi_oth_term,AJ$2&lt;=analysis_period),pbi_oth_amount*(1+pbi_oth_escal/100)^AI$2,0))</f>
        <v>0</v>
      </c>
      <c r="AK530" s="143">
        <f>IF(pbi_oth_amount="n/a",Inputs!AL160,IF(AND(AK$2&lt;=pbi_oth_term,AK$2&lt;=analysis_period),pbi_oth_amount*(1+pbi_oth_escal/100)^AJ$2,0))</f>
        <v>0</v>
      </c>
      <c r="AL530" s="143">
        <f>IF(pbi_oth_amount="n/a",Inputs!AM160,IF(AND(AL$2&lt;=pbi_oth_term,AL$2&lt;=analysis_period),pbi_oth_amount*(1+pbi_oth_escal/100)^AK$2,0))</f>
        <v>0</v>
      </c>
      <c r="AM530" s="143">
        <f>IF(pbi_oth_amount="n/a",Inputs!AN160,IF(AND(AM$2&lt;=pbi_oth_term,AM$2&lt;=analysis_period),pbi_oth_amount*(1+pbi_oth_escal/100)^AL$2,0))</f>
        <v>0</v>
      </c>
      <c r="AN530" s="143">
        <f>IF(pbi_oth_amount="n/a",Inputs!AO160,IF(AND(AN$2&lt;=pbi_oth_term,AN$2&lt;=analysis_period),pbi_oth_amount*(1+pbi_oth_escal/100)^AM$2,0))</f>
        <v>0</v>
      </c>
      <c r="AO530" s="143">
        <f>IF(pbi_oth_amount="n/a",Inputs!AP160,IF(AND(AO$2&lt;=pbi_oth_term,AO$2&lt;=analysis_period),pbi_oth_amount*(1+pbi_oth_escal/100)^AN$2,0))</f>
        <v>0</v>
      </c>
      <c r="AP530" s="143">
        <f>IF(pbi_oth_amount="n/a",Inputs!AQ160,IF(AND(AP$2&lt;=pbi_oth_term,AP$2&lt;=analysis_period),pbi_oth_amount*(1+pbi_oth_escal/100)^AO$2,0))</f>
        <v>0</v>
      </c>
    </row>
    <row r="531" spans="1:42" x14ac:dyDescent="0.3">
      <c r="A531" s="27" t="s">
        <v>40</v>
      </c>
      <c r="C531" s="163">
        <f>C$5</f>
        <v>0</v>
      </c>
      <c r="D531" s="163">
        <f t="shared" ref="D531:AP531" si="274">D$5</f>
        <v>0</v>
      </c>
      <c r="E531" s="163">
        <f t="shared" si="274"/>
        <v>0</v>
      </c>
      <c r="F531" s="163">
        <f t="shared" si="274"/>
        <v>0</v>
      </c>
      <c r="G531" s="163">
        <f t="shared" si="274"/>
        <v>0</v>
      </c>
      <c r="H531" s="163">
        <f t="shared" si="274"/>
        <v>0</v>
      </c>
      <c r="I531" s="163">
        <f t="shared" si="274"/>
        <v>0</v>
      </c>
      <c r="J531" s="163">
        <f t="shared" si="274"/>
        <v>0</v>
      </c>
      <c r="K531" s="163">
        <f t="shared" si="274"/>
        <v>0</v>
      </c>
      <c r="L531" s="163">
        <f t="shared" si="274"/>
        <v>0</v>
      </c>
      <c r="M531" s="163">
        <f t="shared" si="274"/>
        <v>0</v>
      </c>
      <c r="N531" s="163">
        <f t="shared" si="274"/>
        <v>0</v>
      </c>
      <c r="O531" s="163">
        <f t="shared" si="274"/>
        <v>0</v>
      </c>
      <c r="P531" s="163">
        <f t="shared" si="274"/>
        <v>0</v>
      </c>
      <c r="Q531" s="163">
        <f t="shared" si="274"/>
        <v>0</v>
      </c>
      <c r="R531" s="163">
        <f t="shared" si="274"/>
        <v>0</v>
      </c>
      <c r="S531" s="163">
        <f t="shared" si="274"/>
        <v>0</v>
      </c>
      <c r="T531" s="163">
        <f t="shared" si="274"/>
        <v>0</v>
      </c>
      <c r="U531" s="163">
        <f t="shared" si="274"/>
        <v>0</v>
      </c>
      <c r="V531" s="163">
        <f t="shared" si="274"/>
        <v>0</v>
      </c>
      <c r="W531" s="163">
        <f t="shared" si="274"/>
        <v>0</v>
      </c>
      <c r="X531" s="163">
        <f t="shared" si="274"/>
        <v>0</v>
      </c>
      <c r="Y531" s="163">
        <f t="shared" si="274"/>
        <v>0</v>
      </c>
      <c r="Z531" s="163">
        <f t="shared" si="274"/>
        <v>0</v>
      </c>
      <c r="AA531" s="163">
        <f t="shared" si="274"/>
        <v>0</v>
      </c>
      <c r="AB531" s="163">
        <f t="shared" si="274"/>
        <v>0</v>
      </c>
      <c r="AC531" s="163">
        <f t="shared" si="274"/>
        <v>0</v>
      </c>
      <c r="AD531" s="163">
        <f t="shared" si="274"/>
        <v>0</v>
      </c>
      <c r="AE531" s="163">
        <f t="shared" si="274"/>
        <v>0</v>
      </c>
      <c r="AF531" s="163">
        <f t="shared" si="274"/>
        <v>0</v>
      </c>
      <c r="AG531" s="163">
        <f t="shared" si="274"/>
        <v>0</v>
      </c>
      <c r="AH531" s="163">
        <f t="shared" si="274"/>
        <v>0</v>
      </c>
      <c r="AI531" s="163">
        <f t="shared" si="274"/>
        <v>0</v>
      </c>
      <c r="AJ531" s="163">
        <f t="shared" si="274"/>
        <v>0</v>
      </c>
      <c r="AK531" s="163">
        <f t="shared" si="274"/>
        <v>0</v>
      </c>
      <c r="AL531" s="163">
        <f t="shared" si="274"/>
        <v>0</v>
      </c>
      <c r="AM531" s="163">
        <f t="shared" si="274"/>
        <v>0</v>
      </c>
      <c r="AN531" s="163">
        <f t="shared" si="274"/>
        <v>0</v>
      </c>
      <c r="AO531" s="163">
        <f t="shared" si="274"/>
        <v>0</v>
      </c>
      <c r="AP531" s="163">
        <f t="shared" si="274"/>
        <v>0</v>
      </c>
    </row>
    <row r="532" spans="1:42" x14ac:dyDescent="0.3">
      <c r="A532" s="27" t="s">
        <v>13</v>
      </c>
      <c r="C532" s="188">
        <f>C530*C531</f>
        <v>0</v>
      </c>
      <c r="D532" s="188">
        <f t="shared" ref="D532:AP532" si="275">D530*D531</f>
        <v>0</v>
      </c>
      <c r="E532" s="188">
        <f t="shared" si="275"/>
        <v>0</v>
      </c>
      <c r="F532" s="188">
        <f t="shared" si="275"/>
        <v>0</v>
      </c>
      <c r="G532" s="188">
        <f t="shared" si="275"/>
        <v>0</v>
      </c>
      <c r="H532" s="188">
        <f t="shared" si="275"/>
        <v>0</v>
      </c>
      <c r="I532" s="188">
        <f t="shared" si="275"/>
        <v>0</v>
      </c>
      <c r="J532" s="188">
        <f t="shared" si="275"/>
        <v>0</v>
      </c>
      <c r="K532" s="188">
        <f t="shared" si="275"/>
        <v>0</v>
      </c>
      <c r="L532" s="188">
        <f t="shared" si="275"/>
        <v>0</v>
      </c>
      <c r="M532" s="188">
        <f t="shared" si="275"/>
        <v>0</v>
      </c>
      <c r="N532" s="188">
        <f t="shared" si="275"/>
        <v>0</v>
      </c>
      <c r="O532" s="188">
        <f t="shared" si="275"/>
        <v>0</v>
      </c>
      <c r="P532" s="188">
        <f t="shared" si="275"/>
        <v>0</v>
      </c>
      <c r="Q532" s="188">
        <f t="shared" si="275"/>
        <v>0</v>
      </c>
      <c r="R532" s="188">
        <f t="shared" si="275"/>
        <v>0</v>
      </c>
      <c r="S532" s="188">
        <f t="shared" si="275"/>
        <v>0</v>
      </c>
      <c r="T532" s="188">
        <f t="shared" si="275"/>
        <v>0</v>
      </c>
      <c r="U532" s="188">
        <f t="shared" si="275"/>
        <v>0</v>
      </c>
      <c r="V532" s="188">
        <f t="shared" si="275"/>
        <v>0</v>
      </c>
      <c r="W532" s="188">
        <f t="shared" si="275"/>
        <v>0</v>
      </c>
      <c r="X532" s="188">
        <f t="shared" si="275"/>
        <v>0</v>
      </c>
      <c r="Y532" s="188">
        <f t="shared" si="275"/>
        <v>0</v>
      </c>
      <c r="Z532" s="188">
        <f t="shared" si="275"/>
        <v>0</v>
      </c>
      <c r="AA532" s="188">
        <f t="shared" si="275"/>
        <v>0</v>
      </c>
      <c r="AB532" s="188">
        <f t="shared" si="275"/>
        <v>0</v>
      </c>
      <c r="AC532" s="188">
        <f t="shared" si="275"/>
        <v>0</v>
      </c>
      <c r="AD532" s="188">
        <f t="shared" si="275"/>
        <v>0</v>
      </c>
      <c r="AE532" s="188">
        <f t="shared" si="275"/>
        <v>0</v>
      </c>
      <c r="AF532" s="188">
        <f t="shared" si="275"/>
        <v>0</v>
      </c>
      <c r="AG532" s="188">
        <f t="shared" si="275"/>
        <v>0</v>
      </c>
      <c r="AH532" s="188">
        <f t="shared" si="275"/>
        <v>0</v>
      </c>
      <c r="AI532" s="188">
        <f t="shared" si="275"/>
        <v>0</v>
      </c>
      <c r="AJ532" s="188">
        <f t="shared" si="275"/>
        <v>0</v>
      </c>
      <c r="AK532" s="188">
        <f t="shared" si="275"/>
        <v>0</v>
      </c>
      <c r="AL532" s="188">
        <f t="shared" si="275"/>
        <v>0</v>
      </c>
      <c r="AM532" s="188">
        <f t="shared" si="275"/>
        <v>0</v>
      </c>
      <c r="AN532" s="188">
        <f t="shared" si="275"/>
        <v>0</v>
      </c>
      <c r="AO532" s="188">
        <f t="shared" si="275"/>
        <v>0</v>
      </c>
      <c r="AP532" s="188">
        <f t="shared" si="275"/>
        <v>0</v>
      </c>
    </row>
    <row r="533" spans="1:42" x14ac:dyDescent="0.3">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3">
      <c r="A534" s="4" t="s">
        <v>13</v>
      </c>
      <c r="C534" s="193">
        <f>C520+C524+C528+C532</f>
        <v>0</v>
      </c>
      <c r="D534" s="193">
        <f t="shared" ref="D534:AP534" si="276">D520+D524+D528+D532</f>
        <v>0</v>
      </c>
      <c r="E534" s="193">
        <f t="shared" si="276"/>
        <v>0</v>
      </c>
      <c r="F534" s="193">
        <f t="shared" si="276"/>
        <v>0</v>
      </c>
      <c r="G534" s="193">
        <f t="shared" si="276"/>
        <v>0</v>
      </c>
      <c r="H534" s="193">
        <f t="shared" si="276"/>
        <v>0</v>
      </c>
      <c r="I534" s="193">
        <f t="shared" si="276"/>
        <v>0</v>
      </c>
      <c r="J534" s="193">
        <f t="shared" si="276"/>
        <v>0</v>
      </c>
      <c r="K534" s="193">
        <f t="shared" si="276"/>
        <v>0</v>
      </c>
      <c r="L534" s="193">
        <f t="shared" si="276"/>
        <v>0</v>
      </c>
      <c r="M534" s="193">
        <f t="shared" si="276"/>
        <v>0</v>
      </c>
      <c r="N534" s="193">
        <f t="shared" si="276"/>
        <v>0</v>
      </c>
      <c r="O534" s="193">
        <f t="shared" si="276"/>
        <v>0</v>
      </c>
      <c r="P534" s="193">
        <f t="shared" si="276"/>
        <v>0</v>
      </c>
      <c r="Q534" s="193">
        <f t="shared" si="276"/>
        <v>0</v>
      </c>
      <c r="R534" s="193">
        <f t="shared" si="276"/>
        <v>0</v>
      </c>
      <c r="S534" s="193">
        <f t="shared" si="276"/>
        <v>0</v>
      </c>
      <c r="T534" s="193">
        <f t="shared" si="276"/>
        <v>0</v>
      </c>
      <c r="U534" s="193">
        <f t="shared" si="276"/>
        <v>0</v>
      </c>
      <c r="V534" s="193">
        <f t="shared" si="276"/>
        <v>0</v>
      </c>
      <c r="W534" s="193">
        <f t="shared" si="276"/>
        <v>0</v>
      </c>
      <c r="X534" s="193">
        <f t="shared" si="276"/>
        <v>0</v>
      </c>
      <c r="Y534" s="193">
        <f t="shared" si="276"/>
        <v>0</v>
      </c>
      <c r="Z534" s="193">
        <f t="shared" si="276"/>
        <v>0</v>
      </c>
      <c r="AA534" s="193">
        <f t="shared" si="276"/>
        <v>0</v>
      </c>
      <c r="AB534" s="193">
        <f t="shared" si="276"/>
        <v>0</v>
      </c>
      <c r="AC534" s="193">
        <f t="shared" si="276"/>
        <v>0</v>
      </c>
      <c r="AD534" s="193">
        <f t="shared" si="276"/>
        <v>0</v>
      </c>
      <c r="AE534" s="193">
        <f t="shared" si="276"/>
        <v>0</v>
      </c>
      <c r="AF534" s="193">
        <f t="shared" si="276"/>
        <v>0</v>
      </c>
      <c r="AG534" s="193">
        <f t="shared" si="276"/>
        <v>0</v>
      </c>
      <c r="AH534" s="193">
        <f t="shared" si="276"/>
        <v>0</v>
      </c>
      <c r="AI534" s="193">
        <f t="shared" si="276"/>
        <v>0</v>
      </c>
      <c r="AJ534" s="193">
        <f t="shared" si="276"/>
        <v>0</v>
      </c>
      <c r="AK534" s="193">
        <f t="shared" si="276"/>
        <v>0</v>
      </c>
      <c r="AL534" s="193">
        <f t="shared" si="276"/>
        <v>0</v>
      </c>
      <c r="AM534" s="193">
        <f t="shared" si="276"/>
        <v>0</v>
      </c>
      <c r="AN534" s="193">
        <f t="shared" si="276"/>
        <v>0</v>
      </c>
      <c r="AO534" s="193">
        <f t="shared" si="276"/>
        <v>0</v>
      </c>
      <c r="AP534" s="193">
        <f t="shared" si="276"/>
        <v>0</v>
      </c>
    </row>
    <row r="536" spans="1:42" x14ac:dyDescent="0.3">
      <c r="A536" s="109" t="s">
        <v>26</v>
      </c>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row>
    <row r="537" spans="1:42" s="16" customFormat="1" x14ac:dyDescent="0.3">
      <c r="A537" s="23" t="s">
        <v>28</v>
      </c>
    </row>
    <row r="538" spans="1:42" s="16" customFormat="1" x14ac:dyDescent="0.3">
      <c r="A538" s="27" t="s">
        <v>31</v>
      </c>
      <c r="B538" s="166"/>
      <c r="C538" s="189">
        <f>IF(C555&lt;&gt;"N/A",C555,IF(C556&lt;&gt;"N/A",C556,C557+C539))</f>
        <v>0</v>
      </c>
      <c r="D538" s="378">
        <f t="shared" ref="D538:AP538" si="277">IF(D555&lt;&gt;"N/A",D555,IF(D556&lt;&gt;"N/A",D556,D557+D539))</f>
        <v>0</v>
      </c>
      <c r="E538" s="378">
        <f t="shared" si="277"/>
        <v>0</v>
      </c>
      <c r="F538" s="378">
        <f t="shared" si="277"/>
        <v>0</v>
      </c>
      <c r="G538" s="378">
        <f t="shared" si="277"/>
        <v>0</v>
      </c>
      <c r="H538" s="378">
        <f t="shared" si="277"/>
        <v>0</v>
      </c>
      <c r="I538" s="378">
        <f t="shared" si="277"/>
        <v>0</v>
      </c>
      <c r="J538" s="378">
        <f t="shared" si="277"/>
        <v>0</v>
      </c>
      <c r="K538" s="378">
        <f t="shared" si="277"/>
        <v>0</v>
      </c>
      <c r="L538" s="378">
        <f t="shared" si="277"/>
        <v>0</v>
      </c>
      <c r="M538" s="378">
        <f t="shared" si="277"/>
        <v>0</v>
      </c>
      <c r="N538" s="378">
        <f t="shared" si="277"/>
        <v>0</v>
      </c>
      <c r="O538" s="378">
        <f t="shared" si="277"/>
        <v>0</v>
      </c>
      <c r="P538" s="378">
        <f t="shared" si="277"/>
        <v>0</v>
      </c>
      <c r="Q538" s="378">
        <f t="shared" si="277"/>
        <v>0</v>
      </c>
      <c r="R538" s="378">
        <f t="shared" si="277"/>
        <v>0</v>
      </c>
      <c r="S538" s="378">
        <f t="shared" si="277"/>
        <v>0</v>
      </c>
      <c r="T538" s="378">
        <f t="shared" si="277"/>
        <v>0</v>
      </c>
      <c r="U538" s="378">
        <f t="shared" si="277"/>
        <v>0</v>
      </c>
      <c r="V538" s="378">
        <f t="shared" si="277"/>
        <v>0</v>
      </c>
      <c r="W538" s="378">
        <f t="shared" si="277"/>
        <v>0</v>
      </c>
      <c r="X538" s="378">
        <f t="shared" si="277"/>
        <v>0</v>
      </c>
      <c r="Y538" s="378">
        <f t="shared" si="277"/>
        <v>0</v>
      </c>
      <c r="Z538" s="378">
        <f t="shared" si="277"/>
        <v>0</v>
      </c>
      <c r="AA538" s="378">
        <f t="shared" si="277"/>
        <v>0</v>
      </c>
      <c r="AB538" s="378">
        <f t="shared" si="277"/>
        <v>0</v>
      </c>
      <c r="AC538" s="378">
        <f t="shared" si="277"/>
        <v>0</v>
      </c>
      <c r="AD538" s="378">
        <f t="shared" si="277"/>
        <v>0</v>
      </c>
      <c r="AE538" s="378">
        <f t="shared" si="277"/>
        <v>0</v>
      </c>
      <c r="AF538" s="378">
        <f t="shared" si="277"/>
        <v>0</v>
      </c>
      <c r="AG538" s="378">
        <f t="shared" si="277"/>
        <v>0</v>
      </c>
      <c r="AH538" s="378">
        <f t="shared" si="277"/>
        <v>0</v>
      </c>
      <c r="AI538" s="378">
        <f t="shared" si="277"/>
        <v>0</v>
      </c>
      <c r="AJ538" s="378">
        <f t="shared" si="277"/>
        <v>0</v>
      </c>
      <c r="AK538" s="378">
        <f t="shared" si="277"/>
        <v>0</v>
      </c>
      <c r="AL538" s="378">
        <f t="shared" si="277"/>
        <v>0</v>
      </c>
      <c r="AM538" s="378">
        <f t="shared" si="277"/>
        <v>0</v>
      </c>
      <c r="AN538" s="378">
        <f t="shared" si="277"/>
        <v>0</v>
      </c>
      <c r="AO538" s="378">
        <f t="shared" si="277"/>
        <v>0</v>
      </c>
      <c r="AP538" s="378">
        <f t="shared" si="277"/>
        <v>0</v>
      </c>
    </row>
    <row r="539" spans="1:42" s="16" customFormat="1" x14ac:dyDescent="0.3">
      <c r="A539" s="27" t="s">
        <v>202</v>
      </c>
      <c r="B539" s="162"/>
      <c r="C539" s="189">
        <f t="shared" ref="C539:AP539" si="278">IF(AND(C$2&lt;=term_tenor,C$2&lt;=analysis_period),B541*term_int_rate/100,0)</f>
        <v>0</v>
      </c>
      <c r="D539" s="189">
        <f t="shared" si="278"/>
        <v>0</v>
      </c>
      <c r="E539" s="189">
        <f t="shared" si="278"/>
        <v>0</v>
      </c>
      <c r="F539" s="189">
        <f t="shared" si="278"/>
        <v>0</v>
      </c>
      <c r="G539" s="189">
        <f t="shared" si="278"/>
        <v>0</v>
      </c>
      <c r="H539" s="189">
        <f t="shared" si="278"/>
        <v>0</v>
      </c>
      <c r="I539" s="189">
        <f t="shared" si="278"/>
        <v>0</v>
      </c>
      <c r="J539" s="189">
        <f t="shared" si="278"/>
        <v>0</v>
      </c>
      <c r="K539" s="189">
        <f t="shared" si="278"/>
        <v>0</v>
      </c>
      <c r="L539" s="189">
        <f t="shared" si="278"/>
        <v>0</v>
      </c>
      <c r="M539" s="189">
        <f t="shared" si="278"/>
        <v>0</v>
      </c>
      <c r="N539" s="189">
        <f t="shared" si="278"/>
        <v>0</v>
      </c>
      <c r="O539" s="189">
        <f t="shared" si="278"/>
        <v>0</v>
      </c>
      <c r="P539" s="189">
        <f t="shared" si="278"/>
        <v>0</v>
      </c>
      <c r="Q539" s="189">
        <f t="shared" si="278"/>
        <v>0</v>
      </c>
      <c r="R539" s="189">
        <f t="shared" si="278"/>
        <v>0</v>
      </c>
      <c r="S539" s="189">
        <f t="shared" si="278"/>
        <v>0</v>
      </c>
      <c r="T539" s="189">
        <f t="shared" si="278"/>
        <v>0</v>
      </c>
      <c r="U539" s="189">
        <f t="shared" si="278"/>
        <v>0</v>
      </c>
      <c r="V539" s="189">
        <f t="shared" si="278"/>
        <v>0</v>
      </c>
      <c r="W539" s="189">
        <f t="shared" si="278"/>
        <v>0</v>
      </c>
      <c r="X539" s="189">
        <f t="shared" si="278"/>
        <v>0</v>
      </c>
      <c r="Y539" s="189">
        <f t="shared" si="278"/>
        <v>0</v>
      </c>
      <c r="Z539" s="189">
        <f t="shared" si="278"/>
        <v>0</v>
      </c>
      <c r="AA539" s="189">
        <f t="shared" si="278"/>
        <v>0</v>
      </c>
      <c r="AB539" s="189">
        <f t="shared" si="278"/>
        <v>0</v>
      </c>
      <c r="AC539" s="189">
        <f t="shared" si="278"/>
        <v>0</v>
      </c>
      <c r="AD539" s="189">
        <f t="shared" si="278"/>
        <v>0</v>
      </c>
      <c r="AE539" s="189">
        <f t="shared" si="278"/>
        <v>0</v>
      </c>
      <c r="AF539" s="189">
        <f t="shared" si="278"/>
        <v>0</v>
      </c>
      <c r="AG539" s="189">
        <f t="shared" si="278"/>
        <v>0</v>
      </c>
      <c r="AH539" s="189">
        <f t="shared" si="278"/>
        <v>0</v>
      </c>
      <c r="AI539" s="189">
        <f t="shared" si="278"/>
        <v>0</v>
      </c>
      <c r="AJ539" s="189">
        <f t="shared" si="278"/>
        <v>0</v>
      </c>
      <c r="AK539" s="189">
        <f t="shared" si="278"/>
        <v>0</v>
      </c>
      <c r="AL539" s="189">
        <f t="shared" si="278"/>
        <v>0</v>
      </c>
      <c r="AM539" s="189">
        <f t="shared" si="278"/>
        <v>0</v>
      </c>
      <c r="AN539" s="189">
        <f t="shared" si="278"/>
        <v>0</v>
      </c>
      <c r="AO539" s="189">
        <f t="shared" si="278"/>
        <v>0</v>
      </c>
      <c r="AP539" s="189">
        <f t="shared" si="278"/>
        <v>0</v>
      </c>
    </row>
    <row r="540" spans="1:42" s="16" customFormat="1" x14ac:dyDescent="0.3">
      <c r="A540" s="27" t="s">
        <v>201</v>
      </c>
      <c r="B540" s="166"/>
      <c r="C540" s="189">
        <f t="shared" ref="C540:AP540" si="279">IF(C557&lt;&gt;"N/A",C557,IF(C$2&gt;loan_moratorium,C538-C539,0))</f>
        <v>0</v>
      </c>
      <c r="D540" s="189">
        <f t="shared" si="279"/>
        <v>0</v>
      </c>
      <c r="E540" s="189">
        <f t="shared" si="279"/>
        <v>0</v>
      </c>
      <c r="F540" s="189">
        <f t="shared" si="279"/>
        <v>0</v>
      </c>
      <c r="G540" s="189">
        <f t="shared" si="279"/>
        <v>0</v>
      </c>
      <c r="H540" s="189">
        <f t="shared" si="279"/>
        <v>0</v>
      </c>
      <c r="I540" s="189">
        <f t="shared" si="279"/>
        <v>0</v>
      </c>
      <c r="J540" s="189">
        <f t="shared" si="279"/>
        <v>0</v>
      </c>
      <c r="K540" s="189">
        <f t="shared" si="279"/>
        <v>0</v>
      </c>
      <c r="L540" s="189">
        <f t="shared" si="279"/>
        <v>0</v>
      </c>
      <c r="M540" s="189">
        <f t="shared" si="279"/>
        <v>0</v>
      </c>
      <c r="N540" s="189">
        <f t="shared" si="279"/>
        <v>0</v>
      </c>
      <c r="O540" s="189">
        <f t="shared" si="279"/>
        <v>0</v>
      </c>
      <c r="P540" s="189">
        <f t="shared" si="279"/>
        <v>0</v>
      </c>
      <c r="Q540" s="189">
        <f t="shared" si="279"/>
        <v>0</v>
      </c>
      <c r="R540" s="189">
        <f t="shared" si="279"/>
        <v>0</v>
      </c>
      <c r="S540" s="189">
        <f t="shared" si="279"/>
        <v>0</v>
      </c>
      <c r="T540" s="189">
        <f t="shared" si="279"/>
        <v>0</v>
      </c>
      <c r="U540" s="189">
        <f t="shared" si="279"/>
        <v>0</v>
      </c>
      <c r="V540" s="189">
        <f t="shared" si="279"/>
        <v>0</v>
      </c>
      <c r="W540" s="189">
        <f t="shared" si="279"/>
        <v>0</v>
      </c>
      <c r="X540" s="189">
        <f t="shared" si="279"/>
        <v>0</v>
      </c>
      <c r="Y540" s="189">
        <f t="shared" si="279"/>
        <v>0</v>
      </c>
      <c r="Z540" s="189">
        <f t="shared" si="279"/>
        <v>0</v>
      </c>
      <c r="AA540" s="189">
        <f t="shared" si="279"/>
        <v>0</v>
      </c>
      <c r="AB540" s="189">
        <f t="shared" si="279"/>
        <v>0</v>
      </c>
      <c r="AC540" s="189">
        <f t="shared" si="279"/>
        <v>0</v>
      </c>
      <c r="AD540" s="189">
        <f t="shared" si="279"/>
        <v>0</v>
      </c>
      <c r="AE540" s="189">
        <f t="shared" si="279"/>
        <v>0</v>
      </c>
      <c r="AF540" s="189">
        <f t="shared" si="279"/>
        <v>0</v>
      </c>
      <c r="AG540" s="189">
        <f t="shared" si="279"/>
        <v>0</v>
      </c>
      <c r="AH540" s="189">
        <f t="shared" si="279"/>
        <v>0</v>
      </c>
      <c r="AI540" s="189">
        <f t="shared" si="279"/>
        <v>0</v>
      </c>
      <c r="AJ540" s="189">
        <f t="shared" si="279"/>
        <v>0</v>
      </c>
      <c r="AK540" s="189">
        <f t="shared" si="279"/>
        <v>0</v>
      </c>
      <c r="AL540" s="189">
        <f t="shared" si="279"/>
        <v>0</v>
      </c>
      <c r="AM540" s="189">
        <f t="shared" si="279"/>
        <v>0</v>
      </c>
      <c r="AN540" s="189">
        <f t="shared" si="279"/>
        <v>0</v>
      </c>
      <c r="AO540" s="189">
        <f t="shared" si="279"/>
        <v>0</v>
      </c>
      <c r="AP540" s="189">
        <f t="shared" si="279"/>
        <v>0</v>
      </c>
    </row>
    <row r="541" spans="1:42" s="16" customFormat="1" x14ac:dyDescent="0.3">
      <c r="A541" s="27" t="s">
        <v>285</v>
      </c>
      <c r="B541" s="194">
        <f>IF(DebtPercent="Calculated",B551,B552)</f>
        <v>0</v>
      </c>
      <c r="C541" s="194">
        <f>B541-C540</f>
        <v>0</v>
      </c>
      <c r="D541" s="194">
        <f t="shared" ref="D541:AP541" si="280">C541-D540</f>
        <v>0</v>
      </c>
      <c r="E541" s="194">
        <f t="shared" si="280"/>
        <v>0</v>
      </c>
      <c r="F541" s="194">
        <f t="shared" si="280"/>
        <v>0</v>
      </c>
      <c r="G541" s="194">
        <f t="shared" si="280"/>
        <v>0</v>
      </c>
      <c r="H541" s="194">
        <f t="shared" si="280"/>
        <v>0</v>
      </c>
      <c r="I541" s="194">
        <f t="shared" si="280"/>
        <v>0</v>
      </c>
      <c r="J541" s="194">
        <f t="shared" si="280"/>
        <v>0</v>
      </c>
      <c r="K541" s="194">
        <f t="shared" si="280"/>
        <v>0</v>
      </c>
      <c r="L541" s="194">
        <f t="shared" si="280"/>
        <v>0</v>
      </c>
      <c r="M541" s="194">
        <f t="shared" si="280"/>
        <v>0</v>
      </c>
      <c r="N541" s="194">
        <f t="shared" si="280"/>
        <v>0</v>
      </c>
      <c r="O541" s="194">
        <f t="shared" si="280"/>
        <v>0</v>
      </c>
      <c r="P541" s="194">
        <f t="shared" si="280"/>
        <v>0</v>
      </c>
      <c r="Q541" s="194">
        <f t="shared" si="280"/>
        <v>0</v>
      </c>
      <c r="R541" s="194">
        <f t="shared" si="280"/>
        <v>0</v>
      </c>
      <c r="S541" s="194">
        <f t="shared" si="280"/>
        <v>0</v>
      </c>
      <c r="T541" s="194">
        <f t="shared" si="280"/>
        <v>0</v>
      </c>
      <c r="U541" s="194">
        <f t="shared" si="280"/>
        <v>0</v>
      </c>
      <c r="V541" s="194">
        <f t="shared" si="280"/>
        <v>0</v>
      </c>
      <c r="W541" s="194">
        <f t="shared" si="280"/>
        <v>0</v>
      </c>
      <c r="X541" s="194">
        <f t="shared" si="280"/>
        <v>0</v>
      </c>
      <c r="Y541" s="194">
        <f t="shared" si="280"/>
        <v>0</v>
      </c>
      <c r="Z541" s="194">
        <f t="shared" si="280"/>
        <v>0</v>
      </c>
      <c r="AA541" s="194">
        <f t="shared" si="280"/>
        <v>0</v>
      </c>
      <c r="AB541" s="194">
        <f t="shared" si="280"/>
        <v>0</v>
      </c>
      <c r="AC541" s="194">
        <f t="shared" si="280"/>
        <v>0</v>
      </c>
      <c r="AD541" s="194">
        <f t="shared" si="280"/>
        <v>0</v>
      </c>
      <c r="AE541" s="194">
        <f t="shared" si="280"/>
        <v>0</v>
      </c>
      <c r="AF541" s="194">
        <f t="shared" si="280"/>
        <v>0</v>
      </c>
      <c r="AG541" s="194">
        <f t="shared" si="280"/>
        <v>0</v>
      </c>
      <c r="AH541" s="194">
        <f t="shared" si="280"/>
        <v>0</v>
      </c>
      <c r="AI541" s="194">
        <f t="shared" si="280"/>
        <v>0</v>
      </c>
      <c r="AJ541" s="194">
        <f t="shared" si="280"/>
        <v>0</v>
      </c>
      <c r="AK541" s="194">
        <f t="shared" si="280"/>
        <v>0</v>
      </c>
      <c r="AL541" s="194">
        <f t="shared" si="280"/>
        <v>0</v>
      </c>
      <c r="AM541" s="194">
        <f t="shared" si="280"/>
        <v>0</v>
      </c>
      <c r="AN541" s="194">
        <f t="shared" si="280"/>
        <v>0</v>
      </c>
      <c r="AO541" s="194">
        <f t="shared" si="280"/>
        <v>0</v>
      </c>
      <c r="AP541" s="194">
        <f t="shared" si="280"/>
        <v>0</v>
      </c>
    </row>
    <row r="542" spans="1:42" s="16" customFormat="1" x14ac:dyDescent="0.3">
      <c r="A542" s="9"/>
      <c r="B542" s="194"/>
      <c r="C542" s="188"/>
    </row>
    <row r="543" spans="1:42" s="16" customFormat="1" x14ac:dyDescent="0.3">
      <c r="A543" s="23" t="s">
        <v>293</v>
      </c>
    </row>
    <row r="544" spans="1:42" s="16" customFormat="1" x14ac:dyDescent="0.3">
      <c r="A544" s="27" t="s">
        <v>33</v>
      </c>
      <c r="B544" s="166"/>
      <c r="C544" s="189">
        <f t="shared" ref="C544:AP544" si="281">IF(AND(C$2&lt;=term_tenor,C$2&lt;=analysis_period),C43,0)</f>
        <v>0</v>
      </c>
      <c r="D544" s="189">
        <f t="shared" si="281"/>
        <v>0</v>
      </c>
      <c r="E544" s="189">
        <f t="shared" si="281"/>
        <v>0</v>
      </c>
      <c r="F544" s="189">
        <f t="shared" si="281"/>
        <v>0</v>
      </c>
      <c r="G544" s="189">
        <f t="shared" si="281"/>
        <v>0</v>
      </c>
      <c r="H544" s="189">
        <f t="shared" si="281"/>
        <v>0</v>
      </c>
      <c r="I544" s="189">
        <f t="shared" si="281"/>
        <v>0</v>
      </c>
      <c r="J544" s="189">
        <f t="shared" si="281"/>
        <v>0</v>
      </c>
      <c r="K544" s="189">
        <f t="shared" si="281"/>
        <v>0</v>
      </c>
      <c r="L544" s="189">
        <f t="shared" si="281"/>
        <v>0</v>
      </c>
      <c r="M544" s="189">
        <f t="shared" si="281"/>
        <v>0</v>
      </c>
      <c r="N544" s="189">
        <f t="shared" si="281"/>
        <v>0</v>
      </c>
      <c r="O544" s="189">
        <f t="shared" si="281"/>
        <v>0</v>
      </c>
      <c r="P544" s="189">
        <f t="shared" si="281"/>
        <v>0</v>
      </c>
      <c r="Q544" s="189">
        <f t="shared" si="281"/>
        <v>0</v>
      </c>
      <c r="R544" s="189">
        <f t="shared" si="281"/>
        <v>0</v>
      </c>
      <c r="S544" s="189">
        <f t="shared" si="281"/>
        <v>0</v>
      </c>
      <c r="T544" s="189">
        <f t="shared" si="281"/>
        <v>0</v>
      </c>
      <c r="U544" s="189">
        <f t="shared" si="281"/>
        <v>0</v>
      </c>
      <c r="V544" s="189">
        <f t="shared" si="281"/>
        <v>0</v>
      </c>
      <c r="W544" s="189">
        <f t="shared" si="281"/>
        <v>0</v>
      </c>
      <c r="X544" s="189">
        <f t="shared" si="281"/>
        <v>0</v>
      </c>
      <c r="Y544" s="189">
        <f t="shared" si="281"/>
        <v>0</v>
      </c>
      <c r="Z544" s="189">
        <f t="shared" si="281"/>
        <v>0</v>
      </c>
      <c r="AA544" s="189">
        <f t="shared" si="281"/>
        <v>0</v>
      </c>
      <c r="AB544" s="189">
        <f t="shared" si="281"/>
        <v>0</v>
      </c>
      <c r="AC544" s="189">
        <f t="shared" si="281"/>
        <v>0</v>
      </c>
      <c r="AD544" s="189">
        <f t="shared" si="281"/>
        <v>0</v>
      </c>
      <c r="AE544" s="189">
        <f t="shared" si="281"/>
        <v>0</v>
      </c>
      <c r="AF544" s="189">
        <f t="shared" si="281"/>
        <v>0</v>
      </c>
      <c r="AG544" s="189">
        <f t="shared" si="281"/>
        <v>0</v>
      </c>
      <c r="AH544" s="189">
        <f t="shared" si="281"/>
        <v>0</v>
      </c>
      <c r="AI544" s="189">
        <f t="shared" si="281"/>
        <v>0</v>
      </c>
      <c r="AJ544" s="189">
        <f t="shared" si="281"/>
        <v>0</v>
      </c>
      <c r="AK544" s="189">
        <f t="shared" si="281"/>
        <v>0</v>
      </c>
      <c r="AL544" s="189">
        <f t="shared" si="281"/>
        <v>0</v>
      </c>
      <c r="AM544" s="189">
        <f t="shared" si="281"/>
        <v>0</v>
      </c>
      <c r="AN544" s="189">
        <f t="shared" si="281"/>
        <v>0</v>
      </c>
      <c r="AO544" s="189">
        <f t="shared" si="281"/>
        <v>0</v>
      </c>
      <c r="AP544" s="189">
        <f t="shared" si="281"/>
        <v>0</v>
      </c>
    </row>
    <row r="545" spans="1:42" s="16" customFormat="1" x14ac:dyDescent="0.3">
      <c r="A545" s="41" t="s">
        <v>349</v>
      </c>
      <c r="B545" s="166"/>
      <c r="C545" s="162">
        <f t="shared" ref="C545:AP545" si="282">IF(AND(C$2&lt;=term_tenor,C$2&lt;=analysis_period),-C576-C582-C614-C646,0)</f>
        <v>0</v>
      </c>
      <c r="D545" s="162">
        <f t="shared" si="282"/>
        <v>0</v>
      </c>
      <c r="E545" s="162">
        <f t="shared" si="282"/>
        <v>0</v>
      </c>
      <c r="F545" s="162">
        <f t="shared" si="282"/>
        <v>0</v>
      </c>
      <c r="G545" s="162">
        <f t="shared" si="282"/>
        <v>0</v>
      </c>
      <c r="H545" s="162">
        <f t="shared" si="282"/>
        <v>0</v>
      </c>
      <c r="I545" s="162">
        <f t="shared" si="282"/>
        <v>0</v>
      </c>
      <c r="J545" s="162">
        <f t="shared" si="282"/>
        <v>0</v>
      </c>
      <c r="K545" s="162">
        <f t="shared" si="282"/>
        <v>0</v>
      </c>
      <c r="L545" s="162">
        <f t="shared" si="282"/>
        <v>0</v>
      </c>
      <c r="M545" s="162">
        <f t="shared" si="282"/>
        <v>0</v>
      </c>
      <c r="N545" s="162">
        <f t="shared" si="282"/>
        <v>0</v>
      </c>
      <c r="O545" s="162">
        <f t="shared" si="282"/>
        <v>0</v>
      </c>
      <c r="P545" s="162">
        <f t="shared" si="282"/>
        <v>0</v>
      </c>
      <c r="Q545" s="162">
        <f t="shared" si="282"/>
        <v>0</v>
      </c>
      <c r="R545" s="162">
        <f t="shared" si="282"/>
        <v>0</v>
      </c>
      <c r="S545" s="162">
        <f t="shared" si="282"/>
        <v>0</v>
      </c>
      <c r="T545" s="162">
        <f t="shared" si="282"/>
        <v>0</v>
      </c>
      <c r="U545" s="162">
        <f t="shared" si="282"/>
        <v>0</v>
      </c>
      <c r="V545" s="162">
        <f t="shared" si="282"/>
        <v>0</v>
      </c>
      <c r="W545" s="162">
        <f t="shared" si="282"/>
        <v>0</v>
      </c>
      <c r="X545" s="162">
        <f t="shared" si="282"/>
        <v>0</v>
      </c>
      <c r="Y545" s="162">
        <f t="shared" si="282"/>
        <v>0</v>
      </c>
      <c r="Z545" s="162">
        <f t="shared" si="282"/>
        <v>0</v>
      </c>
      <c r="AA545" s="162">
        <f t="shared" si="282"/>
        <v>0</v>
      </c>
      <c r="AB545" s="162">
        <f t="shared" si="282"/>
        <v>0</v>
      </c>
      <c r="AC545" s="162">
        <f t="shared" si="282"/>
        <v>0</v>
      </c>
      <c r="AD545" s="162">
        <f t="shared" si="282"/>
        <v>0</v>
      </c>
      <c r="AE545" s="162">
        <f t="shared" si="282"/>
        <v>0</v>
      </c>
      <c r="AF545" s="162">
        <f t="shared" si="282"/>
        <v>0</v>
      </c>
      <c r="AG545" s="162">
        <f t="shared" si="282"/>
        <v>0</v>
      </c>
      <c r="AH545" s="162">
        <f t="shared" si="282"/>
        <v>0</v>
      </c>
      <c r="AI545" s="162">
        <f t="shared" si="282"/>
        <v>0</v>
      </c>
      <c r="AJ545" s="162">
        <f t="shared" si="282"/>
        <v>0</v>
      </c>
      <c r="AK545" s="162">
        <f t="shared" si="282"/>
        <v>0</v>
      </c>
      <c r="AL545" s="162">
        <f t="shared" si="282"/>
        <v>0</v>
      </c>
      <c r="AM545" s="162">
        <f t="shared" si="282"/>
        <v>0</v>
      </c>
      <c r="AN545" s="162">
        <f t="shared" si="282"/>
        <v>0</v>
      </c>
      <c r="AO545" s="162">
        <f t="shared" si="282"/>
        <v>0</v>
      </c>
      <c r="AP545" s="162">
        <f t="shared" si="282"/>
        <v>0</v>
      </c>
    </row>
    <row r="546" spans="1:42" s="16" customFormat="1" x14ac:dyDescent="0.3">
      <c r="A546" s="27" t="s">
        <v>295</v>
      </c>
      <c r="B546" s="189"/>
      <c r="C546" s="189">
        <f>SUM(C544:C545)</f>
        <v>0</v>
      </c>
      <c r="D546" s="189">
        <f t="shared" ref="D546:AP546" si="283">SUM(D544:D545)</f>
        <v>0</v>
      </c>
      <c r="E546" s="189">
        <f t="shared" si="283"/>
        <v>0</v>
      </c>
      <c r="F546" s="189">
        <f t="shared" si="283"/>
        <v>0</v>
      </c>
      <c r="G546" s="189">
        <f t="shared" si="283"/>
        <v>0</v>
      </c>
      <c r="H546" s="189">
        <f t="shared" si="283"/>
        <v>0</v>
      </c>
      <c r="I546" s="189">
        <f t="shared" si="283"/>
        <v>0</v>
      </c>
      <c r="J546" s="189">
        <f t="shared" si="283"/>
        <v>0</v>
      </c>
      <c r="K546" s="189">
        <f t="shared" si="283"/>
        <v>0</v>
      </c>
      <c r="L546" s="189">
        <f t="shared" si="283"/>
        <v>0</v>
      </c>
      <c r="M546" s="189">
        <f t="shared" si="283"/>
        <v>0</v>
      </c>
      <c r="N546" s="189">
        <f t="shared" si="283"/>
        <v>0</v>
      </c>
      <c r="O546" s="189">
        <f t="shared" si="283"/>
        <v>0</v>
      </c>
      <c r="P546" s="189">
        <f t="shared" si="283"/>
        <v>0</v>
      </c>
      <c r="Q546" s="189">
        <f t="shared" si="283"/>
        <v>0</v>
      </c>
      <c r="R546" s="189">
        <f t="shared" si="283"/>
        <v>0</v>
      </c>
      <c r="S546" s="189">
        <f t="shared" si="283"/>
        <v>0</v>
      </c>
      <c r="T546" s="189">
        <f t="shared" si="283"/>
        <v>0</v>
      </c>
      <c r="U546" s="189">
        <f t="shared" si="283"/>
        <v>0</v>
      </c>
      <c r="V546" s="189">
        <f t="shared" si="283"/>
        <v>0</v>
      </c>
      <c r="W546" s="189">
        <f t="shared" si="283"/>
        <v>0</v>
      </c>
      <c r="X546" s="189">
        <f t="shared" si="283"/>
        <v>0</v>
      </c>
      <c r="Y546" s="189">
        <f t="shared" si="283"/>
        <v>0</v>
      </c>
      <c r="Z546" s="189">
        <f t="shared" si="283"/>
        <v>0</v>
      </c>
      <c r="AA546" s="189">
        <f t="shared" si="283"/>
        <v>0</v>
      </c>
      <c r="AB546" s="189">
        <f t="shared" si="283"/>
        <v>0</v>
      </c>
      <c r="AC546" s="189">
        <f t="shared" si="283"/>
        <v>0</v>
      </c>
      <c r="AD546" s="189">
        <f t="shared" si="283"/>
        <v>0</v>
      </c>
      <c r="AE546" s="189">
        <f t="shared" si="283"/>
        <v>0</v>
      </c>
      <c r="AF546" s="189">
        <f t="shared" si="283"/>
        <v>0</v>
      </c>
      <c r="AG546" s="189">
        <f t="shared" si="283"/>
        <v>0</v>
      </c>
      <c r="AH546" s="189">
        <f t="shared" si="283"/>
        <v>0</v>
      </c>
      <c r="AI546" s="189">
        <f t="shared" si="283"/>
        <v>0</v>
      </c>
      <c r="AJ546" s="189">
        <f t="shared" si="283"/>
        <v>0</v>
      </c>
      <c r="AK546" s="189">
        <f t="shared" si="283"/>
        <v>0</v>
      </c>
      <c r="AL546" s="189">
        <f t="shared" si="283"/>
        <v>0</v>
      </c>
      <c r="AM546" s="189">
        <f t="shared" si="283"/>
        <v>0</v>
      </c>
      <c r="AN546" s="189">
        <f t="shared" si="283"/>
        <v>0</v>
      </c>
      <c r="AO546" s="189">
        <f t="shared" si="283"/>
        <v>0</v>
      </c>
      <c r="AP546" s="189">
        <f t="shared" si="283"/>
        <v>0</v>
      </c>
    </row>
    <row r="547" spans="1:42" s="16" customFormat="1" x14ac:dyDescent="0.3">
      <c r="A547" s="27" t="s">
        <v>296</v>
      </c>
      <c r="B547" s="189"/>
      <c r="C547" s="268">
        <f>IF(AND(C$2&lt;=term_tenor,C$2&lt;=analysis_period),1/(1+term_int_rate/100),0)</f>
        <v>0</v>
      </c>
      <c r="D547" s="268">
        <f t="shared" ref="D547:AP547" si="284">IF(AND(C$2&lt;=term_tenor,C$2&lt;=analysis_period),C547/(1+term_int_rate/100),0)</f>
        <v>0</v>
      </c>
      <c r="E547" s="268">
        <f t="shared" si="284"/>
        <v>0</v>
      </c>
      <c r="F547" s="268">
        <f t="shared" si="284"/>
        <v>0</v>
      </c>
      <c r="G547" s="268">
        <f t="shared" si="284"/>
        <v>0</v>
      </c>
      <c r="H547" s="268">
        <f t="shared" si="284"/>
        <v>0</v>
      </c>
      <c r="I547" s="268">
        <f t="shared" si="284"/>
        <v>0</v>
      </c>
      <c r="J547" s="268">
        <f t="shared" si="284"/>
        <v>0</v>
      </c>
      <c r="K547" s="268">
        <f t="shared" si="284"/>
        <v>0</v>
      </c>
      <c r="L547" s="268">
        <f t="shared" si="284"/>
        <v>0</v>
      </c>
      <c r="M547" s="268">
        <f t="shared" si="284"/>
        <v>0</v>
      </c>
      <c r="N547" s="268">
        <f t="shared" si="284"/>
        <v>0</v>
      </c>
      <c r="O547" s="268">
        <f t="shared" si="284"/>
        <v>0</v>
      </c>
      <c r="P547" s="268">
        <f t="shared" si="284"/>
        <v>0</v>
      </c>
      <c r="Q547" s="268">
        <f t="shared" si="284"/>
        <v>0</v>
      </c>
      <c r="R547" s="268">
        <f t="shared" si="284"/>
        <v>0</v>
      </c>
      <c r="S547" s="268">
        <f t="shared" si="284"/>
        <v>0</v>
      </c>
      <c r="T547" s="268">
        <f t="shared" si="284"/>
        <v>0</v>
      </c>
      <c r="U547" s="268">
        <f t="shared" si="284"/>
        <v>0</v>
      </c>
      <c r="V547" s="268">
        <f t="shared" si="284"/>
        <v>0</v>
      </c>
      <c r="W547" s="268">
        <f t="shared" si="284"/>
        <v>0</v>
      </c>
      <c r="X547" s="268">
        <f t="shared" si="284"/>
        <v>0</v>
      </c>
      <c r="Y547" s="268">
        <f t="shared" si="284"/>
        <v>0</v>
      </c>
      <c r="Z547" s="268">
        <f t="shared" si="284"/>
        <v>0</v>
      </c>
      <c r="AA547" s="268">
        <f t="shared" si="284"/>
        <v>0</v>
      </c>
      <c r="AB547" s="268">
        <f t="shared" si="284"/>
        <v>0</v>
      </c>
      <c r="AC547" s="268">
        <f t="shared" si="284"/>
        <v>0</v>
      </c>
      <c r="AD547" s="268">
        <f t="shared" si="284"/>
        <v>0</v>
      </c>
      <c r="AE547" s="268">
        <f t="shared" si="284"/>
        <v>0</v>
      </c>
      <c r="AF547" s="268">
        <f t="shared" si="284"/>
        <v>0</v>
      </c>
      <c r="AG547" s="268">
        <f t="shared" si="284"/>
        <v>0</v>
      </c>
      <c r="AH547" s="268">
        <f t="shared" si="284"/>
        <v>0</v>
      </c>
      <c r="AI547" s="268">
        <f t="shared" si="284"/>
        <v>0</v>
      </c>
      <c r="AJ547" s="268">
        <f t="shared" si="284"/>
        <v>0</v>
      </c>
      <c r="AK547" s="268">
        <f t="shared" si="284"/>
        <v>0</v>
      </c>
      <c r="AL547" s="268">
        <f t="shared" si="284"/>
        <v>0</v>
      </c>
      <c r="AM547" s="268">
        <f t="shared" si="284"/>
        <v>0</v>
      </c>
      <c r="AN547" s="268">
        <f t="shared" si="284"/>
        <v>0</v>
      </c>
      <c r="AO547" s="268">
        <f t="shared" si="284"/>
        <v>0</v>
      </c>
      <c r="AP547" s="268">
        <f t="shared" si="284"/>
        <v>0</v>
      </c>
    </row>
    <row r="548" spans="1:42" s="16" customFormat="1" x14ac:dyDescent="0.3">
      <c r="A548" s="27" t="s">
        <v>294</v>
      </c>
      <c r="B548" s="189"/>
      <c r="C548" s="189">
        <f>C546*C547</f>
        <v>0</v>
      </c>
      <c r="D548" s="189">
        <f t="shared" ref="D548:AP548" si="285">D546*D547</f>
        <v>0</v>
      </c>
      <c r="E548" s="189">
        <f t="shared" si="285"/>
        <v>0</v>
      </c>
      <c r="F548" s="189">
        <f t="shared" si="285"/>
        <v>0</v>
      </c>
      <c r="G548" s="189">
        <f t="shared" si="285"/>
        <v>0</v>
      </c>
      <c r="H548" s="189">
        <f t="shared" si="285"/>
        <v>0</v>
      </c>
      <c r="I548" s="189">
        <f t="shared" si="285"/>
        <v>0</v>
      </c>
      <c r="J548" s="189">
        <f t="shared" si="285"/>
        <v>0</v>
      </c>
      <c r="K548" s="189">
        <f t="shared" si="285"/>
        <v>0</v>
      </c>
      <c r="L548" s="189">
        <f t="shared" si="285"/>
        <v>0</v>
      </c>
      <c r="M548" s="189">
        <f t="shared" si="285"/>
        <v>0</v>
      </c>
      <c r="N548" s="189">
        <f t="shared" si="285"/>
        <v>0</v>
      </c>
      <c r="O548" s="189">
        <f t="shared" si="285"/>
        <v>0</v>
      </c>
      <c r="P548" s="189">
        <f t="shared" si="285"/>
        <v>0</v>
      </c>
      <c r="Q548" s="189">
        <f t="shared" si="285"/>
        <v>0</v>
      </c>
      <c r="R548" s="189">
        <f t="shared" si="285"/>
        <v>0</v>
      </c>
      <c r="S548" s="189">
        <f t="shared" si="285"/>
        <v>0</v>
      </c>
      <c r="T548" s="189">
        <f t="shared" si="285"/>
        <v>0</v>
      </c>
      <c r="U548" s="189">
        <f t="shared" si="285"/>
        <v>0</v>
      </c>
      <c r="V548" s="189">
        <f t="shared" si="285"/>
        <v>0</v>
      </c>
      <c r="W548" s="189">
        <f t="shared" si="285"/>
        <v>0</v>
      </c>
      <c r="X548" s="189">
        <f t="shared" si="285"/>
        <v>0</v>
      </c>
      <c r="Y548" s="189">
        <f t="shared" si="285"/>
        <v>0</v>
      </c>
      <c r="Z548" s="189">
        <f t="shared" si="285"/>
        <v>0</v>
      </c>
      <c r="AA548" s="189">
        <f t="shared" si="285"/>
        <v>0</v>
      </c>
      <c r="AB548" s="189">
        <f t="shared" si="285"/>
        <v>0</v>
      </c>
      <c r="AC548" s="189">
        <f t="shared" si="285"/>
        <v>0</v>
      </c>
      <c r="AD548" s="189">
        <f t="shared" si="285"/>
        <v>0</v>
      </c>
      <c r="AE548" s="189">
        <f t="shared" si="285"/>
        <v>0</v>
      </c>
      <c r="AF548" s="189">
        <f t="shared" si="285"/>
        <v>0</v>
      </c>
      <c r="AG548" s="189">
        <f t="shared" si="285"/>
        <v>0</v>
      </c>
      <c r="AH548" s="189">
        <f t="shared" si="285"/>
        <v>0</v>
      </c>
      <c r="AI548" s="189">
        <f t="shared" si="285"/>
        <v>0</v>
      </c>
      <c r="AJ548" s="189">
        <f t="shared" si="285"/>
        <v>0</v>
      </c>
      <c r="AK548" s="189">
        <f t="shared" si="285"/>
        <v>0</v>
      </c>
      <c r="AL548" s="189">
        <f t="shared" si="285"/>
        <v>0</v>
      </c>
      <c r="AM548" s="189">
        <f t="shared" si="285"/>
        <v>0</v>
      </c>
      <c r="AN548" s="189">
        <f t="shared" si="285"/>
        <v>0</v>
      </c>
      <c r="AO548" s="189">
        <f t="shared" si="285"/>
        <v>0</v>
      </c>
      <c r="AP548" s="189">
        <f t="shared" si="285"/>
        <v>0</v>
      </c>
    </row>
    <row r="549" spans="1:42" s="16" customFormat="1" x14ac:dyDescent="0.3">
      <c r="A549" s="27"/>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89"/>
      <c r="AO549" s="189"/>
      <c r="AP549" s="189"/>
    </row>
    <row r="550" spans="1:42" s="16" customFormat="1" x14ac:dyDescent="0.3">
      <c r="A550" s="23" t="s">
        <v>286</v>
      </c>
      <c r="B550" s="189"/>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c r="AA550" s="152"/>
      <c r="AB550" s="152"/>
      <c r="AC550" s="152"/>
      <c r="AD550" s="152"/>
      <c r="AE550" s="152"/>
      <c r="AF550" s="152"/>
      <c r="AG550" s="152"/>
      <c r="AH550" s="152"/>
      <c r="AI550" s="152"/>
      <c r="AJ550" s="152"/>
      <c r="AK550" s="152"/>
      <c r="AL550" s="152"/>
      <c r="AM550" s="152"/>
      <c r="AN550" s="152"/>
      <c r="AO550" s="152"/>
      <c r="AP550" s="152"/>
    </row>
    <row r="551" spans="1:42" s="16" customFormat="1" x14ac:dyDescent="0.3">
      <c r="A551" s="27" t="s">
        <v>324</v>
      </c>
      <c r="B551" s="237">
        <f>IF(DebtServiceCoverageRatio="Calculated","N/A",SUM(C551:AP551))</f>
        <v>0</v>
      </c>
      <c r="C551" s="194">
        <f t="shared" ref="C551:AP551" si="286">IF(DebtServiceCoverageRatio="Calculated","N/A",IF(AND(C$2&lt;=term_tenor,C$2&lt;=analysis_period),IF(C559=0,0,C548/C559),0))</f>
        <v>0</v>
      </c>
      <c r="D551" s="194">
        <f t="shared" si="286"/>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3">
      <c r="A552" s="27" t="s">
        <v>325</v>
      </c>
      <c r="B552" s="237" t="str">
        <f>MortgageSizeOfDebt</f>
        <v>N/A</v>
      </c>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c r="AA552" s="194"/>
      <c r="AB552" s="194"/>
      <c r="AC552" s="194"/>
      <c r="AD552" s="194"/>
      <c r="AE552" s="194"/>
      <c r="AF552" s="194"/>
      <c r="AG552" s="194"/>
      <c r="AH552" s="194"/>
      <c r="AI552" s="194"/>
      <c r="AJ552" s="194"/>
      <c r="AK552" s="194"/>
      <c r="AL552" s="194"/>
      <c r="AM552" s="194"/>
      <c r="AN552" s="194"/>
      <c r="AO552" s="194"/>
      <c r="AP552" s="194"/>
    </row>
    <row r="553" spans="1:42" s="16" customFormat="1" x14ac:dyDescent="0.3">
      <c r="A553" s="23"/>
      <c r="B553" s="189"/>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3">
      <c r="A554" s="376" t="s">
        <v>326</v>
      </c>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3">
      <c r="A555" s="377" t="s">
        <v>327</v>
      </c>
      <c r="B555" s="189"/>
      <c r="C555" s="194">
        <f t="shared" ref="C555:AP555" si="287">IF(C$2&gt;term_tenor,0,IF(DebtPercent&lt;&gt;"Calculated","N/A",IF(C559=0,0,C546/C559)))</f>
        <v>0</v>
      </c>
      <c r="D555" s="379">
        <f t="shared" si="287"/>
        <v>0</v>
      </c>
      <c r="E555" s="379">
        <f t="shared" si="287"/>
        <v>0</v>
      </c>
      <c r="F555" s="379">
        <f t="shared" si="287"/>
        <v>0</v>
      </c>
      <c r="G555" s="379">
        <f t="shared" si="287"/>
        <v>0</v>
      </c>
      <c r="H555" s="379">
        <f t="shared" si="287"/>
        <v>0</v>
      </c>
      <c r="I555" s="379">
        <f t="shared" si="287"/>
        <v>0</v>
      </c>
      <c r="J555" s="379">
        <f t="shared" si="287"/>
        <v>0</v>
      </c>
      <c r="K555" s="379">
        <f t="shared" si="287"/>
        <v>0</v>
      </c>
      <c r="L555" s="379">
        <f t="shared" si="287"/>
        <v>0</v>
      </c>
      <c r="M555" s="379">
        <f t="shared" si="287"/>
        <v>0</v>
      </c>
      <c r="N555" s="379">
        <f t="shared" si="287"/>
        <v>0</v>
      </c>
      <c r="O555" s="379">
        <f t="shared" si="287"/>
        <v>0</v>
      </c>
      <c r="P555" s="379">
        <f t="shared" si="287"/>
        <v>0</v>
      </c>
      <c r="Q555" s="379">
        <f t="shared" si="287"/>
        <v>0</v>
      </c>
      <c r="R555" s="379">
        <f t="shared" si="287"/>
        <v>0</v>
      </c>
      <c r="S555" s="379">
        <f t="shared" si="287"/>
        <v>0</v>
      </c>
      <c r="T555" s="379">
        <f t="shared" si="287"/>
        <v>0</v>
      </c>
      <c r="U555" s="379">
        <f t="shared" si="287"/>
        <v>0</v>
      </c>
      <c r="V555" s="379">
        <f t="shared" si="287"/>
        <v>0</v>
      </c>
      <c r="W555" s="379">
        <f t="shared" si="287"/>
        <v>0</v>
      </c>
      <c r="X555" s="379">
        <f t="shared" si="287"/>
        <v>0</v>
      </c>
      <c r="Y555" s="379">
        <f t="shared" si="287"/>
        <v>0</v>
      </c>
      <c r="Z555" s="379">
        <f t="shared" si="287"/>
        <v>0</v>
      </c>
      <c r="AA555" s="379">
        <f t="shared" si="287"/>
        <v>0</v>
      </c>
      <c r="AB555" s="379">
        <f t="shared" si="287"/>
        <v>0</v>
      </c>
      <c r="AC555" s="379">
        <f t="shared" si="287"/>
        <v>0</v>
      </c>
      <c r="AD555" s="379">
        <f t="shared" si="287"/>
        <v>0</v>
      </c>
      <c r="AE555" s="379">
        <f t="shared" si="287"/>
        <v>0</v>
      </c>
      <c r="AF555" s="379">
        <f t="shared" si="287"/>
        <v>0</v>
      </c>
      <c r="AG555" s="379">
        <f t="shared" si="287"/>
        <v>0</v>
      </c>
      <c r="AH555" s="379">
        <f t="shared" si="287"/>
        <v>0</v>
      </c>
      <c r="AI555" s="379">
        <f t="shared" si="287"/>
        <v>0</v>
      </c>
      <c r="AJ555" s="379">
        <f t="shared" si="287"/>
        <v>0</v>
      </c>
      <c r="AK555" s="379">
        <f t="shared" si="287"/>
        <v>0</v>
      </c>
      <c r="AL555" s="379">
        <f t="shared" si="287"/>
        <v>0</v>
      </c>
      <c r="AM555" s="379">
        <f t="shared" si="287"/>
        <v>0</v>
      </c>
      <c r="AN555" s="379">
        <f t="shared" si="287"/>
        <v>0</v>
      </c>
      <c r="AO555" s="379">
        <f t="shared" si="287"/>
        <v>0</v>
      </c>
      <c r="AP555" s="379">
        <f t="shared" si="287"/>
        <v>0</v>
      </c>
    </row>
    <row r="556" spans="1:42" s="16" customFormat="1" x14ac:dyDescent="0.3">
      <c r="A556" s="377" t="s">
        <v>328</v>
      </c>
      <c r="B556" s="189"/>
      <c r="C556" s="379">
        <f t="shared" ref="C556:AP556" si="288">IF(C$2&gt;term_tenor,0,IF(DebtPayment="Fixed principal","N/A",IF($B$552="N/A","N/A",IF(C$2&lt;loan_moratorium,C539,IF(AND(C$2&lt;=term_tenor,C$2&lt;=analysis_period),-PMT(term_int_rate/100,term_tenor-loan_moratorium,$B$552),0)))))</f>
        <v>0</v>
      </c>
      <c r="D556" s="379">
        <f t="shared" si="288"/>
        <v>0</v>
      </c>
      <c r="E556" s="379">
        <f t="shared" si="288"/>
        <v>0</v>
      </c>
      <c r="F556" s="379">
        <f t="shared" si="288"/>
        <v>0</v>
      </c>
      <c r="G556" s="379">
        <f t="shared" si="288"/>
        <v>0</v>
      </c>
      <c r="H556" s="379">
        <f t="shared" si="288"/>
        <v>0</v>
      </c>
      <c r="I556" s="379">
        <f t="shared" si="288"/>
        <v>0</v>
      </c>
      <c r="J556" s="379">
        <f t="shared" si="288"/>
        <v>0</v>
      </c>
      <c r="K556" s="379">
        <f t="shared" si="288"/>
        <v>0</v>
      </c>
      <c r="L556" s="379">
        <f t="shared" si="288"/>
        <v>0</v>
      </c>
      <c r="M556" s="379">
        <f t="shared" si="288"/>
        <v>0</v>
      </c>
      <c r="N556" s="379">
        <f t="shared" si="288"/>
        <v>0</v>
      </c>
      <c r="O556" s="379">
        <f t="shared" si="288"/>
        <v>0</v>
      </c>
      <c r="P556" s="379">
        <f t="shared" si="288"/>
        <v>0</v>
      </c>
      <c r="Q556" s="379">
        <f t="shared" si="288"/>
        <v>0</v>
      </c>
      <c r="R556" s="379">
        <f t="shared" si="288"/>
        <v>0</v>
      </c>
      <c r="S556" s="379">
        <f t="shared" si="288"/>
        <v>0</v>
      </c>
      <c r="T556" s="379">
        <f t="shared" si="288"/>
        <v>0</v>
      </c>
      <c r="U556" s="379">
        <f t="shared" si="288"/>
        <v>0</v>
      </c>
      <c r="V556" s="379">
        <f t="shared" si="288"/>
        <v>0</v>
      </c>
      <c r="W556" s="379">
        <f t="shared" si="288"/>
        <v>0</v>
      </c>
      <c r="X556" s="379">
        <f t="shared" si="288"/>
        <v>0</v>
      </c>
      <c r="Y556" s="379">
        <f t="shared" si="288"/>
        <v>0</v>
      </c>
      <c r="Z556" s="379">
        <f t="shared" si="288"/>
        <v>0</v>
      </c>
      <c r="AA556" s="379">
        <f t="shared" si="288"/>
        <v>0</v>
      </c>
      <c r="AB556" s="379">
        <f t="shared" si="288"/>
        <v>0</v>
      </c>
      <c r="AC556" s="379">
        <f t="shared" si="288"/>
        <v>0</v>
      </c>
      <c r="AD556" s="379">
        <f t="shared" si="288"/>
        <v>0</v>
      </c>
      <c r="AE556" s="379">
        <f t="shared" si="288"/>
        <v>0</v>
      </c>
      <c r="AF556" s="379">
        <f t="shared" si="288"/>
        <v>0</v>
      </c>
      <c r="AG556" s="379">
        <f t="shared" si="288"/>
        <v>0</v>
      </c>
      <c r="AH556" s="379">
        <f t="shared" si="288"/>
        <v>0</v>
      </c>
      <c r="AI556" s="379">
        <f t="shared" si="288"/>
        <v>0</v>
      </c>
      <c r="AJ556" s="379">
        <f t="shared" si="288"/>
        <v>0</v>
      </c>
      <c r="AK556" s="379">
        <f t="shared" si="288"/>
        <v>0</v>
      </c>
      <c r="AL556" s="379">
        <f t="shared" si="288"/>
        <v>0</v>
      </c>
      <c r="AM556" s="379">
        <f t="shared" si="288"/>
        <v>0</v>
      </c>
      <c r="AN556" s="379">
        <f t="shared" si="288"/>
        <v>0</v>
      </c>
      <c r="AO556" s="379">
        <f t="shared" si="288"/>
        <v>0</v>
      </c>
      <c r="AP556" s="379">
        <f t="shared" si="288"/>
        <v>0</v>
      </c>
    </row>
    <row r="557" spans="1:42" s="16" customFormat="1" x14ac:dyDescent="0.3">
      <c r="A557" s="377" t="s">
        <v>329</v>
      </c>
      <c r="B557" s="189"/>
      <c r="C557" s="379">
        <f t="shared" ref="C557:AP557" si="289">IF(C$2&gt;term_tenor,0,IF(DebtPayment="Equal Payments","N/A",IF($B$552="N/A","N/A",IF(C$2&lt;=loan_moratorium,0,$B$552/(term_tenor-loan_moratorium)))))</f>
        <v>0</v>
      </c>
      <c r="D557" s="379">
        <f t="shared" si="289"/>
        <v>0</v>
      </c>
      <c r="E557" s="379">
        <f t="shared" si="289"/>
        <v>0</v>
      </c>
      <c r="F557" s="379">
        <f t="shared" si="289"/>
        <v>0</v>
      </c>
      <c r="G557" s="379">
        <f t="shared" si="289"/>
        <v>0</v>
      </c>
      <c r="H557" s="379">
        <f t="shared" si="289"/>
        <v>0</v>
      </c>
      <c r="I557" s="379">
        <f t="shared" si="289"/>
        <v>0</v>
      </c>
      <c r="J557" s="379">
        <f t="shared" si="289"/>
        <v>0</v>
      </c>
      <c r="K557" s="379">
        <f t="shared" si="289"/>
        <v>0</v>
      </c>
      <c r="L557" s="379">
        <f t="shared" si="289"/>
        <v>0</v>
      </c>
      <c r="M557" s="379">
        <f t="shared" si="289"/>
        <v>0</v>
      </c>
      <c r="N557" s="379">
        <f t="shared" si="289"/>
        <v>0</v>
      </c>
      <c r="O557" s="379">
        <f t="shared" si="289"/>
        <v>0</v>
      </c>
      <c r="P557" s="379">
        <f t="shared" si="289"/>
        <v>0</v>
      </c>
      <c r="Q557" s="379">
        <f t="shared" si="289"/>
        <v>0</v>
      </c>
      <c r="R557" s="379">
        <f t="shared" si="289"/>
        <v>0</v>
      </c>
      <c r="S557" s="379">
        <f t="shared" si="289"/>
        <v>0</v>
      </c>
      <c r="T557" s="379">
        <f t="shared" si="289"/>
        <v>0</v>
      </c>
      <c r="U557" s="379">
        <f t="shared" si="289"/>
        <v>0</v>
      </c>
      <c r="V557" s="379">
        <f t="shared" si="289"/>
        <v>0</v>
      </c>
      <c r="W557" s="379">
        <f t="shared" si="289"/>
        <v>0</v>
      </c>
      <c r="X557" s="379">
        <f t="shared" si="289"/>
        <v>0</v>
      </c>
      <c r="Y557" s="379">
        <f t="shared" si="289"/>
        <v>0</v>
      </c>
      <c r="Z557" s="379">
        <f t="shared" si="289"/>
        <v>0</v>
      </c>
      <c r="AA557" s="379">
        <f t="shared" si="289"/>
        <v>0</v>
      </c>
      <c r="AB557" s="379">
        <f t="shared" si="289"/>
        <v>0</v>
      </c>
      <c r="AC557" s="379">
        <f t="shared" si="289"/>
        <v>0</v>
      </c>
      <c r="AD557" s="379">
        <f t="shared" si="289"/>
        <v>0</v>
      </c>
      <c r="AE557" s="379">
        <f t="shared" si="289"/>
        <v>0</v>
      </c>
      <c r="AF557" s="379">
        <f t="shared" si="289"/>
        <v>0</v>
      </c>
      <c r="AG557" s="379">
        <f t="shared" si="289"/>
        <v>0</v>
      </c>
      <c r="AH557" s="379">
        <f t="shared" si="289"/>
        <v>0</v>
      </c>
      <c r="AI557" s="379">
        <f t="shared" si="289"/>
        <v>0</v>
      </c>
      <c r="AJ557" s="379">
        <f t="shared" si="289"/>
        <v>0</v>
      </c>
      <c r="AK557" s="379">
        <f t="shared" si="289"/>
        <v>0</v>
      </c>
      <c r="AL557" s="379">
        <f t="shared" si="289"/>
        <v>0</v>
      </c>
      <c r="AM557" s="379">
        <f t="shared" si="289"/>
        <v>0</v>
      </c>
      <c r="AN557" s="379">
        <f t="shared" si="289"/>
        <v>0</v>
      </c>
      <c r="AO557" s="379">
        <f t="shared" si="289"/>
        <v>0</v>
      </c>
      <c r="AP557" s="379">
        <f t="shared" si="289"/>
        <v>0</v>
      </c>
    </row>
    <row r="558" spans="1:42" s="16" customFormat="1" x14ac:dyDescent="0.3">
      <c r="A558" s="27"/>
      <c r="B558" s="189"/>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c r="AA558" s="194"/>
      <c r="AB558" s="194"/>
      <c r="AC558" s="194"/>
      <c r="AD558" s="194"/>
      <c r="AE558" s="194"/>
      <c r="AF558" s="194"/>
      <c r="AG558" s="194"/>
      <c r="AH558" s="194"/>
      <c r="AI558" s="194"/>
      <c r="AJ558" s="194"/>
      <c r="AK558" s="194"/>
      <c r="AL558" s="194"/>
      <c r="AM558" s="194"/>
      <c r="AN558" s="194"/>
      <c r="AO558" s="194"/>
      <c r="AP558" s="194"/>
    </row>
    <row r="559" spans="1:42" s="16" customFormat="1" x14ac:dyDescent="0.3">
      <c r="A559" s="23" t="s">
        <v>284</v>
      </c>
      <c r="B559" s="146">
        <f>MIN(C559:AP559)</f>
        <v>0</v>
      </c>
      <c r="C559" s="152" t="str">
        <f t="shared" ref="C559:AP559" si="290">IF(DebtServiceCoverageRatio="Calculated",IF(AND(C$2&lt;=term_tenor,C$2&lt;=analysis_period),C546/C538,"N/A"),IF(AND(C$2&lt;=term_tenor,C$2&lt;=analysis_period),DebtServiceCoverageRatio,"N/A"))</f>
        <v>N/A</v>
      </c>
      <c r="D559" s="152" t="str">
        <f t="shared" si="290"/>
        <v>N/A</v>
      </c>
      <c r="E559" s="152" t="str">
        <f t="shared" si="290"/>
        <v>N/A</v>
      </c>
      <c r="F559" s="152" t="str">
        <f t="shared" si="290"/>
        <v>N/A</v>
      </c>
      <c r="G559" s="152" t="str">
        <f t="shared" si="290"/>
        <v>N/A</v>
      </c>
      <c r="H559" s="152" t="str">
        <f t="shared" si="290"/>
        <v>N/A</v>
      </c>
      <c r="I559" s="152" t="str">
        <f t="shared" si="290"/>
        <v>N/A</v>
      </c>
      <c r="J559" s="152" t="str">
        <f t="shared" si="290"/>
        <v>N/A</v>
      </c>
      <c r="K559" s="152" t="str">
        <f t="shared" si="290"/>
        <v>N/A</v>
      </c>
      <c r="L559" s="152" t="str">
        <f t="shared" si="290"/>
        <v>N/A</v>
      </c>
      <c r="M559" s="152" t="str">
        <f t="shared" si="290"/>
        <v>N/A</v>
      </c>
      <c r="N559" s="152" t="str">
        <f t="shared" si="290"/>
        <v>N/A</v>
      </c>
      <c r="O559" s="152" t="str">
        <f t="shared" si="290"/>
        <v>N/A</v>
      </c>
      <c r="P559" s="152" t="str">
        <f t="shared" si="290"/>
        <v>N/A</v>
      </c>
      <c r="Q559" s="152" t="str">
        <f t="shared" si="290"/>
        <v>N/A</v>
      </c>
      <c r="R559" s="152" t="str">
        <f t="shared" si="290"/>
        <v>N/A</v>
      </c>
      <c r="S559" s="152" t="str">
        <f t="shared" si="290"/>
        <v>N/A</v>
      </c>
      <c r="T559" s="152" t="str">
        <f t="shared" si="290"/>
        <v>N/A</v>
      </c>
      <c r="U559" s="152" t="str">
        <f t="shared" si="290"/>
        <v>N/A</v>
      </c>
      <c r="V559" s="152" t="str">
        <f t="shared" si="290"/>
        <v>N/A</v>
      </c>
      <c r="W559" s="152" t="str">
        <f t="shared" si="290"/>
        <v>N/A</v>
      </c>
      <c r="X559" s="152" t="str">
        <f t="shared" si="290"/>
        <v>N/A</v>
      </c>
      <c r="Y559" s="152" t="str">
        <f t="shared" si="290"/>
        <v>N/A</v>
      </c>
      <c r="Z559" s="152" t="str">
        <f t="shared" si="290"/>
        <v>N/A</v>
      </c>
      <c r="AA559" s="152" t="str">
        <f t="shared" si="290"/>
        <v>N/A</v>
      </c>
      <c r="AB559" s="152" t="str">
        <f t="shared" si="290"/>
        <v>N/A</v>
      </c>
      <c r="AC559" s="152" t="str">
        <f t="shared" si="290"/>
        <v>N/A</v>
      </c>
      <c r="AD559" s="152" t="str">
        <f t="shared" si="290"/>
        <v>N/A</v>
      </c>
      <c r="AE559" s="152" t="str">
        <f t="shared" si="290"/>
        <v>N/A</v>
      </c>
      <c r="AF559" s="152" t="str">
        <f t="shared" si="290"/>
        <v>N/A</v>
      </c>
      <c r="AG559" s="152" t="str">
        <f t="shared" si="290"/>
        <v>N/A</v>
      </c>
      <c r="AH559" s="152" t="str">
        <f t="shared" si="290"/>
        <v>N/A</v>
      </c>
      <c r="AI559" s="152" t="str">
        <f t="shared" si="290"/>
        <v>N/A</v>
      </c>
      <c r="AJ559" s="152" t="str">
        <f t="shared" si="290"/>
        <v>N/A</v>
      </c>
      <c r="AK559" s="152" t="str">
        <f t="shared" si="290"/>
        <v>N/A</v>
      </c>
      <c r="AL559" s="152" t="str">
        <f t="shared" si="290"/>
        <v>N/A</v>
      </c>
      <c r="AM559" s="152" t="str">
        <f t="shared" si="290"/>
        <v>N/A</v>
      </c>
      <c r="AN559" s="152" t="str">
        <f t="shared" si="290"/>
        <v>N/A</v>
      </c>
      <c r="AO559" s="152" t="str">
        <f t="shared" si="290"/>
        <v>N/A</v>
      </c>
      <c r="AP559" s="152" t="str">
        <f t="shared" si="290"/>
        <v>N/A</v>
      </c>
    </row>
    <row r="560" spans="1:42" x14ac:dyDescent="0.3">
      <c r="A560" s="31"/>
      <c r="B560" s="242"/>
    </row>
    <row r="561" spans="1:42" x14ac:dyDescent="0.3">
      <c r="A561" s="109" t="s">
        <v>77</v>
      </c>
      <c r="B561" s="287"/>
      <c r="C561" s="287"/>
      <c r="D561" s="287"/>
      <c r="E561" s="287"/>
      <c r="F561" s="287"/>
      <c r="G561" s="287"/>
      <c r="H561" s="287"/>
      <c r="I561" s="287"/>
      <c r="J561" s="287"/>
      <c r="K561" s="287"/>
      <c r="L561" s="287"/>
      <c r="M561" s="287"/>
      <c r="N561" s="287"/>
      <c r="O561" s="287"/>
      <c r="P561" s="287"/>
      <c r="Q561" s="287"/>
      <c r="R561" s="287"/>
      <c r="S561" s="287"/>
      <c r="T561" s="287"/>
      <c r="U561" s="287"/>
      <c r="V561" s="287"/>
      <c r="W561" s="287"/>
      <c r="X561" s="287"/>
      <c r="Y561" s="287"/>
      <c r="Z561" s="287"/>
      <c r="AA561" s="287"/>
      <c r="AB561" s="287"/>
      <c r="AC561" s="287"/>
      <c r="AD561" s="287"/>
      <c r="AE561" s="287"/>
      <c r="AF561" s="287"/>
      <c r="AG561" s="287"/>
      <c r="AH561" s="287"/>
      <c r="AI561" s="287"/>
      <c r="AJ561" s="287"/>
      <c r="AK561" s="287"/>
      <c r="AL561" s="287"/>
      <c r="AM561" s="287"/>
      <c r="AN561" s="287"/>
      <c r="AO561" s="287"/>
      <c r="AP561" s="287"/>
    </row>
    <row r="562" spans="1:42" x14ac:dyDescent="0.3">
      <c r="A562" s="25" t="s">
        <v>331</v>
      </c>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row>
    <row r="563" spans="1:42" x14ac:dyDescent="0.3">
      <c r="A563" s="4" t="s">
        <v>332</v>
      </c>
      <c r="B563" s="217">
        <v>0</v>
      </c>
      <c r="C563" s="217">
        <f>B566</f>
        <v>0</v>
      </c>
      <c r="D563" s="217">
        <f t="shared" ref="D563:AP563" si="291">C566</f>
        <v>0</v>
      </c>
      <c r="E563" s="217">
        <f t="shared" si="291"/>
        <v>0</v>
      </c>
      <c r="F563" s="217">
        <f t="shared" si="291"/>
        <v>0</v>
      </c>
      <c r="G563" s="217">
        <f t="shared" si="291"/>
        <v>0</v>
      </c>
      <c r="H563" s="217">
        <f t="shared" si="291"/>
        <v>0</v>
      </c>
      <c r="I563" s="217">
        <f t="shared" si="291"/>
        <v>0</v>
      </c>
      <c r="J563" s="217">
        <f t="shared" si="291"/>
        <v>0</v>
      </c>
      <c r="K563" s="217">
        <f t="shared" si="291"/>
        <v>0</v>
      </c>
      <c r="L563" s="217">
        <f t="shared" si="291"/>
        <v>0</v>
      </c>
      <c r="M563" s="217">
        <f t="shared" si="291"/>
        <v>0</v>
      </c>
      <c r="N563" s="217">
        <f t="shared" si="291"/>
        <v>0</v>
      </c>
      <c r="O563" s="217">
        <f t="shared" si="291"/>
        <v>0</v>
      </c>
      <c r="P563" s="217">
        <f t="shared" si="291"/>
        <v>0</v>
      </c>
      <c r="Q563" s="217">
        <f t="shared" si="291"/>
        <v>0</v>
      </c>
      <c r="R563" s="217">
        <f t="shared" si="291"/>
        <v>0</v>
      </c>
      <c r="S563" s="217">
        <f t="shared" si="291"/>
        <v>0</v>
      </c>
      <c r="T563" s="217">
        <f t="shared" si="291"/>
        <v>0</v>
      </c>
      <c r="U563" s="217">
        <f t="shared" si="291"/>
        <v>0</v>
      </c>
      <c r="V563" s="217">
        <f t="shared" si="291"/>
        <v>0</v>
      </c>
      <c r="W563" s="217">
        <f t="shared" si="291"/>
        <v>0</v>
      </c>
      <c r="X563" s="217">
        <f t="shared" si="291"/>
        <v>0</v>
      </c>
      <c r="Y563" s="217">
        <f t="shared" si="291"/>
        <v>0</v>
      </c>
      <c r="Z563" s="217">
        <f t="shared" si="291"/>
        <v>0</v>
      </c>
      <c r="AA563" s="217">
        <f t="shared" si="291"/>
        <v>0</v>
      </c>
      <c r="AB563" s="217">
        <f t="shared" si="291"/>
        <v>0</v>
      </c>
      <c r="AC563" s="217">
        <f t="shared" si="291"/>
        <v>0</v>
      </c>
      <c r="AD563" s="217">
        <f t="shared" si="291"/>
        <v>0</v>
      </c>
      <c r="AE563" s="217">
        <f t="shared" si="291"/>
        <v>0</v>
      </c>
      <c r="AF563" s="217">
        <f t="shared" si="291"/>
        <v>0</v>
      </c>
      <c r="AG563" s="217">
        <f t="shared" si="291"/>
        <v>0</v>
      </c>
      <c r="AH563" s="217">
        <f t="shared" si="291"/>
        <v>0</v>
      </c>
      <c r="AI563" s="217">
        <f t="shared" si="291"/>
        <v>0</v>
      </c>
      <c r="AJ563" s="217">
        <f t="shared" si="291"/>
        <v>0</v>
      </c>
      <c r="AK563" s="217">
        <f t="shared" si="291"/>
        <v>0</v>
      </c>
      <c r="AL563" s="217">
        <f t="shared" si="291"/>
        <v>0</v>
      </c>
      <c r="AM563" s="217">
        <f t="shared" si="291"/>
        <v>0</v>
      </c>
      <c r="AN563" s="217">
        <f t="shared" si="291"/>
        <v>0</v>
      </c>
      <c r="AO563" s="217">
        <f t="shared" si="291"/>
        <v>0</v>
      </c>
      <c r="AP563" s="217">
        <f t="shared" si="291"/>
        <v>0</v>
      </c>
    </row>
    <row r="564" spans="1:42" x14ac:dyDescent="0.3">
      <c r="A564" s="4" t="s">
        <v>27</v>
      </c>
      <c r="B564" s="217">
        <f t="array" ref="B564:AP564">Inputs!C173:AQ173</f>
        <v>0</v>
      </c>
      <c r="C564" s="217">
        <v>0</v>
      </c>
      <c r="D564" s="217">
        <v>0</v>
      </c>
      <c r="E564" s="217">
        <v>0</v>
      </c>
      <c r="F564" s="217">
        <v>0</v>
      </c>
      <c r="G564" s="217">
        <v>0</v>
      </c>
      <c r="H564" s="217">
        <v>0</v>
      </c>
      <c r="I564" s="217">
        <v>0</v>
      </c>
      <c r="J564" s="217">
        <v>0</v>
      </c>
      <c r="K564" s="217">
        <v>0</v>
      </c>
      <c r="L564" s="217">
        <v>0</v>
      </c>
      <c r="M564" s="217">
        <v>0</v>
      </c>
      <c r="N564" s="217">
        <v>0</v>
      </c>
      <c r="O564" s="217">
        <v>0</v>
      </c>
      <c r="P564" s="217">
        <v>0</v>
      </c>
      <c r="Q564" s="217">
        <v>0</v>
      </c>
      <c r="R564" s="217">
        <v>0</v>
      </c>
      <c r="S564" s="217">
        <v>0</v>
      </c>
      <c r="T564" s="217">
        <v>0</v>
      </c>
      <c r="U564" s="217">
        <v>0</v>
      </c>
      <c r="V564" s="217">
        <v>0</v>
      </c>
      <c r="W564" s="217">
        <v>0</v>
      </c>
      <c r="X564" s="217">
        <v>0</v>
      </c>
      <c r="Y564" s="217">
        <v>0</v>
      </c>
      <c r="Z564" s="217">
        <v>0</v>
      </c>
      <c r="AA564" s="217">
        <v>0</v>
      </c>
      <c r="AB564" s="217">
        <v>0</v>
      </c>
      <c r="AC564" s="217">
        <v>0</v>
      </c>
      <c r="AD564" s="217">
        <v>0</v>
      </c>
      <c r="AE564" s="217">
        <v>0</v>
      </c>
      <c r="AF564" s="217">
        <v>0</v>
      </c>
      <c r="AG564" s="217">
        <v>0</v>
      </c>
      <c r="AH564" s="217">
        <v>0</v>
      </c>
      <c r="AI564" s="217">
        <v>0</v>
      </c>
      <c r="AJ564" s="217">
        <v>0</v>
      </c>
      <c r="AK564" s="217">
        <v>0</v>
      </c>
      <c r="AL564" s="217">
        <v>0</v>
      </c>
      <c r="AM564" s="217">
        <v>0</v>
      </c>
      <c r="AN564" s="217">
        <v>0</v>
      </c>
      <c r="AO564" s="217">
        <v>0</v>
      </c>
      <c r="AP564" s="217">
        <v>0</v>
      </c>
    </row>
    <row r="565" spans="1:42" x14ac:dyDescent="0.3">
      <c r="A565" s="4" t="s">
        <v>333</v>
      </c>
      <c r="B565" s="218">
        <f t="array" ref="B565:AP565">Inputs!C174:AQ174</f>
        <v>0</v>
      </c>
      <c r="C565" s="218">
        <v>0</v>
      </c>
      <c r="D565" s="218">
        <v>0</v>
      </c>
      <c r="E565" s="218">
        <v>0</v>
      </c>
      <c r="F565" s="218">
        <v>0</v>
      </c>
      <c r="G565" s="218">
        <v>0</v>
      </c>
      <c r="H565" s="218">
        <v>0</v>
      </c>
      <c r="I565" s="218">
        <v>0</v>
      </c>
      <c r="J565" s="218">
        <v>0</v>
      </c>
      <c r="K565" s="218">
        <v>0</v>
      </c>
      <c r="L565" s="218">
        <v>0</v>
      </c>
      <c r="M565" s="218">
        <v>0</v>
      </c>
      <c r="N565" s="218">
        <v>0</v>
      </c>
      <c r="O565" s="218">
        <v>0</v>
      </c>
      <c r="P565" s="218">
        <v>0</v>
      </c>
      <c r="Q565" s="218">
        <v>0</v>
      </c>
      <c r="R565" s="218">
        <v>0</v>
      </c>
      <c r="S565" s="218">
        <v>0</v>
      </c>
      <c r="T565" s="218">
        <v>0</v>
      </c>
      <c r="U565" s="218">
        <v>0</v>
      </c>
      <c r="V565" s="218">
        <v>0</v>
      </c>
      <c r="W565" s="218">
        <v>0</v>
      </c>
      <c r="X565" s="218">
        <v>0</v>
      </c>
      <c r="Y565" s="218">
        <v>0</v>
      </c>
      <c r="Z565" s="218">
        <v>0</v>
      </c>
      <c r="AA565" s="218">
        <v>0</v>
      </c>
      <c r="AB565" s="218">
        <v>0</v>
      </c>
      <c r="AC565" s="218">
        <v>0</v>
      </c>
      <c r="AD565" s="218">
        <v>0</v>
      </c>
      <c r="AE565" s="218">
        <v>0</v>
      </c>
      <c r="AF565" s="218">
        <v>0</v>
      </c>
      <c r="AG565" s="218">
        <v>0</v>
      </c>
      <c r="AH565" s="218">
        <v>0</v>
      </c>
      <c r="AI565" s="218">
        <v>0</v>
      </c>
      <c r="AJ565" s="218">
        <v>0</v>
      </c>
      <c r="AK565" s="218">
        <v>0</v>
      </c>
      <c r="AL565" s="218">
        <v>0</v>
      </c>
      <c r="AM565" s="218">
        <v>0</v>
      </c>
      <c r="AN565" s="218">
        <v>0</v>
      </c>
      <c r="AO565" s="218">
        <v>0</v>
      </c>
      <c r="AP565" s="218">
        <v>0</v>
      </c>
    </row>
    <row r="566" spans="1:42" x14ac:dyDescent="0.3">
      <c r="A566" s="4" t="s">
        <v>285</v>
      </c>
      <c r="B566" s="217">
        <f t="array" ref="B566:AP566">Inputs!C175:AQ175</f>
        <v>0</v>
      </c>
      <c r="C566" s="217">
        <v>0</v>
      </c>
      <c r="D566" s="217">
        <v>0</v>
      </c>
      <c r="E566" s="217">
        <v>0</v>
      </c>
      <c r="F566" s="217">
        <v>0</v>
      </c>
      <c r="G566" s="217">
        <v>0</v>
      </c>
      <c r="H566" s="217">
        <v>0</v>
      </c>
      <c r="I566" s="217">
        <v>0</v>
      </c>
      <c r="J566" s="217">
        <v>0</v>
      </c>
      <c r="K566" s="217">
        <v>0</v>
      </c>
      <c r="L566" s="217">
        <v>0</v>
      </c>
      <c r="M566" s="217">
        <v>0</v>
      </c>
      <c r="N566" s="217">
        <v>0</v>
      </c>
      <c r="O566" s="217">
        <v>0</v>
      </c>
      <c r="P566" s="217">
        <v>0</v>
      </c>
      <c r="Q566" s="217">
        <v>0</v>
      </c>
      <c r="R566" s="217">
        <v>0</v>
      </c>
      <c r="S566" s="217">
        <v>0</v>
      </c>
      <c r="T566" s="217">
        <v>0</v>
      </c>
      <c r="U566" s="217">
        <v>0</v>
      </c>
      <c r="V566" s="217">
        <v>0</v>
      </c>
      <c r="W566" s="217">
        <v>0</v>
      </c>
      <c r="X566" s="217">
        <v>0</v>
      </c>
      <c r="Y566" s="217">
        <v>0</v>
      </c>
      <c r="Z566" s="217">
        <v>0</v>
      </c>
      <c r="AA566" s="217">
        <v>0</v>
      </c>
      <c r="AB566" s="217">
        <v>0</v>
      </c>
      <c r="AC566" s="217">
        <v>0</v>
      </c>
      <c r="AD566" s="217">
        <v>0</v>
      </c>
      <c r="AE566" s="217">
        <v>0</v>
      </c>
      <c r="AF566" s="217">
        <v>0</v>
      </c>
      <c r="AG566" s="217">
        <v>0</v>
      </c>
      <c r="AH566" s="217">
        <v>0</v>
      </c>
      <c r="AI566" s="217">
        <v>0</v>
      </c>
      <c r="AJ566" s="217">
        <v>0</v>
      </c>
      <c r="AK566" s="217">
        <v>0</v>
      </c>
      <c r="AL566" s="217">
        <v>0</v>
      </c>
      <c r="AM566" s="217">
        <v>0</v>
      </c>
      <c r="AN566" s="217">
        <v>0</v>
      </c>
      <c r="AO566" s="217">
        <v>0</v>
      </c>
      <c r="AP566" s="217">
        <v>0</v>
      </c>
    </row>
    <row r="567" spans="1:42" x14ac:dyDescent="0.3">
      <c r="B567" s="20"/>
      <c r="C567" s="20"/>
      <c r="D567" s="20"/>
      <c r="E567" s="20"/>
      <c r="F567" s="20"/>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3">
      <c r="A568" s="25" t="s">
        <v>330</v>
      </c>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row>
    <row r="569" spans="1:42" x14ac:dyDescent="0.3">
      <c r="A569" s="4" t="s">
        <v>332</v>
      </c>
      <c r="B569" s="217">
        <v>0</v>
      </c>
      <c r="C569" s="217">
        <f>B572</f>
        <v>0</v>
      </c>
      <c r="D569" s="217">
        <f t="shared" ref="D569:AP569" si="292">C572</f>
        <v>0</v>
      </c>
      <c r="E569" s="217">
        <f t="shared" si="292"/>
        <v>0</v>
      </c>
      <c r="F569" s="217">
        <f t="shared" si="292"/>
        <v>0</v>
      </c>
      <c r="G569" s="217">
        <f t="shared" si="292"/>
        <v>0</v>
      </c>
      <c r="H569" s="217">
        <f t="shared" si="292"/>
        <v>0</v>
      </c>
      <c r="I569" s="217">
        <f t="shared" si="292"/>
        <v>0</v>
      </c>
      <c r="J569" s="217">
        <f t="shared" si="292"/>
        <v>0</v>
      </c>
      <c r="K569" s="217">
        <f t="shared" si="292"/>
        <v>0</v>
      </c>
      <c r="L569" s="217">
        <f t="shared" si="292"/>
        <v>0</v>
      </c>
      <c r="M569" s="217">
        <f t="shared" si="292"/>
        <v>0</v>
      </c>
      <c r="N569" s="217">
        <f t="shared" si="292"/>
        <v>0</v>
      </c>
      <c r="O569" s="217">
        <f t="shared" si="292"/>
        <v>0</v>
      </c>
      <c r="P569" s="217">
        <f t="shared" si="292"/>
        <v>0</v>
      </c>
      <c r="Q569" s="217">
        <f t="shared" si="292"/>
        <v>0</v>
      </c>
      <c r="R569" s="217">
        <f t="shared" si="292"/>
        <v>0</v>
      </c>
      <c r="S569" s="217">
        <f t="shared" si="292"/>
        <v>0</v>
      </c>
      <c r="T569" s="217">
        <f t="shared" si="292"/>
        <v>0</v>
      </c>
      <c r="U569" s="217">
        <f t="shared" si="292"/>
        <v>0</v>
      </c>
      <c r="V569" s="217">
        <f t="shared" si="292"/>
        <v>0</v>
      </c>
      <c r="W569" s="217">
        <f t="shared" si="292"/>
        <v>0</v>
      </c>
      <c r="X569" s="217">
        <f t="shared" si="292"/>
        <v>0</v>
      </c>
      <c r="Y569" s="217">
        <f t="shared" si="292"/>
        <v>0</v>
      </c>
      <c r="Z569" s="217">
        <f t="shared" si="292"/>
        <v>0</v>
      </c>
      <c r="AA569" s="217">
        <f t="shared" si="292"/>
        <v>0</v>
      </c>
      <c r="AB569" s="217">
        <f t="shared" si="292"/>
        <v>0</v>
      </c>
      <c r="AC569" s="217">
        <f t="shared" si="292"/>
        <v>0</v>
      </c>
      <c r="AD569" s="217">
        <f t="shared" si="292"/>
        <v>0</v>
      </c>
      <c r="AE569" s="217">
        <f t="shared" si="292"/>
        <v>0</v>
      </c>
      <c r="AF569" s="217">
        <f t="shared" si="292"/>
        <v>0</v>
      </c>
      <c r="AG569" s="217">
        <f t="shared" si="292"/>
        <v>0</v>
      </c>
      <c r="AH569" s="217">
        <f t="shared" si="292"/>
        <v>0</v>
      </c>
      <c r="AI569" s="217">
        <f t="shared" si="292"/>
        <v>0</v>
      </c>
      <c r="AJ569" s="217">
        <f t="shared" si="292"/>
        <v>0</v>
      </c>
      <c r="AK569" s="217">
        <f t="shared" si="292"/>
        <v>0</v>
      </c>
      <c r="AL569" s="217">
        <f t="shared" si="292"/>
        <v>0</v>
      </c>
      <c r="AM569" s="217">
        <f t="shared" si="292"/>
        <v>0</v>
      </c>
      <c r="AN569" s="217">
        <f t="shared" si="292"/>
        <v>0</v>
      </c>
      <c r="AO569" s="217">
        <f t="shared" si="292"/>
        <v>0</v>
      </c>
      <c r="AP569" s="217">
        <f t="shared" si="292"/>
        <v>0</v>
      </c>
    </row>
    <row r="570" spans="1:42" x14ac:dyDescent="0.3">
      <c r="A570" s="4" t="s">
        <v>27</v>
      </c>
      <c r="B570" s="217">
        <f>IF(B$2&lt;analysis_period,B572-B569,0)</f>
        <v>0</v>
      </c>
      <c r="C570" s="217">
        <f t="shared" ref="C570:AP570" si="293">IF(C$2&lt;analysis_period,C572-C569,0)</f>
        <v>0</v>
      </c>
      <c r="D570" s="217">
        <f t="shared" si="293"/>
        <v>0</v>
      </c>
      <c r="E570" s="217">
        <f t="shared" si="293"/>
        <v>0</v>
      </c>
      <c r="F570" s="217">
        <f t="shared" si="293"/>
        <v>0</v>
      </c>
      <c r="G570" s="217">
        <f t="shared" si="293"/>
        <v>0</v>
      </c>
      <c r="H570" s="217">
        <f t="shared" si="293"/>
        <v>0</v>
      </c>
      <c r="I570" s="217">
        <f t="shared" si="293"/>
        <v>0</v>
      </c>
      <c r="J570" s="217">
        <f t="shared" si="293"/>
        <v>0</v>
      </c>
      <c r="K570" s="217">
        <f t="shared" si="293"/>
        <v>0</v>
      </c>
      <c r="L570" s="217">
        <f t="shared" si="293"/>
        <v>0</v>
      </c>
      <c r="M570" s="217">
        <f t="shared" si="293"/>
        <v>0</v>
      </c>
      <c r="N570" s="217">
        <f t="shared" si="293"/>
        <v>0</v>
      </c>
      <c r="O570" s="217">
        <f t="shared" si="293"/>
        <v>0</v>
      </c>
      <c r="P570" s="217">
        <f t="shared" si="293"/>
        <v>0</v>
      </c>
      <c r="Q570" s="217">
        <f t="shared" si="293"/>
        <v>0</v>
      </c>
      <c r="R570" s="217">
        <f t="shared" si="293"/>
        <v>0</v>
      </c>
      <c r="S570" s="217">
        <f t="shared" si="293"/>
        <v>0</v>
      </c>
      <c r="T570" s="217">
        <f t="shared" si="293"/>
        <v>0</v>
      </c>
      <c r="U570" s="217">
        <f t="shared" si="293"/>
        <v>0</v>
      </c>
      <c r="V570" s="217">
        <f t="shared" si="293"/>
        <v>0</v>
      </c>
      <c r="W570" s="217">
        <f t="shared" si="293"/>
        <v>0</v>
      </c>
      <c r="X570" s="217">
        <f t="shared" si="293"/>
        <v>0</v>
      </c>
      <c r="Y570" s="217">
        <f t="shared" si="293"/>
        <v>0</v>
      </c>
      <c r="Z570" s="217">
        <f t="shared" si="293"/>
        <v>0</v>
      </c>
      <c r="AA570" s="217">
        <f t="shared" si="293"/>
        <v>0</v>
      </c>
      <c r="AB570" s="217">
        <f t="shared" si="293"/>
        <v>0</v>
      </c>
      <c r="AC570" s="217">
        <f t="shared" si="293"/>
        <v>0</v>
      </c>
      <c r="AD570" s="217">
        <f t="shared" si="293"/>
        <v>0</v>
      </c>
      <c r="AE570" s="217">
        <f t="shared" si="293"/>
        <v>0</v>
      </c>
      <c r="AF570" s="217">
        <f t="shared" si="293"/>
        <v>0</v>
      </c>
      <c r="AG570" s="217">
        <f t="shared" si="293"/>
        <v>0</v>
      </c>
      <c r="AH570" s="217">
        <f t="shared" si="293"/>
        <v>0</v>
      </c>
      <c r="AI570" s="217">
        <f t="shared" si="293"/>
        <v>0</v>
      </c>
      <c r="AJ570" s="217">
        <f t="shared" si="293"/>
        <v>0</v>
      </c>
      <c r="AK570" s="217">
        <f t="shared" si="293"/>
        <v>0</v>
      </c>
      <c r="AL570" s="217">
        <f t="shared" si="293"/>
        <v>0</v>
      </c>
      <c r="AM570" s="217">
        <f t="shared" si="293"/>
        <v>0</v>
      </c>
      <c r="AN570" s="217">
        <f t="shared" si="293"/>
        <v>0</v>
      </c>
      <c r="AO570" s="217">
        <f t="shared" si="293"/>
        <v>0</v>
      </c>
      <c r="AP570" s="217">
        <f t="shared" si="293"/>
        <v>0</v>
      </c>
    </row>
    <row r="571" spans="1:42" x14ac:dyDescent="0.3">
      <c r="A571" s="4" t="s">
        <v>333</v>
      </c>
      <c r="B571" s="218">
        <v>0</v>
      </c>
      <c r="C571" s="218">
        <f t="shared" ref="C571:AP571" si="294">IF(C$2=analysis_period,-C569,0)</f>
        <v>0</v>
      </c>
      <c r="D571" s="218">
        <f t="shared" si="294"/>
        <v>0</v>
      </c>
      <c r="E571" s="218">
        <f t="shared" si="294"/>
        <v>0</v>
      </c>
      <c r="F571" s="218">
        <f t="shared" si="294"/>
        <v>0</v>
      </c>
      <c r="G571" s="218">
        <f t="shared" si="294"/>
        <v>0</v>
      </c>
      <c r="H571" s="218">
        <f t="shared" si="294"/>
        <v>0</v>
      </c>
      <c r="I571" s="218">
        <f t="shared" si="294"/>
        <v>0</v>
      </c>
      <c r="J571" s="218">
        <f t="shared" si="294"/>
        <v>0</v>
      </c>
      <c r="K571" s="218">
        <f t="shared" si="294"/>
        <v>0</v>
      </c>
      <c r="L571" s="218">
        <f t="shared" si="294"/>
        <v>0</v>
      </c>
      <c r="M571" s="218">
        <f t="shared" si="294"/>
        <v>0</v>
      </c>
      <c r="N571" s="218">
        <f t="shared" si="294"/>
        <v>0</v>
      </c>
      <c r="O571" s="218">
        <f t="shared" si="294"/>
        <v>0</v>
      </c>
      <c r="P571" s="218">
        <f t="shared" si="294"/>
        <v>0</v>
      </c>
      <c r="Q571" s="218">
        <f t="shared" si="294"/>
        <v>0</v>
      </c>
      <c r="R571" s="218">
        <f t="shared" si="294"/>
        <v>0</v>
      </c>
      <c r="S571" s="218">
        <f t="shared" si="294"/>
        <v>0</v>
      </c>
      <c r="T571" s="218">
        <f t="shared" si="294"/>
        <v>0</v>
      </c>
      <c r="U571" s="218">
        <f t="shared" si="294"/>
        <v>0</v>
      </c>
      <c r="V571" s="218">
        <f t="shared" si="294"/>
        <v>0</v>
      </c>
      <c r="W571" s="218">
        <f t="shared" si="294"/>
        <v>0</v>
      </c>
      <c r="X571" s="218">
        <f t="shared" si="294"/>
        <v>0</v>
      </c>
      <c r="Y571" s="218">
        <f t="shared" si="294"/>
        <v>0</v>
      </c>
      <c r="Z571" s="218">
        <f t="shared" si="294"/>
        <v>0</v>
      </c>
      <c r="AA571" s="218">
        <f t="shared" si="294"/>
        <v>0</v>
      </c>
      <c r="AB571" s="218">
        <f t="shared" si="294"/>
        <v>0</v>
      </c>
      <c r="AC571" s="218">
        <f t="shared" si="294"/>
        <v>0</v>
      </c>
      <c r="AD571" s="218">
        <f t="shared" si="294"/>
        <v>0</v>
      </c>
      <c r="AE571" s="218">
        <f t="shared" si="294"/>
        <v>0</v>
      </c>
      <c r="AF571" s="218">
        <f t="shared" si="294"/>
        <v>0</v>
      </c>
      <c r="AG571" s="218">
        <f t="shared" si="294"/>
        <v>0</v>
      </c>
      <c r="AH571" s="218">
        <f t="shared" si="294"/>
        <v>0</v>
      </c>
      <c r="AI571" s="218">
        <f t="shared" si="294"/>
        <v>0</v>
      </c>
      <c r="AJ571" s="218">
        <f t="shared" si="294"/>
        <v>0</v>
      </c>
      <c r="AK571" s="218">
        <f t="shared" si="294"/>
        <v>0</v>
      </c>
      <c r="AL571" s="218">
        <f t="shared" si="294"/>
        <v>0</v>
      </c>
      <c r="AM571" s="218">
        <f t="shared" si="294"/>
        <v>0</v>
      </c>
      <c r="AN571" s="218">
        <f t="shared" si="294"/>
        <v>0</v>
      </c>
      <c r="AO571" s="218">
        <f t="shared" si="294"/>
        <v>0</v>
      </c>
      <c r="AP571" s="218">
        <f t="shared" si="294"/>
        <v>0</v>
      </c>
    </row>
    <row r="572" spans="1:42" s="16" customFormat="1" x14ac:dyDescent="0.3">
      <c r="A572" s="16" t="s">
        <v>285</v>
      </c>
      <c r="B572" s="211">
        <f t="shared" ref="B572:AP572" si="295">C$41*(months_working_reserve/12)</f>
        <v>0</v>
      </c>
      <c r="C572" s="211">
        <f t="shared" si="295"/>
        <v>0</v>
      </c>
      <c r="D572" s="211">
        <f t="shared" si="295"/>
        <v>0</v>
      </c>
      <c r="E572" s="211">
        <f t="shared" si="295"/>
        <v>0</v>
      </c>
      <c r="F572" s="211">
        <f t="shared" si="295"/>
        <v>0</v>
      </c>
      <c r="G572" s="211">
        <f t="shared" si="295"/>
        <v>0</v>
      </c>
      <c r="H572" s="211">
        <f t="shared" si="295"/>
        <v>0</v>
      </c>
      <c r="I572" s="211">
        <f t="shared" si="295"/>
        <v>0</v>
      </c>
      <c r="J572" s="211">
        <f t="shared" si="295"/>
        <v>0</v>
      </c>
      <c r="K572" s="211">
        <f t="shared" si="295"/>
        <v>0</v>
      </c>
      <c r="L572" s="211">
        <f t="shared" si="295"/>
        <v>0</v>
      </c>
      <c r="M572" s="211">
        <f t="shared" si="295"/>
        <v>0</v>
      </c>
      <c r="N572" s="211">
        <f t="shared" si="295"/>
        <v>0</v>
      </c>
      <c r="O572" s="211">
        <f t="shared" si="295"/>
        <v>0</v>
      </c>
      <c r="P572" s="211">
        <f t="shared" si="295"/>
        <v>0</v>
      </c>
      <c r="Q572" s="211">
        <f t="shared" si="295"/>
        <v>0</v>
      </c>
      <c r="R572" s="211">
        <f t="shared" si="295"/>
        <v>0</v>
      </c>
      <c r="S572" s="211">
        <f t="shared" si="295"/>
        <v>0</v>
      </c>
      <c r="T572" s="211">
        <f t="shared" si="295"/>
        <v>0</v>
      </c>
      <c r="U572" s="211">
        <f t="shared" si="295"/>
        <v>0</v>
      </c>
      <c r="V572" s="211">
        <f t="shared" si="295"/>
        <v>0</v>
      </c>
      <c r="W572" s="211">
        <f t="shared" si="295"/>
        <v>0</v>
      </c>
      <c r="X572" s="211">
        <f t="shared" si="295"/>
        <v>0</v>
      </c>
      <c r="Y572" s="211">
        <f t="shared" si="295"/>
        <v>0</v>
      </c>
      <c r="Z572" s="211">
        <f t="shared" si="295"/>
        <v>0</v>
      </c>
      <c r="AA572" s="211">
        <f t="shared" si="295"/>
        <v>0</v>
      </c>
      <c r="AB572" s="211">
        <f t="shared" si="295"/>
        <v>0</v>
      </c>
      <c r="AC572" s="211">
        <f t="shared" si="295"/>
        <v>0</v>
      </c>
      <c r="AD572" s="211">
        <f t="shared" si="295"/>
        <v>0</v>
      </c>
      <c r="AE572" s="211">
        <f t="shared" si="295"/>
        <v>0</v>
      </c>
      <c r="AF572" s="211">
        <f t="shared" si="295"/>
        <v>0</v>
      </c>
      <c r="AG572" s="211">
        <f t="shared" si="295"/>
        <v>0</v>
      </c>
      <c r="AH572" s="211">
        <f t="shared" si="295"/>
        <v>0</v>
      </c>
      <c r="AI572" s="211">
        <f t="shared" si="295"/>
        <v>0</v>
      </c>
      <c r="AJ572" s="211">
        <f t="shared" si="295"/>
        <v>0</v>
      </c>
      <c r="AK572" s="211">
        <f t="shared" si="295"/>
        <v>0</v>
      </c>
      <c r="AL572" s="211">
        <f t="shared" si="295"/>
        <v>0</v>
      </c>
      <c r="AM572" s="211">
        <f t="shared" si="295"/>
        <v>0</v>
      </c>
      <c r="AN572" s="211">
        <f t="shared" si="295"/>
        <v>0</v>
      </c>
      <c r="AO572" s="211">
        <f t="shared" si="295"/>
        <v>0</v>
      </c>
      <c r="AP572" s="211">
        <f t="shared" si="295"/>
        <v>0</v>
      </c>
    </row>
    <row r="573" spans="1:42" s="16" customFormat="1" x14ac:dyDescent="0.3">
      <c r="B573" s="21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D573" s="211"/>
      <c r="AE573" s="211"/>
      <c r="AF573" s="211"/>
      <c r="AG573" s="211"/>
      <c r="AH573" s="211"/>
      <c r="AI573" s="211"/>
      <c r="AJ573" s="211"/>
      <c r="AK573" s="211"/>
      <c r="AL573" s="211"/>
      <c r="AM573" s="211"/>
      <c r="AN573" s="211"/>
      <c r="AO573" s="211"/>
      <c r="AP573" s="211"/>
    </row>
    <row r="574" spans="1:42" s="16" customFormat="1" x14ac:dyDescent="0.3">
      <c r="A574" s="25" t="s">
        <v>342</v>
      </c>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3">
      <c r="A575" s="4" t="s">
        <v>332</v>
      </c>
      <c r="B575" s="217">
        <v>0</v>
      </c>
      <c r="C575" s="217">
        <f>B578</f>
        <v>0</v>
      </c>
      <c r="D575" s="217">
        <f t="shared" ref="D575" si="296">C578</f>
        <v>0</v>
      </c>
      <c r="E575" s="217">
        <f t="shared" ref="E575" si="297">D578</f>
        <v>0</v>
      </c>
      <c r="F575" s="217">
        <f t="shared" ref="F575" si="298">E578</f>
        <v>0</v>
      </c>
      <c r="G575" s="217">
        <f t="shared" ref="G575" si="299">F578</f>
        <v>0</v>
      </c>
      <c r="H575" s="217">
        <f t="shared" ref="H575" si="300">G578</f>
        <v>0</v>
      </c>
      <c r="I575" s="217">
        <f t="shared" ref="I575" si="301">H578</f>
        <v>0</v>
      </c>
      <c r="J575" s="217">
        <f t="shared" ref="J575" si="302">I578</f>
        <v>0</v>
      </c>
      <c r="K575" s="217">
        <f t="shared" ref="K575" si="303">J578</f>
        <v>0</v>
      </c>
      <c r="L575" s="217">
        <f t="shared" ref="L575" si="304">K578</f>
        <v>0</v>
      </c>
      <c r="M575" s="217">
        <f t="shared" ref="M575" si="305">L578</f>
        <v>0</v>
      </c>
      <c r="N575" s="217">
        <f t="shared" ref="N575" si="306">M578</f>
        <v>0</v>
      </c>
      <c r="O575" s="217">
        <f t="shared" ref="O575" si="307">N578</f>
        <v>0</v>
      </c>
      <c r="P575" s="217">
        <f t="shared" ref="P575" si="308">O578</f>
        <v>0</v>
      </c>
      <c r="Q575" s="217">
        <f t="shared" ref="Q575" si="309">P578</f>
        <v>0</v>
      </c>
      <c r="R575" s="217">
        <f t="shared" ref="R575" si="310">Q578</f>
        <v>0</v>
      </c>
      <c r="S575" s="217">
        <f t="shared" ref="S575" si="311">R578</f>
        <v>0</v>
      </c>
      <c r="T575" s="217">
        <f t="shared" ref="T575" si="312">S578</f>
        <v>0</v>
      </c>
      <c r="U575" s="217">
        <f t="shared" ref="U575" si="313">T578</f>
        <v>0</v>
      </c>
      <c r="V575" s="217">
        <f t="shared" ref="V575" si="314">U578</f>
        <v>0</v>
      </c>
      <c r="W575" s="217">
        <f t="shared" ref="W575" si="315">V578</f>
        <v>0</v>
      </c>
      <c r="X575" s="217">
        <f t="shared" ref="X575" si="316">W578</f>
        <v>0</v>
      </c>
      <c r="Y575" s="217">
        <f t="shared" ref="Y575" si="317">X578</f>
        <v>0</v>
      </c>
      <c r="Z575" s="217">
        <f t="shared" ref="Z575" si="318">Y578</f>
        <v>0</v>
      </c>
      <c r="AA575" s="217">
        <f t="shared" ref="AA575" si="319">Z578</f>
        <v>0</v>
      </c>
      <c r="AB575" s="217">
        <f t="shared" ref="AB575" si="320">AA578</f>
        <v>0</v>
      </c>
      <c r="AC575" s="217">
        <f t="shared" ref="AC575" si="321">AB578</f>
        <v>0</v>
      </c>
      <c r="AD575" s="217">
        <f t="shared" ref="AD575" si="322">AC578</f>
        <v>0</v>
      </c>
      <c r="AE575" s="217">
        <f t="shared" ref="AE575" si="323">AD578</f>
        <v>0</v>
      </c>
      <c r="AF575" s="217">
        <f t="shared" ref="AF575" si="324">AE578</f>
        <v>0</v>
      </c>
      <c r="AG575" s="217">
        <f t="shared" ref="AG575" si="325">AF578</f>
        <v>0</v>
      </c>
      <c r="AH575" s="217">
        <f t="shared" ref="AH575" si="326">AG578</f>
        <v>0</v>
      </c>
      <c r="AI575" s="217">
        <f t="shared" ref="AI575" si="327">AH578</f>
        <v>0</v>
      </c>
      <c r="AJ575" s="217">
        <f t="shared" ref="AJ575" si="328">AI578</f>
        <v>0</v>
      </c>
      <c r="AK575" s="217">
        <f t="shared" ref="AK575" si="329">AJ578</f>
        <v>0</v>
      </c>
      <c r="AL575" s="217">
        <f t="shared" ref="AL575" si="330">AK578</f>
        <v>0</v>
      </c>
      <c r="AM575" s="217">
        <f t="shared" ref="AM575" si="331">AL578</f>
        <v>0</v>
      </c>
      <c r="AN575" s="217">
        <f t="shared" ref="AN575" si="332">AM578</f>
        <v>0</v>
      </c>
      <c r="AO575" s="217">
        <f t="shared" ref="AO575" si="333">AN578</f>
        <v>0</v>
      </c>
      <c r="AP575" s="217">
        <f t="shared" ref="AP575" si="334">AO578</f>
        <v>0</v>
      </c>
    </row>
    <row r="576" spans="1:42" s="16" customFormat="1" x14ac:dyDescent="0.3">
      <c r="A576" s="4" t="s">
        <v>27</v>
      </c>
      <c r="B576" s="217">
        <f>IF(B$2&lt;analysis_period,B578-B575,0)</f>
        <v>0</v>
      </c>
      <c r="C576" s="217">
        <f t="shared" ref="C576:AP576" si="335">IF(C$2&lt;analysis_period,C578-C575,0)</f>
        <v>0</v>
      </c>
      <c r="D576" s="217">
        <f t="shared" si="335"/>
        <v>0</v>
      </c>
      <c r="E576" s="217">
        <f t="shared" si="335"/>
        <v>0</v>
      </c>
      <c r="F576" s="217">
        <f t="shared" si="335"/>
        <v>0</v>
      </c>
      <c r="G576" s="217">
        <f t="shared" si="335"/>
        <v>0</v>
      </c>
      <c r="H576" s="217">
        <f t="shared" si="335"/>
        <v>0</v>
      </c>
      <c r="I576" s="217">
        <f t="shared" si="335"/>
        <v>0</v>
      </c>
      <c r="J576" s="217">
        <f t="shared" si="335"/>
        <v>0</v>
      </c>
      <c r="K576" s="217">
        <f t="shared" si="335"/>
        <v>0</v>
      </c>
      <c r="L576" s="217">
        <f t="shared" si="335"/>
        <v>0</v>
      </c>
      <c r="M576" s="217">
        <f t="shared" si="335"/>
        <v>0</v>
      </c>
      <c r="N576" s="217">
        <f t="shared" si="335"/>
        <v>0</v>
      </c>
      <c r="O576" s="217">
        <f t="shared" si="335"/>
        <v>0</v>
      </c>
      <c r="P576" s="217">
        <f t="shared" si="335"/>
        <v>0</v>
      </c>
      <c r="Q576" s="217">
        <f t="shared" si="335"/>
        <v>0</v>
      </c>
      <c r="R576" s="217">
        <f t="shared" si="335"/>
        <v>0</v>
      </c>
      <c r="S576" s="217">
        <f t="shared" si="335"/>
        <v>0</v>
      </c>
      <c r="T576" s="217">
        <f t="shared" si="335"/>
        <v>0</v>
      </c>
      <c r="U576" s="217">
        <f t="shared" si="335"/>
        <v>0</v>
      </c>
      <c r="V576" s="217">
        <f t="shared" si="335"/>
        <v>0</v>
      </c>
      <c r="W576" s="217">
        <f t="shared" si="335"/>
        <v>0</v>
      </c>
      <c r="X576" s="217">
        <f t="shared" si="335"/>
        <v>0</v>
      </c>
      <c r="Y576" s="217">
        <f t="shared" si="335"/>
        <v>0</v>
      </c>
      <c r="Z576" s="217">
        <f t="shared" si="335"/>
        <v>0</v>
      </c>
      <c r="AA576" s="217">
        <f t="shared" si="335"/>
        <v>0</v>
      </c>
      <c r="AB576" s="217">
        <f t="shared" si="335"/>
        <v>0</v>
      </c>
      <c r="AC576" s="217">
        <f t="shared" si="335"/>
        <v>0</v>
      </c>
      <c r="AD576" s="217">
        <f t="shared" si="335"/>
        <v>0</v>
      </c>
      <c r="AE576" s="217">
        <f t="shared" si="335"/>
        <v>0</v>
      </c>
      <c r="AF576" s="217">
        <f t="shared" si="335"/>
        <v>0</v>
      </c>
      <c r="AG576" s="217">
        <f t="shared" si="335"/>
        <v>0</v>
      </c>
      <c r="AH576" s="217">
        <f t="shared" si="335"/>
        <v>0</v>
      </c>
      <c r="AI576" s="217">
        <f t="shared" si="335"/>
        <v>0</v>
      </c>
      <c r="AJ576" s="217">
        <f t="shared" si="335"/>
        <v>0</v>
      </c>
      <c r="AK576" s="217">
        <f t="shared" si="335"/>
        <v>0</v>
      </c>
      <c r="AL576" s="217">
        <f t="shared" si="335"/>
        <v>0</v>
      </c>
      <c r="AM576" s="217">
        <f t="shared" si="335"/>
        <v>0</v>
      </c>
      <c r="AN576" s="217">
        <f t="shared" si="335"/>
        <v>0</v>
      </c>
      <c r="AO576" s="217">
        <f t="shared" si="335"/>
        <v>0</v>
      </c>
      <c r="AP576" s="217">
        <f t="shared" si="335"/>
        <v>0</v>
      </c>
    </row>
    <row r="577" spans="1:42" s="16" customFormat="1" x14ac:dyDescent="0.3">
      <c r="A577" s="4" t="s">
        <v>333</v>
      </c>
      <c r="B577" s="218">
        <v>0</v>
      </c>
      <c r="C577" s="218">
        <f t="shared" ref="C577:AP577" si="336">IF(C$2=analysis_period,-C575,0)</f>
        <v>0</v>
      </c>
      <c r="D577" s="218">
        <f t="shared" si="336"/>
        <v>0</v>
      </c>
      <c r="E577" s="218">
        <f t="shared" si="336"/>
        <v>0</v>
      </c>
      <c r="F577" s="218">
        <f t="shared" si="336"/>
        <v>0</v>
      </c>
      <c r="G577" s="218">
        <f t="shared" si="336"/>
        <v>0</v>
      </c>
      <c r="H577" s="218">
        <f t="shared" si="336"/>
        <v>0</v>
      </c>
      <c r="I577" s="218">
        <f t="shared" si="336"/>
        <v>0</v>
      </c>
      <c r="J577" s="218">
        <f t="shared" si="336"/>
        <v>0</v>
      </c>
      <c r="K577" s="218">
        <f t="shared" si="336"/>
        <v>0</v>
      </c>
      <c r="L577" s="218">
        <f t="shared" si="336"/>
        <v>0</v>
      </c>
      <c r="M577" s="218">
        <f t="shared" si="336"/>
        <v>0</v>
      </c>
      <c r="N577" s="218">
        <f t="shared" si="336"/>
        <v>0</v>
      </c>
      <c r="O577" s="218">
        <f t="shared" si="336"/>
        <v>0</v>
      </c>
      <c r="P577" s="218">
        <f t="shared" si="336"/>
        <v>0</v>
      </c>
      <c r="Q577" s="218">
        <f t="shared" si="336"/>
        <v>0</v>
      </c>
      <c r="R577" s="218">
        <f t="shared" si="336"/>
        <v>0</v>
      </c>
      <c r="S577" s="218">
        <f t="shared" si="336"/>
        <v>0</v>
      </c>
      <c r="T577" s="218">
        <f t="shared" si="336"/>
        <v>0</v>
      </c>
      <c r="U577" s="218">
        <f t="shared" si="336"/>
        <v>0</v>
      </c>
      <c r="V577" s="218">
        <f t="shared" si="336"/>
        <v>0</v>
      </c>
      <c r="W577" s="218">
        <f t="shared" si="336"/>
        <v>0</v>
      </c>
      <c r="X577" s="218">
        <f t="shared" si="336"/>
        <v>0</v>
      </c>
      <c r="Y577" s="218">
        <f t="shared" si="336"/>
        <v>0</v>
      </c>
      <c r="Z577" s="218">
        <f t="shared" si="336"/>
        <v>0</v>
      </c>
      <c r="AA577" s="218">
        <f t="shared" si="336"/>
        <v>0</v>
      </c>
      <c r="AB577" s="218">
        <f t="shared" si="336"/>
        <v>0</v>
      </c>
      <c r="AC577" s="218">
        <f t="shared" si="336"/>
        <v>0</v>
      </c>
      <c r="AD577" s="218">
        <f t="shared" si="336"/>
        <v>0</v>
      </c>
      <c r="AE577" s="218">
        <f t="shared" si="336"/>
        <v>0</v>
      </c>
      <c r="AF577" s="218">
        <f t="shared" si="336"/>
        <v>0</v>
      </c>
      <c r="AG577" s="218">
        <f t="shared" si="336"/>
        <v>0</v>
      </c>
      <c r="AH577" s="218">
        <f t="shared" si="336"/>
        <v>0</v>
      </c>
      <c r="AI577" s="218">
        <f t="shared" si="336"/>
        <v>0</v>
      </c>
      <c r="AJ577" s="218">
        <f t="shared" si="336"/>
        <v>0</v>
      </c>
      <c r="AK577" s="218">
        <f t="shared" si="336"/>
        <v>0</v>
      </c>
      <c r="AL577" s="218">
        <f t="shared" si="336"/>
        <v>0</v>
      </c>
      <c r="AM577" s="218">
        <f t="shared" si="336"/>
        <v>0</v>
      </c>
      <c r="AN577" s="218">
        <f t="shared" si="336"/>
        <v>0</v>
      </c>
      <c r="AO577" s="218">
        <f t="shared" si="336"/>
        <v>0</v>
      </c>
      <c r="AP577" s="218">
        <f t="shared" si="336"/>
        <v>0</v>
      </c>
    </row>
    <row r="578" spans="1:42" x14ac:dyDescent="0.3">
      <c r="A578" s="16" t="s">
        <v>285</v>
      </c>
      <c r="B578" s="211">
        <f t="shared" ref="B578:AP578" si="337">C$12*(months_receivables_reserve/12)</f>
        <v>0</v>
      </c>
      <c r="C578" s="211">
        <f t="shared" si="337"/>
        <v>0</v>
      </c>
      <c r="D578" s="211">
        <f t="shared" si="337"/>
        <v>0</v>
      </c>
      <c r="E578" s="211">
        <f t="shared" si="337"/>
        <v>0</v>
      </c>
      <c r="F578" s="211">
        <f t="shared" si="337"/>
        <v>0</v>
      </c>
      <c r="G578" s="211">
        <f t="shared" si="337"/>
        <v>0</v>
      </c>
      <c r="H578" s="211">
        <f t="shared" si="337"/>
        <v>0</v>
      </c>
      <c r="I578" s="211">
        <f t="shared" si="337"/>
        <v>0</v>
      </c>
      <c r="J578" s="211">
        <f t="shared" si="337"/>
        <v>0</v>
      </c>
      <c r="K578" s="211">
        <f t="shared" si="337"/>
        <v>0</v>
      </c>
      <c r="L578" s="211">
        <f t="shared" si="337"/>
        <v>0</v>
      </c>
      <c r="M578" s="211">
        <f t="shared" si="337"/>
        <v>0</v>
      </c>
      <c r="N578" s="211">
        <f t="shared" si="337"/>
        <v>0</v>
      </c>
      <c r="O578" s="211">
        <f t="shared" si="337"/>
        <v>0</v>
      </c>
      <c r="P578" s="211">
        <f t="shared" si="337"/>
        <v>0</v>
      </c>
      <c r="Q578" s="211">
        <f t="shared" si="337"/>
        <v>0</v>
      </c>
      <c r="R578" s="211">
        <f t="shared" si="337"/>
        <v>0</v>
      </c>
      <c r="S578" s="211">
        <f t="shared" si="337"/>
        <v>0</v>
      </c>
      <c r="T578" s="211">
        <f t="shared" si="337"/>
        <v>0</v>
      </c>
      <c r="U578" s="211">
        <f t="shared" si="337"/>
        <v>0</v>
      </c>
      <c r="V578" s="211">
        <f t="shared" si="337"/>
        <v>0</v>
      </c>
      <c r="W578" s="211">
        <f t="shared" si="337"/>
        <v>0</v>
      </c>
      <c r="X578" s="211">
        <f t="shared" si="337"/>
        <v>0</v>
      </c>
      <c r="Y578" s="211">
        <f t="shared" si="337"/>
        <v>0</v>
      </c>
      <c r="Z578" s="211">
        <f t="shared" si="337"/>
        <v>0</v>
      </c>
      <c r="AA578" s="211">
        <f t="shared" si="337"/>
        <v>0</v>
      </c>
      <c r="AB578" s="211">
        <f t="shared" si="337"/>
        <v>0</v>
      </c>
      <c r="AC578" s="211">
        <f t="shared" si="337"/>
        <v>0</v>
      </c>
      <c r="AD578" s="211">
        <f t="shared" si="337"/>
        <v>0</v>
      </c>
      <c r="AE578" s="211">
        <f t="shared" si="337"/>
        <v>0</v>
      </c>
      <c r="AF578" s="211">
        <f t="shared" si="337"/>
        <v>0</v>
      </c>
      <c r="AG578" s="211">
        <f t="shared" si="337"/>
        <v>0</v>
      </c>
      <c r="AH578" s="211">
        <f t="shared" si="337"/>
        <v>0</v>
      </c>
      <c r="AI578" s="211">
        <f t="shared" si="337"/>
        <v>0</v>
      </c>
      <c r="AJ578" s="211">
        <f t="shared" si="337"/>
        <v>0</v>
      </c>
      <c r="AK578" s="211">
        <f t="shared" si="337"/>
        <v>0</v>
      </c>
      <c r="AL578" s="211">
        <f t="shared" si="337"/>
        <v>0</v>
      </c>
      <c r="AM578" s="211">
        <f t="shared" si="337"/>
        <v>0</v>
      </c>
      <c r="AN578" s="211">
        <f t="shared" si="337"/>
        <v>0</v>
      </c>
      <c r="AO578" s="211">
        <f t="shared" si="337"/>
        <v>0</v>
      </c>
      <c r="AP578" s="211">
        <f t="shared" si="337"/>
        <v>0</v>
      </c>
    </row>
    <row r="579" spans="1:42" x14ac:dyDescent="0.3">
      <c r="A579" s="16"/>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3">
      <c r="A580" s="25" t="s">
        <v>334</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3">
      <c r="A581" s="4" t="s">
        <v>332</v>
      </c>
      <c r="B581" s="217">
        <v>0</v>
      </c>
      <c r="C581" s="217">
        <f>B584</f>
        <v>0</v>
      </c>
      <c r="D581" s="217">
        <f t="shared" ref="D581:AP581" si="338">C584</f>
        <v>0</v>
      </c>
      <c r="E581" s="217">
        <f t="shared" si="338"/>
        <v>0</v>
      </c>
      <c r="F581" s="217">
        <f t="shared" si="338"/>
        <v>0</v>
      </c>
      <c r="G581" s="217">
        <f t="shared" si="338"/>
        <v>0</v>
      </c>
      <c r="H581" s="217">
        <f t="shared" si="338"/>
        <v>0</v>
      </c>
      <c r="I581" s="217">
        <f t="shared" si="338"/>
        <v>0</v>
      </c>
      <c r="J581" s="217">
        <f t="shared" si="338"/>
        <v>0</v>
      </c>
      <c r="K581" s="217">
        <f t="shared" si="338"/>
        <v>0</v>
      </c>
      <c r="L581" s="217">
        <f t="shared" si="338"/>
        <v>0</v>
      </c>
      <c r="M581" s="217">
        <f t="shared" si="338"/>
        <v>0</v>
      </c>
      <c r="N581" s="217">
        <f t="shared" si="338"/>
        <v>0</v>
      </c>
      <c r="O581" s="217">
        <f t="shared" si="338"/>
        <v>0</v>
      </c>
      <c r="P581" s="217">
        <f t="shared" si="338"/>
        <v>0</v>
      </c>
      <c r="Q581" s="217">
        <f t="shared" si="338"/>
        <v>0</v>
      </c>
      <c r="R581" s="217">
        <f t="shared" si="338"/>
        <v>0</v>
      </c>
      <c r="S581" s="217">
        <f t="shared" si="338"/>
        <v>0</v>
      </c>
      <c r="T581" s="217">
        <f t="shared" si="338"/>
        <v>0</v>
      </c>
      <c r="U581" s="217">
        <f t="shared" si="338"/>
        <v>0</v>
      </c>
      <c r="V581" s="217">
        <f t="shared" si="338"/>
        <v>0</v>
      </c>
      <c r="W581" s="217">
        <f t="shared" si="338"/>
        <v>0</v>
      </c>
      <c r="X581" s="217">
        <f t="shared" si="338"/>
        <v>0</v>
      </c>
      <c r="Y581" s="217">
        <f t="shared" si="338"/>
        <v>0</v>
      </c>
      <c r="Z581" s="217">
        <f t="shared" si="338"/>
        <v>0</v>
      </c>
      <c r="AA581" s="217">
        <f t="shared" si="338"/>
        <v>0</v>
      </c>
      <c r="AB581" s="217">
        <f t="shared" si="338"/>
        <v>0</v>
      </c>
      <c r="AC581" s="217">
        <f t="shared" si="338"/>
        <v>0</v>
      </c>
      <c r="AD581" s="217">
        <f t="shared" si="338"/>
        <v>0</v>
      </c>
      <c r="AE581" s="217">
        <f t="shared" si="338"/>
        <v>0</v>
      </c>
      <c r="AF581" s="217">
        <f t="shared" si="338"/>
        <v>0</v>
      </c>
      <c r="AG581" s="217">
        <f t="shared" si="338"/>
        <v>0</v>
      </c>
      <c r="AH581" s="217">
        <f t="shared" si="338"/>
        <v>0</v>
      </c>
      <c r="AI581" s="217">
        <f t="shared" si="338"/>
        <v>0</v>
      </c>
      <c r="AJ581" s="217">
        <f t="shared" si="338"/>
        <v>0</v>
      </c>
      <c r="AK581" s="217">
        <f t="shared" si="338"/>
        <v>0</v>
      </c>
      <c r="AL581" s="217">
        <f t="shared" si="338"/>
        <v>0</v>
      </c>
      <c r="AM581" s="217">
        <f t="shared" si="338"/>
        <v>0</v>
      </c>
      <c r="AN581" s="217">
        <f t="shared" si="338"/>
        <v>0</v>
      </c>
      <c r="AO581" s="217">
        <f t="shared" si="338"/>
        <v>0</v>
      </c>
      <c r="AP581" s="217">
        <f t="shared" si="338"/>
        <v>0</v>
      </c>
    </row>
    <row r="582" spans="1:42" x14ac:dyDescent="0.3">
      <c r="A582" s="4" t="s">
        <v>78</v>
      </c>
      <c r="B582" s="217">
        <v>0</v>
      </c>
      <c r="C582" s="217">
        <f>C610</f>
        <v>0</v>
      </c>
      <c r="D582" s="217">
        <f t="shared" ref="D582:AP582" si="339">D610</f>
        <v>0</v>
      </c>
      <c r="E582" s="217">
        <f t="shared" si="339"/>
        <v>0</v>
      </c>
      <c r="F582" s="217">
        <f t="shared" si="339"/>
        <v>0</v>
      </c>
      <c r="G582" s="217">
        <f t="shared" si="339"/>
        <v>0</v>
      </c>
      <c r="H582" s="217">
        <f t="shared" si="339"/>
        <v>0</v>
      </c>
      <c r="I582" s="217">
        <f t="shared" si="339"/>
        <v>0</v>
      </c>
      <c r="J582" s="217">
        <f t="shared" si="339"/>
        <v>0</v>
      </c>
      <c r="K582" s="217">
        <f t="shared" si="339"/>
        <v>0</v>
      </c>
      <c r="L582" s="217">
        <f t="shared" si="339"/>
        <v>0</v>
      </c>
      <c r="M582" s="217">
        <f t="shared" si="339"/>
        <v>0</v>
      </c>
      <c r="N582" s="217">
        <f t="shared" si="339"/>
        <v>0</v>
      </c>
      <c r="O582" s="217">
        <f t="shared" si="339"/>
        <v>0</v>
      </c>
      <c r="P582" s="217">
        <f t="shared" si="339"/>
        <v>0</v>
      </c>
      <c r="Q582" s="217">
        <f t="shared" si="339"/>
        <v>0</v>
      </c>
      <c r="R582" s="217">
        <f t="shared" si="339"/>
        <v>0</v>
      </c>
      <c r="S582" s="217">
        <f t="shared" si="339"/>
        <v>0</v>
      </c>
      <c r="T582" s="217">
        <f t="shared" si="339"/>
        <v>0</v>
      </c>
      <c r="U582" s="217">
        <f t="shared" si="339"/>
        <v>0</v>
      </c>
      <c r="V582" s="217">
        <f t="shared" si="339"/>
        <v>0</v>
      </c>
      <c r="W582" s="217">
        <f t="shared" si="339"/>
        <v>0</v>
      </c>
      <c r="X582" s="217">
        <f t="shared" si="339"/>
        <v>0</v>
      </c>
      <c r="Y582" s="217">
        <f t="shared" si="339"/>
        <v>0</v>
      </c>
      <c r="Z582" s="217">
        <f t="shared" si="339"/>
        <v>0</v>
      </c>
      <c r="AA582" s="217">
        <f t="shared" si="339"/>
        <v>0</v>
      </c>
      <c r="AB582" s="217">
        <f t="shared" si="339"/>
        <v>0</v>
      </c>
      <c r="AC582" s="217">
        <f t="shared" si="339"/>
        <v>0</v>
      </c>
      <c r="AD582" s="217">
        <f t="shared" si="339"/>
        <v>0</v>
      </c>
      <c r="AE582" s="217">
        <f t="shared" si="339"/>
        <v>0</v>
      </c>
      <c r="AF582" s="217">
        <f t="shared" si="339"/>
        <v>0</v>
      </c>
      <c r="AG582" s="217">
        <f t="shared" si="339"/>
        <v>0</v>
      </c>
      <c r="AH582" s="217">
        <f t="shared" si="339"/>
        <v>0</v>
      </c>
      <c r="AI582" s="217">
        <f t="shared" si="339"/>
        <v>0</v>
      </c>
      <c r="AJ582" s="217">
        <f t="shared" si="339"/>
        <v>0</v>
      </c>
      <c r="AK582" s="217">
        <f t="shared" si="339"/>
        <v>0</v>
      </c>
      <c r="AL582" s="217">
        <f t="shared" si="339"/>
        <v>0</v>
      </c>
      <c r="AM582" s="217">
        <f t="shared" si="339"/>
        <v>0</v>
      </c>
      <c r="AN582" s="217">
        <f t="shared" si="339"/>
        <v>0</v>
      </c>
      <c r="AO582" s="217">
        <f t="shared" si="339"/>
        <v>0</v>
      </c>
      <c r="AP582" s="217">
        <f t="shared" si="339"/>
        <v>0</v>
      </c>
    </row>
    <row r="583" spans="1:42" x14ac:dyDescent="0.3">
      <c r="A583" s="4" t="s">
        <v>333</v>
      </c>
      <c r="B583" s="218">
        <v>0</v>
      </c>
      <c r="C583" s="218">
        <f>-C598</f>
        <v>0</v>
      </c>
      <c r="D583" s="218">
        <f t="shared" ref="D583:AP583" si="340">-D598</f>
        <v>0</v>
      </c>
      <c r="E583" s="218">
        <f t="shared" si="340"/>
        <v>0</v>
      </c>
      <c r="F583" s="218">
        <f t="shared" si="340"/>
        <v>0</v>
      </c>
      <c r="G583" s="218">
        <f t="shared" si="340"/>
        <v>0</v>
      </c>
      <c r="H583" s="218">
        <f t="shared" si="340"/>
        <v>0</v>
      </c>
      <c r="I583" s="218">
        <f t="shared" si="340"/>
        <v>0</v>
      </c>
      <c r="J583" s="218">
        <f t="shared" si="340"/>
        <v>0</v>
      </c>
      <c r="K583" s="218">
        <f t="shared" si="340"/>
        <v>0</v>
      </c>
      <c r="L583" s="218">
        <f t="shared" si="340"/>
        <v>0</v>
      </c>
      <c r="M583" s="218">
        <f t="shared" si="340"/>
        <v>0</v>
      </c>
      <c r="N583" s="218">
        <f t="shared" si="340"/>
        <v>0</v>
      </c>
      <c r="O583" s="218">
        <f t="shared" si="340"/>
        <v>0</v>
      </c>
      <c r="P583" s="218">
        <f t="shared" si="340"/>
        <v>0</v>
      </c>
      <c r="Q583" s="218">
        <f t="shared" si="340"/>
        <v>0</v>
      </c>
      <c r="R583" s="218">
        <f t="shared" si="340"/>
        <v>0</v>
      </c>
      <c r="S583" s="218">
        <f t="shared" si="340"/>
        <v>0</v>
      </c>
      <c r="T583" s="218">
        <f t="shared" si="340"/>
        <v>0</v>
      </c>
      <c r="U583" s="218">
        <f t="shared" si="340"/>
        <v>0</v>
      </c>
      <c r="V583" s="218">
        <f t="shared" si="340"/>
        <v>0</v>
      </c>
      <c r="W583" s="218">
        <f t="shared" si="340"/>
        <v>0</v>
      </c>
      <c r="X583" s="218">
        <f t="shared" si="340"/>
        <v>0</v>
      </c>
      <c r="Y583" s="218">
        <f t="shared" si="340"/>
        <v>0</v>
      </c>
      <c r="Z583" s="218">
        <f t="shared" si="340"/>
        <v>0</v>
      </c>
      <c r="AA583" s="218">
        <f t="shared" si="340"/>
        <v>0</v>
      </c>
      <c r="AB583" s="218">
        <f t="shared" si="340"/>
        <v>0</v>
      </c>
      <c r="AC583" s="218">
        <f t="shared" si="340"/>
        <v>0</v>
      </c>
      <c r="AD583" s="218">
        <f t="shared" si="340"/>
        <v>0</v>
      </c>
      <c r="AE583" s="218">
        <f t="shared" si="340"/>
        <v>0</v>
      </c>
      <c r="AF583" s="218">
        <f t="shared" si="340"/>
        <v>0</v>
      </c>
      <c r="AG583" s="218">
        <f t="shared" si="340"/>
        <v>0</v>
      </c>
      <c r="AH583" s="218">
        <f t="shared" si="340"/>
        <v>0</v>
      </c>
      <c r="AI583" s="218">
        <f t="shared" si="340"/>
        <v>0</v>
      </c>
      <c r="AJ583" s="218">
        <f t="shared" si="340"/>
        <v>0</v>
      </c>
      <c r="AK583" s="218">
        <f t="shared" si="340"/>
        <v>0</v>
      </c>
      <c r="AL583" s="218">
        <f t="shared" si="340"/>
        <v>0</v>
      </c>
      <c r="AM583" s="218">
        <f t="shared" si="340"/>
        <v>0</v>
      </c>
      <c r="AN583" s="218">
        <f t="shared" si="340"/>
        <v>0</v>
      </c>
      <c r="AO583" s="218">
        <f t="shared" si="340"/>
        <v>0</v>
      </c>
      <c r="AP583" s="218">
        <f t="shared" si="340"/>
        <v>0</v>
      </c>
    </row>
    <row r="584" spans="1:42" x14ac:dyDescent="0.3">
      <c r="A584" s="4" t="s">
        <v>285</v>
      </c>
      <c r="B584" s="217">
        <f>SUM(B581:B583)</f>
        <v>0</v>
      </c>
      <c r="C584" s="217">
        <f>SUM(C581:C583)</f>
        <v>0</v>
      </c>
      <c r="D584" s="217">
        <f t="shared" ref="D584:AP584" si="341">SUM(D581:D583)</f>
        <v>0</v>
      </c>
      <c r="E584" s="217">
        <f t="shared" si="341"/>
        <v>0</v>
      </c>
      <c r="F584" s="217">
        <f t="shared" si="341"/>
        <v>0</v>
      </c>
      <c r="G584" s="217">
        <f t="shared" si="341"/>
        <v>0</v>
      </c>
      <c r="H584" s="217">
        <f t="shared" si="341"/>
        <v>0</v>
      </c>
      <c r="I584" s="217">
        <f t="shared" si="341"/>
        <v>0</v>
      </c>
      <c r="J584" s="217">
        <f t="shared" si="341"/>
        <v>0</v>
      </c>
      <c r="K584" s="217">
        <f t="shared" si="341"/>
        <v>0</v>
      </c>
      <c r="L584" s="217">
        <f t="shared" si="341"/>
        <v>0</v>
      </c>
      <c r="M584" s="217">
        <f t="shared" si="341"/>
        <v>0</v>
      </c>
      <c r="N584" s="217">
        <f t="shared" si="341"/>
        <v>0</v>
      </c>
      <c r="O584" s="217">
        <f t="shared" si="341"/>
        <v>0</v>
      </c>
      <c r="P584" s="217">
        <f t="shared" si="341"/>
        <v>0</v>
      </c>
      <c r="Q584" s="217">
        <f t="shared" si="341"/>
        <v>0</v>
      </c>
      <c r="R584" s="217">
        <f t="shared" si="341"/>
        <v>0</v>
      </c>
      <c r="S584" s="217">
        <f t="shared" si="341"/>
        <v>0</v>
      </c>
      <c r="T584" s="217">
        <f t="shared" si="341"/>
        <v>0</v>
      </c>
      <c r="U584" s="217">
        <f t="shared" si="341"/>
        <v>0</v>
      </c>
      <c r="V584" s="217">
        <f t="shared" si="341"/>
        <v>0</v>
      </c>
      <c r="W584" s="217">
        <f t="shared" si="341"/>
        <v>0</v>
      </c>
      <c r="X584" s="217">
        <f t="shared" si="341"/>
        <v>0</v>
      </c>
      <c r="Y584" s="217">
        <f t="shared" si="341"/>
        <v>0</v>
      </c>
      <c r="Z584" s="217">
        <f t="shared" si="341"/>
        <v>0</v>
      </c>
      <c r="AA584" s="217">
        <f t="shared" si="341"/>
        <v>0</v>
      </c>
      <c r="AB584" s="217">
        <f t="shared" si="341"/>
        <v>0</v>
      </c>
      <c r="AC584" s="217">
        <f t="shared" si="341"/>
        <v>0</v>
      </c>
      <c r="AD584" s="217">
        <f t="shared" si="341"/>
        <v>0</v>
      </c>
      <c r="AE584" s="217">
        <f t="shared" si="341"/>
        <v>0</v>
      </c>
      <c r="AF584" s="217">
        <f t="shared" si="341"/>
        <v>0</v>
      </c>
      <c r="AG584" s="217">
        <f t="shared" si="341"/>
        <v>0</v>
      </c>
      <c r="AH584" s="217">
        <f t="shared" si="341"/>
        <v>0</v>
      </c>
      <c r="AI584" s="217">
        <f t="shared" si="341"/>
        <v>0</v>
      </c>
      <c r="AJ584" s="217">
        <f t="shared" si="341"/>
        <v>0</v>
      </c>
      <c r="AK584" s="217">
        <f t="shared" si="341"/>
        <v>0</v>
      </c>
      <c r="AL584" s="217">
        <f t="shared" si="341"/>
        <v>0</v>
      </c>
      <c r="AM584" s="217">
        <f t="shared" si="341"/>
        <v>0</v>
      </c>
      <c r="AN584" s="217">
        <f t="shared" si="341"/>
        <v>0</v>
      </c>
      <c r="AO584" s="217">
        <f t="shared" si="341"/>
        <v>0</v>
      </c>
      <c r="AP584" s="217">
        <f t="shared" si="341"/>
        <v>0</v>
      </c>
    </row>
    <row r="585" spans="1:42" x14ac:dyDescent="0.3">
      <c r="B585" s="20"/>
      <c r="C585" s="20"/>
      <c r="D585" s="20"/>
      <c r="E585" s="20"/>
      <c r="F585" s="20"/>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3">
      <c r="A586" s="4" t="s">
        <v>335</v>
      </c>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3">
      <c r="A587" s="4" t="s">
        <v>336</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3">
      <c r="A588" s="4">
        <v>1</v>
      </c>
      <c r="B588" s="233">
        <f t="shared" ref="B588:B597" si="342">SUM(C588:AP588)</f>
        <v>0</v>
      </c>
      <c r="C588" s="213">
        <f t="shared" ref="C588:AP588" si="343">IF(C$2&gt;analysis_period,0,IF(C$2=equip1_reserve_freq*$A588,equip1_reserve_cost*system_capacity*1000*(1+inflation_rate/100)^B$2,0))</f>
        <v>0</v>
      </c>
      <c r="D588" s="213">
        <f t="shared" si="343"/>
        <v>0</v>
      </c>
      <c r="E588" s="213">
        <f t="shared" si="343"/>
        <v>0</v>
      </c>
      <c r="F588" s="213">
        <f t="shared" si="343"/>
        <v>0</v>
      </c>
      <c r="G588" s="213">
        <f t="shared" si="343"/>
        <v>0</v>
      </c>
      <c r="H588" s="213">
        <f t="shared" si="343"/>
        <v>0</v>
      </c>
      <c r="I588" s="213">
        <f t="shared" si="343"/>
        <v>0</v>
      </c>
      <c r="J588" s="213">
        <f t="shared" si="343"/>
        <v>0</v>
      </c>
      <c r="K588" s="213">
        <f t="shared" si="343"/>
        <v>0</v>
      </c>
      <c r="L588" s="213">
        <f t="shared" si="343"/>
        <v>0</v>
      </c>
      <c r="M588" s="213">
        <f t="shared" si="343"/>
        <v>0</v>
      </c>
      <c r="N588" s="213">
        <f t="shared" si="343"/>
        <v>0</v>
      </c>
      <c r="O588" s="213">
        <f t="shared" si="343"/>
        <v>0</v>
      </c>
      <c r="P588" s="213">
        <f t="shared" si="343"/>
        <v>0</v>
      </c>
      <c r="Q588" s="213">
        <f t="shared" si="343"/>
        <v>0</v>
      </c>
      <c r="R588" s="213">
        <f t="shared" si="343"/>
        <v>0</v>
      </c>
      <c r="S588" s="213">
        <f t="shared" si="343"/>
        <v>0</v>
      </c>
      <c r="T588" s="213">
        <f t="shared" si="343"/>
        <v>0</v>
      </c>
      <c r="U588" s="213">
        <f t="shared" si="343"/>
        <v>0</v>
      </c>
      <c r="V588" s="213">
        <f t="shared" si="343"/>
        <v>0</v>
      </c>
      <c r="W588" s="213">
        <f t="shared" si="343"/>
        <v>0</v>
      </c>
      <c r="X588" s="213">
        <f t="shared" si="343"/>
        <v>0</v>
      </c>
      <c r="Y588" s="213">
        <f t="shared" si="343"/>
        <v>0</v>
      </c>
      <c r="Z588" s="213">
        <f t="shared" si="343"/>
        <v>0</v>
      </c>
      <c r="AA588" s="213">
        <f t="shared" si="343"/>
        <v>0</v>
      </c>
      <c r="AB588" s="213">
        <f t="shared" si="343"/>
        <v>0</v>
      </c>
      <c r="AC588" s="213">
        <f t="shared" si="343"/>
        <v>0</v>
      </c>
      <c r="AD588" s="213">
        <f t="shared" si="343"/>
        <v>0</v>
      </c>
      <c r="AE588" s="213">
        <f t="shared" si="343"/>
        <v>0</v>
      </c>
      <c r="AF588" s="213">
        <f t="shared" si="343"/>
        <v>0</v>
      </c>
      <c r="AG588" s="213">
        <f t="shared" si="343"/>
        <v>0</v>
      </c>
      <c r="AH588" s="213">
        <f t="shared" si="343"/>
        <v>0</v>
      </c>
      <c r="AI588" s="213">
        <f t="shared" si="343"/>
        <v>0</v>
      </c>
      <c r="AJ588" s="213">
        <f t="shared" si="343"/>
        <v>0</v>
      </c>
      <c r="AK588" s="213">
        <f t="shared" si="343"/>
        <v>0</v>
      </c>
      <c r="AL588" s="213">
        <f t="shared" si="343"/>
        <v>0</v>
      </c>
      <c r="AM588" s="213">
        <f t="shared" si="343"/>
        <v>0</v>
      </c>
      <c r="AN588" s="213">
        <f t="shared" si="343"/>
        <v>0</v>
      </c>
      <c r="AO588" s="213">
        <f t="shared" si="343"/>
        <v>0</v>
      </c>
      <c r="AP588" s="213">
        <f t="shared" si="343"/>
        <v>0</v>
      </c>
    </row>
    <row r="589" spans="1:42" x14ac:dyDescent="0.3">
      <c r="A589" s="4">
        <f>A588+1</f>
        <v>2</v>
      </c>
      <c r="B589" s="233">
        <f t="shared" si="342"/>
        <v>0</v>
      </c>
      <c r="C589" s="213">
        <f t="shared" ref="C589:AP589" si="344">IF(C$2&gt;analysis_period,0,IF(C$2=equip1_reserve_freq*$A589,equip1_reserve_cost*system_capacity*1000*(1+inflation_rate/100)^B$2,0))</f>
        <v>0</v>
      </c>
      <c r="D589" s="213">
        <f t="shared" si="344"/>
        <v>0</v>
      </c>
      <c r="E589" s="213">
        <f t="shared" si="344"/>
        <v>0</v>
      </c>
      <c r="F589" s="213">
        <f t="shared" si="344"/>
        <v>0</v>
      </c>
      <c r="G589" s="213">
        <f t="shared" si="344"/>
        <v>0</v>
      </c>
      <c r="H589" s="213">
        <f t="shared" si="344"/>
        <v>0</v>
      </c>
      <c r="I589" s="213">
        <f t="shared" si="344"/>
        <v>0</v>
      </c>
      <c r="J589" s="213">
        <f t="shared" si="344"/>
        <v>0</v>
      </c>
      <c r="K589" s="213">
        <f t="shared" si="344"/>
        <v>0</v>
      </c>
      <c r="L589" s="213">
        <f t="shared" si="344"/>
        <v>0</v>
      </c>
      <c r="M589" s="213">
        <f t="shared" si="344"/>
        <v>0</v>
      </c>
      <c r="N589" s="213">
        <f t="shared" si="344"/>
        <v>0</v>
      </c>
      <c r="O589" s="213">
        <f t="shared" si="344"/>
        <v>0</v>
      </c>
      <c r="P589" s="213">
        <f t="shared" si="344"/>
        <v>0</v>
      </c>
      <c r="Q589" s="213">
        <f t="shared" si="344"/>
        <v>0</v>
      </c>
      <c r="R589" s="213">
        <f t="shared" si="344"/>
        <v>0</v>
      </c>
      <c r="S589" s="213">
        <f t="shared" si="344"/>
        <v>0</v>
      </c>
      <c r="T589" s="213">
        <f t="shared" si="344"/>
        <v>0</v>
      </c>
      <c r="U589" s="213">
        <f t="shared" si="344"/>
        <v>0</v>
      </c>
      <c r="V589" s="213">
        <f t="shared" si="344"/>
        <v>0</v>
      </c>
      <c r="W589" s="213">
        <f t="shared" si="344"/>
        <v>0</v>
      </c>
      <c r="X589" s="213">
        <f t="shared" si="344"/>
        <v>0</v>
      </c>
      <c r="Y589" s="213">
        <f t="shared" si="344"/>
        <v>0</v>
      </c>
      <c r="Z589" s="213">
        <f t="shared" si="344"/>
        <v>0</v>
      </c>
      <c r="AA589" s="213">
        <f t="shared" si="344"/>
        <v>0</v>
      </c>
      <c r="AB589" s="213">
        <f t="shared" si="344"/>
        <v>0</v>
      </c>
      <c r="AC589" s="213">
        <f t="shared" si="344"/>
        <v>0</v>
      </c>
      <c r="AD589" s="213">
        <f t="shared" si="344"/>
        <v>0</v>
      </c>
      <c r="AE589" s="213">
        <f t="shared" si="344"/>
        <v>0</v>
      </c>
      <c r="AF589" s="213">
        <f t="shared" si="344"/>
        <v>0</v>
      </c>
      <c r="AG589" s="213">
        <f t="shared" si="344"/>
        <v>0</v>
      </c>
      <c r="AH589" s="213">
        <f t="shared" si="344"/>
        <v>0</v>
      </c>
      <c r="AI589" s="213">
        <f t="shared" si="344"/>
        <v>0</v>
      </c>
      <c r="AJ589" s="213">
        <f t="shared" si="344"/>
        <v>0</v>
      </c>
      <c r="AK589" s="213">
        <f t="shared" si="344"/>
        <v>0</v>
      </c>
      <c r="AL589" s="213">
        <f t="shared" si="344"/>
        <v>0</v>
      </c>
      <c r="AM589" s="213">
        <f t="shared" si="344"/>
        <v>0</v>
      </c>
      <c r="AN589" s="213">
        <f t="shared" si="344"/>
        <v>0</v>
      </c>
      <c r="AO589" s="213">
        <f t="shared" si="344"/>
        <v>0</v>
      </c>
      <c r="AP589" s="213">
        <f t="shared" si="344"/>
        <v>0</v>
      </c>
    </row>
    <row r="590" spans="1:42" x14ac:dyDescent="0.3">
      <c r="A590" s="4">
        <f t="shared" ref="A590:A597" si="345">A589+1</f>
        <v>3</v>
      </c>
      <c r="B590" s="233">
        <f t="shared" si="342"/>
        <v>0</v>
      </c>
      <c r="C590" s="213">
        <f t="shared" ref="C590:AP590" si="346">IF(C$2&gt;analysis_period,0,IF(C$2=equip1_reserve_freq*$A590,equip1_reserve_cost*system_capacity*1000*(1+inflation_rate/100)^B$2,0))</f>
        <v>0</v>
      </c>
      <c r="D590" s="213">
        <f t="shared" si="346"/>
        <v>0</v>
      </c>
      <c r="E590" s="213">
        <f t="shared" si="346"/>
        <v>0</v>
      </c>
      <c r="F590" s="213">
        <f t="shared" si="346"/>
        <v>0</v>
      </c>
      <c r="G590" s="213">
        <f t="shared" si="346"/>
        <v>0</v>
      </c>
      <c r="H590" s="213">
        <f t="shared" si="346"/>
        <v>0</v>
      </c>
      <c r="I590" s="213">
        <f t="shared" si="346"/>
        <v>0</v>
      </c>
      <c r="J590" s="213">
        <f t="shared" si="346"/>
        <v>0</v>
      </c>
      <c r="K590" s="213">
        <f t="shared" si="346"/>
        <v>0</v>
      </c>
      <c r="L590" s="213">
        <f t="shared" si="346"/>
        <v>0</v>
      </c>
      <c r="M590" s="213">
        <f t="shared" si="346"/>
        <v>0</v>
      </c>
      <c r="N590" s="213">
        <f t="shared" si="346"/>
        <v>0</v>
      </c>
      <c r="O590" s="213">
        <f t="shared" si="346"/>
        <v>0</v>
      </c>
      <c r="P590" s="213">
        <f t="shared" si="346"/>
        <v>0</v>
      </c>
      <c r="Q590" s="213">
        <f t="shared" si="346"/>
        <v>0</v>
      </c>
      <c r="R590" s="213">
        <f t="shared" si="346"/>
        <v>0</v>
      </c>
      <c r="S590" s="213">
        <f t="shared" si="346"/>
        <v>0</v>
      </c>
      <c r="T590" s="213">
        <f t="shared" si="346"/>
        <v>0</v>
      </c>
      <c r="U590" s="213">
        <f t="shared" si="346"/>
        <v>0</v>
      </c>
      <c r="V590" s="213">
        <f t="shared" si="346"/>
        <v>0</v>
      </c>
      <c r="W590" s="213">
        <f t="shared" si="346"/>
        <v>0</v>
      </c>
      <c r="X590" s="213">
        <f t="shared" si="346"/>
        <v>0</v>
      </c>
      <c r="Y590" s="213">
        <f t="shared" si="346"/>
        <v>0</v>
      </c>
      <c r="Z590" s="213">
        <f t="shared" si="346"/>
        <v>0</v>
      </c>
      <c r="AA590" s="213">
        <f t="shared" si="346"/>
        <v>0</v>
      </c>
      <c r="AB590" s="213">
        <f t="shared" si="346"/>
        <v>0</v>
      </c>
      <c r="AC590" s="213">
        <f t="shared" si="346"/>
        <v>0</v>
      </c>
      <c r="AD590" s="213">
        <f t="shared" si="346"/>
        <v>0</v>
      </c>
      <c r="AE590" s="213">
        <f t="shared" si="346"/>
        <v>0</v>
      </c>
      <c r="AF590" s="213">
        <f t="shared" si="346"/>
        <v>0</v>
      </c>
      <c r="AG590" s="213">
        <f t="shared" si="346"/>
        <v>0</v>
      </c>
      <c r="AH590" s="213">
        <f t="shared" si="346"/>
        <v>0</v>
      </c>
      <c r="AI590" s="213">
        <f t="shared" si="346"/>
        <v>0</v>
      </c>
      <c r="AJ590" s="213">
        <f t="shared" si="346"/>
        <v>0</v>
      </c>
      <c r="AK590" s="213">
        <f t="shared" si="346"/>
        <v>0</v>
      </c>
      <c r="AL590" s="213">
        <f t="shared" si="346"/>
        <v>0</v>
      </c>
      <c r="AM590" s="213">
        <f t="shared" si="346"/>
        <v>0</v>
      </c>
      <c r="AN590" s="213">
        <f t="shared" si="346"/>
        <v>0</v>
      </c>
      <c r="AO590" s="213">
        <f t="shared" si="346"/>
        <v>0</v>
      </c>
      <c r="AP590" s="213">
        <f t="shared" si="346"/>
        <v>0</v>
      </c>
    </row>
    <row r="591" spans="1:42" x14ac:dyDescent="0.3">
      <c r="A591" s="4">
        <f t="shared" si="345"/>
        <v>4</v>
      </c>
      <c r="B591" s="233">
        <f t="shared" si="342"/>
        <v>0</v>
      </c>
      <c r="C591" s="213">
        <f t="shared" ref="C591:AP591" si="347">IF(C$2&gt;analysis_period,0,IF(C$2=equip1_reserve_freq*$A591,equip1_reserve_cost*system_capacity*1000*(1+inflation_rate/100)^B$2,0))</f>
        <v>0</v>
      </c>
      <c r="D591" s="213">
        <f t="shared" si="347"/>
        <v>0</v>
      </c>
      <c r="E591" s="213">
        <f t="shared" si="347"/>
        <v>0</v>
      </c>
      <c r="F591" s="213">
        <f t="shared" si="347"/>
        <v>0</v>
      </c>
      <c r="G591" s="213">
        <f t="shared" si="347"/>
        <v>0</v>
      </c>
      <c r="H591" s="213">
        <f t="shared" si="347"/>
        <v>0</v>
      </c>
      <c r="I591" s="213">
        <f t="shared" si="347"/>
        <v>0</v>
      </c>
      <c r="J591" s="213">
        <f t="shared" si="347"/>
        <v>0</v>
      </c>
      <c r="K591" s="213">
        <f t="shared" si="347"/>
        <v>0</v>
      </c>
      <c r="L591" s="213">
        <f t="shared" si="347"/>
        <v>0</v>
      </c>
      <c r="M591" s="213">
        <f t="shared" si="347"/>
        <v>0</v>
      </c>
      <c r="N591" s="213">
        <f t="shared" si="347"/>
        <v>0</v>
      </c>
      <c r="O591" s="213">
        <f t="shared" si="347"/>
        <v>0</v>
      </c>
      <c r="P591" s="213">
        <f t="shared" si="347"/>
        <v>0</v>
      </c>
      <c r="Q591" s="213">
        <f t="shared" si="347"/>
        <v>0</v>
      </c>
      <c r="R591" s="213">
        <f t="shared" si="347"/>
        <v>0</v>
      </c>
      <c r="S591" s="213">
        <f t="shared" si="347"/>
        <v>0</v>
      </c>
      <c r="T591" s="213">
        <f t="shared" si="347"/>
        <v>0</v>
      </c>
      <c r="U591" s="213">
        <f t="shared" si="347"/>
        <v>0</v>
      </c>
      <c r="V591" s="213">
        <f t="shared" si="347"/>
        <v>0</v>
      </c>
      <c r="W591" s="213">
        <f t="shared" si="347"/>
        <v>0</v>
      </c>
      <c r="X591" s="213">
        <f t="shared" si="347"/>
        <v>0</v>
      </c>
      <c r="Y591" s="213">
        <f t="shared" si="347"/>
        <v>0</v>
      </c>
      <c r="Z591" s="213">
        <f t="shared" si="347"/>
        <v>0</v>
      </c>
      <c r="AA591" s="213">
        <f t="shared" si="347"/>
        <v>0</v>
      </c>
      <c r="AB591" s="213">
        <f t="shared" si="347"/>
        <v>0</v>
      </c>
      <c r="AC591" s="213">
        <f t="shared" si="347"/>
        <v>0</v>
      </c>
      <c r="AD591" s="213">
        <f t="shared" si="347"/>
        <v>0</v>
      </c>
      <c r="AE591" s="213">
        <f t="shared" si="347"/>
        <v>0</v>
      </c>
      <c r="AF591" s="213">
        <f t="shared" si="347"/>
        <v>0</v>
      </c>
      <c r="AG591" s="213">
        <f t="shared" si="347"/>
        <v>0</v>
      </c>
      <c r="AH591" s="213">
        <f t="shared" si="347"/>
        <v>0</v>
      </c>
      <c r="AI591" s="213">
        <f t="shared" si="347"/>
        <v>0</v>
      </c>
      <c r="AJ591" s="213">
        <f t="shared" si="347"/>
        <v>0</v>
      </c>
      <c r="AK591" s="213">
        <f t="shared" si="347"/>
        <v>0</v>
      </c>
      <c r="AL591" s="213">
        <f t="shared" si="347"/>
        <v>0</v>
      </c>
      <c r="AM591" s="213">
        <f t="shared" si="347"/>
        <v>0</v>
      </c>
      <c r="AN591" s="213">
        <f t="shared" si="347"/>
        <v>0</v>
      </c>
      <c r="AO591" s="213">
        <f t="shared" si="347"/>
        <v>0</v>
      </c>
      <c r="AP591" s="213">
        <f t="shared" si="347"/>
        <v>0</v>
      </c>
    </row>
    <row r="592" spans="1:42" x14ac:dyDescent="0.3">
      <c r="A592" s="4">
        <f t="shared" si="345"/>
        <v>5</v>
      </c>
      <c r="B592" s="233">
        <f t="shared" si="342"/>
        <v>0</v>
      </c>
      <c r="C592" s="213">
        <f t="shared" ref="C592:AP592" si="348">IF(C$2&gt;analysis_period,0,IF(C$2=equip1_reserve_freq*$A592,equip1_reserve_cost*system_capacity*1000*(1+inflation_rate/100)^B$2,0))</f>
        <v>0</v>
      </c>
      <c r="D592" s="213">
        <f t="shared" si="348"/>
        <v>0</v>
      </c>
      <c r="E592" s="213">
        <f t="shared" si="348"/>
        <v>0</v>
      </c>
      <c r="F592" s="213">
        <f t="shared" si="348"/>
        <v>0</v>
      </c>
      <c r="G592" s="213">
        <f t="shared" si="348"/>
        <v>0</v>
      </c>
      <c r="H592" s="213">
        <f t="shared" si="348"/>
        <v>0</v>
      </c>
      <c r="I592" s="213">
        <f t="shared" si="348"/>
        <v>0</v>
      </c>
      <c r="J592" s="213">
        <f t="shared" si="348"/>
        <v>0</v>
      </c>
      <c r="K592" s="213">
        <f t="shared" si="348"/>
        <v>0</v>
      </c>
      <c r="L592" s="213">
        <f t="shared" si="348"/>
        <v>0</v>
      </c>
      <c r="M592" s="213">
        <f t="shared" si="348"/>
        <v>0</v>
      </c>
      <c r="N592" s="213">
        <f t="shared" si="348"/>
        <v>0</v>
      </c>
      <c r="O592" s="213">
        <f t="shared" si="348"/>
        <v>0</v>
      </c>
      <c r="P592" s="213">
        <f t="shared" si="348"/>
        <v>0</v>
      </c>
      <c r="Q592" s="213">
        <f t="shared" si="348"/>
        <v>0</v>
      </c>
      <c r="R592" s="213">
        <f t="shared" si="348"/>
        <v>0</v>
      </c>
      <c r="S592" s="213">
        <f t="shared" si="348"/>
        <v>0</v>
      </c>
      <c r="T592" s="213">
        <f t="shared" si="348"/>
        <v>0</v>
      </c>
      <c r="U592" s="213">
        <f t="shared" si="348"/>
        <v>0</v>
      </c>
      <c r="V592" s="213">
        <f t="shared" si="348"/>
        <v>0</v>
      </c>
      <c r="W592" s="213">
        <f t="shared" si="348"/>
        <v>0</v>
      </c>
      <c r="X592" s="213">
        <f t="shared" si="348"/>
        <v>0</v>
      </c>
      <c r="Y592" s="213">
        <f t="shared" si="348"/>
        <v>0</v>
      </c>
      <c r="Z592" s="213">
        <f t="shared" si="348"/>
        <v>0</v>
      </c>
      <c r="AA592" s="213">
        <f t="shared" si="348"/>
        <v>0</v>
      </c>
      <c r="AB592" s="213">
        <f t="shared" si="348"/>
        <v>0</v>
      </c>
      <c r="AC592" s="213">
        <f t="shared" si="348"/>
        <v>0</v>
      </c>
      <c r="AD592" s="213">
        <f t="shared" si="348"/>
        <v>0</v>
      </c>
      <c r="AE592" s="213">
        <f t="shared" si="348"/>
        <v>0</v>
      </c>
      <c r="AF592" s="213">
        <f t="shared" si="348"/>
        <v>0</v>
      </c>
      <c r="AG592" s="213">
        <f t="shared" si="348"/>
        <v>0</v>
      </c>
      <c r="AH592" s="213">
        <f t="shared" si="348"/>
        <v>0</v>
      </c>
      <c r="AI592" s="213">
        <f t="shared" si="348"/>
        <v>0</v>
      </c>
      <c r="AJ592" s="213">
        <f t="shared" si="348"/>
        <v>0</v>
      </c>
      <c r="AK592" s="213">
        <f t="shared" si="348"/>
        <v>0</v>
      </c>
      <c r="AL592" s="213">
        <f t="shared" si="348"/>
        <v>0</v>
      </c>
      <c r="AM592" s="213">
        <f t="shared" si="348"/>
        <v>0</v>
      </c>
      <c r="AN592" s="213">
        <f t="shared" si="348"/>
        <v>0</v>
      </c>
      <c r="AO592" s="213">
        <f t="shared" si="348"/>
        <v>0</v>
      </c>
      <c r="AP592" s="213">
        <f t="shared" si="348"/>
        <v>0</v>
      </c>
    </row>
    <row r="593" spans="1:42" x14ac:dyDescent="0.3">
      <c r="A593" s="4">
        <f t="shared" si="345"/>
        <v>6</v>
      </c>
      <c r="B593" s="233">
        <f t="shared" si="342"/>
        <v>0</v>
      </c>
      <c r="C593" s="213">
        <f t="shared" ref="C593:AP593" si="349">IF(C$2&gt;analysis_period,0,IF(C$2=equip1_reserve_freq*$A593,equip1_reserve_cost*system_capacity*1000*(1+inflation_rate/100)^B$2,0))</f>
        <v>0</v>
      </c>
      <c r="D593" s="213">
        <f t="shared" si="349"/>
        <v>0</v>
      </c>
      <c r="E593" s="213">
        <f t="shared" si="349"/>
        <v>0</v>
      </c>
      <c r="F593" s="213">
        <f t="shared" si="349"/>
        <v>0</v>
      </c>
      <c r="G593" s="213">
        <f t="shared" si="349"/>
        <v>0</v>
      </c>
      <c r="H593" s="213">
        <f t="shared" si="349"/>
        <v>0</v>
      </c>
      <c r="I593" s="213">
        <f t="shared" si="349"/>
        <v>0</v>
      </c>
      <c r="J593" s="213">
        <f t="shared" si="349"/>
        <v>0</v>
      </c>
      <c r="K593" s="213">
        <f t="shared" si="349"/>
        <v>0</v>
      </c>
      <c r="L593" s="213">
        <f t="shared" si="349"/>
        <v>0</v>
      </c>
      <c r="M593" s="213">
        <f t="shared" si="349"/>
        <v>0</v>
      </c>
      <c r="N593" s="213">
        <f t="shared" si="349"/>
        <v>0</v>
      </c>
      <c r="O593" s="213">
        <f t="shared" si="349"/>
        <v>0</v>
      </c>
      <c r="P593" s="213">
        <f t="shared" si="349"/>
        <v>0</v>
      </c>
      <c r="Q593" s="213">
        <f t="shared" si="349"/>
        <v>0</v>
      </c>
      <c r="R593" s="213">
        <f t="shared" si="349"/>
        <v>0</v>
      </c>
      <c r="S593" s="213">
        <f t="shared" si="349"/>
        <v>0</v>
      </c>
      <c r="T593" s="213">
        <f t="shared" si="349"/>
        <v>0</v>
      </c>
      <c r="U593" s="213">
        <f t="shared" si="349"/>
        <v>0</v>
      </c>
      <c r="V593" s="213">
        <f t="shared" si="349"/>
        <v>0</v>
      </c>
      <c r="W593" s="213">
        <f t="shared" si="349"/>
        <v>0</v>
      </c>
      <c r="X593" s="213">
        <f t="shared" si="349"/>
        <v>0</v>
      </c>
      <c r="Y593" s="213">
        <f t="shared" si="349"/>
        <v>0</v>
      </c>
      <c r="Z593" s="213">
        <f t="shared" si="349"/>
        <v>0</v>
      </c>
      <c r="AA593" s="213">
        <f t="shared" si="349"/>
        <v>0</v>
      </c>
      <c r="AB593" s="213">
        <f t="shared" si="349"/>
        <v>0</v>
      </c>
      <c r="AC593" s="213">
        <f t="shared" si="349"/>
        <v>0</v>
      </c>
      <c r="AD593" s="213">
        <f t="shared" si="349"/>
        <v>0</v>
      </c>
      <c r="AE593" s="213">
        <f t="shared" si="349"/>
        <v>0</v>
      </c>
      <c r="AF593" s="213">
        <f t="shared" si="349"/>
        <v>0</v>
      </c>
      <c r="AG593" s="213">
        <f t="shared" si="349"/>
        <v>0</v>
      </c>
      <c r="AH593" s="213">
        <f t="shared" si="349"/>
        <v>0</v>
      </c>
      <c r="AI593" s="213">
        <f t="shared" si="349"/>
        <v>0</v>
      </c>
      <c r="AJ593" s="213">
        <f t="shared" si="349"/>
        <v>0</v>
      </c>
      <c r="AK593" s="213">
        <f t="shared" si="349"/>
        <v>0</v>
      </c>
      <c r="AL593" s="213">
        <f t="shared" si="349"/>
        <v>0</v>
      </c>
      <c r="AM593" s="213">
        <f t="shared" si="349"/>
        <v>0</v>
      </c>
      <c r="AN593" s="213">
        <f t="shared" si="349"/>
        <v>0</v>
      </c>
      <c r="AO593" s="213">
        <f t="shared" si="349"/>
        <v>0</v>
      </c>
      <c r="AP593" s="213">
        <f t="shared" si="349"/>
        <v>0</v>
      </c>
    </row>
    <row r="594" spans="1:42" x14ac:dyDescent="0.3">
      <c r="A594" s="4">
        <f t="shared" si="345"/>
        <v>7</v>
      </c>
      <c r="B594" s="233">
        <f t="shared" si="342"/>
        <v>0</v>
      </c>
      <c r="C594" s="213">
        <f t="shared" ref="C594:AP594" si="350">IF(C$2&gt;analysis_period,0,IF(C$2=equip1_reserve_freq*$A594,equip1_reserve_cost*system_capacity*1000*(1+inflation_rate/100)^B$2,0))</f>
        <v>0</v>
      </c>
      <c r="D594" s="213">
        <f t="shared" si="350"/>
        <v>0</v>
      </c>
      <c r="E594" s="213">
        <f t="shared" si="350"/>
        <v>0</v>
      </c>
      <c r="F594" s="213">
        <f t="shared" si="350"/>
        <v>0</v>
      </c>
      <c r="G594" s="213">
        <f t="shared" si="350"/>
        <v>0</v>
      </c>
      <c r="H594" s="213">
        <f t="shared" si="350"/>
        <v>0</v>
      </c>
      <c r="I594" s="213">
        <f t="shared" si="350"/>
        <v>0</v>
      </c>
      <c r="J594" s="213">
        <f t="shared" si="350"/>
        <v>0</v>
      </c>
      <c r="K594" s="213">
        <f t="shared" si="350"/>
        <v>0</v>
      </c>
      <c r="L594" s="213">
        <f t="shared" si="350"/>
        <v>0</v>
      </c>
      <c r="M594" s="213">
        <f t="shared" si="350"/>
        <v>0</v>
      </c>
      <c r="N594" s="213">
        <f t="shared" si="350"/>
        <v>0</v>
      </c>
      <c r="O594" s="213">
        <f t="shared" si="350"/>
        <v>0</v>
      </c>
      <c r="P594" s="213">
        <f t="shared" si="350"/>
        <v>0</v>
      </c>
      <c r="Q594" s="213">
        <f t="shared" si="350"/>
        <v>0</v>
      </c>
      <c r="R594" s="213">
        <f t="shared" si="350"/>
        <v>0</v>
      </c>
      <c r="S594" s="213">
        <f t="shared" si="350"/>
        <v>0</v>
      </c>
      <c r="T594" s="213">
        <f t="shared" si="350"/>
        <v>0</v>
      </c>
      <c r="U594" s="213">
        <f t="shared" si="350"/>
        <v>0</v>
      </c>
      <c r="V594" s="213">
        <f t="shared" si="350"/>
        <v>0</v>
      </c>
      <c r="W594" s="213">
        <f t="shared" si="350"/>
        <v>0</v>
      </c>
      <c r="X594" s="213">
        <f t="shared" si="350"/>
        <v>0</v>
      </c>
      <c r="Y594" s="213">
        <f t="shared" si="350"/>
        <v>0</v>
      </c>
      <c r="Z594" s="213">
        <f t="shared" si="350"/>
        <v>0</v>
      </c>
      <c r="AA594" s="213">
        <f t="shared" si="350"/>
        <v>0</v>
      </c>
      <c r="AB594" s="213">
        <f t="shared" si="350"/>
        <v>0</v>
      </c>
      <c r="AC594" s="213">
        <f t="shared" si="350"/>
        <v>0</v>
      </c>
      <c r="AD594" s="213">
        <f t="shared" si="350"/>
        <v>0</v>
      </c>
      <c r="AE594" s="213">
        <f t="shared" si="350"/>
        <v>0</v>
      </c>
      <c r="AF594" s="213">
        <f t="shared" si="350"/>
        <v>0</v>
      </c>
      <c r="AG594" s="213">
        <f t="shared" si="350"/>
        <v>0</v>
      </c>
      <c r="AH594" s="213">
        <f t="shared" si="350"/>
        <v>0</v>
      </c>
      <c r="AI594" s="213">
        <f t="shared" si="350"/>
        <v>0</v>
      </c>
      <c r="AJ594" s="213">
        <f t="shared" si="350"/>
        <v>0</v>
      </c>
      <c r="AK594" s="213">
        <f t="shared" si="350"/>
        <v>0</v>
      </c>
      <c r="AL594" s="213">
        <f t="shared" si="350"/>
        <v>0</v>
      </c>
      <c r="AM594" s="213">
        <f t="shared" si="350"/>
        <v>0</v>
      </c>
      <c r="AN594" s="213">
        <f t="shared" si="350"/>
        <v>0</v>
      </c>
      <c r="AO594" s="213">
        <f t="shared" si="350"/>
        <v>0</v>
      </c>
      <c r="AP594" s="213">
        <f t="shared" si="350"/>
        <v>0</v>
      </c>
    </row>
    <row r="595" spans="1:42" x14ac:dyDescent="0.3">
      <c r="A595" s="4">
        <f t="shared" si="345"/>
        <v>8</v>
      </c>
      <c r="B595" s="233">
        <f t="shared" si="342"/>
        <v>0</v>
      </c>
      <c r="C595" s="213">
        <f t="shared" ref="C595:AP595" si="351">IF(C$2&gt;analysis_period,0,IF(C$2=equip1_reserve_freq*$A595,equip1_reserve_cost*system_capacity*1000*(1+inflation_rate/100)^B$2,0))</f>
        <v>0</v>
      </c>
      <c r="D595" s="213">
        <f t="shared" si="351"/>
        <v>0</v>
      </c>
      <c r="E595" s="213">
        <f t="shared" si="351"/>
        <v>0</v>
      </c>
      <c r="F595" s="213">
        <f t="shared" si="351"/>
        <v>0</v>
      </c>
      <c r="G595" s="213">
        <f t="shared" si="351"/>
        <v>0</v>
      </c>
      <c r="H595" s="213">
        <f t="shared" si="351"/>
        <v>0</v>
      </c>
      <c r="I595" s="213">
        <f t="shared" si="351"/>
        <v>0</v>
      </c>
      <c r="J595" s="213">
        <f t="shared" si="351"/>
        <v>0</v>
      </c>
      <c r="K595" s="213">
        <f t="shared" si="351"/>
        <v>0</v>
      </c>
      <c r="L595" s="213">
        <f t="shared" si="351"/>
        <v>0</v>
      </c>
      <c r="M595" s="213">
        <f t="shared" si="351"/>
        <v>0</v>
      </c>
      <c r="N595" s="213">
        <f t="shared" si="351"/>
        <v>0</v>
      </c>
      <c r="O595" s="213">
        <f t="shared" si="351"/>
        <v>0</v>
      </c>
      <c r="P595" s="213">
        <f t="shared" si="351"/>
        <v>0</v>
      </c>
      <c r="Q595" s="213">
        <f t="shared" si="351"/>
        <v>0</v>
      </c>
      <c r="R595" s="213">
        <f t="shared" si="351"/>
        <v>0</v>
      </c>
      <c r="S595" s="213">
        <f t="shared" si="351"/>
        <v>0</v>
      </c>
      <c r="T595" s="213">
        <f t="shared" si="351"/>
        <v>0</v>
      </c>
      <c r="U595" s="213">
        <f t="shared" si="351"/>
        <v>0</v>
      </c>
      <c r="V595" s="213">
        <f t="shared" si="351"/>
        <v>0</v>
      </c>
      <c r="W595" s="213">
        <f t="shared" si="351"/>
        <v>0</v>
      </c>
      <c r="X595" s="213">
        <f t="shared" si="351"/>
        <v>0</v>
      </c>
      <c r="Y595" s="213">
        <f t="shared" si="351"/>
        <v>0</v>
      </c>
      <c r="Z595" s="213">
        <f t="shared" si="351"/>
        <v>0</v>
      </c>
      <c r="AA595" s="213">
        <f t="shared" si="351"/>
        <v>0</v>
      </c>
      <c r="AB595" s="213">
        <f t="shared" si="351"/>
        <v>0</v>
      </c>
      <c r="AC595" s="213">
        <f t="shared" si="351"/>
        <v>0</v>
      </c>
      <c r="AD595" s="213">
        <f t="shared" si="351"/>
        <v>0</v>
      </c>
      <c r="AE595" s="213">
        <f t="shared" si="351"/>
        <v>0</v>
      </c>
      <c r="AF595" s="213">
        <f t="shared" si="351"/>
        <v>0</v>
      </c>
      <c r="AG595" s="213">
        <f t="shared" si="351"/>
        <v>0</v>
      </c>
      <c r="AH595" s="213">
        <f t="shared" si="351"/>
        <v>0</v>
      </c>
      <c r="AI595" s="213">
        <f t="shared" si="351"/>
        <v>0</v>
      </c>
      <c r="AJ595" s="213">
        <f t="shared" si="351"/>
        <v>0</v>
      </c>
      <c r="AK595" s="213">
        <f t="shared" si="351"/>
        <v>0</v>
      </c>
      <c r="AL595" s="213">
        <f t="shared" si="351"/>
        <v>0</v>
      </c>
      <c r="AM595" s="213">
        <f t="shared" si="351"/>
        <v>0</v>
      </c>
      <c r="AN595" s="213">
        <f t="shared" si="351"/>
        <v>0</v>
      </c>
      <c r="AO595" s="213">
        <f t="shared" si="351"/>
        <v>0</v>
      </c>
      <c r="AP595" s="213">
        <f t="shared" si="351"/>
        <v>0</v>
      </c>
    </row>
    <row r="596" spans="1:42" x14ac:dyDescent="0.3">
      <c r="A596" s="4">
        <f>A595+1</f>
        <v>9</v>
      </c>
      <c r="B596" s="233">
        <f t="shared" si="342"/>
        <v>0</v>
      </c>
      <c r="C596" s="213">
        <f t="shared" ref="C596:AP596" si="352">IF(C$2&gt;analysis_period,0,IF(C$2=equip1_reserve_freq*$A596,equip1_reserve_cost*system_capacity*1000*(1+inflation_rate/100)^B$2,0))</f>
        <v>0</v>
      </c>
      <c r="D596" s="213">
        <f t="shared" si="352"/>
        <v>0</v>
      </c>
      <c r="E596" s="213">
        <f t="shared" si="352"/>
        <v>0</v>
      </c>
      <c r="F596" s="213">
        <f t="shared" si="352"/>
        <v>0</v>
      </c>
      <c r="G596" s="213">
        <f t="shared" si="352"/>
        <v>0</v>
      </c>
      <c r="H596" s="213">
        <f t="shared" si="352"/>
        <v>0</v>
      </c>
      <c r="I596" s="213">
        <f t="shared" si="352"/>
        <v>0</v>
      </c>
      <c r="J596" s="213">
        <f t="shared" si="352"/>
        <v>0</v>
      </c>
      <c r="K596" s="213">
        <f t="shared" si="352"/>
        <v>0</v>
      </c>
      <c r="L596" s="213">
        <f t="shared" si="352"/>
        <v>0</v>
      </c>
      <c r="M596" s="213">
        <f t="shared" si="352"/>
        <v>0</v>
      </c>
      <c r="N596" s="213">
        <f t="shared" si="352"/>
        <v>0</v>
      </c>
      <c r="O596" s="213">
        <f t="shared" si="352"/>
        <v>0</v>
      </c>
      <c r="P596" s="213">
        <f t="shared" si="352"/>
        <v>0</v>
      </c>
      <c r="Q596" s="213">
        <f t="shared" si="352"/>
        <v>0</v>
      </c>
      <c r="R596" s="213">
        <f t="shared" si="352"/>
        <v>0</v>
      </c>
      <c r="S596" s="213">
        <f t="shared" si="352"/>
        <v>0</v>
      </c>
      <c r="T596" s="213">
        <f t="shared" si="352"/>
        <v>0</v>
      </c>
      <c r="U596" s="213">
        <f t="shared" si="352"/>
        <v>0</v>
      </c>
      <c r="V596" s="213">
        <f t="shared" si="352"/>
        <v>0</v>
      </c>
      <c r="W596" s="213">
        <f t="shared" si="352"/>
        <v>0</v>
      </c>
      <c r="X596" s="213">
        <f t="shared" si="352"/>
        <v>0</v>
      </c>
      <c r="Y596" s="213">
        <f t="shared" si="352"/>
        <v>0</v>
      </c>
      <c r="Z596" s="213">
        <f t="shared" si="352"/>
        <v>0</v>
      </c>
      <c r="AA596" s="213">
        <f t="shared" si="352"/>
        <v>0</v>
      </c>
      <c r="AB596" s="213">
        <f t="shared" si="352"/>
        <v>0</v>
      </c>
      <c r="AC596" s="213">
        <f t="shared" si="352"/>
        <v>0</v>
      </c>
      <c r="AD596" s="213">
        <f t="shared" si="352"/>
        <v>0</v>
      </c>
      <c r="AE596" s="213">
        <f t="shared" si="352"/>
        <v>0</v>
      </c>
      <c r="AF596" s="213">
        <f t="shared" si="352"/>
        <v>0</v>
      </c>
      <c r="AG596" s="213">
        <f t="shared" si="352"/>
        <v>0</v>
      </c>
      <c r="AH596" s="213">
        <f t="shared" si="352"/>
        <v>0</v>
      </c>
      <c r="AI596" s="213">
        <f t="shared" si="352"/>
        <v>0</v>
      </c>
      <c r="AJ596" s="213">
        <f t="shared" si="352"/>
        <v>0</v>
      </c>
      <c r="AK596" s="213">
        <f t="shared" si="352"/>
        <v>0</v>
      </c>
      <c r="AL596" s="213">
        <f t="shared" si="352"/>
        <v>0</v>
      </c>
      <c r="AM596" s="213">
        <f t="shared" si="352"/>
        <v>0</v>
      </c>
      <c r="AN596" s="213">
        <f t="shared" si="352"/>
        <v>0</v>
      </c>
      <c r="AO596" s="213">
        <f t="shared" si="352"/>
        <v>0</v>
      </c>
      <c r="AP596" s="213">
        <f t="shared" si="352"/>
        <v>0</v>
      </c>
    </row>
    <row r="597" spans="1:42" x14ac:dyDescent="0.3">
      <c r="A597" s="4">
        <f t="shared" si="345"/>
        <v>10</v>
      </c>
      <c r="B597" s="233">
        <f t="shared" si="342"/>
        <v>0</v>
      </c>
      <c r="C597" s="213">
        <f t="shared" ref="C597:AP597" si="353">IF(C$2&gt;analysis_period,0,IF(C$2=equip1_reserve_freq*$A597,equip1_reserve_cost*system_capacity*1000*(1+inflation_rate/100)^B$2,0))</f>
        <v>0</v>
      </c>
      <c r="D597" s="213">
        <f t="shared" si="353"/>
        <v>0</v>
      </c>
      <c r="E597" s="213">
        <f t="shared" si="353"/>
        <v>0</v>
      </c>
      <c r="F597" s="213">
        <f t="shared" si="353"/>
        <v>0</v>
      </c>
      <c r="G597" s="213">
        <f t="shared" si="353"/>
        <v>0</v>
      </c>
      <c r="H597" s="213">
        <f t="shared" si="353"/>
        <v>0</v>
      </c>
      <c r="I597" s="213">
        <f t="shared" si="353"/>
        <v>0</v>
      </c>
      <c r="J597" s="213">
        <f t="shared" si="353"/>
        <v>0</v>
      </c>
      <c r="K597" s="213">
        <f t="shared" si="353"/>
        <v>0</v>
      </c>
      <c r="L597" s="213">
        <f t="shared" si="353"/>
        <v>0</v>
      </c>
      <c r="M597" s="213">
        <f t="shared" si="353"/>
        <v>0</v>
      </c>
      <c r="N597" s="213">
        <f t="shared" si="353"/>
        <v>0</v>
      </c>
      <c r="O597" s="213">
        <f t="shared" si="353"/>
        <v>0</v>
      </c>
      <c r="P597" s="213">
        <f t="shared" si="353"/>
        <v>0</v>
      </c>
      <c r="Q597" s="213">
        <f t="shared" si="353"/>
        <v>0</v>
      </c>
      <c r="R597" s="213">
        <f t="shared" si="353"/>
        <v>0</v>
      </c>
      <c r="S597" s="213">
        <f t="shared" si="353"/>
        <v>0</v>
      </c>
      <c r="T597" s="213">
        <f t="shared" si="353"/>
        <v>0</v>
      </c>
      <c r="U597" s="213">
        <f t="shared" si="353"/>
        <v>0</v>
      </c>
      <c r="V597" s="213">
        <f t="shared" si="353"/>
        <v>0</v>
      </c>
      <c r="W597" s="213">
        <f t="shared" si="353"/>
        <v>0</v>
      </c>
      <c r="X597" s="213">
        <f t="shared" si="353"/>
        <v>0</v>
      </c>
      <c r="Y597" s="213">
        <f t="shared" si="353"/>
        <v>0</v>
      </c>
      <c r="Z597" s="213">
        <f t="shared" si="353"/>
        <v>0</v>
      </c>
      <c r="AA597" s="213">
        <f t="shared" si="353"/>
        <v>0</v>
      </c>
      <c r="AB597" s="213">
        <f t="shared" si="353"/>
        <v>0</v>
      </c>
      <c r="AC597" s="213">
        <f t="shared" si="353"/>
        <v>0</v>
      </c>
      <c r="AD597" s="213">
        <f t="shared" si="353"/>
        <v>0</v>
      </c>
      <c r="AE597" s="213">
        <f t="shared" si="353"/>
        <v>0</v>
      </c>
      <c r="AF597" s="213">
        <f t="shared" si="353"/>
        <v>0</v>
      </c>
      <c r="AG597" s="213">
        <f t="shared" si="353"/>
        <v>0</v>
      </c>
      <c r="AH597" s="213">
        <f t="shared" si="353"/>
        <v>0</v>
      </c>
      <c r="AI597" s="213">
        <f t="shared" si="353"/>
        <v>0</v>
      </c>
      <c r="AJ597" s="213">
        <f t="shared" si="353"/>
        <v>0</v>
      </c>
      <c r="AK597" s="213">
        <f t="shared" si="353"/>
        <v>0</v>
      </c>
      <c r="AL597" s="213">
        <f t="shared" si="353"/>
        <v>0</v>
      </c>
      <c r="AM597" s="213">
        <f t="shared" si="353"/>
        <v>0</v>
      </c>
      <c r="AN597" s="213">
        <f t="shared" si="353"/>
        <v>0</v>
      </c>
      <c r="AO597" s="213">
        <f t="shared" si="353"/>
        <v>0</v>
      </c>
      <c r="AP597" s="213">
        <f t="shared" si="353"/>
        <v>0</v>
      </c>
    </row>
    <row r="598" spans="1:42" x14ac:dyDescent="0.3">
      <c r="A598" s="37" t="s">
        <v>13</v>
      </c>
      <c r="B598" s="28"/>
      <c r="C598" s="217">
        <f>SUM(C588:C597)</f>
        <v>0</v>
      </c>
      <c r="D598" s="217">
        <f t="shared" ref="D598:AD598" si="354">SUM(D588:D597)</f>
        <v>0</v>
      </c>
      <c r="E598" s="217">
        <f t="shared" si="354"/>
        <v>0</v>
      </c>
      <c r="F598" s="217">
        <f t="shared" si="354"/>
        <v>0</v>
      </c>
      <c r="G598" s="217">
        <f t="shared" si="354"/>
        <v>0</v>
      </c>
      <c r="H598" s="217">
        <f t="shared" si="354"/>
        <v>0</v>
      </c>
      <c r="I598" s="217">
        <f t="shared" si="354"/>
        <v>0</v>
      </c>
      <c r="J598" s="217">
        <f t="shared" si="354"/>
        <v>0</v>
      </c>
      <c r="K598" s="217">
        <f t="shared" si="354"/>
        <v>0</v>
      </c>
      <c r="L598" s="217">
        <f t="shared" si="354"/>
        <v>0</v>
      </c>
      <c r="M598" s="217">
        <f t="shared" si="354"/>
        <v>0</v>
      </c>
      <c r="N598" s="217">
        <f t="shared" si="354"/>
        <v>0</v>
      </c>
      <c r="O598" s="217">
        <f t="shared" si="354"/>
        <v>0</v>
      </c>
      <c r="P598" s="217">
        <f t="shared" si="354"/>
        <v>0</v>
      </c>
      <c r="Q598" s="217">
        <f t="shared" si="354"/>
        <v>0</v>
      </c>
      <c r="R598" s="217">
        <f t="shared" si="354"/>
        <v>0</v>
      </c>
      <c r="S598" s="217">
        <f t="shared" si="354"/>
        <v>0</v>
      </c>
      <c r="T598" s="217">
        <f t="shared" si="354"/>
        <v>0</v>
      </c>
      <c r="U598" s="217">
        <f t="shared" si="354"/>
        <v>0</v>
      </c>
      <c r="V598" s="217">
        <f t="shared" si="354"/>
        <v>0</v>
      </c>
      <c r="W598" s="217">
        <f t="shared" si="354"/>
        <v>0</v>
      </c>
      <c r="X598" s="217">
        <f t="shared" si="354"/>
        <v>0</v>
      </c>
      <c r="Y598" s="217">
        <f t="shared" si="354"/>
        <v>0</v>
      </c>
      <c r="Z598" s="217">
        <f t="shared" si="354"/>
        <v>0</v>
      </c>
      <c r="AA598" s="217">
        <f t="shared" si="354"/>
        <v>0</v>
      </c>
      <c r="AB598" s="217">
        <f t="shared" si="354"/>
        <v>0</v>
      </c>
      <c r="AC598" s="217">
        <f t="shared" si="354"/>
        <v>0</v>
      </c>
      <c r="AD598" s="217">
        <f t="shared" si="354"/>
        <v>0</v>
      </c>
      <c r="AE598" s="217">
        <f t="shared" ref="AE598" si="355">SUM(AE588:AE597)</f>
        <v>0</v>
      </c>
      <c r="AF598" s="217">
        <f t="shared" ref="AF598:AP598" si="356">SUM(AF588:AF597)</f>
        <v>0</v>
      </c>
      <c r="AG598" s="217">
        <f t="shared" si="356"/>
        <v>0</v>
      </c>
      <c r="AH598" s="217">
        <f t="shared" si="356"/>
        <v>0</v>
      </c>
      <c r="AI598" s="217">
        <f t="shared" si="356"/>
        <v>0</v>
      </c>
      <c r="AJ598" s="217">
        <f t="shared" si="356"/>
        <v>0</v>
      </c>
      <c r="AK598" s="217">
        <f t="shared" si="356"/>
        <v>0</v>
      </c>
      <c r="AL598" s="217">
        <f t="shared" si="356"/>
        <v>0</v>
      </c>
      <c r="AM598" s="217">
        <f t="shared" si="356"/>
        <v>0</v>
      </c>
      <c r="AN598" s="217">
        <f t="shared" si="356"/>
        <v>0</v>
      </c>
      <c r="AO598" s="217">
        <f t="shared" si="356"/>
        <v>0</v>
      </c>
      <c r="AP598" s="217">
        <f t="shared" si="356"/>
        <v>0</v>
      </c>
    </row>
    <row r="599" spans="1:42" x14ac:dyDescent="0.3">
      <c r="A599" s="4" t="s">
        <v>337</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3">
      <c r="A600" s="4">
        <v>1</v>
      </c>
      <c r="B600" s="233">
        <f t="shared" ref="B600:B609" si="357">SUM(C600:AP600)</f>
        <v>0</v>
      </c>
      <c r="C600" s="217">
        <f t="shared" ref="C600:AP600" si="358">IF(C$2&lt;=equip1_reserve_freq*$A$588,$B$588/(equip1_reserve_freq),0)</f>
        <v>0</v>
      </c>
      <c r="D600" s="217">
        <f t="shared" si="358"/>
        <v>0</v>
      </c>
      <c r="E600" s="217">
        <f t="shared" si="358"/>
        <v>0</v>
      </c>
      <c r="F600" s="217">
        <f t="shared" si="358"/>
        <v>0</v>
      </c>
      <c r="G600" s="217">
        <f t="shared" si="358"/>
        <v>0</v>
      </c>
      <c r="H600" s="217">
        <f t="shared" si="358"/>
        <v>0</v>
      </c>
      <c r="I600" s="217">
        <f t="shared" si="358"/>
        <v>0</v>
      </c>
      <c r="J600" s="217">
        <f t="shared" si="358"/>
        <v>0</v>
      </c>
      <c r="K600" s="217">
        <f t="shared" si="358"/>
        <v>0</v>
      </c>
      <c r="L600" s="217">
        <f t="shared" si="358"/>
        <v>0</v>
      </c>
      <c r="M600" s="217">
        <f t="shared" si="358"/>
        <v>0</v>
      </c>
      <c r="N600" s="217">
        <f t="shared" si="358"/>
        <v>0</v>
      </c>
      <c r="O600" s="217">
        <f t="shared" si="358"/>
        <v>0</v>
      </c>
      <c r="P600" s="217">
        <f t="shared" si="358"/>
        <v>0</v>
      </c>
      <c r="Q600" s="217">
        <f t="shared" si="358"/>
        <v>0</v>
      </c>
      <c r="R600" s="217">
        <f t="shared" si="358"/>
        <v>0</v>
      </c>
      <c r="S600" s="217">
        <f t="shared" si="358"/>
        <v>0</v>
      </c>
      <c r="T600" s="217">
        <f t="shared" si="358"/>
        <v>0</v>
      </c>
      <c r="U600" s="217">
        <f t="shared" si="358"/>
        <v>0</v>
      </c>
      <c r="V600" s="217">
        <f t="shared" si="358"/>
        <v>0</v>
      </c>
      <c r="W600" s="217">
        <f t="shared" si="358"/>
        <v>0</v>
      </c>
      <c r="X600" s="217">
        <f t="shared" si="358"/>
        <v>0</v>
      </c>
      <c r="Y600" s="217">
        <f t="shared" si="358"/>
        <v>0</v>
      </c>
      <c r="Z600" s="217">
        <f t="shared" si="358"/>
        <v>0</v>
      </c>
      <c r="AA600" s="217">
        <f t="shared" si="358"/>
        <v>0</v>
      </c>
      <c r="AB600" s="217">
        <f t="shared" si="358"/>
        <v>0</v>
      </c>
      <c r="AC600" s="217">
        <f t="shared" si="358"/>
        <v>0</v>
      </c>
      <c r="AD600" s="217">
        <f t="shared" si="358"/>
        <v>0</v>
      </c>
      <c r="AE600" s="217">
        <f t="shared" si="358"/>
        <v>0</v>
      </c>
      <c r="AF600" s="217">
        <f t="shared" si="358"/>
        <v>0</v>
      </c>
      <c r="AG600" s="217">
        <f t="shared" si="358"/>
        <v>0</v>
      </c>
      <c r="AH600" s="217">
        <f t="shared" si="358"/>
        <v>0</v>
      </c>
      <c r="AI600" s="217">
        <f t="shared" si="358"/>
        <v>0</v>
      </c>
      <c r="AJ600" s="217">
        <f t="shared" si="358"/>
        <v>0</v>
      </c>
      <c r="AK600" s="217">
        <f t="shared" si="358"/>
        <v>0</v>
      </c>
      <c r="AL600" s="217">
        <f t="shared" si="358"/>
        <v>0</v>
      </c>
      <c r="AM600" s="217">
        <f t="shared" si="358"/>
        <v>0</v>
      </c>
      <c r="AN600" s="217">
        <f t="shared" si="358"/>
        <v>0</v>
      </c>
      <c r="AO600" s="217">
        <f t="shared" si="358"/>
        <v>0</v>
      </c>
      <c r="AP600" s="217">
        <f t="shared" si="358"/>
        <v>0</v>
      </c>
    </row>
    <row r="601" spans="1:42" x14ac:dyDescent="0.3">
      <c r="A601" s="4">
        <f>A600+1</f>
        <v>2</v>
      </c>
      <c r="B601" s="233">
        <f t="shared" si="357"/>
        <v>0</v>
      </c>
      <c r="C601" s="235">
        <f t="shared" ref="C601:AP601" si="359">IF(AND(C$2&gt;equip1_reserve_freq*$A588,C$2&lt;=equip1_reserve_freq*$A589),$B589/(equip1_reserve_freq),0)</f>
        <v>0</v>
      </c>
      <c r="D601" s="213">
        <f t="shared" si="359"/>
        <v>0</v>
      </c>
      <c r="E601" s="213">
        <f t="shared" si="359"/>
        <v>0</v>
      </c>
      <c r="F601" s="213">
        <f t="shared" si="359"/>
        <v>0</v>
      </c>
      <c r="G601" s="213">
        <f t="shared" si="359"/>
        <v>0</v>
      </c>
      <c r="H601" s="213">
        <f t="shared" si="359"/>
        <v>0</v>
      </c>
      <c r="I601" s="213">
        <f t="shared" si="359"/>
        <v>0</v>
      </c>
      <c r="J601" s="213">
        <f t="shared" si="359"/>
        <v>0</v>
      </c>
      <c r="K601" s="213">
        <f t="shared" si="359"/>
        <v>0</v>
      </c>
      <c r="L601" s="213">
        <f t="shared" si="359"/>
        <v>0</v>
      </c>
      <c r="M601" s="213">
        <f t="shared" si="359"/>
        <v>0</v>
      </c>
      <c r="N601" s="213">
        <f t="shared" si="359"/>
        <v>0</v>
      </c>
      <c r="O601" s="213">
        <f t="shared" si="359"/>
        <v>0</v>
      </c>
      <c r="P601" s="213">
        <f t="shared" si="359"/>
        <v>0</v>
      </c>
      <c r="Q601" s="213">
        <f t="shared" si="359"/>
        <v>0</v>
      </c>
      <c r="R601" s="213">
        <f t="shared" si="359"/>
        <v>0</v>
      </c>
      <c r="S601" s="213">
        <f t="shared" si="359"/>
        <v>0</v>
      </c>
      <c r="T601" s="213">
        <f t="shared" si="359"/>
        <v>0</v>
      </c>
      <c r="U601" s="213">
        <f t="shared" si="359"/>
        <v>0</v>
      </c>
      <c r="V601" s="213">
        <f t="shared" si="359"/>
        <v>0</v>
      </c>
      <c r="W601" s="213">
        <f t="shared" si="359"/>
        <v>0</v>
      </c>
      <c r="X601" s="213">
        <f t="shared" si="359"/>
        <v>0</v>
      </c>
      <c r="Y601" s="213">
        <f t="shared" si="359"/>
        <v>0</v>
      </c>
      <c r="Z601" s="213">
        <f t="shared" si="359"/>
        <v>0</v>
      </c>
      <c r="AA601" s="213">
        <f t="shared" si="359"/>
        <v>0</v>
      </c>
      <c r="AB601" s="213">
        <f t="shared" si="359"/>
        <v>0</v>
      </c>
      <c r="AC601" s="213">
        <f t="shared" si="359"/>
        <v>0</v>
      </c>
      <c r="AD601" s="213">
        <f t="shared" si="359"/>
        <v>0</v>
      </c>
      <c r="AE601" s="213">
        <f t="shared" si="359"/>
        <v>0</v>
      </c>
      <c r="AF601" s="213">
        <f t="shared" si="359"/>
        <v>0</v>
      </c>
      <c r="AG601" s="213">
        <f t="shared" si="359"/>
        <v>0</v>
      </c>
      <c r="AH601" s="213">
        <f t="shared" si="359"/>
        <v>0</v>
      </c>
      <c r="AI601" s="213">
        <f t="shared" si="359"/>
        <v>0</v>
      </c>
      <c r="AJ601" s="213">
        <f t="shared" si="359"/>
        <v>0</v>
      </c>
      <c r="AK601" s="213">
        <f t="shared" si="359"/>
        <v>0</v>
      </c>
      <c r="AL601" s="213">
        <f t="shared" si="359"/>
        <v>0</v>
      </c>
      <c r="AM601" s="213">
        <f t="shared" si="359"/>
        <v>0</v>
      </c>
      <c r="AN601" s="213">
        <f t="shared" si="359"/>
        <v>0</v>
      </c>
      <c r="AO601" s="213">
        <f t="shared" si="359"/>
        <v>0</v>
      </c>
      <c r="AP601" s="213">
        <f t="shared" si="359"/>
        <v>0</v>
      </c>
    </row>
    <row r="602" spans="1:42" x14ac:dyDescent="0.3">
      <c r="A602" s="4">
        <f t="shared" ref="A602:A607" si="360">A601+1</f>
        <v>3</v>
      </c>
      <c r="B602" s="233">
        <f t="shared" si="357"/>
        <v>0</v>
      </c>
      <c r="C602" s="235">
        <f t="shared" ref="C602:AP602" si="361">IF(AND(C$2&gt;equip1_reserve_freq*$A589,C$2&lt;=equip1_reserve_freq*$A590),$B590/(equip1_reserve_freq),0)</f>
        <v>0</v>
      </c>
      <c r="D602" s="213">
        <f t="shared" si="361"/>
        <v>0</v>
      </c>
      <c r="E602" s="213">
        <f t="shared" si="361"/>
        <v>0</v>
      </c>
      <c r="F602" s="213">
        <f t="shared" si="361"/>
        <v>0</v>
      </c>
      <c r="G602" s="213">
        <f t="shared" si="361"/>
        <v>0</v>
      </c>
      <c r="H602" s="213">
        <f t="shared" si="361"/>
        <v>0</v>
      </c>
      <c r="I602" s="213">
        <f t="shared" si="361"/>
        <v>0</v>
      </c>
      <c r="J602" s="213">
        <f t="shared" si="361"/>
        <v>0</v>
      </c>
      <c r="K602" s="213">
        <f t="shared" si="361"/>
        <v>0</v>
      </c>
      <c r="L602" s="213">
        <f t="shared" si="361"/>
        <v>0</v>
      </c>
      <c r="M602" s="213">
        <f t="shared" si="361"/>
        <v>0</v>
      </c>
      <c r="N602" s="213">
        <f t="shared" si="361"/>
        <v>0</v>
      </c>
      <c r="O602" s="213">
        <f t="shared" si="361"/>
        <v>0</v>
      </c>
      <c r="P602" s="213">
        <f t="shared" si="361"/>
        <v>0</v>
      </c>
      <c r="Q602" s="213">
        <f t="shared" si="361"/>
        <v>0</v>
      </c>
      <c r="R602" s="213">
        <f t="shared" si="361"/>
        <v>0</v>
      </c>
      <c r="S602" s="213">
        <f t="shared" si="361"/>
        <v>0</v>
      </c>
      <c r="T602" s="213">
        <f t="shared" si="361"/>
        <v>0</v>
      </c>
      <c r="U602" s="213">
        <f t="shared" si="361"/>
        <v>0</v>
      </c>
      <c r="V602" s="213">
        <f t="shared" si="361"/>
        <v>0</v>
      </c>
      <c r="W602" s="213">
        <f t="shared" si="361"/>
        <v>0</v>
      </c>
      <c r="X602" s="213">
        <f t="shared" si="361"/>
        <v>0</v>
      </c>
      <c r="Y602" s="213">
        <f t="shared" si="361"/>
        <v>0</v>
      </c>
      <c r="Z602" s="213">
        <f t="shared" si="361"/>
        <v>0</v>
      </c>
      <c r="AA602" s="213">
        <f t="shared" si="361"/>
        <v>0</v>
      </c>
      <c r="AB602" s="213">
        <f t="shared" si="361"/>
        <v>0</v>
      </c>
      <c r="AC602" s="213">
        <f t="shared" si="361"/>
        <v>0</v>
      </c>
      <c r="AD602" s="213">
        <f t="shared" si="361"/>
        <v>0</v>
      </c>
      <c r="AE602" s="213">
        <f t="shared" si="361"/>
        <v>0</v>
      </c>
      <c r="AF602" s="213">
        <f t="shared" si="361"/>
        <v>0</v>
      </c>
      <c r="AG602" s="213">
        <f t="shared" si="361"/>
        <v>0</v>
      </c>
      <c r="AH602" s="213">
        <f t="shared" si="361"/>
        <v>0</v>
      </c>
      <c r="AI602" s="213">
        <f t="shared" si="361"/>
        <v>0</v>
      </c>
      <c r="AJ602" s="213">
        <f t="shared" si="361"/>
        <v>0</v>
      </c>
      <c r="AK602" s="213">
        <f t="shared" si="361"/>
        <v>0</v>
      </c>
      <c r="AL602" s="213">
        <f t="shared" si="361"/>
        <v>0</v>
      </c>
      <c r="AM602" s="213">
        <f t="shared" si="361"/>
        <v>0</v>
      </c>
      <c r="AN602" s="213">
        <f t="shared" si="361"/>
        <v>0</v>
      </c>
      <c r="AO602" s="213">
        <f t="shared" si="361"/>
        <v>0</v>
      </c>
      <c r="AP602" s="213">
        <f t="shared" si="361"/>
        <v>0</v>
      </c>
    </row>
    <row r="603" spans="1:42" x14ac:dyDescent="0.3">
      <c r="A603" s="4">
        <f t="shared" si="360"/>
        <v>4</v>
      </c>
      <c r="B603" s="233">
        <f t="shared" si="357"/>
        <v>0</v>
      </c>
      <c r="C603" s="235">
        <f t="shared" ref="C603:AP603" si="362">IF(AND(C$2&gt;equip1_reserve_freq*$A590,C$2&lt;=equip1_reserve_freq*$A591),$B591/(equip1_reserve_freq),0)</f>
        <v>0</v>
      </c>
      <c r="D603" s="213">
        <f t="shared" si="362"/>
        <v>0</v>
      </c>
      <c r="E603" s="213">
        <f t="shared" si="362"/>
        <v>0</v>
      </c>
      <c r="F603" s="213">
        <f t="shared" si="362"/>
        <v>0</v>
      </c>
      <c r="G603" s="213">
        <f t="shared" si="362"/>
        <v>0</v>
      </c>
      <c r="H603" s="213">
        <f t="shared" si="362"/>
        <v>0</v>
      </c>
      <c r="I603" s="213">
        <f t="shared" si="362"/>
        <v>0</v>
      </c>
      <c r="J603" s="213">
        <f t="shared" si="362"/>
        <v>0</v>
      </c>
      <c r="K603" s="213">
        <f t="shared" si="362"/>
        <v>0</v>
      </c>
      <c r="L603" s="213">
        <f t="shared" si="362"/>
        <v>0</v>
      </c>
      <c r="M603" s="213">
        <f t="shared" si="362"/>
        <v>0</v>
      </c>
      <c r="N603" s="213">
        <f t="shared" si="362"/>
        <v>0</v>
      </c>
      <c r="O603" s="213">
        <f t="shared" si="362"/>
        <v>0</v>
      </c>
      <c r="P603" s="213">
        <f t="shared" si="362"/>
        <v>0</v>
      </c>
      <c r="Q603" s="213">
        <f t="shared" si="362"/>
        <v>0</v>
      </c>
      <c r="R603" s="213">
        <f t="shared" si="362"/>
        <v>0</v>
      </c>
      <c r="S603" s="213">
        <f t="shared" si="362"/>
        <v>0</v>
      </c>
      <c r="T603" s="213">
        <f t="shared" si="362"/>
        <v>0</v>
      </c>
      <c r="U603" s="213">
        <f t="shared" si="362"/>
        <v>0</v>
      </c>
      <c r="V603" s="213">
        <f t="shared" si="362"/>
        <v>0</v>
      </c>
      <c r="W603" s="213">
        <f t="shared" si="362"/>
        <v>0</v>
      </c>
      <c r="X603" s="213">
        <f t="shared" si="362"/>
        <v>0</v>
      </c>
      <c r="Y603" s="213">
        <f t="shared" si="362"/>
        <v>0</v>
      </c>
      <c r="Z603" s="213">
        <f t="shared" si="362"/>
        <v>0</v>
      </c>
      <c r="AA603" s="213">
        <f t="shared" si="362"/>
        <v>0</v>
      </c>
      <c r="AB603" s="213">
        <f t="shared" si="362"/>
        <v>0</v>
      </c>
      <c r="AC603" s="213">
        <f t="shared" si="362"/>
        <v>0</v>
      </c>
      <c r="AD603" s="213">
        <f t="shared" si="362"/>
        <v>0</v>
      </c>
      <c r="AE603" s="213">
        <f t="shared" si="362"/>
        <v>0</v>
      </c>
      <c r="AF603" s="213">
        <f t="shared" si="362"/>
        <v>0</v>
      </c>
      <c r="AG603" s="213">
        <f t="shared" si="362"/>
        <v>0</v>
      </c>
      <c r="AH603" s="213">
        <f t="shared" si="362"/>
        <v>0</v>
      </c>
      <c r="AI603" s="213">
        <f t="shared" si="362"/>
        <v>0</v>
      </c>
      <c r="AJ603" s="213">
        <f t="shared" si="362"/>
        <v>0</v>
      </c>
      <c r="AK603" s="213">
        <f t="shared" si="362"/>
        <v>0</v>
      </c>
      <c r="AL603" s="213">
        <f t="shared" si="362"/>
        <v>0</v>
      </c>
      <c r="AM603" s="213">
        <f t="shared" si="362"/>
        <v>0</v>
      </c>
      <c r="AN603" s="213">
        <f t="shared" si="362"/>
        <v>0</v>
      </c>
      <c r="AO603" s="213">
        <f t="shared" si="362"/>
        <v>0</v>
      </c>
      <c r="AP603" s="213">
        <f t="shared" si="362"/>
        <v>0</v>
      </c>
    </row>
    <row r="604" spans="1:42" x14ac:dyDescent="0.3">
      <c r="A604" s="4">
        <f t="shared" si="360"/>
        <v>5</v>
      </c>
      <c r="B604" s="233">
        <f t="shared" si="357"/>
        <v>0</v>
      </c>
      <c r="C604" s="235">
        <f t="shared" ref="C604:AP604" si="363">IF(AND(C$2&gt;equip1_reserve_freq*$A591,C$2&lt;=equip1_reserve_freq*$A592),$B592/(equip1_reserve_freq),0)</f>
        <v>0</v>
      </c>
      <c r="D604" s="213">
        <f t="shared" si="363"/>
        <v>0</v>
      </c>
      <c r="E604" s="213">
        <f t="shared" si="363"/>
        <v>0</v>
      </c>
      <c r="F604" s="213">
        <f t="shared" si="363"/>
        <v>0</v>
      </c>
      <c r="G604" s="213">
        <f t="shared" si="363"/>
        <v>0</v>
      </c>
      <c r="H604" s="213">
        <f t="shared" si="363"/>
        <v>0</v>
      </c>
      <c r="I604" s="213">
        <f t="shared" si="363"/>
        <v>0</v>
      </c>
      <c r="J604" s="213">
        <f t="shared" si="363"/>
        <v>0</v>
      </c>
      <c r="K604" s="213">
        <f t="shared" si="363"/>
        <v>0</v>
      </c>
      <c r="L604" s="213">
        <f t="shared" si="363"/>
        <v>0</v>
      </c>
      <c r="M604" s="213">
        <f t="shared" si="363"/>
        <v>0</v>
      </c>
      <c r="N604" s="213">
        <f t="shared" si="363"/>
        <v>0</v>
      </c>
      <c r="O604" s="213">
        <f t="shared" si="363"/>
        <v>0</v>
      </c>
      <c r="P604" s="213">
        <f t="shared" si="363"/>
        <v>0</v>
      </c>
      <c r="Q604" s="213">
        <f t="shared" si="363"/>
        <v>0</v>
      </c>
      <c r="R604" s="213">
        <f t="shared" si="363"/>
        <v>0</v>
      </c>
      <c r="S604" s="213">
        <f t="shared" si="363"/>
        <v>0</v>
      </c>
      <c r="T604" s="213">
        <f t="shared" si="363"/>
        <v>0</v>
      </c>
      <c r="U604" s="213">
        <f t="shared" si="363"/>
        <v>0</v>
      </c>
      <c r="V604" s="213">
        <f t="shared" si="363"/>
        <v>0</v>
      </c>
      <c r="W604" s="213">
        <f t="shared" si="363"/>
        <v>0</v>
      </c>
      <c r="X604" s="213">
        <f t="shared" si="363"/>
        <v>0</v>
      </c>
      <c r="Y604" s="213">
        <f t="shared" si="363"/>
        <v>0</v>
      </c>
      <c r="Z604" s="213">
        <f t="shared" si="363"/>
        <v>0</v>
      </c>
      <c r="AA604" s="213">
        <f t="shared" si="363"/>
        <v>0</v>
      </c>
      <c r="AB604" s="213">
        <f t="shared" si="363"/>
        <v>0</v>
      </c>
      <c r="AC604" s="213">
        <f t="shared" si="363"/>
        <v>0</v>
      </c>
      <c r="AD604" s="213">
        <f t="shared" si="363"/>
        <v>0</v>
      </c>
      <c r="AE604" s="213">
        <f t="shared" si="363"/>
        <v>0</v>
      </c>
      <c r="AF604" s="213">
        <f t="shared" si="363"/>
        <v>0</v>
      </c>
      <c r="AG604" s="213">
        <f t="shared" si="363"/>
        <v>0</v>
      </c>
      <c r="AH604" s="213">
        <f t="shared" si="363"/>
        <v>0</v>
      </c>
      <c r="AI604" s="213">
        <f t="shared" si="363"/>
        <v>0</v>
      </c>
      <c r="AJ604" s="213">
        <f t="shared" si="363"/>
        <v>0</v>
      </c>
      <c r="AK604" s="213">
        <f t="shared" si="363"/>
        <v>0</v>
      </c>
      <c r="AL604" s="213">
        <f t="shared" si="363"/>
        <v>0</v>
      </c>
      <c r="AM604" s="213">
        <f t="shared" si="363"/>
        <v>0</v>
      </c>
      <c r="AN604" s="213">
        <f t="shared" si="363"/>
        <v>0</v>
      </c>
      <c r="AO604" s="213">
        <f t="shared" si="363"/>
        <v>0</v>
      </c>
      <c r="AP604" s="213">
        <f t="shared" si="363"/>
        <v>0</v>
      </c>
    </row>
    <row r="605" spans="1:42" x14ac:dyDescent="0.3">
      <c r="A605" s="4">
        <f t="shared" si="360"/>
        <v>6</v>
      </c>
      <c r="B605" s="233">
        <f t="shared" si="357"/>
        <v>0</v>
      </c>
      <c r="C605" s="235">
        <f t="shared" ref="C605:AP605" si="364">IF(AND(C$2&gt;equip1_reserve_freq*$A592,C$2&lt;=equip1_reserve_freq*$A593),$B593/(equip1_reserve_freq),0)</f>
        <v>0</v>
      </c>
      <c r="D605" s="213">
        <f t="shared" si="364"/>
        <v>0</v>
      </c>
      <c r="E605" s="213">
        <f t="shared" si="364"/>
        <v>0</v>
      </c>
      <c r="F605" s="213">
        <f t="shared" si="364"/>
        <v>0</v>
      </c>
      <c r="G605" s="213">
        <f t="shared" si="364"/>
        <v>0</v>
      </c>
      <c r="H605" s="213">
        <f t="shared" si="364"/>
        <v>0</v>
      </c>
      <c r="I605" s="213">
        <f t="shared" si="364"/>
        <v>0</v>
      </c>
      <c r="J605" s="213">
        <f t="shared" si="364"/>
        <v>0</v>
      </c>
      <c r="K605" s="213">
        <f t="shared" si="364"/>
        <v>0</v>
      </c>
      <c r="L605" s="213">
        <f t="shared" si="364"/>
        <v>0</v>
      </c>
      <c r="M605" s="213">
        <f t="shared" si="364"/>
        <v>0</v>
      </c>
      <c r="N605" s="213">
        <f t="shared" si="364"/>
        <v>0</v>
      </c>
      <c r="O605" s="213">
        <f t="shared" si="364"/>
        <v>0</v>
      </c>
      <c r="P605" s="213">
        <f t="shared" si="364"/>
        <v>0</v>
      </c>
      <c r="Q605" s="213">
        <f t="shared" si="364"/>
        <v>0</v>
      </c>
      <c r="R605" s="213">
        <f t="shared" si="364"/>
        <v>0</v>
      </c>
      <c r="S605" s="213">
        <f t="shared" si="364"/>
        <v>0</v>
      </c>
      <c r="T605" s="213">
        <f t="shared" si="364"/>
        <v>0</v>
      </c>
      <c r="U605" s="213">
        <f t="shared" si="364"/>
        <v>0</v>
      </c>
      <c r="V605" s="213">
        <f t="shared" si="364"/>
        <v>0</v>
      </c>
      <c r="W605" s="213">
        <f t="shared" si="364"/>
        <v>0</v>
      </c>
      <c r="X605" s="213">
        <f t="shared" si="364"/>
        <v>0</v>
      </c>
      <c r="Y605" s="213">
        <f t="shared" si="364"/>
        <v>0</v>
      </c>
      <c r="Z605" s="213">
        <f t="shared" si="364"/>
        <v>0</v>
      </c>
      <c r="AA605" s="213">
        <f t="shared" si="364"/>
        <v>0</v>
      </c>
      <c r="AB605" s="213">
        <f t="shared" si="364"/>
        <v>0</v>
      </c>
      <c r="AC605" s="213">
        <f t="shared" si="364"/>
        <v>0</v>
      </c>
      <c r="AD605" s="213">
        <f t="shared" si="364"/>
        <v>0</v>
      </c>
      <c r="AE605" s="213">
        <f t="shared" si="364"/>
        <v>0</v>
      </c>
      <c r="AF605" s="213">
        <f t="shared" si="364"/>
        <v>0</v>
      </c>
      <c r="AG605" s="213">
        <f t="shared" si="364"/>
        <v>0</v>
      </c>
      <c r="AH605" s="213">
        <f t="shared" si="364"/>
        <v>0</v>
      </c>
      <c r="AI605" s="213">
        <f t="shared" si="364"/>
        <v>0</v>
      </c>
      <c r="AJ605" s="213">
        <f t="shared" si="364"/>
        <v>0</v>
      </c>
      <c r="AK605" s="213">
        <f t="shared" si="364"/>
        <v>0</v>
      </c>
      <c r="AL605" s="213">
        <f t="shared" si="364"/>
        <v>0</v>
      </c>
      <c r="AM605" s="213">
        <f t="shared" si="364"/>
        <v>0</v>
      </c>
      <c r="AN605" s="213">
        <f t="shared" si="364"/>
        <v>0</v>
      </c>
      <c r="AO605" s="213">
        <f t="shared" si="364"/>
        <v>0</v>
      </c>
      <c r="AP605" s="213">
        <f t="shared" si="364"/>
        <v>0</v>
      </c>
    </row>
    <row r="606" spans="1:42" x14ac:dyDescent="0.3">
      <c r="A606" s="4">
        <f t="shared" si="360"/>
        <v>7</v>
      </c>
      <c r="B606" s="233">
        <f t="shared" si="357"/>
        <v>0</v>
      </c>
      <c r="C606" s="235">
        <f t="shared" ref="C606:AP606" si="365">IF(AND(C$2&gt;equip1_reserve_freq*$A593,C$2&lt;=equip1_reserve_freq*$A594),$B594/(equip1_reserve_freq),0)</f>
        <v>0</v>
      </c>
      <c r="D606" s="213">
        <f t="shared" si="365"/>
        <v>0</v>
      </c>
      <c r="E606" s="213">
        <f t="shared" si="365"/>
        <v>0</v>
      </c>
      <c r="F606" s="213">
        <f t="shared" si="365"/>
        <v>0</v>
      </c>
      <c r="G606" s="213">
        <f t="shared" si="365"/>
        <v>0</v>
      </c>
      <c r="H606" s="213">
        <f t="shared" si="365"/>
        <v>0</v>
      </c>
      <c r="I606" s="213">
        <f t="shared" si="365"/>
        <v>0</v>
      </c>
      <c r="J606" s="213">
        <f t="shared" si="365"/>
        <v>0</v>
      </c>
      <c r="K606" s="213">
        <f t="shared" si="365"/>
        <v>0</v>
      </c>
      <c r="L606" s="213">
        <f t="shared" si="365"/>
        <v>0</v>
      </c>
      <c r="M606" s="213">
        <f t="shared" si="365"/>
        <v>0</v>
      </c>
      <c r="N606" s="213">
        <f t="shared" si="365"/>
        <v>0</v>
      </c>
      <c r="O606" s="213">
        <f t="shared" si="365"/>
        <v>0</v>
      </c>
      <c r="P606" s="213">
        <f t="shared" si="365"/>
        <v>0</v>
      </c>
      <c r="Q606" s="213">
        <f t="shared" si="365"/>
        <v>0</v>
      </c>
      <c r="R606" s="213">
        <f t="shared" si="365"/>
        <v>0</v>
      </c>
      <c r="S606" s="213">
        <f t="shared" si="365"/>
        <v>0</v>
      </c>
      <c r="T606" s="213">
        <f t="shared" si="365"/>
        <v>0</v>
      </c>
      <c r="U606" s="213">
        <f t="shared" si="365"/>
        <v>0</v>
      </c>
      <c r="V606" s="213">
        <f t="shared" si="365"/>
        <v>0</v>
      </c>
      <c r="W606" s="213">
        <f t="shared" si="365"/>
        <v>0</v>
      </c>
      <c r="X606" s="213">
        <f t="shared" si="365"/>
        <v>0</v>
      </c>
      <c r="Y606" s="213">
        <f t="shared" si="365"/>
        <v>0</v>
      </c>
      <c r="Z606" s="213">
        <f t="shared" si="365"/>
        <v>0</v>
      </c>
      <c r="AA606" s="213">
        <f t="shared" si="365"/>
        <v>0</v>
      </c>
      <c r="AB606" s="213">
        <f t="shared" si="365"/>
        <v>0</v>
      </c>
      <c r="AC606" s="213">
        <f t="shared" si="365"/>
        <v>0</v>
      </c>
      <c r="AD606" s="213">
        <f t="shared" si="365"/>
        <v>0</v>
      </c>
      <c r="AE606" s="213">
        <f t="shared" si="365"/>
        <v>0</v>
      </c>
      <c r="AF606" s="213">
        <f t="shared" si="365"/>
        <v>0</v>
      </c>
      <c r="AG606" s="213">
        <f t="shared" si="365"/>
        <v>0</v>
      </c>
      <c r="AH606" s="213">
        <f t="shared" si="365"/>
        <v>0</v>
      </c>
      <c r="AI606" s="213">
        <f t="shared" si="365"/>
        <v>0</v>
      </c>
      <c r="AJ606" s="213">
        <f t="shared" si="365"/>
        <v>0</v>
      </c>
      <c r="AK606" s="213">
        <f t="shared" si="365"/>
        <v>0</v>
      </c>
      <c r="AL606" s="213">
        <f t="shared" si="365"/>
        <v>0</v>
      </c>
      <c r="AM606" s="213">
        <f t="shared" si="365"/>
        <v>0</v>
      </c>
      <c r="AN606" s="213">
        <f t="shared" si="365"/>
        <v>0</v>
      </c>
      <c r="AO606" s="213">
        <f t="shared" si="365"/>
        <v>0</v>
      </c>
      <c r="AP606" s="213">
        <f t="shared" si="365"/>
        <v>0</v>
      </c>
    </row>
    <row r="607" spans="1:42" x14ac:dyDescent="0.3">
      <c r="A607" s="4">
        <f t="shared" si="360"/>
        <v>8</v>
      </c>
      <c r="B607" s="233">
        <f t="shared" si="357"/>
        <v>0</v>
      </c>
      <c r="C607" s="235">
        <f t="shared" ref="C607:AP607" si="366">IF(AND(C$2&gt;equip1_reserve_freq*$A594,C$2&lt;=equip1_reserve_freq*$A595),$B595/(equip1_reserve_freq),0)</f>
        <v>0</v>
      </c>
      <c r="D607" s="213">
        <f t="shared" si="366"/>
        <v>0</v>
      </c>
      <c r="E607" s="213">
        <f t="shared" si="366"/>
        <v>0</v>
      </c>
      <c r="F607" s="213">
        <f t="shared" si="366"/>
        <v>0</v>
      </c>
      <c r="G607" s="213">
        <f t="shared" si="366"/>
        <v>0</v>
      </c>
      <c r="H607" s="213">
        <f t="shared" si="366"/>
        <v>0</v>
      </c>
      <c r="I607" s="213">
        <f t="shared" si="366"/>
        <v>0</v>
      </c>
      <c r="J607" s="213">
        <f t="shared" si="366"/>
        <v>0</v>
      </c>
      <c r="K607" s="213">
        <f t="shared" si="366"/>
        <v>0</v>
      </c>
      <c r="L607" s="213">
        <f t="shared" si="366"/>
        <v>0</v>
      </c>
      <c r="M607" s="213">
        <f t="shared" si="366"/>
        <v>0</v>
      </c>
      <c r="N607" s="213">
        <f t="shared" si="366"/>
        <v>0</v>
      </c>
      <c r="O607" s="213">
        <f t="shared" si="366"/>
        <v>0</v>
      </c>
      <c r="P607" s="213">
        <f t="shared" si="366"/>
        <v>0</v>
      </c>
      <c r="Q607" s="213">
        <f t="shared" si="366"/>
        <v>0</v>
      </c>
      <c r="R607" s="213">
        <f t="shared" si="366"/>
        <v>0</v>
      </c>
      <c r="S607" s="213">
        <f t="shared" si="366"/>
        <v>0</v>
      </c>
      <c r="T607" s="213">
        <f t="shared" si="366"/>
        <v>0</v>
      </c>
      <c r="U607" s="213">
        <f t="shared" si="366"/>
        <v>0</v>
      </c>
      <c r="V607" s="213">
        <f t="shared" si="366"/>
        <v>0</v>
      </c>
      <c r="W607" s="213">
        <f t="shared" si="366"/>
        <v>0</v>
      </c>
      <c r="X607" s="213">
        <f t="shared" si="366"/>
        <v>0</v>
      </c>
      <c r="Y607" s="213">
        <f t="shared" si="366"/>
        <v>0</v>
      </c>
      <c r="Z607" s="213">
        <f t="shared" si="366"/>
        <v>0</v>
      </c>
      <c r="AA607" s="213">
        <f t="shared" si="366"/>
        <v>0</v>
      </c>
      <c r="AB607" s="213">
        <f t="shared" si="366"/>
        <v>0</v>
      </c>
      <c r="AC607" s="213">
        <f t="shared" si="366"/>
        <v>0</v>
      </c>
      <c r="AD607" s="213">
        <f t="shared" si="366"/>
        <v>0</v>
      </c>
      <c r="AE607" s="213">
        <f t="shared" si="366"/>
        <v>0</v>
      </c>
      <c r="AF607" s="213">
        <f t="shared" si="366"/>
        <v>0</v>
      </c>
      <c r="AG607" s="213">
        <f t="shared" si="366"/>
        <v>0</v>
      </c>
      <c r="AH607" s="213">
        <f t="shared" si="366"/>
        <v>0</v>
      </c>
      <c r="AI607" s="213">
        <f t="shared" si="366"/>
        <v>0</v>
      </c>
      <c r="AJ607" s="213">
        <f t="shared" si="366"/>
        <v>0</v>
      </c>
      <c r="AK607" s="213">
        <f t="shared" si="366"/>
        <v>0</v>
      </c>
      <c r="AL607" s="213">
        <f t="shared" si="366"/>
        <v>0</v>
      </c>
      <c r="AM607" s="213">
        <f t="shared" si="366"/>
        <v>0</v>
      </c>
      <c r="AN607" s="213">
        <f t="shared" si="366"/>
        <v>0</v>
      </c>
      <c r="AO607" s="213">
        <f t="shared" si="366"/>
        <v>0</v>
      </c>
      <c r="AP607" s="213">
        <f t="shared" si="366"/>
        <v>0</v>
      </c>
    </row>
    <row r="608" spans="1:42" x14ac:dyDescent="0.3">
      <c r="A608" s="4">
        <f>A607+1</f>
        <v>9</v>
      </c>
      <c r="B608" s="233">
        <f t="shared" si="357"/>
        <v>0</v>
      </c>
      <c r="C608" s="235">
        <f t="shared" ref="C608:AP608" si="367">IF(AND(C$2&gt;equip1_reserve_freq*$A595,C$2&lt;=equip1_reserve_freq*$A596),$B596/(equip1_reserve_freq),0)</f>
        <v>0</v>
      </c>
      <c r="D608" s="213">
        <f t="shared" si="367"/>
        <v>0</v>
      </c>
      <c r="E608" s="213">
        <f t="shared" si="367"/>
        <v>0</v>
      </c>
      <c r="F608" s="213">
        <f t="shared" si="367"/>
        <v>0</v>
      </c>
      <c r="G608" s="213">
        <f t="shared" si="367"/>
        <v>0</v>
      </c>
      <c r="H608" s="213">
        <f t="shared" si="367"/>
        <v>0</v>
      </c>
      <c r="I608" s="213">
        <f t="shared" si="367"/>
        <v>0</v>
      </c>
      <c r="J608" s="213">
        <f t="shared" si="367"/>
        <v>0</v>
      </c>
      <c r="K608" s="213">
        <f t="shared" si="367"/>
        <v>0</v>
      </c>
      <c r="L608" s="213">
        <f t="shared" si="367"/>
        <v>0</v>
      </c>
      <c r="M608" s="213">
        <f t="shared" si="367"/>
        <v>0</v>
      </c>
      <c r="N608" s="213">
        <f t="shared" si="367"/>
        <v>0</v>
      </c>
      <c r="O608" s="213">
        <f t="shared" si="367"/>
        <v>0</v>
      </c>
      <c r="P608" s="213">
        <f t="shared" si="367"/>
        <v>0</v>
      </c>
      <c r="Q608" s="213">
        <f t="shared" si="367"/>
        <v>0</v>
      </c>
      <c r="R608" s="213">
        <f t="shared" si="367"/>
        <v>0</v>
      </c>
      <c r="S608" s="213">
        <f t="shared" si="367"/>
        <v>0</v>
      </c>
      <c r="T608" s="213">
        <f t="shared" si="367"/>
        <v>0</v>
      </c>
      <c r="U608" s="213">
        <f t="shared" si="367"/>
        <v>0</v>
      </c>
      <c r="V608" s="213">
        <f t="shared" si="367"/>
        <v>0</v>
      </c>
      <c r="W608" s="213">
        <f t="shared" si="367"/>
        <v>0</v>
      </c>
      <c r="X608" s="213">
        <f t="shared" si="367"/>
        <v>0</v>
      </c>
      <c r="Y608" s="213">
        <f t="shared" si="367"/>
        <v>0</v>
      </c>
      <c r="Z608" s="213">
        <f t="shared" si="367"/>
        <v>0</v>
      </c>
      <c r="AA608" s="213">
        <f t="shared" si="367"/>
        <v>0</v>
      </c>
      <c r="AB608" s="213">
        <f t="shared" si="367"/>
        <v>0</v>
      </c>
      <c r="AC608" s="213">
        <f t="shared" si="367"/>
        <v>0</v>
      </c>
      <c r="AD608" s="213">
        <f t="shared" si="367"/>
        <v>0</v>
      </c>
      <c r="AE608" s="213">
        <f t="shared" si="367"/>
        <v>0</v>
      </c>
      <c r="AF608" s="213">
        <f t="shared" si="367"/>
        <v>0</v>
      </c>
      <c r="AG608" s="213">
        <f t="shared" si="367"/>
        <v>0</v>
      </c>
      <c r="AH608" s="213">
        <f t="shared" si="367"/>
        <v>0</v>
      </c>
      <c r="AI608" s="213">
        <f t="shared" si="367"/>
        <v>0</v>
      </c>
      <c r="AJ608" s="213">
        <f t="shared" si="367"/>
        <v>0</v>
      </c>
      <c r="AK608" s="213">
        <f t="shared" si="367"/>
        <v>0</v>
      </c>
      <c r="AL608" s="213">
        <f t="shared" si="367"/>
        <v>0</v>
      </c>
      <c r="AM608" s="213">
        <f t="shared" si="367"/>
        <v>0</v>
      </c>
      <c r="AN608" s="213">
        <f t="shared" si="367"/>
        <v>0</v>
      </c>
      <c r="AO608" s="213">
        <f t="shared" si="367"/>
        <v>0</v>
      </c>
      <c r="AP608" s="213">
        <f t="shared" si="367"/>
        <v>0</v>
      </c>
    </row>
    <row r="609" spans="1:42" x14ac:dyDescent="0.3">
      <c r="A609" s="4">
        <f t="shared" ref="A609" si="368">A608+1</f>
        <v>10</v>
      </c>
      <c r="B609" s="233">
        <f t="shared" si="357"/>
        <v>0</v>
      </c>
      <c r="C609" s="234">
        <f t="shared" ref="C609:AP609" si="369">IF(AND(C$2&gt;equip1_reserve_freq*$A596,C$2&lt;=equip1_reserve_freq*$A597),$B597/(equip1_reserve_freq),0)</f>
        <v>0</v>
      </c>
      <c r="D609" s="218">
        <f t="shared" si="369"/>
        <v>0</v>
      </c>
      <c r="E609" s="218">
        <f t="shared" si="369"/>
        <v>0</v>
      </c>
      <c r="F609" s="218">
        <f t="shared" si="369"/>
        <v>0</v>
      </c>
      <c r="G609" s="218">
        <f t="shared" si="369"/>
        <v>0</v>
      </c>
      <c r="H609" s="218">
        <f t="shared" si="369"/>
        <v>0</v>
      </c>
      <c r="I609" s="218">
        <f t="shared" si="369"/>
        <v>0</v>
      </c>
      <c r="J609" s="218">
        <f t="shared" si="369"/>
        <v>0</v>
      </c>
      <c r="K609" s="218">
        <f t="shared" si="369"/>
        <v>0</v>
      </c>
      <c r="L609" s="218">
        <f t="shared" si="369"/>
        <v>0</v>
      </c>
      <c r="M609" s="218">
        <f t="shared" si="369"/>
        <v>0</v>
      </c>
      <c r="N609" s="218">
        <f t="shared" si="369"/>
        <v>0</v>
      </c>
      <c r="O609" s="218">
        <f t="shared" si="369"/>
        <v>0</v>
      </c>
      <c r="P609" s="218">
        <f t="shared" si="369"/>
        <v>0</v>
      </c>
      <c r="Q609" s="218">
        <f t="shared" si="369"/>
        <v>0</v>
      </c>
      <c r="R609" s="218">
        <f t="shared" si="369"/>
        <v>0</v>
      </c>
      <c r="S609" s="218">
        <f t="shared" si="369"/>
        <v>0</v>
      </c>
      <c r="T609" s="218">
        <f t="shared" si="369"/>
        <v>0</v>
      </c>
      <c r="U609" s="218">
        <f t="shared" si="369"/>
        <v>0</v>
      </c>
      <c r="V609" s="218">
        <f t="shared" si="369"/>
        <v>0</v>
      </c>
      <c r="W609" s="218">
        <f t="shared" si="369"/>
        <v>0</v>
      </c>
      <c r="X609" s="218">
        <f t="shared" si="369"/>
        <v>0</v>
      </c>
      <c r="Y609" s="218">
        <f t="shared" si="369"/>
        <v>0</v>
      </c>
      <c r="Z609" s="218">
        <f t="shared" si="369"/>
        <v>0</v>
      </c>
      <c r="AA609" s="218">
        <f t="shared" si="369"/>
        <v>0</v>
      </c>
      <c r="AB609" s="218">
        <f t="shared" si="369"/>
        <v>0</v>
      </c>
      <c r="AC609" s="218">
        <f t="shared" si="369"/>
        <v>0</v>
      </c>
      <c r="AD609" s="218">
        <f t="shared" si="369"/>
        <v>0</v>
      </c>
      <c r="AE609" s="218">
        <f t="shared" si="369"/>
        <v>0</v>
      </c>
      <c r="AF609" s="218">
        <f t="shared" si="369"/>
        <v>0</v>
      </c>
      <c r="AG609" s="218">
        <f t="shared" si="369"/>
        <v>0</v>
      </c>
      <c r="AH609" s="218">
        <f t="shared" si="369"/>
        <v>0</v>
      </c>
      <c r="AI609" s="218">
        <f t="shared" si="369"/>
        <v>0</v>
      </c>
      <c r="AJ609" s="218">
        <f t="shared" si="369"/>
        <v>0</v>
      </c>
      <c r="AK609" s="218">
        <f t="shared" si="369"/>
        <v>0</v>
      </c>
      <c r="AL609" s="218">
        <f t="shared" si="369"/>
        <v>0</v>
      </c>
      <c r="AM609" s="218">
        <f t="shared" si="369"/>
        <v>0</v>
      </c>
      <c r="AN609" s="218">
        <f t="shared" si="369"/>
        <v>0</v>
      </c>
      <c r="AO609" s="218">
        <f t="shared" si="369"/>
        <v>0</v>
      </c>
      <c r="AP609" s="218">
        <f t="shared" si="369"/>
        <v>0</v>
      </c>
    </row>
    <row r="610" spans="1:42" x14ac:dyDescent="0.3">
      <c r="A610" s="37" t="s">
        <v>13</v>
      </c>
      <c r="B610" s="28"/>
      <c r="C610" s="20">
        <f>SUM(C600:C609)</f>
        <v>0</v>
      </c>
      <c r="D610" s="20">
        <f t="shared" ref="D610:AP610" si="370">SUM(D600:D609)</f>
        <v>0</v>
      </c>
      <c r="E610" s="20">
        <f t="shared" si="370"/>
        <v>0</v>
      </c>
      <c r="F610" s="20">
        <f t="shared" si="370"/>
        <v>0</v>
      </c>
      <c r="G610" s="20">
        <f t="shared" si="370"/>
        <v>0</v>
      </c>
      <c r="H610" s="20">
        <f t="shared" si="370"/>
        <v>0</v>
      </c>
      <c r="I610" s="20">
        <f t="shared" si="370"/>
        <v>0</v>
      </c>
      <c r="J610" s="20">
        <f t="shared" si="370"/>
        <v>0</v>
      </c>
      <c r="K610" s="20">
        <f t="shared" si="370"/>
        <v>0</v>
      </c>
      <c r="L610" s="20">
        <f t="shared" si="370"/>
        <v>0</v>
      </c>
      <c r="M610" s="20">
        <f t="shared" si="370"/>
        <v>0</v>
      </c>
      <c r="N610" s="20">
        <f t="shared" si="370"/>
        <v>0</v>
      </c>
      <c r="O610" s="20">
        <f t="shared" si="370"/>
        <v>0</v>
      </c>
      <c r="P610" s="20">
        <f t="shared" si="370"/>
        <v>0</v>
      </c>
      <c r="Q610" s="20">
        <f t="shared" si="370"/>
        <v>0</v>
      </c>
      <c r="R610" s="20">
        <f t="shared" si="370"/>
        <v>0</v>
      </c>
      <c r="S610" s="20">
        <f t="shared" si="370"/>
        <v>0</v>
      </c>
      <c r="T610" s="20">
        <f t="shared" si="370"/>
        <v>0</v>
      </c>
      <c r="U610" s="20">
        <f t="shared" si="370"/>
        <v>0</v>
      </c>
      <c r="V610" s="20">
        <f t="shared" si="370"/>
        <v>0</v>
      </c>
      <c r="W610" s="20">
        <f t="shared" si="370"/>
        <v>0</v>
      </c>
      <c r="X610" s="20">
        <f t="shared" si="370"/>
        <v>0</v>
      </c>
      <c r="Y610" s="20">
        <f t="shared" si="370"/>
        <v>0</v>
      </c>
      <c r="Z610" s="20">
        <f t="shared" si="370"/>
        <v>0</v>
      </c>
      <c r="AA610" s="20">
        <f t="shared" si="370"/>
        <v>0</v>
      </c>
      <c r="AB610" s="20">
        <f t="shared" si="370"/>
        <v>0</v>
      </c>
      <c r="AC610" s="20">
        <f t="shared" si="370"/>
        <v>0</v>
      </c>
      <c r="AD610" s="20">
        <f t="shared" si="370"/>
        <v>0</v>
      </c>
      <c r="AE610" s="20">
        <f t="shared" si="370"/>
        <v>0</v>
      </c>
      <c r="AF610" s="20">
        <f t="shared" si="370"/>
        <v>0</v>
      </c>
      <c r="AG610" s="20">
        <f t="shared" si="370"/>
        <v>0</v>
      </c>
      <c r="AH610" s="20">
        <f t="shared" si="370"/>
        <v>0</v>
      </c>
      <c r="AI610" s="20">
        <f t="shared" si="370"/>
        <v>0</v>
      </c>
      <c r="AJ610" s="20">
        <f t="shared" si="370"/>
        <v>0</v>
      </c>
      <c r="AK610" s="20">
        <f t="shared" si="370"/>
        <v>0</v>
      </c>
      <c r="AL610" s="20">
        <f t="shared" si="370"/>
        <v>0</v>
      </c>
      <c r="AM610" s="20">
        <f t="shared" si="370"/>
        <v>0</v>
      </c>
      <c r="AN610" s="20">
        <f t="shared" si="370"/>
        <v>0</v>
      </c>
      <c r="AO610" s="20">
        <f t="shared" si="370"/>
        <v>0</v>
      </c>
      <c r="AP610" s="20">
        <f t="shared" si="370"/>
        <v>0</v>
      </c>
    </row>
    <row r="611" spans="1:42" x14ac:dyDescent="0.3">
      <c r="B611" s="28"/>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3">
      <c r="A612" s="25" t="s">
        <v>340</v>
      </c>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3">
      <c r="A613" s="4" t="s">
        <v>332</v>
      </c>
      <c r="B613" s="217">
        <v>0</v>
      </c>
      <c r="C613" s="217">
        <f>B616</f>
        <v>0</v>
      </c>
      <c r="D613" s="217">
        <f t="shared" ref="D613:AP613" si="371">C616</f>
        <v>0</v>
      </c>
      <c r="E613" s="217">
        <f t="shared" si="371"/>
        <v>0</v>
      </c>
      <c r="F613" s="217">
        <f t="shared" si="371"/>
        <v>0</v>
      </c>
      <c r="G613" s="217">
        <f t="shared" si="371"/>
        <v>0</v>
      </c>
      <c r="H613" s="217">
        <f t="shared" si="371"/>
        <v>0</v>
      </c>
      <c r="I613" s="217">
        <f t="shared" si="371"/>
        <v>0</v>
      </c>
      <c r="J613" s="217">
        <f t="shared" si="371"/>
        <v>0</v>
      </c>
      <c r="K613" s="217">
        <f t="shared" si="371"/>
        <v>0</v>
      </c>
      <c r="L613" s="217">
        <f t="shared" si="371"/>
        <v>0</v>
      </c>
      <c r="M613" s="217">
        <f t="shared" si="371"/>
        <v>0</v>
      </c>
      <c r="N613" s="217">
        <f t="shared" si="371"/>
        <v>0</v>
      </c>
      <c r="O613" s="217">
        <f t="shared" si="371"/>
        <v>0</v>
      </c>
      <c r="P613" s="217">
        <f t="shared" si="371"/>
        <v>0</v>
      </c>
      <c r="Q613" s="217">
        <f t="shared" si="371"/>
        <v>0</v>
      </c>
      <c r="R613" s="217">
        <f t="shared" si="371"/>
        <v>0</v>
      </c>
      <c r="S613" s="217">
        <f t="shared" si="371"/>
        <v>0</v>
      </c>
      <c r="T613" s="217">
        <f t="shared" si="371"/>
        <v>0</v>
      </c>
      <c r="U613" s="217">
        <f t="shared" si="371"/>
        <v>0</v>
      </c>
      <c r="V613" s="217">
        <f t="shared" si="371"/>
        <v>0</v>
      </c>
      <c r="W613" s="217">
        <f t="shared" si="371"/>
        <v>0</v>
      </c>
      <c r="X613" s="217">
        <f t="shared" si="371"/>
        <v>0</v>
      </c>
      <c r="Y613" s="217">
        <f t="shared" si="371"/>
        <v>0</v>
      </c>
      <c r="Z613" s="217">
        <f t="shared" si="371"/>
        <v>0</v>
      </c>
      <c r="AA613" s="217">
        <f t="shared" si="371"/>
        <v>0</v>
      </c>
      <c r="AB613" s="217">
        <f t="shared" si="371"/>
        <v>0</v>
      </c>
      <c r="AC613" s="217">
        <f t="shared" si="371"/>
        <v>0</v>
      </c>
      <c r="AD613" s="217">
        <f t="shared" si="371"/>
        <v>0</v>
      </c>
      <c r="AE613" s="217">
        <f t="shared" si="371"/>
        <v>0</v>
      </c>
      <c r="AF613" s="217">
        <f t="shared" si="371"/>
        <v>0</v>
      </c>
      <c r="AG613" s="217">
        <f t="shared" si="371"/>
        <v>0</v>
      </c>
      <c r="AH613" s="217">
        <f t="shared" si="371"/>
        <v>0</v>
      </c>
      <c r="AI613" s="217">
        <f t="shared" si="371"/>
        <v>0</v>
      </c>
      <c r="AJ613" s="217">
        <f t="shared" si="371"/>
        <v>0</v>
      </c>
      <c r="AK613" s="217">
        <f t="shared" si="371"/>
        <v>0</v>
      </c>
      <c r="AL613" s="217">
        <f t="shared" si="371"/>
        <v>0</v>
      </c>
      <c r="AM613" s="217">
        <f t="shared" si="371"/>
        <v>0</v>
      </c>
      <c r="AN613" s="217">
        <f t="shared" si="371"/>
        <v>0</v>
      </c>
      <c r="AO613" s="217">
        <f t="shared" si="371"/>
        <v>0</v>
      </c>
      <c r="AP613" s="217">
        <f t="shared" si="371"/>
        <v>0</v>
      </c>
    </row>
    <row r="614" spans="1:42" x14ac:dyDescent="0.3">
      <c r="A614" s="4" t="s">
        <v>78</v>
      </c>
      <c r="B614" s="217">
        <v>0</v>
      </c>
      <c r="C614" s="217">
        <f>C642</f>
        <v>0</v>
      </c>
      <c r="D614" s="217">
        <f t="shared" ref="D614:AP614" si="372">D642</f>
        <v>0</v>
      </c>
      <c r="E614" s="217">
        <f t="shared" si="372"/>
        <v>0</v>
      </c>
      <c r="F614" s="217">
        <f t="shared" si="372"/>
        <v>0</v>
      </c>
      <c r="G614" s="217">
        <f t="shared" si="372"/>
        <v>0</v>
      </c>
      <c r="H614" s="217">
        <f t="shared" si="372"/>
        <v>0</v>
      </c>
      <c r="I614" s="217">
        <f t="shared" si="372"/>
        <v>0</v>
      </c>
      <c r="J614" s="217">
        <f t="shared" si="372"/>
        <v>0</v>
      </c>
      <c r="K614" s="217">
        <f t="shared" si="372"/>
        <v>0</v>
      </c>
      <c r="L614" s="217">
        <f t="shared" si="372"/>
        <v>0</v>
      </c>
      <c r="M614" s="217">
        <f t="shared" si="372"/>
        <v>0</v>
      </c>
      <c r="N614" s="217">
        <f t="shared" si="372"/>
        <v>0</v>
      </c>
      <c r="O614" s="217">
        <f t="shared" si="372"/>
        <v>0</v>
      </c>
      <c r="P614" s="217">
        <f t="shared" si="372"/>
        <v>0</v>
      </c>
      <c r="Q614" s="217">
        <f t="shared" si="372"/>
        <v>0</v>
      </c>
      <c r="R614" s="217">
        <f t="shared" si="372"/>
        <v>0</v>
      </c>
      <c r="S614" s="217">
        <f t="shared" si="372"/>
        <v>0</v>
      </c>
      <c r="T614" s="217">
        <f t="shared" si="372"/>
        <v>0</v>
      </c>
      <c r="U614" s="217">
        <f t="shared" si="372"/>
        <v>0</v>
      </c>
      <c r="V614" s="217">
        <f t="shared" si="372"/>
        <v>0</v>
      </c>
      <c r="W614" s="217">
        <f t="shared" si="372"/>
        <v>0</v>
      </c>
      <c r="X614" s="217">
        <f t="shared" si="372"/>
        <v>0</v>
      </c>
      <c r="Y614" s="217">
        <f t="shared" si="372"/>
        <v>0</v>
      </c>
      <c r="Z614" s="217">
        <f t="shared" si="372"/>
        <v>0</v>
      </c>
      <c r="AA614" s="217">
        <f t="shared" si="372"/>
        <v>0</v>
      </c>
      <c r="AB614" s="217">
        <f t="shared" si="372"/>
        <v>0</v>
      </c>
      <c r="AC614" s="217">
        <f t="shared" si="372"/>
        <v>0</v>
      </c>
      <c r="AD614" s="217">
        <f t="shared" si="372"/>
        <v>0</v>
      </c>
      <c r="AE614" s="217">
        <f t="shared" si="372"/>
        <v>0</v>
      </c>
      <c r="AF614" s="217">
        <f t="shared" si="372"/>
        <v>0</v>
      </c>
      <c r="AG614" s="217">
        <f t="shared" si="372"/>
        <v>0</v>
      </c>
      <c r="AH614" s="217">
        <f t="shared" si="372"/>
        <v>0</v>
      </c>
      <c r="AI614" s="217">
        <f t="shared" si="372"/>
        <v>0</v>
      </c>
      <c r="AJ614" s="217">
        <f t="shared" si="372"/>
        <v>0</v>
      </c>
      <c r="AK614" s="217">
        <f t="shared" si="372"/>
        <v>0</v>
      </c>
      <c r="AL614" s="217">
        <f t="shared" si="372"/>
        <v>0</v>
      </c>
      <c r="AM614" s="217">
        <f t="shared" si="372"/>
        <v>0</v>
      </c>
      <c r="AN614" s="217">
        <f t="shared" si="372"/>
        <v>0</v>
      </c>
      <c r="AO614" s="217">
        <f t="shared" si="372"/>
        <v>0</v>
      </c>
      <c r="AP614" s="217">
        <f t="shared" si="372"/>
        <v>0</v>
      </c>
    </row>
    <row r="615" spans="1:42" x14ac:dyDescent="0.3">
      <c r="A615" s="4" t="s">
        <v>333</v>
      </c>
      <c r="B615" s="218">
        <v>0</v>
      </c>
      <c r="C615" s="218">
        <f>-C630</f>
        <v>0</v>
      </c>
      <c r="D615" s="218">
        <f t="shared" ref="D615:AP615" si="373">-D630</f>
        <v>0</v>
      </c>
      <c r="E615" s="218">
        <f t="shared" si="373"/>
        <v>0</v>
      </c>
      <c r="F615" s="218">
        <f t="shared" si="373"/>
        <v>0</v>
      </c>
      <c r="G615" s="218">
        <f t="shared" si="373"/>
        <v>0</v>
      </c>
      <c r="H615" s="218">
        <f t="shared" si="373"/>
        <v>0</v>
      </c>
      <c r="I615" s="218">
        <f t="shared" si="373"/>
        <v>0</v>
      </c>
      <c r="J615" s="218">
        <f t="shared" si="373"/>
        <v>0</v>
      </c>
      <c r="K615" s="218">
        <f t="shared" si="373"/>
        <v>0</v>
      </c>
      <c r="L615" s="218">
        <f t="shared" si="373"/>
        <v>0</v>
      </c>
      <c r="M615" s="218">
        <f t="shared" si="373"/>
        <v>0</v>
      </c>
      <c r="N615" s="218">
        <f t="shared" si="373"/>
        <v>0</v>
      </c>
      <c r="O615" s="218">
        <f t="shared" si="373"/>
        <v>0</v>
      </c>
      <c r="P615" s="218">
        <f t="shared" si="373"/>
        <v>0</v>
      </c>
      <c r="Q615" s="218">
        <f t="shared" si="373"/>
        <v>0</v>
      </c>
      <c r="R615" s="218">
        <f t="shared" si="373"/>
        <v>0</v>
      </c>
      <c r="S615" s="218">
        <f t="shared" si="373"/>
        <v>0</v>
      </c>
      <c r="T615" s="218">
        <f t="shared" si="373"/>
        <v>0</v>
      </c>
      <c r="U615" s="218">
        <f t="shared" si="373"/>
        <v>0</v>
      </c>
      <c r="V615" s="218">
        <f t="shared" si="373"/>
        <v>0</v>
      </c>
      <c r="W615" s="218">
        <f t="shared" si="373"/>
        <v>0</v>
      </c>
      <c r="X615" s="218">
        <f t="shared" si="373"/>
        <v>0</v>
      </c>
      <c r="Y615" s="218">
        <f t="shared" si="373"/>
        <v>0</v>
      </c>
      <c r="Z615" s="218">
        <f t="shared" si="373"/>
        <v>0</v>
      </c>
      <c r="AA615" s="218">
        <f t="shared" si="373"/>
        <v>0</v>
      </c>
      <c r="AB615" s="218">
        <f t="shared" si="373"/>
        <v>0</v>
      </c>
      <c r="AC615" s="218">
        <f t="shared" si="373"/>
        <v>0</v>
      </c>
      <c r="AD615" s="218">
        <f t="shared" si="373"/>
        <v>0</v>
      </c>
      <c r="AE615" s="218">
        <f t="shared" si="373"/>
        <v>0</v>
      </c>
      <c r="AF615" s="218">
        <f t="shared" si="373"/>
        <v>0</v>
      </c>
      <c r="AG615" s="218">
        <f t="shared" si="373"/>
        <v>0</v>
      </c>
      <c r="AH615" s="218">
        <f t="shared" si="373"/>
        <v>0</v>
      </c>
      <c r="AI615" s="218">
        <f t="shared" si="373"/>
        <v>0</v>
      </c>
      <c r="AJ615" s="218">
        <f t="shared" si="373"/>
        <v>0</v>
      </c>
      <c r="AK615" s="218">
        <f t="shared" si="373"/>
        <v>0</v>
      </c>
      <c r="AL615" s="218">
        <f t="shared" si="373"/>
        <v>0</v>
      </c>
      <c r="AM615" s="218">
        <f t="shared" si="373"/>
        <v>0</v>
      </c>
      <c r="AN615" s="218">
        <f t="shared" si="373"/>
        <v>0</v>
      </c>
      <c r="AO615" s="218">
        <f t="shared" si="373"/>
        <v>0</v>
      </c>
      <c r="AP615" s="218">
        <f t="shared" si="373"/>
        <v>0</v>
      </c>
    </row>
    <row r="616" spans="1:42" x14ac:dyDescent="0.3">
      <c r="A616" s="4" t="s">
        <v>285</v>
      </c>
      <c r="B616" s="217">
        <f>SUM(B613:B615)</f>
        <v>0</v>
      </c>
      <c r="C616" s="217">
        <f>SUM(C613:C615)</f>
        <v>0</v>
      </c>
      <c r="D616" s="217">
        <f t="shared" ref="D616:AP616" si="374">SUM(D613:D615)</f>
        <v>0</v>
      </c>
      <c r="E616" s="217">
        <f t="shared" si="374"/>
        <v>0</v>
      </c>
      <c r="F616" s="217">
        <f t="shared" si="374"/>
        <v>0</v>
      </c>
      <c r="G616" s="217">
        <f t="shared" si="374"/>
        <v>0</v>
      </c>
      <c r="H616" s="217">
        <f t="shared" si="374"/>
        <v>0</v>
      </c>
      <c r="I616" s="217">
        <f t="shared" si="374"/>
        <v>0</v>
      </c>
      <c r="J616" s="217">
        <f t="shared" si="374"/>
        <v>0</v>
      </c>
      <c r="K616" s="217">
        <f t="shared" si="374"/>
        <v>0</v>
      </c>
      <c r="L616" s="217">
        <f t="shared" si="374"/>
        <v>0</v>
      </c>
      <c r="M616" s="217">
        <f t="shared" si="374"/>
        <v>0</v>
      </c>
      <c r="N616" s="217">
        <f t="shared" si="374"/>
        <v>0</v>
      </c>
      <c r="O616" s="217">
        <f t="shared" si="374"/>
        <v>0</v>
      </c>
      <c r="P616" s="217">
        <f t="shared" si="374"/>
        <v>0</v>
      </c>
      <c r="Q616" s="217">
        <f t="shared" si="374"/>
        <v>0</v>
      </c>
      <c r="R616" s="217">
        <f t="shared" si="374"/>
        <v>0</v>
      </c>
      <c r="S616" s="217">
        <f t="shared" si="374"/>
        <v>0</v>
      </c>
      <c r="T616" s="217">
        <f t="shared" si="374"/>
        <v>0</v>
      </c>
      <c r="U616" s="217">
        <f t="shared" si="374"/>
        <v>0</v>
      </c>
      <c r="V616" s="217">
        <f t="shared" si="374"/>
        <v>0</v>
      </c>
      <c r="W616" s="217">
        <f t="shared" si="374"/>
        <v>0</v>
      </c>
      <c r="X616" s="217">
        <f t="shared" si="374"/>
        <v>0</v>
      </c>
      <c r="Y616" s="217">
        <f t="shared" si="374"/>
        <v>0</v>
      </c>
      <c r="Z616" s="217">
        <f t="shared" si="374"/>
        <v>0</v>
      </c>
      <c r="AA616" s="217">
        <f t="shared" si="374"/>
        <v>0</v>
      </c>
      <c r="AB616" s="217">
        <f t="shared" si="374"/>
        <v>0</v>
      </c>
      <c r="AC616" s="217">
        <f t="shared" si="374"/>
        <v>0</v>
      </c>
      <c r="AD616" s="217">
        <f t="shared" si="374"/>
        <v>0</v>
      </c>
      <c r="AE616" s="217">
        <f t="shared" si="374"/>
        <v>0</v>
      </c>
      <c r="AF616" s="217">
        <f t="shared" si="374"/>
        <v>0</v>
      </c>
      <c r="AG616" s="217">
        <f t="shared" si="374"/>
        <v>0</v>
      </c>
      <c r="AH616" s="217">
        <f t="shared" si="374"/>
        <v>0</v>
      </c>
      <c r="AI616" s="217">
        <f t="shared" si="374"/>
        <v>0</v>
      </c>
      <c r="AJ616" s="217">
        <f t="shared" si="374"/>
        <v>0</v>
      </c>
      <c r="AK616" s="217">
        <f t="shared" si="374"/>
        <v>0</v>
      </c>
      <c r="AL616" s="217">
        <f t="shared" si="374"/>
        <v>0</v>
      </c>
      <c r="AM616" s="217">
        <f t="shared" si="374"/>
        <v>0</v>
      </c>
      <c r="AN616" s="217">
        <f t="shared" si="374"/>
        <v>0</v>
      </c>
      <c r="AO616" s="217">
        <f t="shared" si="374"/>
        <v>0</v>
      </c>
      <c r="AP616" s="217">
        <f t="shared" si="374"/>
        <v>0</v>
      </c>
    </row>
    <row r="617" spans="1:42" s="122" customFormat="1" x14ac:dyDescent="0.3">
      <c r="A617" s="4"/>
      <c r="G617" s="203"/>
      <c r="H617" s="203"/>
      <c r="I617" s="203"/>
      <c r="J617" s="203"/>
      <c r="K617" s="203"/>
      <c r="L617" s="203"/>
      <c r="M617" s="203"/>
      <c r="N617" s="203"/>
      <c r="O617" s="203"/>
      <c r="P617" s="203"/>
      <c r="Q617" s="203"/>
      <c r="R617" s="203"/>
      <c r="S617" s="203"/>
      <c r="T617" s="203"/>
      <c r="U617" s="203"/>
      <c r="V617" s="203"/>
      <c r="W617" s="203"/>
      <c r="X617" s="203"/>
      <c r="Y617" s="203"/>
      <c r="Z617" s="203"/>
      <c r="AA617" s="203"/>
      <c r="AB617" s="203"/>
      <c r="AC617" s="203"/>
      <c r="AD617" s="203"/>
      <c r="AE617" s="203"/>
      <c r="AF617" s="203"/>
      <c r="AG617" s="203"/>
      <c r="AH617" s="203"/>
      <c r="AI617" s="203"/>
      <c r="AJ617" s="203"/>
      <c r="AK617" s="203"/>
      <c r="AL617" s="203"/>
      <c r="AM617" s="203"/>
      <c r="AN617" s="203"/>
      <c r="AO617" s="203"/>
      <c r="AP617" s="203"/>
    </row>
    <row r="618" spans="1:42" s="122" customFormat="1" x14ac:dyDescent="0.3">
      <c r="A618" s="4" t="s">
        <v>335</v>
      </c>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3">
      <c r="A619" s="4" t="s">
        <v>336</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x14ac:dyDescent="0.3">
      <c r="A620" s="4">
        <v>1</v>
      </c>
      <c r="B620" s="233">
        <f t="shared" ref="B620:B629" si="375">SUM(C620:AP620)</f>
        <v>0</v>
      </c>
      <c r="C620" s="213">
        <f t="shared" ref="C620:AP620" si="376">IF(C$2&gt;analysis_period,0,IF(C$2=equip2_reserve_freq*$A620,equip2_reserve_cost*system_capacity*1000*(1+inflation_rate/100)^B$2,0))</f>
        <v>0</v>
      </c>
      <c r="D620" s="213">
        <f t="shared" si="376"/>
        <v>0</v>
      </c>
      <c r="E620" s="213">
        <f t="shared" si="376"/>
        <v>0</v>
      </c>
      <c r="F620" s="213">
        <f t="shared" si="376"/>
        <v>0</v>
      </c>
      <c r="G620" s="213">
        <f t="shared" si="376"/>
        <v>0</v>
      </c>
      <c r="H620" s="213">
        <f t="shared" si="376"/>
        <v>0</v>
      </c>
      <c r="I620" s="213">
        <f t="shared" si="376"/>
        <v>0</v>
      </c>
      <c r="J620" s="213">
        <f t="shared" si="376"/>
        <v>0</v>
      </c>
      <c r="K620" s="213">
        <f t="shared" si="376"/>
        <v>0</v>
      </c>
      <c r="L620" s="213">
        <f t="shared" si="376"/>
        <v>0</v>
      </c>
      <c r="M620" s="213">
        <f t="shared" si="376"/>
        <v>0</v>
      </c>
      <c r="N620" s="213">
        <f t="shared" si="376"/>
        <v>0</v>
      </c>
      <c r="O620" s="213">
        <f t="shared" si="376"/>
        <v>0</v>
      </c>
      <c r="P620" s="213">
        <f t="shared" si="376"/>
        <v>0</v>
      </c>
      <c r="Q620" s="213">
        <f t="shared" si="376"/>
        <v>0</v>
      </c>
      <c r="R620" s="213">
        <f t="shared" si="376"/>
        <v>0</v>
      </c>
      <c r="S620" s="213">
        <f t="shared" si="376"/>
        <v>0</v>
      </c>
      <c r="T620" s="213">
        <f t="shared" si="376"/>
        <v>0</v>
      </c>
      <c r="U620" s="213">
        <f t="shared" si="376"/>
        <v>0</v>
      </c>
      <c r="V620" s="213">
        <f t="shared" si="376"/>
        <v>0</v>
      </c>
      <c r="W620" s="213">
        <f t="shared" si="376"/>
        <v>0</v>
      </c>
      <c r="X620" s="213">
        <f t="shared" si="376"/>
        <v>0</v>
      </c>
      <c r="Y620" s="213">
        <f t="shared" si="376"/>
        <v>0</v>
      </c>
      <c r="Z620" s="213">
        <f t="shared" si="376"/>
        <v>0</v>
      </c>
      <c r="AA620" s="213">
        <f t="shared" si="376"/>
        <v>0</v>
      </c>
      <c r="AB620" s="213">
        <f t="shared" si="376"/>
        <v>0</v>
      </c>
      <c r="AC620" s="213">
        <f t="shared" si="376"/>
        <v>0</v>
      </c>
      <c r="AD620" s="213">
        <f t="shared" si="376"/>
        <v>0</v>
      </c>
      <c r="AE620" s="213">
        <f t="shared" si="376"/>
        <v>0</v>
      </c>
      <c r="AF620" s="213">
        <f t="shared" si="376"/>
        <v>0</v>
      </c>
      <c r="AG620" s="213">
        <f t="shared" si="376"/>
        <v>0</v>
      </c>
      <c r="AH620" s="213">
        <f t="shared" si="376"/>
        <v>0</v>
      </c>
      <c r="AI620" s="213">
        <f t="shared" si="376"/>
        <v>0</v>
      </c>
      <c r="AJ620" s="213">
        <f t="shared" si="376"/>
        <v>0</v>
      </c>
      <c r="AK620" s="213">
        <f t="shared" si="376"/>
        <v>0</v>
      </c>
      <c r="AL620" s="213">
        <f t="shared" si="376"/>
        <v>0</v>
      </c>
      <c r="AM620" s="213">
        <f t="shared" si="376"/>
        <v>0</v>
      </c>
      <c r="AN620" s="213">
        <f t="shared" si="376"/>
        <v>0</v>
      </c>
      <c r="AO620" s="213">
        <f t="shared" si="376"/>
        <v>0</v>
      </c>
      <c r="AP620" s="213">
        <f t="shared" si="376"/>
        <v>0</v>
      </c>
    </row>
    <row r="621" spans="1:42" x14ac:dyDescent="0.3">
      <c r="A621" s="4">
        <f>A620+1</f>
        <v>2</v>
      </c>
      <c r="B621" s="233">
        <f t="shared" si="375"/>
        <v>0</v>
      </c>
      <c r="C621" s="213">
        <f t="shared" ref="C621:AP621" si="377">IF(C$2&gt;analysis_period,0,IF(C$2=equip2_reserve_freq*$A621,equip2_reserve_cost*system_capacity*1000*(1+inflation_rate/100)^B$2,0))</f>
        <v>0</v>
      </c>
      <c r="D621" s="213">
        <f t="shared" si="377"/>
        <v>0</v>
      </c>
      <c r="E621" s="213">
        <f t="shared" si="377"/>
        <v>0</v>
      </c>
      <c r="F621" s="213">
        <f t="shared" si="377"/>
        <v>0</v>
      </c>
      <c r="G621" s="213">
        <f t="shared" si="377"/>
        <v>0</v>
      </c>
      <c r="H621" s="213">
        <f t="shared" si="377"/>
        <v>0</v>
      </c>
      <c r="I621" s="213">
        <f t="shared" si="377"/>
        <v>0</v>
      </c>
      <c r="J621" s="213">
        <f t="shared" si="377"/>
        <v>0</v>
      </c>
      <c r="K621" s="213">
        <f t="shared" si="377"/>
        <v>0</v>
      </c>
      <c r="L621" s="213">
        <f t="shared" si="377"/>
        <v>0</v>
      </c>
      <c r="M621" s="213">
        <f t="shared" si="377"/>
        <v>0</v>
      </c>
      <c r="N621" s="213">
        <f t="shared" si="377"/>
        <v>0</v>
      </c>
      <c r="O621" s="213">
        <f t="shared" si="377"/>
        <v>0</v>
      </c>
      <c r="P621" s="213">
        <f t="shared" si="377"/>
        <v>0</v>
      </c>
      <c r="Q621" s="213">
        <f t="shared" si="377"/>
        <v>0</v>
      </c>
      <c r="R621" s="213">
        <f t="shared" si="377"/>
        <v>0</v>
      </c>
      <c r="S621" s="213">
        <f t="shared" si="377"/>
        <v>0</v>
      </c>
      <c r="T621" s="213">
        <f t="shared" si="377"/>
        <v>0</v>
      </c>
      <c r="U621" s="213">
        <f t="shared" si="377"/>
        <v>0</v>
      </c>
      <c r="V621" s="213">
        <f t="shared" si="377"/>
        <v>0</v>
      </c>
      <c r="W621" s="213">
        <f t="shared" si="377"/>
        <v>0</v>
      </c>
      <c r="X621" s="213">
        <f t="shared" si="377"/>
        <v>0</v>
      </c>
      <c r="Y621" s="213">
        <f t="shared" si="377"/>
        <v>0</v>
      </c>
      <c r="Z621" s="213">
        <f t="shared" si="377"/>
        <v>0</v>
      </c>
      <c r="AA621" s="213">
        <f t="shared" si="377"/>
        <v>0</v>
      </c>
      <c r="AB621" s="213">
        <f t="shared" si="377"/>
        <v>0</v>
      </c>
      <c r="AC621" s="213">
        <f t="shared" si="377"/>
        <v>0</v>
      </c>
      <c r="AD621" s="213">
        <f t="shared" si="377"/>
        <v>0</v>
      </c>
      <c r="AE621" s="213">
        <f t="shared" si="377"/>
        <v>0</v>
      </c>
      <c r="AF621" s="213">
        <f t="shared" si="377"/>
        <v>0</v>
      </c>
      <c r="AG621" s="213">
        <f t="shared" si="377"/>
        <v>0</v>
      </c>
      <c r="AH621" s="213">
        <f t="shared" si="377"/>
        <v>0</v>
      </c>
      <c r="AI621" s="213">
        <f t="shared" si="377"/>
        <v>0</v>
      </c>
      <c r="AJ621" s="213">
        <f t="shared" si="377"/>
        <v>0</v>
      </c>
      <c r="AK621" s="213">
        <f t="shared" si="377"/>
        <v>0</v>
      </c>
      <c r="AL621" s="213">
        <f t="shared" si="377"/>
        <v>0</v>
      </c>
      <c r="AM621" s="213">
        <f t="shared" si="377"/>
        <v>0</v>
      </c>
      <c r="AN621" s="213">
        <f t="shared" si="377"/>
        <v>0</v>
      </c>
      <c r="AO621" s="213">
        <f t="shared" si="377"/>
        <v>0</v>
      </c>
      <c r="AP621" s="213">
        <f t="shared" si="377"/>
        <v>0</v>
      </c>
    </row>
    <row r="622" spans="1:42" x14ac:dyDescent="0.3">
      <c r="A622" s="4">
        <f t="shared" ref="A622:A629" si="378">A621+1</f>
        <v>3</v>
      </c>
      <c r="B622" s="233">
        <f t="shared" si="375"/>
        <v>0</v>
      </c>
      <c r="C622" s="213">
        <f t="shared" ref="C622:AP622" si="379">IF(C$2&gt;analysis_period,0,IF(C$2=equip2_reserve_freq*$A622,equip2_reserve_cost*system_capacity*1000*(1+inflation_rate/100)^B$2,0))</f>
        <v>0</v>
      </c>
      <c r="D622" s="213">
        <f t="shared" si="379"/>
        <v>0</v>
      </c>
      <c r="E622" s="213">
        <f t="shared" si="379"/>
        <v>0</v>
      </c>
      <c r="F622" s="213">
        <f t="shared" si="379"/>
        <v>0</v>
      </c>
      <c r="G622" s="213">
        <f t="shared" si="379"/>
        <v>0</v>
      </c>
      <c r="H622" s="213">
        <f t="shared" si="379"/>
        <v>0</v>
      </c>
      <c r="I622" s="213">
        <f t="shared" si="379"/>
        <v>0</v>
      </c>
      <c r="J622" s="213">
        <f t="shared" si="379"/>
        <v>0</v>
      </c>
      <c r="K622" s="213">
        <f t="shared" si="379"/>
        <v>0</v>
      </c>
      <c r="L622" s="213">
        <f t="shared" si="379"/>
        <v>0</v>
      </c>
      <c r="M622" s="213">
        <f t="shared" si="379"/>
        <v>0</v>
      </c>
      <c r="N622" s="213">
        <f t="shared" si="379"/>
        <v>0</v>
      </c>
      <c r="O622" s="213">
        <f t="shared" si="379"/>
        <v>0</v>
      </c>
      <c r="P622" s="213">
        <f t="shared" si="379"/>
        <v>0</v>
      </c>
      <c r="Q622" s="213">
        <f t="shared" si="379"/>
        <v>0</v>
      </c>
      <c r="R622" s="213">
        <f t="shared" si="379"/>
        <v>0</v>
      </c>
      <c r="S622" s="213">
        <f t="shared" si="379"/>
        <v>0</v>
      </c>
      <c r="T622" s="213">
        <f t="shared" si="379"/>
        <v>0</v>
      </c>
      <c r="U622" s="213">
        <f t="shared" si="379"/>
        <v>0</v>
      </c>
      <c r="V622" s="213">
        <f t="shared" si="379"/>
        <v>0</v>
      </c>
      <c r="W622" s="213">
        <f t="shared" si="379"/>
        <v>0</v>
      </c>
      <c r="X622" s="213">
        <f t="shared" si="379"/>
        <v>0</v>
      </c>
      <c r="Y622" s="213">
        <f t="shared" si="379"/>
        <v>0</v>
      </c>
      <c r="Z622" s="213">
        <f t="shared" si="379"/>
        <v>0</v>
      </c>
      <c r="AA622" s="213">
        <f t="shared" si="379"/>
        <v>0</v>
      </c>
      <c r="AB622" s="213">
        <f t="shared" si="379"/>
        <v>0</v>
      </c>
      <c r="AC622" s="213">
        <f t="shared" si="379"/>
        <v>0</v>
      </c>
      <c r="AD622" s="213">
        <f t="shared" si="379"/>
        <v>0</v>
      </c>
      <c r="AE622" s="213">
        <f t="shared" si="379"/>
        <v>0</v>
      </c>
      <c r="AF622" s="213">
        <f t="shared" si="379"/>
        <v>0</v>
      </c>
      <c r="AG622" s="213">
        <f t="shared" si="379"/>
        <v>0</v>
      </c>
      <c r="AH622" s="213">
        <f t="shared" si="379"/>
        <v>0</v>
      </c>
      <c r="AI622" s="213">
        <f t="shared" si="379"/>
        <v>0</v>
      </c>
      <c r="AJ622" s="213">
        <f t="shared" si="379"/>
        <v>0</v>
      </c>
      <c r="AK622" s="213">
        <f t="shared" si="379"/>
        <v>0</v>
      </c>
      <c r="AL622" s="213">
        <f t="shared" si="379"/>
        <v>0</v>
      </c>
      <c r="AM622" s="213">
        <f t="shared" si="379"/>
        <v>0</v>
      </c>
      <c r="AN622" s="213">
        <f t="shared" si="379"/>
        <v>0</v>
      </c>
      <c r="AO622" s="213">
        <f t="shared" si="379"/>
        <v>0</v>
      </c>
      <c r="AP622" s="213">
        <f t="shared" si="379"/>
        <v>0</v>
      </c>
    </row>
    <row r="623" spans="1:42" x14ac:dyDescent="0.3">
      <c r="A623" s="4">
        <f t="shared" si="378"/>
        <v>4</v>
      </c>
      <c r="B623" s="233">
        <f t="shared" si="375"/>
        <v>0</v>
      </c>
      <c r="C623" s="213">
        <f t="shared" ref="C623:AP623" si="380">IF(C$2&gt;analysis_period,0,IF(C$2=equip2_reserve_freq*$A623,equip2_reserve_cost*system_capacity*1000*(1+inflation_rate/100)^B$2,0))</f>
        <v>0</v>
      </c>
      <c r="D623" s="213">
        <f t="shared" si="380"/>
        <v>0</v>
      </c>
      <c r="E623" s="213">
        <f t="shared" si="380"/>
        <v>0</v>
      </c>
      <c r="F623" s="213">
        <f t="shared" si="380"/>
        <v>0</v>
      </c>
      <c r="G623" s="213">
        <f t="shared" si="380"/>
        <v>0</v>
      </c>
      <c r="H623" s="213">
        <f t="shared" si="380"/>
        <v>0</v>
      </c>
      <c r="I623" s="213">
        <f t="shared" si="380"/>
        <v>0</v>
      </c>
      <c r="J623" s="213">
        <f t="shared" si="380"/>
        <v>0</v>
      </c>
      <c r="K623" s="213">
        <f t="shared" si="380"/>
        <v>0</v>
      </c>
      <c r="L623" s="213">
        <f t="shared" si="380"/>
        <v>0</v>
      </c>
      <c r="M623" s="213">
        <f t="shared" si="380"/>
        <v>0</v>
      </c>
      <c r="N623" s="213">
        <f t="shared" si="380"/>
        <v>0</v>
      </c>
      <c r="O623" s="213">
        <f t="shared" si="380"/>
        <v>0</v>
      </c>
      <c r="P623" s="213">
        <f t="shared" si="380"/>
        <v>0</v>
      </c>
      <c r="Q623" s="213">
        <f t="shared" si="380"/>
        <v>0</v>
      </c>
      <c r="R623" s="213">
        <f t="shared" si="380"/>
        <v>0</v>
      </c>
      <c r="S623" s="213">
        <f t="shared" si="380"/>
        <v>0</v>
      </c>
      <c r="T623" s="213">
        <f t="shared" si="380"/>
        <v>0</v>
      </c>
      <c r="U623" s="213">
        <f t="shared" si="380"/>
        <v>0</v>
      </c>
      <c r="V623" s="213">
        <f t="shared" si="380"/>
        <v>0</v>
      </c>
      <c r="W623" s="213">
        <f t="shared" si="380"/>
        <v>0</v>
      </c>
      <c r="X623" s="213">
        <f t="shared" si="380"/>
        <v>0</v>
      </c>
      <c r="Y623" s="213">
        <f t="shared" si="380"/>
        <v>0</v>
      </c>
      <c r="Z623" s="213">
        <f t="shared" si="380"/>
        <v>0</v>
      </c>
      <c r="AA623" s="213">
        <f t="shared" si="380"/>
        <v>0</v>
      </c>
      <c r="AB623" s="213">
        <f t="shared" si="380"/>
        <v>0</v>
      </c>
      <c r="AC623" s="213">
        <f t="shared" si="380"/>
        <v>0</v>
      </c>
      <c r="AD623" s="213">
        <f t="shared" si="380"/>
        <v>0</v>
      </c>
      <c r="AE623" s="213">
        <f t="shared" si="380"/>
        <v>0</v>
      </c>
      <c r="AF623" s="213">
        <f t="shared" si="380"/>
        <v>0</v>
      </c>
      <c r="AG623" s="213">
        <f t="shared" si="380"/>
        <v>0</v>
      </c>
      <c r="AH623" s="213">
        <f t="shared" si="380"/>
        <v>0</v>
      </c>
      <c r="AI623" s="213">
        <f t="shared" si="380"/>
        <v>0</v>
      </c>
      <c r="AJ623" s="213">
        <f t="shared" si="380"/>
        <v>0</v>
      </c>
      <c r="AK623" s="213">
        <f t="shared" si="380"/>
        <v>0</v>
      </c>
      <c r="AL623" s="213">
        <f t="shared" si="380"/>
        <v>0</v>
      </c>
      <c r="AM623" s="213">
        <f t="shared" si="380"/>
        <v>0</v>
      </c>
      <c r="AN623" s="213">
        <f t="shared" si="380"/>
        <v>0</v>
      </c>
      <c r="AO623" s="213">
        <f t="shared" si="380"/>
        <v>0</v>
      </c>
      <c r="AP623" s="213">
        <f t="shared" si="380"/>
        <v>0</v>
      </c>
    </row>
    <row r="624" spans="1:42" x14ac:dyDescent="0.3">
      <c r="A624" s="4">
        <f t="shared" si="378"/>
        <v>5</v>
      </c>
      <c r="B624" s="233">
        <f t="shared" si="375"/>
        <v>0</v>
      </c>
      <c r="C624" s="213">
        <f t="shared" ref="C624:AP624" si="381">IF(C$2&gt;analysis_period,0,IF(C$2=equip2_reserve_freq*$A624,equip2_reserve_cost*system_capacity*1000*(1+inflation_rate/100)^B$2,0))</f>
        <v>0</v>
      </c>
      <c r="D624" s="213">
        <f t="shared" si="381"/>
        <v>0</v>
      </c>
      <c r="E624" s="213">
        <f t="shared" si="381"/>
        <v>0</v>
      </c>
      <c r="F624" s="213">
        <f t="shared" si="381"/>
        <v>0</v>
      </c>
      <c r="G624" s="213">
        <f t="shared" si="381"/>
        <v>0</v>
      </c>
      <c r="H624" s="213">
        <f t="shared" si="381"/>
        <v>0</v>
      </c>
      <c r="I624" s="213">
        <f t="shared" si="381"/>
        <v>0</v>
      </c>
      <c r="J624" s="213">
        <f t="shared" si="381"/>
        <v>0</v>
      </c>
      <c r="K624" s="213">
        <f t="shared" si="381"/>
        <v>0</v>
      </c>
      <c r="L624" s="213">
        <f t="shared" si="381"/>
        <v>0</v>
      </c>
      <c r="M624" s="213">
        <f t="shared" si="381"/>
        <v>0</v>
      </c>
      <c r="N624" s="213">
        <f t="shared" si="381"/>
        <v>0</v>
      </c>
      <c r="O624" s="213">
        <f t="shared" si="381"/>
        <v>0</v>
      </c>
      <c r="P624" s="213">
        <f t="shared" si="381"/>
        <v>0</v>
      </c>
      <c r="Q624" s="213">
        <f t="shared" si="381"/>
        <v>0</v>
      </c>
      <c r="R624" s="213">
        <f t="shared" si="381"/>
        <v>0</v>
      </c>
      <c r="S624" s="213">
        <f t="shared" si="381"/>
        <v>0</v>
      </c>
      <c r="T624" s="213">
        <f t="shared" si="381"/>
        <v>0</v>
      </c>
      <c r="U624" s="213">
        <f t="shared" si="381"/>
        <v>0</v>
      </c>
      <c r="V624" s="213">
        <f t="shared" si="381"/>
        <v>0</v>
      </c>
      <c r="W624" s="213">
        <f t="shared" si="381"/>
        <v>0</v>
      </c>
      <c r="X624" s="213">
        <f t="shared" si="381"/>
        <v>0</v>
      </c>
      <c r="Y624" s="213">
        <f t="shared" si="381"/>
        <v>0</v>
      </c>
      <c r="Z624" s="213">
        <f t="shared" si="381"/>
        <v>0</v>
      </c>
      <c r="AA624" s="213">
        <f t="shared" si="381"/>
        <v>0</v>
      </c>
      <c r="AB624" s="213">
        <f t="shared" si="381"/>
        <v>0</v>
      </c>
      <c r="AC624" s="213">
        <f t="shared" si="381"/>
        <v>0</v>
      </c>
      <c r="AD624" s="213">
        <f t="shared" si="381"/>
        <v>0</v>
      </c>
      <c r="AE624" s="213">
        <f t="shared" si="381"/>
        <v>0</v>
      </c>
      <c r="AF624" s="213">
        <f t="shared" si="381"/>
        <v>0</v>
      </c>
      <c r="AG624" s="213">
        <f t="shared" si="381"/>
        <v>0</v>
      </c>
      <c r="AH624" s="213">
        <f t="shared" si="381"/>
        <v>0</v>
      </c>
      <c r="AI624" s="213">
        <f t="shared" si="381"/>
        <v>0</v>
      </c>
      <c r="AJ624" s="213">
        <f t="shared" si="381"/>
        <v>0</v>
      </c>
      <c r="AK624" s="213">
        <f t="shared" si="381"/>
        <v>0</v>
      </c>
      <c r="AL624" s="213">
        <f t="shared" si="381"/>
        <v>0</v>
      </c>
      <c r="AM624" s="213">
        <f t="shared" si="381"/>
        <v>0</v>
      </c>
      <c r="AN624" s="213">
        <f t="shared" si="381"/>
        <v>0</v>
      </c>
      <c r="AO624" s="213">
        <f t="shared" si="381"/>
        <v>0</v>
      </c>
      <c r="AP624" s="213">
        <f t="shared" si="381"/>
        <v>0</v>
      </c>
    </row>
    <row r="625" spans="1:42" x14ac:dyDescent="0.3">
      <c r="A625" s="4">
        <f t="shared" si="378"/>
        <v>6</v>
      </c>
      <c r="B625" s="233">
        <f t="shared" si="375"/>
        <v>0</v>
      </c>
      <c r="C625" s="213">
        <f t="shared" ref="C625:AP625" si="382">IF(C$2&gt;analysis_period,0,IF(C$2=equip2_reserve_freq*$A625,equip2_reserve_cost*system_capacity*1000*(1+inflation_rate/100)^B$2,0))</f>
        <v>0</v>
      </c>
      <c r="D625" s="213">
        <f t="shared" si="382"/>
        <v>0</v>
      </c>
      <c r="E625" s="213">
        <f t="shared" si="382"/>
        <v>0</v>
      </c>
      <c r="F625" s="213">
        <f t="shared" si="382"/>
        <v>0</v>
      </c>
      <c r="G625" s="213">
        <f t="shared" si="382"/>
        <v>0</v>
      </c>
      <c r="H625" s="213">
        <f t="shared" si="382"/>
        <v>0</v>
      </c>
      <c r="I625" s="213">
        <f t="shared" si="382"/>
        <v>0</v>
      </c>
      <c r="J625" s="213">
        <f t="shared" si="382"/>
        <v>0</v>
      </c>
      <c r="K625" s="213">
        <f t="shared" si="382"/>
        <v>0</v>
      </c>
      <c r="L625" s="213">
        <f t="shared" si="382"/>
        <v>0</v>
      </c>
      <c r="M625" s="213">
        <f t="shared" si="382"/>
        <v>0</v>
      </c>
      <c r="N625" s="213">
        <f t="shared" si="382"/>
        <v>0</v>
      </c>
      <c r="O625" s="213">
        <f t="shared" si="382"/>
        <v>0</v>
      </c>
      <c r="P625" s="213">
        <f t="shared" si="382"/>
        <v>0</v>
      </c>
      <c r="Q625" s="213">
        <f t="shared" si="382"/>
        <v>0</v>
      </c>
      <c r="R625" s="213">
        <f t="shared" si="382"/>
        <v>0</v>
      </c>
      <c r="S625" s="213">
        <f t="shared" si="382"/>
        <v>0</v>
      </c>
      <c r="T625" s="213">
        <f t="shared" si="382"/>
        <v>0</v>
      </c>
      <c r="U625" s="213">
        <f t="shared" si="382"/>
        <v>0</v>
      </c>
      <c r="V625" s="213">
        <f t="shared" si="382"/>
        <v>0</v>
      </c>
      <c r="W625" s="213">
        <f t="shared" si="382"/>
        <v>0</v>
      </c>
      <c r="X625" s="213">
        <f t="shared" si="382"/>
        <v>0</v>
      </c>
      <c r="Y625" s="213">
        <f t="shared" si="382"/>
        <v>0</v>
      </c>
      <c r="Z625" s="213">
        <f t="shared" si="382"/>
        <v>0</v>
      </c>
      <c r="AA625" s="213">
        <f t="shared" si="382"/>
        <v>0</v>
      </c>
      <c r="AB625" s="213">
        <f t="shared" si="382"/>
        <v>0</v>
      </c>
      <c r="AC625" s="213">
        <f t="shared" si="382"/>
        <v>0</v>
      </c>
      <c r="AD625" s="213">
        <f t="shared" si="382"/>
        <v>0</v>
      </c>
      <c r="AE625" s="213">
        <f t="shared" si="382"/>
        <v>0</v>
      </c>
      <c r="AF625" s="213">
        <f t="shared" si="382"/>
        <v>0</v>
      </c>
      <c r="AG625" s="213">
        <f t="shared" si="382"/>
        <v>0</v>
      </c>
      <c r="AH625" s="213">
        <f t="shared" si="382"/>
        <v>0</v>
      </c>
      <c r="AI625" s="213">
        <f t="shared" si="382"/>
        <v>0</v>
      </c>
      <c r="AJ625" s="213">
        <f t="shared" si="382"/>
        <v>0</v>
      </c>
      <c r="AK625" s="213">
        <f t="shared" si="382"/>
        <v>0</v>
      </c>
      <c r="AL625" s="213">
        <f t="shared" si="382"/>
        <v>0</v>
      </c>
      <c r="AM625" s="213">
        <f t="shared" si="382"/>
        <v>0</v>
      </c>
      <c r="AN625" s="213">
        <f t="shared" si="382"/>
        <v>0</v>
      </c>
      <c r="AO625" s="213">
        <f t="shared" si="382"/>
        <v>0</v>
      </c>
      <c r="AP625" s="213">
        <f t="shared" si="382"/>
        <v>0</v>
      </c>
    </row>
    <row r="626" spans="1:42" x14ac:dyDescent="0.3">
      <c r="A626" s="4">
        <f t="shared" si="378"/>
        <v>7</v>
      </c>
      <c r="B626" s="233">
        <f t="shared" si="375"/>
        <v>0</v>
      </c>
      <c r="C626" s="213">
        <f t="shared" ref="C626:AP626" si="383">IF(C$2&gt;analysis_period,0,IF(C$2=equip2_reserve_freq*$A626,equip2_reserve_cost*system_capacity*1000*(1+inflation_rate/100)^B$2,0))</f>
        <v>0</v>
      </c>
      <c r="D626" s="213">
        <f t="shared" si="383"/>
        <v>0</v>
      </c>
      <c r="E626" s="213">
        <f t="shared" si="383"/>
        <v>0</v>
      </c>
      <c r="F626" s="213">
        <f t="shared" si="383"/>
        <v>0</v>
      </c>
      <c r="G626" s="213">
        <f t="shared" si="383"/>
        <v>0</v>
      </c>
      <c r="H626" s="213">
        <f t="shared" si="383"/>
        <v>0</v>
      </c>
      <c r="I626" s="213">
        <f t="shared" si="383"/>
        <v>0</v>
      </c>
      <c r="J626" s="213">
        <f t="shared" si="383"/>
        <v>0</v>
      </c>
      <c r="K626" s="213">
        <f t="shared" si="383"/>
        <v>0</v>
      </c>
      <c r="L626" s="213">
        <f t="shared" si="383"/>
        <v>0</v>
      </c>
      <c r="M626" s="213">
        <f t="shared" si="383"/>
        <v>0</v>
      </c>
      <c r="N626" s="213">
        <f t="shared" si="383"/>
        <v>0</v>
      </c>
      <c r="O626" s="213">
        <f t="shared" si="383"/>
        <v>0</v>
      </c>
      <c r="P626" s="213">
        <f t="shared" si="383"/>
        <v>0</v>
      </c>
      <c r="Q626" s="213">
        <f t="shared" si="383"/>
        <v>0</v>
      </c>
      <c r="R626" s="213">
        <f t="shared" si="383"/>
        <v>0</v>
      </c>
      <c r="S626" s="213">
        <f t="shared" si="383"/>
        <v>0</v>
      </c>
      <c r="T626" s="213">
        <f t="shared" si="383"/>
        <v>0</v>
      </c>
      <c r="U626" s="213">
        <f t="shared" si="383"/>
        <v>0</v>
      </c>
      <c r="V626" s="213">
        <f t="shared" si="383"/>
        <v>0</v>
      </c>
      <c r="W626" s="213">
        <f t="shared" si="383"/>
        <v>0</v>
      </c>
      <c r="X626" s="213">
        <f t="shared" si="383"/>
        <v>0</v>
      </c>
      <c r="Y626" s="213">
        <f t="shared" si="383"/>
        <v>0</v>
      </c>
      <c r="Z626" s="213">
        <f t="shared" si="383"/>
        <v>0</v>
      </c>
      <c r="AA626" s="213">
        <f t="shared" si="383"/>
        <v>0</v>
      </c>
      <c r="AB626" s="213">
        <f t="shared" si="383"/>
        <v>0</v>
      </c>
      <c r="AC626" s="213">
        <f t="shared" si="383"/>
        <v>0</v>
      </c>
      <c r="AD626" s="213">
        <f t="shared" si="383"/>
        <v>0</v>
      </c>
      <c r="AE626" s="213">
        <f t="shared" si="383"/>
        <v>0</v>
      </c>
      <c r="AF626" s="213">
        <f t="shared" si="383"/>
        <v>0</v>
      </c>
      <c r="AG626" s="213">
        <f t="shared" si="383"/>
        <v>0</v>
      </c>
      <c r="AH626" s="213">
        <f t="shared" si="383"/>
        <v>0</v>
      </c>
      <c r="AI626" s="213">
        <f t="shared" si="383"/>
        <v>0</v>
      </c>
      <c r="AJ626" s="213">
        <f t="shared" si="383"/>
        <v>0</v>
      </c>
      <c r="AK626" s="213">
        <f t="shared" si="383"/>
        <v>0</v>
      </c>
      <c r="AL626" s="213">
        <f t="shared" si="383"/>
        <v>0</v>
      </c>
      <c r="AM626" s="213">
        <f t="shared" si="383"/>
        <v>0</v>
      </c>
      <c r="AN626" s="213">
        <f t="shared" si="383"/>
        <v>0</v>
      </c>
      <c r="AO626" s="213">
        <f t="shared" si="383"/>
        <v>0</v>
      </c>
      <c r="AP626" s="213">
        <f t="shared" si="383"/>
        <v>0</v>
      </c>
    </row>
    <row r="627" spans="1:42" x14ac:dyDescent="0.3">
      <c r="A627" s="4">
        <f t="shared" si="378"/>
        <v>8</v>
      </c>
      <c r="B627" s="233">
        <f t="shared" si="375"/>
        <v>0</v>
      </c>
      <c r="C627" s="213">
        <f t="shared" ref="C627:AP627" si="384">IF(C$2&gt;analysis_period,0,IF(C$2=equip2_reserve_freq*$A627,equip2_reserve_cost*system_capacity*1000*(1+inflation_rate/100)^B$2,0))</f>
        <v>0</v>
      </c>
      <c r="D627" s="213">
        <f t="shared" si="384"/>
        <v>0</v>
      </c>
      <c r="E627" s="213">
        <f t="shared" si="384"/>
        <v>0</v>
      </c>
      <c r="F627" s="213">
        <f t="shared" si="384"/>
        <v>0</v>
      </c>
      <c r="G627" s="213">
        <f t="shared" si="384"/>
        <v>0</v>
      </c>
      <c r="H627" s="213">
        <f t="shared" si="384"/>
        <v>0</v>
      </c>
      <c r="I627" s="213">
        <f t="shared" si="384"/>
        <v>0</v>
      </c>
      <c r="J627" s="213">
        <f t="shared" si="384"/>
        <v>0</v>
      </c>
      <c r="K627" s="213">
        <f t="shared" si="384"/>
        <v>0</v>
      </c>
      <c r="L627" s="213">
        <f t="shared" si="384"/>
        <v>0</v>
      </c>
      <c r="M627" s="213">
        <f t="shared" si="384"/>
        <v>0</v>
      </c>
      <c r="N627" s="213">
        <f t="shared" si="384"/>
        <v>0</v>
      </c>
      <c r="O627" s="213">
        <f t="shared" si="384"/>
        <v>0</v>
      </c>
      <c r="P627" s="213">
        <f t="shared" si="384"/>
        <v>0</v>
      </c>
      <c r="Q627" s="213">
        <f t="shared" si="384"/>
        <v>0</v>
      </c>
      <c r="R627" s="213">
        <f t="shared" si="384"/>
        <v>0</v>
      </c>
      <c r="S627" s="213">
        <f t="shared" si="384"/>
        <v>0</v>
      </c>
      <c r="T627" s="213">
        <f t="shared" si="384"/>
        <v>0</v>
      </c>
      <c r="U627" s="213">
        <f t="shared" si="384"/>
        <v>0</v>
      </c>
      <c r="V627" s="213">
        <f t="shared" si="384"/>
        <v>0</v>
      </c>
      <c r="W627" s="213">
        <f t="shared" si="384"/>
        <v>0</v>
      </c>
      <c r="X627" s="213">
        <f t="shared" si="384"/>
        <v>0</v>
      </c>
      <c r="Y627" s="213">
        <f t="shared" si="384"/>
        <v>0</v>
      </c>
      <c r="Z627" s="213">
        <f t="shared" si="384"/>
        <v>0</v>
      </c>
      <c r="AA627" s="213">
        <f t="shared" si="384"/>
        <v>0</v>
      </c>
      <c r="AB627" s="213">
        <f t="shared" si="384"/>
        <v>0</v>
      </c>
      <c r="AC627" s="213">
        <f t="shared" si="384"/>
        <v>0</v>
      </c>
      <c r="AD627" s="213">
        <f t="shared" si="384"/>
        <v>0</v>
      </c>
      <c r="AE627" s="213">
        <f t="shared" si="384"/>
        <v>0</v>
      </c>
      <c r="AF627" s="213">
        <f t="shared" si="384"/>
        <v>0</v>
      </c>
      <c r="AG627" s="213">
        <f t="shared" si="384"/>
        <v>0</v>
      </c>
      <c r="AH627" s="213">
        <f t="shared" si="384"/>
        <v>0</v>
      </c>
      <c r="AI627" s="213">
        <f t="shared" si="384"/>
        <v>0</v>
      </c>
      <c r="AJ627" s="213">
        <f t="shared" si="384"/>
        <v>0</v>
      </c>
      <c r="AK627" s="213">
        <f t="shared" si="384"/>
        <v>0</v>
      </c>
      <c r="AL627" s="213">
        <f t="shared" si="384"/>
        <v>0</v>
      </c>
      <c r="AM627" s="213">
        <f t="shared" si="384"/>
        <v>0</v>
      </c>
      <c r="AN627" s="213">
        <f t="shared" si="384"/>
        <v>0</v>
      </c>
      <c r="AO627" s="213">
        <f t="shared" si="384"/>
        <v>0</v>
      </c>
      <c r="AP627" s="213">
        <f t="shared" si="384"/>
        <v>0</v>
      </c>
    </row>
    <row r="628" spans="1:42" x14ac:dyDescent="0.3">
      <c r="A628" s="4">
        <f>A627+1</f>
        <v>9</v>
      </c>
      <c r="B628" s="233">
        <f t="shared" si="375"/>
        <v>0</v>
      </c>
      <c r="C628" s="213">
        <f t="shared" ref="C628:AP628" si="385">IF(C$2&gt;analysis_period,0,IF(C$2=equip2_reserve_freq*$A628,equip2_reserve_cost*system_capacity*1000*(1+inflation_rate/100)^B$2,0))</f>
        <v>0</v>
      </c>
      <c r="D628" s="213">
        <f t="shared" si="385"/>
        <v>0</v>
      </c>
      <c r="E628" s="213">
        <f t="shared" si="385"/>
        <v>0</v>
      </c>
      <c r="F628" s="213">
        <f t="shared" si="385"/>
        <v>0</v>
      </c>
      <c r="G628" s="213">
        <f t="shared" si="385"/>
        <v>0</v>
      </c>
      <c r="H628" s="213">
        <f t="shared" si="385"/>
        <v>0</v>
      </c>
      <c r="I628" s="213">
        <f t="shared" si="385"/>
        <v>0</v>
      </c>
      <c r="J628" s="213">
        <f t="shared" si="385"/>
        <v>0</v>
      </c>
      <c r="K628" s="213">
        <f t="shared" si="385"/>
        <v>0</v>
      </c>
      <c r="L628" s="213">
        <f t="shared" si="385"/>
        <v>0</v>
      </c>
      <c r="M628" s="213">
        <f t="shared" si="385"/>
        <v>0</v>
      </c>
      <c r="N628" s="213">
        <f t="shared" si="385"/>
        <v>0</v>
      </c>
      <c r="O628" s="213">
        <f t="shared" si="385"/>
        <v>0</v>
      </c>
      <c r="P628" s="213">
        <f t="shared" si="385"/>
        <v>0</v>
      </c>
      <c r="Q628" s="213">
        <f t="shared" si="385"/>
        <v>0</v>
      </c>
      <c r="R628" s="213">
        <f t="shared" si="385"/>
        <v>0</v>
      </c>
      <c r="S628" s="213">
        <f t="shared" si="385"/>
        <v>0</v>
      </c>
      <c r="T628" s="213">
        <f t="shared" si="385"/>
        <v>0</v>
      </c>
      <c r="U628" s="213">
        <f t="shared" si="385"/>
        <v>0</v>
      </c>
      <c r="V628" s="213">
        <f t="shared" si="385"/>
        <v>0</v>
      </c>
      <c r="W628" s="213">
        <f t="shared" si="385"/>
        <v>0</v>
      </c>
      <c r="X628" s="213">
        <f t="shared" si="385"/>
        <v>0</v>
      </c>
      <c r="Y628" s="213">
        <f t="shared" si="385"/>
        <v>0</v>
      </c>
      <c r="Z628" s="213">
        <f t="shared" si="385"/>
        <v>0</v>
      </c>
      <c r="AA628" s="213">
        <f t="shared" si="385"/>
        <v>0</v>
      </c>
      <c r="AB628" s="213">
        <f t="shared" si="385"/>
        <v>0</v>
      </c>
      <c r="AC628" s="213">
        <f t="shared" si="385"/>
        <v>0</v>
      </c>
      <c r="AD628" s="213">
        <f t="shared" si="385"/>
        <v>0</v>
      </c>
      <c r="AE628" s="213">
        <f t="shared" si="385"/>
        <v>0</v>
      </c>
      <c r="AF628" s="213">
        <f t="shared" si="385"/>
        <v>0</v>
      </c>
      <c r="AG628" s="213">
        <f t="shared" si="385"/>
        <v>0</v>
      </c>
      <c r="AH628" s="213">
        <f t="shared" si="385"/>
        <v>0</v>
      </c>
      <c r="AI628" s="213">
        <f t="shared" si="385"/>
        <v>0</v>
      </c>
      <c r="AJ628" s="213">
        <f t="shared" si="385"/>
        <v>0</v>
      </c>
      <c r="AK628" s="213">
        <f t="shared" si="385"/>
        <v>0</v>
      </c>
      <c r="AL628" s="213">
        <f t="shared" si="385"/>
        <v>0</v>
      </c>
      <c r="AM628" s="213">
        <f t="shared" si="385"/>
        <v>0</v>
      </c>
      <c r="AN628" s="213">
        <f t="shared" si="385"/>
        <v>0</v>
      </c>
      <c r="AO628" s="213">
        <f t="shared" si="385"/>
        <v>0</v>
      </c>
      <c r="AP628" s="213">
        <f t="shared" si="385"/>
        <v>0</v>
      </c>
    </row>
    <row r="629" spans="1:42" x14ac:dyDescent="0.3">
      <c r="A629" s="4">
        <f t="shared" si="378"/>
        <v>10</v>
      </c>
      <c r="B629" s="233">
        <f t="shared" si="375"/>
        <v>0</v>
      </c>
      <c r="C629" s="213">
        <f t="shared" ref="C629:AP629" si="386">IF(C$2&gt;analysis_period,0,IF(C$2=equip2_reserve_freq*$A629,equip2_reserve_cost*system_capacity*1000*(1+inflation_rate/100)^B$2,0))</f>
        <v>0</v>
      </c>
      <c r="D629" s="213">
        <f t="shared" si="386"/>
        <v>0</v>
      </c>
      <c r="E629" s="213">
        <f t="shared" si="386"/>
        <v>0</v>
      </c>
      <c r="F629" s="213">
        <f t="shared" si="386"/>
        <v>0</v>
      </c>
      <c r="G629" s="213">
        <f t="shared" si="386"/>
        <v>0</v>
      </c>
      <c r="H629" s="213">
        <f t="shared" si="386"/>
        <v>0</v>
      </c>
      <c r="I629" s="213">
        <f t="shared" si="386"/>
        <v>0</v>
      </c>
      <c r="J629" s="213">
        <f t="shared" si="386"/>
        <v>0</v>
      </c>
      <c r="K629" s="213">
        <f t="shared" si="386"/>
        <v>0</v>
      </c>
      <c r="L629" s="213">
        <f t="shared" si="386"/>
        <v>0</v>
      </c>
      <c r="M629" s="213">
        <f t="shared" si="386"/>
        <v>0</v>
      </c>
      <c r="N629" s="213">
        <f t="shared" si="386"/>
        <v>0</v>
      </c>
      <c r="O629" s="213">
        <f t="shared" si="386"/>
        <v>0</v>
      </c>
      <c r="P629" s="213">
        <f t="shared" si="386"/>
        <v>0</v>
      </c>
      <c r="Q629" s="213">
        <f t="shared" si="386"/>
        <v>0</v>
      </c>
      <c r="R629" s="213">
        <f t="shared" si="386"/>
        <v>0</v>
      </c>
      <c r="S629" s="213">
        <f t="shared" si="386"/>
        <v>0</v>
      </c>
      <c r="T629" s="213">
        <f t="shared" si="386"/>
        <v>0</v>
      </c>
      <c r="U629" s="213">
        <f t="shared" si="386"/>
        <v>0</v>
      </c>
      <c r="V629" s="213">
        <f t="shared" si="386"/>
        <v>0</v>
      </c>
      <c r="W629" s="213">
        <f t="shared" si="386"/>
        <v>0</v>
      </c>
      <c r="X629" s="213">
        <f t="shared" si="386"/>
        <v>0</v>
      </c>
      <c r="Y629" s="213">
        <f t="shared" si="386"/>
        <v>0</v>
      </c>
      <c r="Z629" s="213">
        <f t="shared" si="386"/>
        <v>0</v>
      </c>
      <c r="AA629" s="213">
        <f t="shared" si="386"/>
        <v>0</v>
      </c>
      <c r="AB629" s="213">
        <f t="shared" si="386"/>
        <v>0</v>
      </c>
      <c r="AC629" s="213">
        <f t="shared" si="386"/>
        <v>0</v>
      </c>
      <c r="AD629" s="213">
        <f t="shared" si="386"/>
        <v>0</v>
      </c>
      <c r="AE629" s="213">
        <f t="shared" si="386"/>
        <v>0</v>
      </c>
      <c r="AF629" s="213">
        <f t="shared" si="386"/>
        <v>0</v>
      </c>
      <c r="AG629" s="213">
        <f t="shared" si="386"/>
        <v>0</v>
      </c>
      <c r="AH629" s="213">
        <f t="shared" si="386"/>
        <v>0</v>
      </c>
      <c r="AI629" s="213">
        <f t="shared" si="386"/>
        <v>0</v>
      </c>
      <c r="AJ629" s="213">
        <f t="shared" si="386"/>
        <v>0</v>
      </c>
      <c r="AK629" s="213">
        <f t="shared" si="386"/>
        <v>0</v>
      </c>
      <c r="AL629" s="213">
        <f t="shared" si="386"/>
        <v>0</v>
      </c>
      <c r="AM629" s="213">
        <f t="shared" si="386"/>
        <v>0</v>
      </c>
      <c r="AN629" s="213">
        <f t="shared" si="386"/>
        <v>0</v>
      </c>
      <c r="AO629" s="213">
        <f t="shared" si="386"/>
        <v>0</v>
      </c>
      <c r="AP629" s="213">
        <f t="shared" si="386"/>
        <v>0</v>
      </c>
    </row>
    <row r="630" spans="1:42" x14ac:dyDescent="0.3">
      <c r="A630" s="37" t="s">
        <v>13</v>
      </c>
      <c r="B630" s="28"/>
      <c r="C630" s="217">
        <f>SUM(C620:C629)</f>
        <v>0</v>
      </c>
      <c r="D630" s="217">
        <f t="shared" ref="D630:AP630" si="387">SUM(D620:D629)</f>
        <v>0</v>
      </c>
      <c r="E630" s="217">
        <f t="shared" si="387"/>
        <v>0</v>
      </c>
      <c r="F630" s="217">
        <f t="shared" si="387"/>
        <v>0</v>
      </c>
      <c r="G630" s="217">
        <f t="shared" si="387"/>
        <v>0</v>
      </c>
      <c r="H630" s="217">
        <f t="shared" si="387"/>
        <v>0</v>
      </c>
      <c r="I630" s="217">
        <f t="shared" si="387"/>
        <v>0</v>
      </c>
      <c r="J630" s="217">
        <f t="shared" si="387"/>
        <v>0</v>
      </c>
      <c r="K630" s="217">
        <f t="shared" si="387"/>
        <v>0</v>
      </c>
      <c r="L630" s="217">
        <f t="shared" si="387"/>
        <v>0</v>
      </c>
      <c r="M630" s="217">
        <f t="shared" si="387"/>
        <v>0</v>
      </c>
      <c r="N630" s="217">
        <f t="shared" si="387"/>
        <v>0</v>
      </c>
      <c r="O630" s="217">
        <f t="shared" si="387"/>
        <v>0</v>
      </c>
      <c r="P630" s="217">
        <f t="shared" si="387"/>
        <v>0</v>
      </c>
      <c r="Q630" s="217">
        <f t="shared" si="387"/>
        <v>0</v>
      </c>
      <c r="R630" s="217">
        <f t="shared" si="387"/>
        <v>0</v>
      </c>
      <c r="S630" s="217">
        <f t="shared" si="387"/>
        <v>0</v>
      </c>
      <c r="T630" s="217">
        <f t="shared" si="387"/>
        <v>0</v>
      </c>
      <c r="U630" s="217">
        <f t="shared" si="387"/>
        <v>0</v>
      </c>
      <c r="V630" s="217">
        <f t="shared" si="387"/>
        <v>0</v>
      </c>
      <c r="W630" s="217">
        <f t="shared" si="387"/>
        <v>0</v>
      </c>
      <c r="X630" s="217">
        <f t="shared" si="387"/>
        <v>0</v>
      </c>
      <c r="Y630" s="217">
        <f t="shared" si="387"/>
        <v>0</v>
      </c>
      <c r="Z630" s="217">
        <f t="shared" si="387"/>
        <v>0</v>
      </c>
      <c r="AA630" s="217">
        <f t="shared" si="387"/>
        <v>0</v>
      </c>
      <c r="AB630" s="217">
        <f t="shared" si="387"/>
        <v>0</v>
      </c>
      <c r="AC630" s="217">
        <f t="shared" si="387"/>
        <v>0</v>
      </c>
      <c r="AD630" s="217">
        <f t="shared" si="387"/>
        <v>0</v>
      </c>
      <c r="AE630" s="217">
        <f t="shared" si="387"/>
        <v>0</v>
      </c>
      <c r="AF630" s="217">
        <f t="shared" si="387"/>
        <v>0</v>
      </c>
      <c r="AG630" s="217">
        <f t="shared" si="387"/>
        <v>0</v>
      </c>
      <c r="AH630" s="217">
        <f t="shared" si="387"/>
        <v>0</v>
      </c>
      <c r="AI630" s="217">
        <f t="shared" si="387"/>
        <v>0</v>
      </c>
      <c r="AJ630" s="217">
        <f t="shared" si="387"/>
        <v>0</v>
      </c>
      <c r="AK630" s="217">
        <f t="shared" si="387"/>
        <v>0</v>
      </c>
      <c r="AL630" s="217">
        <f t="shared" si="387"/>
        <v>0</v>
      </c>
      <c r="AM630" s="217">
        <f t="shared" si="387"/>
        <v>0</v>
      </c>
      <c r="AN630" s="217">
        <f t="shared" si="387"/>
        <v>0</v>
      </c>
      <c r="AO630" s="217">
        <f t="shared" si="387"/>
        <v>0</v>
      </c>
      <c r="AP630" s="217">
        <f t="shared" si="387"/>
        <v>0</v>
      </c>
    </row>
    <row r="631" spans="1:42" s="122" customFormat="1" x14ac:dyDescent="0.3">
      <c r="A631" s="4" t="s">
        <v>337</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3">
      <c r="A632" s="4">
        <v>1</v>
      </c>
      <c r="B632" s="238">
        <f t="shared" ref="B632:B641" si="388">SUM(C632:AP632)</f>
        <v>0</v>
      </c>
      <c r="C632" s="213">
        <f t="shared" ref="C632:AP632" si="389">IF(C$2&lt;=equip2_reserve_freq*$A$620,$B$620/(equip2_reserve_freq),0)</f>
        <v>0</v>
      </c>
      <c r="D632" s="213">
        <f t="shared" si="389"/>
        <v>0</v>
      </c>
      <c r="E632" s="213">
        <f t="shared" si="389"/>
        <v>0</v>
      </c>
      <c r="F632" s="213">
        <f t="shared" si="389"/>
        <v>0</v>
      </c>
      <c r="G632" s="213">
        <f t="shared" si="389"/>
        <v>0</v>
      </c>
      <c r="H632" s="213">
        <f t="shared" si="389"/>
        <v>0</v>
      </c>
      <c r="I632" s="213">
        <f t="shared" si="389"/>
        <v>0</v>
      </c>
      <c r="J632" s="213">
        <f t="shared" si="389"/>
        <v>0</v>
      </c>
      <c r="K632" s="213">
        <f t="shared" si="389"/>
        <v>0</v>
      </c>
      <c r="L632" s="213">
        <f t="shared" si="389"/>
        <v>0</v>
      </c>
      <c r="M632" s="213">
        <f t="shared" si="389"/>
        <v>0</v>
      </c>
      <c r="N632" s="213">
        <f t="shared" si="389"/>
        <v>0</v>
      </c>
      <c r="O632" s="213">
        <f t="shared" si="389"/>
        <v>0</v>
      </c>
      <c r="P632" s="213">
        <f t="shared" si="389"/>
        <v>0</v>
      </c>
      <c r="Q632" s="213">
        <f t="shared" si="389"/>
        <v>0</v>
      </c>
      <c r="R632" s="213">
        <f t="shared" si="389"/>
        <v>0</v>
      </c>
      <c r="S632" s="213">
        <f t="shared" si="389"/>
        <v>0</v>
      </c>
      <c r="T632" s="213">
        <f t="shared" si="389"/>
        <v>0</v>
      </c>
      <c r="U632" s="213">
        <f t="shared" si="389"/>
        <v>0</v>
      </c>
      <c r="V632" s="213">
        <f t="shared" si="389"/>
        <v>0</v>
      </c>
      <c r="W632" s="213">
        <f t="shared" si="389"/>
        <v>0</v>
      </c>
      <c r="X632" s="213">
        <f t="shared" si="389"/>
        <v>0</v>
      </c>
      <c r="Y632" s="213">
        <f t="shared" si="389"/>
        <v>0</v>
      </c>
      <c r="Z632" s="213">
        <f t="shared" si="389"/>
        <v>0</v>
      </c>
      <c r="AA632" s="213">
        <f t="shared" si="389"/>
        <v>0</v>
      </c>
      <c r="AB632" s="213">
        <f t="shared" si="389"/>
        <v>0</v>
      </c>
      <c r="AC632" s="213">
        <f t="shared" si="389"/>
        <v>0</v>
      </c>
      <c r="AD632" s="213">
        <f t="shared" si="389"/>
        <v>0</v>
      </c>
      <c r="AE632" s="213">
        <f t="shared" si="389"/>
        <v>0</v>
      </c>
      <c r="AF632" s="213">
        <f t="shared" si="389"/>
        <v>0</v>
      </c>
      <c r="AG632" s="213">
        <f t="shared" si="389"/>
        <v>0</v>
      </c>
      <c r="AH632" s="213">
        <f t="shared" si="389"/>
        <v>0</v>
      </c>
      <c r="AI632" s="213">
        <f t="shared" si="389"/>
        <v>0</v>
      </c>
      <c r="AJ632" s="213">
        <f t="shared" si="389"/>
        <v>0</v>
      </c>
      <c r="AK632" s="213">
        <f t="shared" si="389"/>
        <v>0</v>
      </c>
      <c r="AL632" s="213">
        <f t="shared" si="389"/>
        <v>0</v>
      </c>
      <c r="AM632" s="213">
        <f t="shared" si="389"/>
        <v>0</v>
      </c>
      <c r="AN632" s="213">
        <f t="shared" si="389"/>
        <v>0</v>
      </c>
      <c r="AO632" s="213">
        <f t="shared" si="389"/>
        <v>0</v>
      </c>
      <c r="AP632" s="213">
        <f t="shared" si="389"/>
        <v>0</v>
      </c>
    </row>
    <row r="633" spans="1:42" x14ac:dyDescent="0.3">
      <c r="A633" s="4">
        <f>A632+1</f>
        <v>2</v>
      </c>
      <c r="B633" s="238">
        <f t="shared" si="388"/>
        <v>0</v>
      </c>
      <c r="C633" s="213">
        <f t="shared" ref="C633:AP633" si="390">IF(AND(C$2&gt;equip2_reserve_freq*$A620,C$2&lt;=equip2_reserve_freq*$A621),$B621/(equip2_reserve_freq),0)</f>
        <v>0</v>
      </c>
      <c r="D633" s="213">
        <f t="shared" si="390"/>
        <v>0</v>
      </c>
      <c r="E633" s="213">
        <f t="shared" si="390"/>
        <v>0</v>
      </c>
      <c r="F633" s="213">
        <f t="shared" si="390"/>
        <v>0</v>
      </c>
      <c r="G633" s="213">
        <f t="shared" si="390"/>
        <v>0</v>
      </c>
      <c r="H633" s="213">
        <f t="shared" si="390"/>
        <v>0</v>
      </c>
      <c r="I633" s="213">
        <f t="shared" si="390"/>
        <v>0</v>
      </c>
      <c r="J633" s="213">
        <f t="shared" si="390"/>
        <v>0</v>
      </c>
      <c r="K633" s="213">
        <f t="shared" si="390"/>
        <v>0</v>
      </c>
      <c r="L633" s="213">
        <f t="shared" si="390"/>
        <v>0</v>
      </c>
      <c r="M633" s="213">
        <f t="shared" si="390"/>
        <v>0</v>
      </c>
      <c r="N633" s="213">
        <f t="shared" si="390"/>
        <v>0</v>
      </c>
      <c r="O633" s="213">
        <f t="shared" si="390"/>
        <v>0</v>
      </c>
      <c r="P633" s="213">
        <f t="shared" si="390"/>
        <v>0</v>
      </c>
      <c r="Q633" s="213">
        <f t="shared" si="390"/>
        <v>0</v>
      </c>
      <c r="R633" s="213">
        <f t="shared" si="390"/>
        <v>0</v>
      </c>
      <c r="S633" s="213">
        <f t="shared" si="390"/>
        <v>0</v>
      </c>
      <c r="T633" s="213">
        <f t="shared" si="390"/>
        <v>0</v>
      </c>
      <c r="U633" s="213">
        <f t="shared" si="390"/>
        <v>0</v>
      </c>
      <c r="V633" s="213">
        <f t="shared" si="390"/>
        <v>0</v>
      </c>
      <c r="W633" s="213">
        <f t="shared" si="390"/>
        <v>0</v>
      </c>
      <c r="X633" s="213">
        <f t="shared" si="390"/>
        <v>0</v>
      </c>
      <c r="Y633" s="213">
        <f t="shared" si="390"/>
        <v>0</v>
      </c>
      <c r="Z633" s="213">
        <f t="shared" si="390"/>
        <v>0</v>
      </c>
      <c r="AA633" s="213">
        <f t="shared" si="390"/>
        <v>0</v>
      </c>
      <c r="AB633" s="213">
        <f t="shared" si="390"/>
        <v>0</v>
      </c>
      <c r="AC633" s="213">
        <f t="shared" si="390"/>
        <v>0</v>
      </c>
      <c r="AD633" s="213">
        <f t="shared" si="390"/>
        <v>0</v>
      </c>
      <c r="AE633" s="213">
        <f t="shared" si="390"/>
        <v>0</v>
      </c>
      <c r="AF633" s="213">
        <f t="shared" si="390"/>
        <v>0</v>
      </c>
      <c r="AG633" s="213">
        <f t="shared" si="390"/>
        <v>0</v>
      </c>
      <c r="AH633" s="213">
        <f t="shared" si="390"/>
        <v>0</v>
      </c>
      <c r="AI633" s="213">
        <f t="shared" si="390"/>
        <v>0</v>
      </c>
      <c r="AJ633" s="213">
        <f t="shared" si="390"/>
        <v>0</v>
      </c>
      <c r="AK633" s="213">
        <f t="shared" si="390"/>
        <v>0</v>
      </c>
      <c r="AL633" s="213">
        <f t="shared" si="390"/>
        <v>0</v>
      </c>
      <c r="AM633" s="213">
        <f t="shared" si="390"/>
        <v>0</v>
      </c>
      <c r="AN633" s="213">
        <f t="shared" si="390"/>
        <v>0</v>
      </c>
      <c r="AO633" s="213">
        <f t="shared" si="390"/>
        <v>0</v>
      </c>
      <c r="AP633" s="213">
        <f t="shared" si="390"/>
        <v>0</v>
      </c>
    </row>
    <row r="634" spans="1:42" x14ac:dyDescent="0.3">
      <c r="A634" s="4">
        <f t="shared" ref="A634:A639" si="391">A633+1</f>
        <v>3</v>
      </c>
      <c r="B634" s="238">
        <f t="shared" si="388"/>
        <v>0</v>
      </c>
      <c r="C634" s="213">
        <f t="shared" ref="C634:AP634" si="392">IF(AND(C$2&gt;equip2_reserve_freq*$A621,C$2&lt;=equip2_reserve_freq*$A622),$B622/(equip2_reserve_freq),0)</f>
        <v>0</v>
      </c>
      <c r="D634" s="213">
        <f t="shared" si="392"/>
        <v>0</v>
      </c>
      <c r="E634" s="213">
        <f t="shared" si="392"/>
        <v>0</v>
      </c>
      <c r="F634" s="213">
        <f t="shared" si="392"/>
        <v>0</v>
      </c>
      <c r="G634" s="213">
        <f t="shared" si="392"/>
        <v>0</v>
      </c>
      <c r="H634" s="213">
        <f t="shared" si="392"/>
        <v>0</v>
      </c>
      <c r="I634" s="213">
        <f t="shared" si="392"/>
        <v>0</v>
      </c>
      <c r="J634" s="213">
        <f t="shared" si="392"/>
        <v>0</v>
      </c>
      <c r="K634" s="213">
        <f t="shared" si="392"/>
        <v>0</v>
      </c>
      <c r="L634" s="213">
        <f t="shared" si="392"/>
        <v>0</v>
      </c>
      <c r="M634" s="213">
        <f t="shared" si="392"/>
        <v>0</v>
      </c>
      <c r="N634" s="213">
        <f t="shared" si="392"/>
        <v>0</v>
      </c>
      <c r="O634" s="213">
        <f t="shared" si="392"/>
        <v>0</v>
      </c>
      <c r="P634" s="213">
        <f t="shared" si="392"/>
        <v>0</v>
      </c>
      <c r="Q634" s="213">
        <f t="shared" si="392"/>
        <v>0</v>
      </c>
      <c r="R634" s="213">
        <f t="shared" si="392"/>
        <v>0</v>
      </c>
      <c r="S634" s="213">
        <f t="shared" si="392"/>
        <v>0</v>
      </c>
      <c r="T634" s="213">
        <f t="shared" si="392"/>
        <v>0</v>
      </c>
      <c r="U634" s="213">
        <f t="shared" si="392"/>
        <v>0</v>
      </c>
      <c r="V634" s="213">
        <f t="shared" si="392"/>
        <v>0</v>
      </c>
      <c r="W634" s="213">
        <f t="shared" si="392"/>
        <v>0</v>
      </c>
      <c r="X634" s="213">
        <f t="shared" si="392"/>
        <v>0</v>
      </c>
      <c r="Y634" s="213">
        <f t="shared" si="392"/>
        <v>0</v>
      </c>
      <c r="Z634" s="213">
        <f t="shared" si="392"/>
        <v>0</v>
      </c>
      <c r="AA634" s="213">
        <f t="shared" si="392"/>
        <v>0</v>
      </c>
      <c r="AB634" s="213">
        <f t="shared" si="392"/>
        <v>0</v>
      </c>
      <c r="AC634" s="213">
        <f t="shared" si="392"/>
        <v>0</v>
      </c>
      <c r="AD634" s="213">
        <f t="shared" si="392"/>
        <v>0</v>
      </c>
      <c r="AE634" s="213">
        <f t="shared" si="392"/>
        <v>0</v>
      </c>
      <c r="AF634" s="213">
        <f t="shared" si="392"/>
        <v>0</v>
      </c>
      <c r="AG634" s="213">
        <f t="shared" si="392"/>
        <v>0</v>
      </c>
      <c r="AH634" s="213">
        <f t="shared" si="392"/>
        <v>0</v>
      </c>
      <c r="AI634" s="213">
        <f t="shared" si="392"/>
        <v>0</v>
      </c>
      <c r="AJ634" s="213">
        <f t="shared" si="392"/>
        <v>0</v>
      </c>
      <c r="AK634" s="213">
        <f t="shared" si="392"/>
        <v>0</v>
      </c>
      <c r="AL634" s="213">
        <f t="shared" si="392"/>
        <v>0</v>
      </c>
      <c r="AM634" s="213">
        <f t="shared" si="392"/>
        <v>0</v>
      </c>
      <c r="AN634" s="213">
        <f t="shared" si="392"/>
        <v>0</v>
      </c>
      <c r="AO634" s="213">
        <f t="shared" si="392"/>
        <v>0</v>
      </c>
      <c r="AP634" s="213">
        <f t="shared" si="392"/>
        <v>0</v>
      </c>
    </row>
    <row r="635" spans="1:42" x14ac:dyDescent="0.3">
      <c r="A635" s="4">
        <f t="shared" si="391"/>
        <v>4</v>
      </c>
      <c r="B635" s="238">
        <f t="shared" si="388"/>
        <v>0</v>
      </c>
      <c r="C635" s="213">
        <f t="shared" ref="C635:AP635" si="393">IF(AND(C$2&gt;equip2_reserve_freq*$A622,C$2&lt;=equip2_reserve_freq*$A623),$B623/(equip2_reserve_freq),0)</f>
        <v>0</v>
      </c>
      <c r="D635" s="213">
        <f t="shared" si="393"/>
        <v>0</v>
      </c>
      <c r="E635" s="213">
        <f t="shared" si="393"/>
        <v>0</v>
      </c>
      <c r="F635" s="213">
        <f t="shared" si="393"/>
        <v>0</v>
      </c>
      <c r="G635" s="213">
        <f t="shared" si="393"/>
        <v>0</v>
      </c>
      <c r="H635" s="213">
        <f t="shared" si="393"/>
        <v>0</v>
      </c>
      <c r="I635" s="213">
        <f t="shared" si="393"/>
        <v>0</v>
      </c>
      <c r="J635" s="213">
        <f t="shared" si="393"/>
        <v>0</v>
      </c>
      <c r="K635" s="213">
        <f t="shared" si="393"/>
        <v>0</v>
      </c>
      <c r="L635" s="213">
        <f t="shared" si="393"/>
        <v>0</v>
      </c>
      <c r="M635" s="213">
        <f t="shared" si="393"/>
        <v>0</v>
      </c>
      <c r="N635" s="213">
        <f t="shared" si="393"/>
        <v>0</v>
      </c>
      <c r="O635" s="213">
        <f t="shared" si="393"/>
        <v>0</v>
      </c>
      <c r="P635" s="213">
        <f t="shared" si="393"/>
        <v>0</v>
      </c>
      <c r="Q635" s="213">
        <f t="shared" si="393"/>
        <v>0</v>
      </c>
      <c r="R635" s="213">
        <f t="shared" si="393"/>
        <v>0</v>
      </c>
      <c r="S635" s="213">
        <f t="shared" si="393"/>
        <v>0</v>
      </c>
      <c r="T635" s="213">
        <f t="shared" si="393"/>
        <v>0</v>
      </c>
      <c r="U635" s="213">
        <f t="shared" si="393"/>
        <v>0</v>
      </c>
      <c r="V635" s="213">
        <f t="shared" si="393"/>
        <v>0</v>
      </c>
      <c r="W635" s="213">
        <f t="shared" si="393"/>
        <v>0</v>
      </c>
      <c r="X635" s="213">
        <f t="shared" si="393"/>
        <v>0</v>
      </c>
      <c r="Y635" s="213">
        <f t="shared" si="393"/>
        <v>0</v>
      </c>
      <c r="Z635" s="213">
        <f t="shared" si="393"/>
        <v>0</v>
      </c>
      <c r="AA635" s="213">
        <f t="shared" si="393"/>
        <v>0</v>
      </c>
      <c r="AB635" s="213">
        <f t="shared" si="393"/>
        <v>0</v>
      </c>
      <c r="AC635" s="213">
        <f t="shared" si="393"/>
        <v>0</v>
      </c>
      <c r="AD635" s="213">
        <f t="shared" si="393"/>
        <v>0</v>
      </c>
      <c r="AE635" s="213">
        <f t="shared" si="393"/>
        <v>0</v>
      </c>
      <c r="AF635" s="213">
        <f t="shared" si="393"/>
        <v>0</v>
      </c>
      <c r="AG635" s="213">
        <f t="shared" si="393"/>
        <v>0</v>
      </c>
      <c r="AH635" s="213">
        <f t="shared" si="393"/>
        <v>0</v>
      </c>
      <c r="AI635" s="213">
        <f t="shared" si="393"/>
        <v>0</v>
      </c>
      <c r="AJ635" s="213">
        <f t="shared" si="393"/>
        <v>0</v>
      </c>
      <c r="AK635" s="213">
        <f t="shared" si="393"/>
        <v>0</v>
      </c>
      <c r="AL635" s="213">
        <f t="shared" si="393"/>
        <v>0</v>
      </c>
      <c r="AM635" s="213">
        <f t="shared" si="393"/>
        <v>0</v>
      </c>
      <c r="AN635" s="213">
        <f t="shared" si="393"/>
        <v>0</v>
      </c>
      <c r="AO635" s="213">
        <f t="shared" si="393"/>
        <v>0</v>
      </c>
      <c r="AP635" s="213">
        <f t="shared" si="393"/>
        <v>0</v>
      </c>
    </row>
    <row r="636" spans="1:42" x14ac:dyDescent="0.3">
      <c r="A636" s="4">
        <f t="shared" si="391"/>
        <v>5</v>
      </c>
      <c r="B636" s="238">
        <f t="shared" si="388"/>
        <v>0</v>
      </c>
      <c r="C636" s="213">
        <f t="shared" ref="C636:AP636" si="394">IF(AND(C$2&gt;equip2_reserve_freq*$A623,C$2&lt;=equip2_reserve_freq*$A624),$B624/(equip2_reserve_freq),0)</f>
        <v>0</v>
      </c>
      <c r="D636" s="213">
        <f t="shared" si="394"/>
        <v>0</v>
      </c>
      <c r="E636" s="213">
        <f t="shared" si="394"/>
        <v>0</v>
      </c>
      <c r="F636" s="213">
        <f t="shared" si="394"/>
        <v>0</v>
      </c>
      <c r="G636" s="213">
        <f t="shared" si="394"/>
        <v>0</v>
      </c>
      <c r="H636" s="213">
        <f t="shared" si="394"/>
        <v>0</v>
      </c>
      <c r="I636" s="213">
        <f t="shared" si="394"/>
        <v>0</v>
      </c>
      <c r="J636" s="213">
        <f t="shared" si="394"/>
        <v>0</v>
      </c>
      <c r="K636" s="213">
        <f t="shared" si="394"/>
        <v>0</v>
      </c>
      <c r="L636" s="213">
        <f t="shared" si="394"/>
        <v>0</v>
      </c>
      <c r="M636" s="213">
        <f t="shared" si="394"/>
        <v>0</v>
      </c>
      <c r="N636" s="213">
        <f t="shared" si="394"/>
        <v>0</v>
      </c>
      <c r="O636" s="213">
        <f t="shared" si="394"/>
        <v>0</v>
      </c>
      <c r="P636" s="213">
        <f t="shared" si="394"/>
        <v>0</v>
      </c>
      <c r="Q636" s="213">
        <f t="shared" si="394"/>
        <v>0</v>
      </c>
      <c r="R636" s="213">
        <f t="shared" si="394"/>
        <v>0</v>
      </c>
      <c r="S636" s="213">
        <f t="shared" si="394"/>
        <v>0</v>
      </c>
      <c r="T636" s="213">
        <f t="shared" si="394"/>
        <v>0</v>
      </c>
      <c r="U636" s="213">
        <f t="shared" si="394"/>
        <v>0</v>
      </c>
      <c r="V636" s="213">
        <f t="shared" si="394"/>
        <v>0</v>
      </c>
      <c r="W636" s="213">
        <f t="shared" si="394"/>
        <v>0</v>
      </c>
      <c r="X636" s="213">
        <f t="shared" si="394"/>
        <v>0</v>
      </c>
      <c r="Y636" s="213">
        <f t="shared" si="394"/>
        <v>0</v>
      </c>
      <c r="Z636" s="213">
        <f t="shared" si="394"/>
        <v>0</v>
      </c>
      <c r="AA636" s="213">
        <f t="shared" si="394"/>
        <v>0</v>
      </c>
      <c r="AB636" s="213">
        <f t="shared" si="394"/>
        <v>0</v>
      </c>
      <c r="AC636" s="213">
        <f t="shared" si="394"/>
        <v>0</v>
      </c>
      <c r="AD636" s="213">
        <f t="shared" si="394"/>
        <v>0</v>
      </c>
      <c r="AE636" s="213">
        <f t="shared" si="394"/>
        <v>0</v>
      </c>
      <c r="AF636" s="213">
        <f t="shared" si="394"/>
        <v>0</v>
      </c>
      <c r="AG636" s="213">
        <f t="shared" si="394"/>
        <v>0</v>
      </c>
      <c r="AH636" s="213">
        <f t="shared" si="394"/>
        <v>0</v>
      </c>
      <c r="AI636" s="213">
        <f t="shared" si="394"/>
        <v>0</v>
      </c>
      <c r="AJ636" s="213">
        <f t="shared" si="394"/>
        <v>0</v>
      </c>
      <c r="AK636" s="213">
        <f t="shared" si="394"/>
        <v>0</v>
      </c>
      <c r="AL636" s="213">
        <f t="shared" si="394"/>
        <v>0</v>
      </c>
      <c r="AM636" s="213">
        <f t="shared" si="394"/>
        <v>0</v>
      </c>
      <c r="AN636" s="213">
        <f t="shared" si="394"/>
        <v>0</v>
      </c>
      <c r="AO636" s="213">
        <f t="shared" si="394"/>
        <v>0</v>
      </c>
      <c r="AP636" s="213">
        <f t="shared" si="394"/>
        <v>0</v>
      </c>
    </row>
    <row r="637" spans="1:42" x14ac:dyDescent="0.3">
      <c r="A637" s="4">
        <f t="shared" si="391"/>
        <v>6</v>
      </c>
      <c r="B637" s="238">
        <f t="shared" si="388"/>
        <v>0</v>
      </c>
      <c r="C637" s="213">
        <f t="shared" ref="C637:AP637" si="395">IF(AND(C$2&gt;equip2_reserve_freq*$A624,C$2&lt;=equip2_reserve_freq*$A625),$B625/(equip2_reserve_freq),0)</f>
        <v>0</v>
      </c>
      <c r="D637" s="213">
        <f t="shared" si="395"/>
        <v>0</v>
      </c>
      <c r="E637" s="213">
        <f t="shared" si="395"/>
        <v>0</v>
      </c>
      <c r="F637" s="213">
        <f t="shared" si="395"/>
        <v>0</v>
      </c>
      <c r="G637" s="213">
        <f t="shared" si="395"/>
        <v>0</v>
      </c>
      <c r="H637" s="213">
        <f t="shared" si="395"/>
        <v>0</v>
      </c>
      <c r="I637" s="213">
        <f t="shared" si="395"/>
        <v>0</v>
      </c>
      <c r="J637" s="213">
        <f t="shared" si="395"/>
        <v>0</v>
      </c>
      <c r="K637" s="213">
        <f t="shared" si="395"/>
        <v>0</v>
      </c>
      <c r="L637" s="213">
        <f t="shared" si="395"/>
        <v>0</v>
      </c>
      <c r="M637" s="213">
        <f t="shared" si="395"/>
        <v>0</v>
      </c>
      <c r="N637" s="213">
        <f t="shared" si="395"/>
        <v>0</v>
      </c>
      <c r="O637" s="213">
        <f t="shared" si="395"/>
        <v>0</v>
      </c>
      <c r="P637" s="213">
        <f t="shared" si="395"/>
        <v>0</v>
      </c>
      <c r="Q637" s="213">
        <f t="shared" si="395"/>
        <v>0</v>
      </c>
      <c r="R637" s="213">
        <f t="shared" si="395"/>
        <v>0</v>
      </c>
      <c r="S637" s="213">
        <f t="shared" si="395"/>
        <v>0</v>
      </c>
      <c r="T637" s="213">
        <f t="shared" si="395"/>
        <v>0</v>
      </c>
      <c r="U637" s="213">
        <f t="shared" si="395"/>
        <v>0</v>
      </c>
      <c r="V637" s="213">
        <f t="shared" si="395"/>
        <v>0</v>
      </c>
      <c r="W637" s="213">
        <f t="shared" si="395"/>
        <v>0</v>
      </c>
      <c r="X637" s="213">
        <f t="shared" si="395"/>
        <v>0</v>
      </c>
      <c r="Y637" s="213">
        <f t="shared" si="395"/>
        <v>0</v>
      </c>
      <c r="Z637" s="213">
        <f t="shared" si="395"/>
        <v>0</v>
      </c>
      <c r="AA637" s="213">
        <f t="shared" si="395"/>
        <v>0</v>
      </c>
      <c r="AB637" s="213">
        <f t="shared" si="395"/>
        <v>0</v>
      </c>
      <c r="AC637" s="213">
        <f t="shared" si="395"/>
        <v>0</v>
      </c>
      <c r="AD637" s="213">
        <f t="shared" si="395"/>
        <v>0</v>
      </c>
      <c r="AE637" s="213">
        <f t="shared" si="395"/>
        <v>0</v>
      </c>
      <c r="AF637" s="213">
        <f t="shared" si="395"/>
        <v>0</v>
      </c>
      <c r="AG637" s="213">
        <f t="shared" si="395"/>
        <v>0</v>
      </c>
      <c r="AH637" s="213">
        <f t="shared" si="395"/>
        <v>0</v>
      </c>
      <c r="AI637" s="213">
        <f t="shared" si="395"/>
        <v>0</v>
      </c>
      <c r="AJ637" s="213">
        <f t="shared" si="395"/>
        <v>0</v>
      </c>
      <c r="AK637" s="213">
        <f t="shared" si="395"/>
        <v>0</v>
      </c>
      <c r="AL637" s="213">
        <f t="shared" si="395"/>
        <v>0</v>
      </c>
      <c r="AM637" s="213">
        <f t="shared" si="395"/>
        <v>0</v>
      </c>
      <c r="AN637" s="213">
        <f t="shared" si="395"/>
        <v>0</v>
      </c>
      <c r="AO637" s="213">
        <f t="shared" si="395"/>
        <v>0</v>
      </c>
      <c r="AP637" s="213">
        <f t="shared" si="395"/>
        <v>0</v>
      </c>
    </row>
    <row r="638" spans="1:42" x14ac:dyDescent="0.3">
      <c r="A638" s="4">
        <f t="shared" si="391"/>
        <v>7</v>
      </c>
      <c r="B638" s="238">
        <f t="shared" si="388"/>
        <v>0</v>
      </c>
      <c r="C638" s="213">
        <f t="shared" ref="C638:AP638" si="396">IF(AND(C$2&gt;equip2_reserve_freq*$A625,C$2&lt;=equip2_reserve_freq*$A626),$B626/(equip2_reserve_freq),0)</f>
        <v>0</v>
      </c>
      <c r="D638" s="213">
        <f t="shared" si="396"/>
        <v>0</v>
      </c>
      <c r="E638" s="213">
        <f t="shared" si="396"/>
        <v>0</v>
      </c>
      <c r="F638" s="213">
        <f t="shared" si="396"/>
        <v>0</v>
      </c>
      <c r="G638" s="213">
        <f t="shared" si="396"/>
        <v>0</v>
      </c>
      <c r="H638" s="213">
        <f t="shared" si="396"/>
        <v>0</v>
      </c>
      <c r="I638" s="213">
        <f t="shared" si="396"/>
        <v>0</v>
      </c>
      <c r="J638" s="213">
        <f t="shared" si="396"/>
        <v>0</v>
      </c>
      <c r="K638" s="213">
        <f t="shared" si="396"/>
        <v>0</v>
      </c>
      <c r="L638" s="213">
        <f t="shared" si="396"/>
        <v>0</v>
      </c>
      <c r="M638" s="213">
        <f t="shared" si="396"/>
        <v>0</v>
      </c>
      <c r="N638" s="213">
        <f t="shared" si="396"/>
        <v>0</v>
      </c>
      <c r="O638" s="213">
        <f t="shared" si="396"/>
        <v>0</v>
      </c>
      <c r="P638" s="213">
        <f t="shared" si="396"/>
        <v>0</v>
      </c>
      <c r="Q638" s="213">
        <f t="shared" si="396"/>
        <v>0</v>
      </c>
      <c r="R638" s="213">
        <f t="shared" si="396"/>
        <v>0</v>
      </c>
      <c r="S638" s="213">
        <f t="shared" si="396"/>
        <v>0</v>
      </c>
      <c r="T638" s="213">
        <f t="shared" si="396"/>
        <v>0</v>
      </c>
      <c r="U638" s="213">
        <f t="shared" si="396"/>
        <v>0</v>
      </c>
      <c r="V638" s="213">
        <f t="shared" si="396"/>
        <v>0</v>
      </c>
      <c r="W638" s="213">
        <f t="shared" si="396"/>
        <v>0</v>
      </c>
      <c r="X638" s="213">
        <f t="shared" si="396"/>
        <v>0</v>
      </c>
      <c r="Y638" s="213">
        <f t="shared" si="396"/>
        <v>0</v>
      </c>
      <c r="Z638" s="213">
        <f t="shared" si="396"/>
        <v>0</v>
      </c>
      <c r="AA638" s="213">
        <f t="shared" si="396"/>
        <v>0</v>
      </c>
      <c r="AB638" s="213">
        <f t="shared" si="396"/>
        <v>0</v>
      </c>
      <c r="AC638" s="213">
        <f t="shared" si="396"/>
        <v>0</v>
      </c>
      <c r="AD638" s="213">
        <f t="shared" si="396"/>
        <v>0</v>
      </c>
      <c r="AE638" s="213">
        <f t="shared" si="396"/>
        <v>0</v>
      </c>
      <c r="AF638" s="213">
        <f t="shared" si="396"/>
        <v>0</v>
      </c>
      <c r="AG638" s="213">
        <f t="shared" si="396"/>
        <v>0</v>
      </c>
      <c r="AH638" s="213">
        <f t="shared" si="396"/>
        <v>0</v>
      </c>
      <c r="AI638" s="213">
        <f t="shared" si="396"/>
        <v>0</v>
      </c>
      <c r="AJ638" s="213">
        <f t="shared" si="396"/>
        <v>0</v>
      </c>
      <c r="AK638" s="213">
        <f t="shared" si="396"/>
        <v>0</v>
      </c>
      <c r="AL638" s="213">
        <f t="shared" si="396"/>
        <v>0</v>
      </c>
      <c r="AM638" s="213">
        <f t="shared" si="396"/>
        <v>0</v>
      </c>
      <c r="AN638" s="213">
        <f t="shared" si="396"/>
        <v>0</v>
      </c>
      <c r="AO638" s="213">
        <f t="shared" si="396"/>
        <v>0</v>
      </c>
      <c r="AP638" s="213">
        <f t="shared" si="396"/>
        <v>0</v>
      </c>
    </row>
    <row r="639" spans="1:42" x14ac:dyDescent="0.3">
      <c r="A639" s="4">
        <f t="shared" si="391"/>
        <v>8</v>
      </c>
      <c r="B639" s="238">
        <f t="shared" si="388"/>
        <v>0</v>
      </c>
      <c r="C639" s="213">
        <f t="shared" ref="C639:AP639" si="397">IF(AND(C$2&gt;equip2_reserve_freq*$A626,C$2&lt;=equip2_reserve_freq*$A627),$B627/(equip2_reserve_freq),0)</f>
        <v>0</v>
      </c>
      <c r="D639" s="213">
        <f t="shared" si="397"/>
        <v>0</v>
      </c>
      <c r="E639" s="213">
        <f t="shared" si="397"/>
        <v>0</v>
      </c>
      <c r="F639" s="213">
        <f t="shared" si="397"/>
        <v>0</v>
      </c>
      <c r="G639" s="213">
        <f t="shared" si="397"/>
        <v>0</v>
      </c>
      <c r="H639" s="213">
        <f t="shared" si="397"/>
        <v>0</v>
      </c>
      <c r="I639" s="213">
        <f t="shared" si="397"/>
        <v>0</v>
      </c>
      <c r="J639" s="213">
        <f t="shared" si="397"/>
        <v>0</v>
      </c>
      <c r="K639" s="213">
        <f t="shared" si="397"/>
        <v>0</v>
      </c>
      <c r="L639" s="213">
        <f t="shared" si="397"/>
        <v>0</v>
      </c>
      <c r="M639" s="213">
        <f t="shared" si="397"/>
        <v>0</v>
      </c>
      <c r="N639" s="213">
        <f t="shared" si="397"/>
        <v>0</v>
      </c>
      <c r="O639" s="213">
        <f t="shared" si="397"/>
        <v>0</v>
      </c>
      <c r="P639" s="213">
        <f t="shared" si="397"/>
        <v>0</v>
      </c>
      <c r="Q639" s="213">
        <f t="shared" si="397"/>
        <v>0</v>
      </c>
      <c r="R639" s="213">
        <f t="shared" si="397"/>
        <v>0</v>
      </c>
      <c r="S639" s="213">
        <f t="shared" si="397"/>
        <v>0</v>
      </c>
      <c r="T639" s="213">
        <f t="shared" si="397"/>
        <v>0</v>
      </c>
      <c r="U639" s="213">
        <f t="shared" si="397"/>
        <v>0</v>
      </c>
      <c r="V639" s="213">
        <f t="shared" si="397"/>
        <v>0</v>
      </c>
      <c r="W639" s="213">
        <f t="shared" si="397"/>
        <v>0</v>
      </c>
      <c r="X639" s="213">
        <f t="shared" si="397"/>
        <v>0</v>
      </c>
      <c r="Y639" s="213">
        <f t="shared" si="397"/>
        <v>0</v>
      </c>
      <c r="Z639" s="213">
        <f t="shared" si="397"/>
        <v>0</v>
      </c>
      <c r="AA639" s="213">
        <f t="shared" si="397"/>
        <v>0</v>
      </c>
      <c r="AB639" s="213">
        <f t="shared" si="397"/>
        <v>0</v>
      </c>
      <c r="AC639" s="213">
        <f t="shared" si="397"/>
        <v>0</v>
      </c>
      <c r="AD639" s="213">
        <f t="shared" si="397"/>
        <v>0</v>
      </c>
      <c r="AE639" s="213">
        <f t="shared" si="397"/>
        <v>0</v>
      </c>
      <c r="AF639" s="213">
        <f t="shared" si="397"/>
        <v>0</v>
      </c>
      <c r="AG639" s="213">
        <f t="shared" si="397"/>
        <v>0</v>
      </c>
      <c r="AH639" s="213">
        <f t="shared" si="397"/>
        <v>0</v>
      </c>
      <c r="AI639" s="213">
        <f t="shared" si="397"/>
        <v>0</v>
      </c>
      <c r="AJ639" s="213">
        <f t="shared" si="397"/>
        <v>0</v>
      </c>
      <c r="AK639" s="213">
        <f t="shared" si="397"/>
        <v>0</v>
      </c>
      <c r="AL639" s="213">
        <f t="shared" si="397"/>
        <v>0</v>
      </c>
      <c r="AM639" s="213">
        <f t="shared" si="397"/>
        <v>0</v>
      </c>
      <c r="AN639" s="213">
        <f t="shared" si="397"/>
        <v>0</v>
      </c>
      <c r="AO639" s="213">
        <f t="shared" si="397"/>
        <v>0</v>
      </c>
      <c r="AP639" s="213">
        <f t="shared" si="397"/>
        <v>0</v>
      </c>
    </row>
    <row r="640" spans="1:42" x14ac:dyDescent="0.3">
      <c r="A640" s="4">
        <f>A639+1</f>
        <v>9</v>
      </c>
      <c r="B640" s="238">
        <f t="shared" si="388"/>
        <v>0</v>
      </c>
      <c r="C640" s="213">
        <f t="shared" ref="C640:AP640" si="398">IF(AND(C$2&gt;equip2_reserve_freq*$A627,C$2&lt;=equip2_reserve_freq*$A628),$B628/(equip2_reserve_freq),0)</f>
        <v>0</v>
      </c>
      <c r="D640" s="213">
        <f t="shared" si="398"/>
        <v>0</v>
      </c>
      <c r="E640" s="213">
        <f t="shared" si="398"/>
        <v>0</v>
      </c>
      <c r="F640" s="213">
        <f t="shared" si="398"/>
        <v>0</v>
      </c>
      <c r="G640" s="213">
        <f t="shared" si="398"/>
        <v>0</v>
      </c>
      <c r="H640" s="213">
        <f t="shared" si="398"/>
        <v>0</v>
      </c>
      <c r="I640" s="213">
        <f t="shared" si="398"/>
        <v>0</v>
      </c>
      <c r="J640" s="213">
        <f t="shared" si="398"/>
        <v>0</v>
      </c>
      <c r="K640" s="213">
        <f t="shared" si="398"/>
        <v>0</v>
      </c>
      <c r="L640" s="213">
        <f t="shared" si="398"/>
        <v>0</v>
      </c>
      <c r="M640" s="213">
        <f t="shared" si="398"/>
        <v>0</v>
      </c>
      <c r="N640" s="213">
        <f t="shared" si="398"/>
        <v>0</v>
      </c>
      <c r="O640" s="213">
        <f t="shared" si="398"/>
        <v>0</v>
      </c>
      <c r="P640" s="213">
        <f t="shared" si="398"/>
        <v>0</v>
      </c>
      <c r="Q640" s="213">
        <f t="shared" si="398"/>
        <v>0</v>
      </c>
      <c r="R640" s="213">
        <f t="shared" si="398"/>
        <v>0</v>
      </c>
      <c r="S640" s="213">
        <f t="shared" si="398"/>
        <v>0</v>
      </c>
      <c r="T640" s="213">
        <f t="shared" si="398"/>
        <v>0</v>
      </c>
      <c r="U640" s="213">
        <f t="shared" si="398"/>
        <v>0</v>
      </c>
      <c r="V640" s="213">
        <f t="shared" si="398"/>
        <v>0</v>
      </c>
      <c r="W640" s="213">
        <f t="shared" si="398"/>
        <v>0</v>
      </c>
      <c r="X640" s="213">
        <f t="shared" si="398"/>
        <v>0</v>
      </c>
      <c r="Y640" s="213">
        <f t="shared" si="398"/>
        <v>0</v>
      </c>
      <c r="Z640" s="213">
        <f t="shared" si="398"/>
        <v>0</v>
      </c>
      <c r="AA640" s="213">
        <f t="shared" si="398"/>
        <v>0</v>
      </c>
      <c r="AB640" s="213">
        <f t="shared" si="398"/>
        <v>0</v>
      </c>
      <c r="AC640" s="213">
        <f t="shared" si="398"/>
        <v>0</v>
      </c>
      <c r="AD640" s="213">
        <f t="shared" si="398"/>
        <v>0</v>
      </c>
      <c r="AE640" s="213">
        <f t="shared" si="398"/>
        <v>0</v>
      </c>
      <c r="AF640" s="213">
        <f t="shared" si="398"/>
        <v>0</v>
      </c>
      <c r="AG640" s="213">
        <f t="shared" si="398"/>
        <v>0</v>
      </c>
      <c r="AH640" s="213">
        <f t="shared" si="398"/>
        <v>0</v>
      </c>
      <c r="AI640" s="213">
        <f t="shared" si="398"/>
        <v>0</v>
      </c>
      <c r="AJ640" s="213">
        <f t="shared" si="398"/>
        <v>0</v>
      </c>
      <c r="AK640" s="213">
        <f t="shared" si="398"/>
        <v>0</v>
      </c>
      <c r="AL640" s="213">
        <f t="shared" si="398"/>
        <v>0</v>
      </c>
      <c r="AM640" s="213">
        <f t="shared" si="398"/>
        <v>0</v>
      </c>
      <c r="AN640" s="213">
        <f t="shared" si="398"/>
        <v>0</v>
      </c>
      <c r="AO640" s="213">
        <f t="shared" si="398"/>
        <v>0</v>
      </c>
      <c r="AP640" s="213">
        <f t="shared" si="398"/>
        <v>0</v>
      </c>
    </row>
    <row r="641" spans="1:42" x14ac:dyDescent="0.3">
      <c r="A641" s="4">
        <f t="shared" ref="A641" si="399">A640+1</f>
        <v>10</v>
      </c>
      <c r="B641" s="238">
        <f t="shared" si="388"/>
        <v>0</v>
      </c>
      <c r="C641" s="218">
        <f t="shared" ref="C641:AP641" si="400">IF(AND(C$2&gt;equip2_reserve_freq*$A628,C$2&lt;=equip2_reserve_freq*$A629),$B629/(equip2_reserve_freq),0)</f>
        <v>0</v>
      </c>
      <c r="D641" s="218">
        <f t="shared" si="400"/>
        <v>0</v>
      </c>
      <c r="E641" s="218">
        <f t="shared" si="400"/>
        <v>0</v>
      </c>
      <c r="F641" s="218">
        <f t="shared" si="400"/>
        <v>0</v>
      </c>
      <c r="G641" s="218">
        <f t="shared" si="400"/>
        <v>0</v>
      </c>
      <c r="H641" s="218">
        <f t="shared" si="400"/>
        <v>0</v>
      </c>
      <c r="I641" s="218">
        <f t="shared" si="400"/>
        <v>0</v>
      </c>
      <c r="J641" s="218">
        <f t="shared" si="400"/>
        <v>0</v>
      </c>
      <c r="K641" s="218">
        <f t="shared" si="400"/>
        <v>0</v>
      </c>
      <c r="L641" s="218">
        <f t="shared" si="400"/>
        <v>0</v>
      </c>
      <c r="M641" s="218">
        <f t="shared" si="400"/>
        <v>0</v>
      </c>
      <c r="N641" s="218">
        <f t="shared" si="400"/>
        <v>0</v>
      </c>
      <c r="O641" s="218">
        <f t="shared" si="400"/>
        <v>0</v>
      </c>
      <c r="P641" s="218">
        <f t="shared" si="400"/>
        <v>0</v>
      </c>
      <c r="Q641" s="218">
        <f t="shared" si="400"/>
        <v>0</v>
      </c>
      <c r="R641" s="218">
        <f t="shared" si="400"/>
        <v>0</v>
      </c>
      <c r="S641" s="218">
        <f t="shared" si="400"/>
        <v>0</v>
      </c>
      <c r="T641" s="218">
        <f t="shared" si="400"/>
        <v>0</v>
      </c>
      <c r="U641" s="218">
        <f t="shared" si="400"/>
        <v>0</v>
      </c>
      <c r="V641" s="218">
        <f t="shared" si="400"/>
        <v>0</v>
      </c>
      <c r="W641" s="218">
        <f t="shared" si="400"/>
        <v>0</v>
      </c>
      <c r="X641" s="218">
        <f t="shared" si="400"/>
        <v>0</v>
      </c>
      <c r="Y641" s="218">
        <f t="shared" si="400"/>
        <v>0</v>
      </c>
      <c r="Z641" s="218">
        <f t="shared" si="400"/>
        <v>0</v>
      </c>
      <c r="AA641" s="218">
        <f t="shared" si="400"/>
        <v>0</v>
      </c>
      <c r="AB641" s="218">
        <f t="shared" si="400"/>
        <v>0</v>
      </c>
      <c r="AC641" s="218">
        <f t="shared" si="400"/>
        <v>0</v>
      </c>
      <c r="AD641" s="218">
        <f t="shared" si="400"/>
        <v>0</v>
      </c>
      <c r="AE641" s="218">
        <f t="shared" si="400"/>
        <v>0</v>
      </c>
      <c r="AF641" s="218">
        <f t="shared" si="400"/>
        <v>0</v>
      </c>
      <c r="AG641" s="218">
        <f t="shared" si="400"/>
        <v>0</v>
      </c>
      <c r="AH641" s="218">
        <f t="shared" si="400"/>
        <v>0</v>
      </c>
      <c r="AI641" s="218">
        <f t="shared" si="400"/>
        <v>0</v>
      </c>
      <c r="AJ641" s="218">
        <f t="shared" si="400"/>
        <v>0</v>
      </c>
      <c r="AK641" s="218">
        <f t="shared" si="400"/>
        <v>0</v>
      </c>
      <c r="AL641" s="218">
        <f t="shared" si="400"/>
        <v>0</v>
      </c>
      <c r="AM641" s="218">
        <f t="shared" si="400"/>
        <v>0</v>
      </c>
      <c r="AN641" s="218">
        <f t="shared" si="400"/>
        <v>0</v>
      </c>
      <c r="AO641" s="218">
        <f t="shared" si="400"/>
        <v>0</v>
      </c>
      <c r="AP641" s="218">
        <f t="shared" si="400"/>
        <v>0</v>
      </c>
    </row>
    <row r="642" spans="1:42" x14ac:dyDescent="0.3">
      <c r="A642" s="37" t="s">
        <v>13</v>
      </c>
      <c r="B642" s="28"/>
      <c r="C642" s="217">
        <f>SUM(C632:C641)</f>
        <v>0</v>
      </c>
      <c r="D642" s="217">
        <f t="shared" ref="D642:AP642" si="401">SUM(D632:D641)</f>
        <v>0</v>
      </c>
      <c r="E642" s="217">
        <f t="shared" si="401"/>
        <v>0</v>
      </c>
      <c r="F642" s="217">
        <f t="shared" si="401"/>
        <v>0</v>
      </c>
      <c r="G642" s="217">
        <f t="shared" si="401"/>
        <v>0</v>
      </c>
      <c r="H642" s="217">
        <f t="shared" si="401"/>
        <v>0</v>
      </c>
      <c r="I642" s="217">
        <f t="shared" si="401"/>
        <v>0</v>
      </c>
      <c r="J642" s="217">
        <f t="shared" si="401"/>
        <v>0</v>
      </c>
      <c r="K642" s="217">
        <f t="shared" si="401"/>
        <v>0</v>
      </c>
      <c r="L642" s="217">
        <f t="shared" si="401"/>
        <v>0</v>
      </c>
      <c r="M642" s="217">
        <f t="shared" si="401"/>
        <v>0</v>
      </c>
      <c r="N642" s="217">
        <f t="shared" si="401"/>
        <v>0</v>
      </c>
      <c r="O642" s="217">
        <f t="shared" si="401"/>
        <v>0</v>
      </c>
      <c r="P642" s="217">
        <f t="shared" si="401"/>
        <v>0</v>
      </c>
      <c r="Q642" s="217">
        <f t="shared" si="401"/>
        <v>0</v>
      </c>
      <c r="R642" s="217">
        <f t="shared" si="401"/>
        <v>0</v>
      </c>
      <c r="S642" s="217">
        <f t="shared" si="401"/>
        <v>0</v>
      </c>
      <c r="T642" s="217">
        <f t="shared" si="401"/>
        <v>0</v>
      </c>
      <c r="U642" s="217">
        <f t="shared" si="401"/>
        <v>0</v>
      </c>
      <c r="V642" s="217">
        <f t="shared" si="401"/>
        <v>0</v>
      </c>
      <c r="W642" s="217">
        <f t="shared" si="401"/>
        <v>0</v>
      </c>
      <c r="X642" s="217">
        <f t="shared" si="401"/>
        <v>0</v>
      </c>
      <c r="Y642" s="217">
        <f t="shared" si="401"/>
        <v>0</v>
      </c>
      <c r="Z642" s="217">
        <f t="shared" si="401"/>
        <v>0</v>
      </c>
      <c r="AA642" s="217">
        <f t="shared" si="401"/>
        <v>0</v>
      </c>
      <c r="AB642" s="217">
        <f t="shared" si="401"/>
        <v>0</v>
      </c>
      <c r="AC642" s="217">
        <f t="shared" si="401"/>
        <v>0</v>
      </c>
      <c r="AD642" s="217">
        <f t="shared" si="401"/>
        <v>0</v>
      </c>
      <c r="AE642" s="217">
        <f t="shared" si="401"/>
        <v>0</v>
      </c>
      <c r="AF642" s="217">
        <f t="shared" si="401"/>
        <v>0</v>
      </c>
      <c r="AG642" s="217">
        <f t="shared" si="401"/>
        <v>0</v>
      </c>
      <c r="AH642" s="217">
        <f t="shared" si="401"/>
        <v>0</v>
      </c>
      <c r="AI642" s="217">
        <f t="shared" si="401"/>
        <v>0</v>
      </c>
      <c r="AJ642" s="217">
        <f t="shared" si="401"/>
        <v>0</v>
      </c>
      <c r="AK642" s="217">
        <f t="shared" si="401"/>
        <v>0</v>
      </c>
      <c r="AL642" s="217">
        <f t="shared" si="401"/>
        <v>0</v>
      </c>
      <c r="AM642" s="217">
        <f t="shared" si="401"/>
        <v>0</v>
      </c>
      <c r="AN642" s="217">
        <f t="shared" si="401"/>
        <v>0</v>
      </c>
      <c r="AO642" s="217">
        <f t="shared" si="401"/>
        <v>0</v>
      </c>
      <c r="AP642" s="217">
        <f t="shared" si="401"/>
        <v>0</v>
      </c>
    </row>
    <row r="643" spans="1:42" s="122" customFormat="1" x14ac:dyDescent="0.3">
      <c r="A643" s="4"/>
      <c r="B643" s="203"/>
    </row>
    <row r="644" spans="1:42" s="122" customFormat="1" x14ac:dyDescent="0.3">
      <c r="A644" s="25" t="s">
        <v>341</v>
      </c>
    </row>
    <row r="645" spans="1:42" x14ac:dyDescent="0.3">
      <c r="A645" s="4" t="s">
        <v>332</v>
      </c>
      <c r="B645" s="217">
        <v>0</v>
      </c>
      <c r="C645" s="217">
        <f>B648</f>
        <v>0</v>
      </c>
      <c r="D645" s="217">
        <f t="shared" ref="D645:AP645" si="402">C648</f>
        <v>0</v>
      </c>
      <c r="E645" s="217">
        <f t="shared" si="402"/>
        <v>0</v>
      </c>
      <c r="F645" s="217">
        <f t="shared" si="402"/>
        <v>0</v>
      </c>
      <c r="G645" s="217">
        <f t="shared" si="402"/>
        <v>0</v>
      </c>
      <c r="H645" s="217">
        <f t="shared" si="402"/>
        <v>0</v>
      </c>
      <c r="I645" s="217">
        <f t="shared" si="402"/>
        <v>0</v>
      </c>
      <c r="J645" s="217">
        <f t="shared" si="402"/>
        <v>0</v>
      </c>
      <c r="K645" s="217">
        <f t="shared" si="402"/>
        <v>0</v>
      </c>
      <c r="L645" s="217">
        <f t="shared" si="402"/>
        <v>0</v>
      </c>
      <c r="M645" s="217">
        <f t="shared" si="402"/>
        <v>0</v>
      </c>
      <c r="N645" s="217">
        <f t="shared" si="402"/>
        <v>0</v>
      </c>
      <c r="O645" s="217">
        <f t="shared" si="402"/>
        <v>0</v>
      </c>
      <c r="P645" s="217">
        <f t="shared" si="402"/>
        <v>0</v>
      </c>
      <c r="Q645" s="217">
        <f t="shared" si="402"/>
        <v>0</v>
      </c>
      <c r="R645" s="217">
        <f t="shared" si="402"/>
        <v>0</v>
      </c>
      <c r="S645" s="217">
        <f t="shared" si="402"/>
        <v>0</v>
      </c>
      <c r="T645" s="217">
        <f t="shared" si="402"/>
        <v>0</v>
      </c>
      <c r="U645" s="217">
        <f t="shared" si="402"/>
        <v>0</v>
      </c>
      <c r="V645" s="217">
        <f t="shared" si="402"/>
        <v>0</v>
      </c>
      <c r="W645" s="217">
        <f t="shared" si="402"/>
        <v>0</v>
      </c>
      <c r="X645" s="217">
        <f t="shared" si="402"/>
        <v>0</v>
      </c>
      <c r="Y645" s="217">
        <f t="shared" si="402"/>
        <v>0</v>
      </c>
      <c r="Z645" s="217">
        <f t="shared" si="402"/>
        <v>0</v>
      </c>
      <c r="AA645" s="217">
        <f t="shared" si="402"/>
        <v>0</v>
      </c>
      <c r="AB645" s="217">
        <f t="shared" si="402"/>
        <v>0</v>
      </c>
      <c r="AC645" s="217">
        <f t="shared" si="402"/>
        <v>0</v>
      </c>
      <c r="AD645" s="217">
        <f t="shared" si="402"/>
        <v>0</v>
      </c>
      <c r="AE645" s="217">
        <f t="shared" si="402"/>
        <v>0</v>
      </c>
      <c r="AF645" s="217">
        <f t="shared" si="402"/>
        <v>0</v>
      </c>
      <c r="AG645" s="217">
        <f t="shared" si="402"/>
        <v>0</v>
      </c>
      <c r="AH645" s="217">
        <f t="shared" si="402"/>
        <v>0</v>
      </c>
      <c r="AI645" s="217">
        <f t="shared" si="402"/>
        <v>0</v>
      </c>
      <c r="AJ645" s="217">
        <f t="shared" si="402"/>
        <v>0</v>
      </c>
      <c r="AK645" s="217">
        <f t="shared" si="402"/>
        <v>0</v>
      </c>
      <c r="AL645" s="217">
        <f t="shared" si="402"/>
        <v>0</v>
      </c>
      <c r="AM645" s="217">
        <f t="shared" si="402"/>
        <v>0</v>
      </c>
      <c r="AN645" s="217">
        <f t="shared" si="402"/>
        <v>0</v>
      </c>
      <c r="AO645" s="217">
        <f t="shared" si="402"/>
        <v>0</v>
      </c>
      <c r="AP645" s="217">
        <f t="shared" si="402"/>
        <v>0</v>
      </c>
    </row>
    <row r="646" spans="1:42" x14ac:dyDescent="0.3">
      <c r="A646" s="4" t="s">
        <v>78</v>
      </c>
      <c r="B646" s="217">
        <v>0</v>
      </c>
      <c r="C646" s="217">
        <f>C674</f>
        <v>0</v>
      </c>
      <c r="D646" s="217">
        <f t="shared" ref="D646:AP646" si="403">D674</f>
        <v>0</v>
      </c>
      <c r="E646" s="217">
        <f t="shared" si="403"/>
        <v>0</v>
      </c>
      <c r="F646" s="217">
        <f t="shared" si="403"/>
        <v>0</v>
      </c>
      <c r="G646" s="217">
        <f t="shared" si="403"/>
        <v>0</v>
      </c>
      <c r="H646" s="217">
        <f t="shared" si="403"/>
        <v>0</v>
      </c>
      <c r="I646" s="217">
        <f t="shared" si="403"/>
        <v>0</v>
      </c>
      <c r="J646" s="217">
        <f t="shared" si="403"/>
        <v>0</v>
      </c>
      <c r="K646" s="217">
        <f t="shared" si="403"/>
        <v>0</v>
      </c>
      <c r="L646" s="217">
        <f t="shared" si="403"/>
        <v>0</v>
      </c>
      <c r="M646" s="217">
        <f t="shared" si="403"/>
        <v>0</v>
      </c>
      <c r="N646" s="217">
        <f t="shared" si="403"/>
        <v>0</v>
      </c>
      <c r="O646" s="217">
        <f t="shared" si="403"/>
        <v>0</v>
      </c>
      <c r="P646" s="217">
        <f t="shared" si="403"/>
        <v>0</v>
      </c>
      <c r="Q646" s="217">
        <f t="shared" si="403"/>
        <v>0</v>
      </c>
      <c r="R646" s="217">
        <f t="shared" si="403"/>
        <v>0</v>
      </c>
      <c r="S646" s="217">
        <f t="shared" si="403"/>
        <v>0</v>
      </c>
      <c r="T646" s="217">
        <f t="shared" si="403"/>
        <v>0</v>
      </c>
      <c r="U646" s="217">
        <f t="shared" si="403"/>
        <v>0</v>
      </c>
      <c r="V646" s="217">
        <f t="shared" si="403"/>
        <v>0</v>
      </c>
      <c r="W646" s="217">
        <f t="shared" si="403"/>
        <v>0</v>
      </c>
      <c r="X646" s="217">
        <f t="shared" si="403"/>
        <v>0</v>
      </c>
      <c r="Y646" s="217">
        <f t="shared" si="403"/>
        <v>0</v>
      </c>
      <c r="Z646" s="217">
        <f t="shared" si="403"/>
        <v>0</v>
      </c>
      <c r="AA646" s="217">
        <f t="shared" si="403"/>
        <v>0</v>
      </c>
      <c r="AB646" s="217">
        <f t="shared" si="403"/>
        <v>0</v>
      </c>
      <c r="AC646" s="217">
        <f t="shared" si="403"/>
        <v>0</v>
      </c>
      <c r="AD646" s="217">
        <f t="shared" si="403"/>
        <v>0</v>
      </c>
      <c r="AE646" s="217">
        <f t="shared" si="403"/>
        <v>0</v>
      </c>
      <c r="AF646" s="217">
        <f t="shared" si="403"/>
        <v>0</v>
      </c>
      <c r="AG646" s="217">
        <f t="shared" si="403"/>
        <v>0</v>
      </c>
      <c r="AH646" s="217">
        <f t="shared" si="403"/>
        <v>0</v>
      </c>
      <c r="AI646" s="217">
        <f t="shared" si="403"/>
        <v>0</v>
      </c>
      <c r="AJ646" s="217">
        <f t="shared" si="403"/>
        <v>0</v>
      </c>
      <c r="AK646" s="217">
        <f t="shared" si="403"/>
        <v>0</v>
      </c>
      <c r="AL646" s="217">
        <f t="shared" si="403"/>
        <v>0</v>
      </c>
      <c r="AM646" s="217">
        <f t="shared" si="403"/>
        <v>0</v>
      </c>
      <c r="AN646" s="217">
        <f t="shared" si="403"/>
        <v>0</v>
      </c>
      <c r="AO646" s="217">
        <f t="shared" si="403"/>
        <v>0</v>
      </c>
      <c r="AP646" s="217">
        <f t="shared" si="403"/>
        <v>0</v>
      </c>
    </row>
    <row r="647" spans="1:42" x14ac:dyDescent="0.3">
      <c r="A647" s="4" t="s">
        <v>333</v>
      </c>
      <c r="B647" s="218">
        <v>0</v>
      </c>
      <c r="C647" s="218">
        <f>-C662</f>
        <v>0</v>
      </c>
      <c r="D647" s="218">
        <f t="shared" ref="D647:AP647" si="404">-D662</f>
        <v>0</v>
      </c>
      <c r="E647" s="218">
        <f t="shared" si="404"/>
        <v>0</v>
      </c>
      <c r="F647" s="218">
        <f t="shared" si="404"/>
        <v>0</v>
      </c>
      <c r="G647" s="218">
        <f t="shared" si="404"/>
        <v>0</v>
      </c>
      <c r="H647" s="218">
        <f t="shared" si="404"/>
        <v>0</v>
      </c>
      <c r="I647" s="218">
        <f t="shared" si="404"/>
        <v>0</v>
      </c>
      <c r="J647" s="218">
        <f t="shared" si="404"/>
        <v>0</v>
      </c>
      <c r="K647" s="218">
        <f t="shared" si="404"/>
        <v>0</v>
      </c>
      <c r="L647" s="218">
        <f t="shared" si="404"/>
        <v>0</v>
      </c>
      <c r="M647" s="218">
        <f t="shared" si="404"/>
        <v>0</v>
      </c>
      <c r="N647" s="218">
        <f t="shared" si="404"/>
        <v>0</v>
      </c>
      <c r="O647" s="218">
        <f t="shared" si="404"/>
        <v>0</v>
      </c>
      <c r="P647" s="218">
        <f t="shared" si="404"/>
        <v>0</v>
      </c>
      <c r="Q647" s="218">
        <f t="shared" si="404"/>
        <v>0</v>
      </c>
      <c r="R647" s="218">
        <f t="shared" si="404"/>
        <v>0</v>
      </c>
      <c r="S647" s="218">
        <f t="shared" si="404"/>
        <v>0</v>
      </c>
      <c r="T647" s="218">
        <f t="shared" si="404"/>
        <v>0</v>
      </c>
      <c r="U647" s="218">
        <f t="shared" si="404"/>
        <v>0</v>
      </c>
      <c r="V647" s="218">
        <f t="shared" si="404"/>
        <v>0</v>
      </c>
      <c r="W647" s="218">
        <f t="shared" si="404"/>
        <v>0</v>
      </c>
      <c r="X647" s="218">
        <f t="shared" si="404"/>
        <v>0</v>
      </c>
      <c r="Y647" s="218">
        <f t="shared" si="404"/>
        <v>0</v>
      </c>
      <c r="Z647" s="218">
        <f t="shared" si="404"/>
        <v>0</v>
      </c>
      <c r="AA647" s="218">
        <f t="shared" si="404"/>
        <v>0</v>
      </c>
      <c r="AB647" s="218">
        <f t="shared" si="404"/>
        <v>0</v>
      </c>
      <c r="AC647" s="218">
        <f t="shared" si="404"/>
        <v>0</v>
      </c>
      <c r="AD647" s="218">
        <f t="shared" si="404"/>
        <v>0</v>
      </c>
      <c r="AE647" s="218">
        <f t="shared" si="404"/>
        <v>0</v>
      </c>
      <c r="AF647" s="218">
        <f t="shared" si="404"/>
        <v>0</v>
      </c>
      <c r="AG647" s="218">
        <f t="shared" si="404"/>
        <v>0</v>
      </c>
      <c r="AH647" s="218">
        <f t="shared" si="404"/>
        <v>0</v>
      </c>
      <c r="AI647" s="218">
        <f t="shared" si="404"/>
        <v>0</v>
      </c>
      <c r="AJ647" s="218">
        <f t="shared" si="404"/>
        <v>0</v>
      </c>
      <c r="AK647" s="218">
        <f t="shared" si="404"/>
        <v>0</v>
      </c>
      <c r="AL647" s="218">
        <f t="shared" si="404"/>
        <v>0</v>
      </c>
      <c r="AM647" s="218">
        <f t="shared" si="404"/>
        <v>0</v>
      </c>
      <c r="AN647" s="218">
        <f t="shared" si="404"/>
        <v>0</v>
      </c>
      <c r="AO647" s="218">
        <f t="shared" si="404"/>
        <v>0</v>
      </c>
      <c r="AP647" s="218">
        <f t="shared" si="404"/>
        <v>0</v>
      </c>
    </row>
    <row r="648" spans="1:42" x14ac:dyDescent="0.3">
      <c r="A648" s="4" t="s">
        <v>285</v>
      </c>
      <c r="B648" s="217">
        <f>SUM(B645:B647)</f>
        <v>0</v>
      </c>
      <c r="C648" s="217">
        <f>SUM(C645:C647)</f>
        <v>0</v>
      </c>
      <c r="D648" s="217">
        <f t="shared" ref="D648:AP648" si="405">SUM(D645:D647)</f>
        <v>0</v>
      </c>
      <c r="E648" s="217">
        <f t="shared" si="405"/>
        <v>0</v>
      </c>
      <c r="F648" s="217">
        <f t="shared" si="405"/>
        <v>0</v>
      </c>
      <c r="G648" s="217">
        <f t="shared" si="405"/>
        <v>0</v>
      </c>
      <c r="H648" s="217">
        <f t="shared" si="405"/>
        <v>0</v>
      </c>
      <c r="I648" s="217">
        <f t="shared" si="405"/>
        <v>0</v>
      </c>
      <c r="J648" s="217">
        <f t="shared" si="405"/>
        <v>0</v>
      </c>
      <c r="K648" s="217">
        <f t="shared" si="405"/>
        <v>0</v>
      </c>
      <c r="L648" s="217">
        <f t="shared" si="405"/>
        <v>0</v>
      </c>
      <c r="M648" s="217">
        <f t="shared" si="405"/>
        <v>0</v>
      </c>
      <c r="N648" s="217">
        <f t="shared" si="405"/>
        <v>0</v>
      </c>
      <c r="O648" s="217">
        <f t="shared" si="405"/>
        <v>0</v>
      </c>
      <c r="P648" s="217">
        <f t="shared" si="405"/>
        <v>0</v>
      </c>
      <c r="Q648" s="217">
        <f t="shared" si="405"/>
        <v>0</v>
      </c>
      <c r="R648" s="217">
        <f t="shared" si="405"/>
        <v>0</v>
      </c>
      <c r="S648" s="217">
        <f t="shared" si="405"/>
        <v>0</v>
      </c>
      <c r="T648" s="217">
        <f t="shared" si="405"/>
        <v>0</v>
      </c>
      <c r="U648" s="217">
        <f t="shared" si="405"/>
        <v>0</v>
      </c>
      <c r="V648" s="217">
        <f t="shared" si="405"/>
        <v>0</v>
      </c>
      <c r="W648" s="217">
        <f t="shared" si="405"/>
        <v>0</v>
      </c>
      <c r="X648" s="217">
        <f t="shared" si="405"/>
        <v>0</v>
      </c>
      <c r="Y648" s="217">
        <f t="shared" si="405"/>
        <v>0</v>
      </c>
      <c r="Z648" s="217">
        <f t="shared" si="405"/>
        <v>0</v>
      </c>
      <c r="AA648" s="217">
        <f t="shared" si="405"/>
        <v>0</v>
      </c>
      <c r="AB648" s="217">
        <f t="shared" si="405"/>
        <v>0</v>
      </c>
      <c r="AC648" s="217">
        <f t="shared" si="405"/>
        <v>0</v>
      </c>
      <c r="AD648" s="217">
        <f t="shared" si="405"/>
        <v>0</v>
      </c>
      <c r="AE648" s="217">
        <f t="shared" si="405"/>
        <v>0</v>
      </c>
      <c r="AF648" s="217">
        <f t="shared" si="405"/>
        <v>0</v>
      </c>
      <c r="AG648" s="217">
        <f t="shared" si="405"/>
        <v>0</v>
      </c>
      <c r="AH648" s="217">
        <f t="shared" si="405"/>
        <v>0</v>
      </c>
      <c r="AI648" s="217">
        <f t="shared" si="405"/>
        <v>0</v>
      </c>
      <c r="AJ648" s="217">
        <f t="shared" si="405"/>
        <v>0</v>
      </c>
      <c r="AK648" s="217">
        <f t="shared" si="405"/>
        <v>0</v>
      </c>
      <c r="AL648" s="217">
        <f t="shared" si="405"/>
        <v>0</v>
      </c>
      <c r="AM648" s="217">
        <f t="shared" si="405"/>
        <v>0</v>
      </c>
      <c r="AN648" s="217">
        <f t="shared" si="405"/>
        <v>0</v>
      </c>
      <c r="AO648" s="217">
        <f t="shared" si="405"/>
        <v>0</v>
      </c>
      <c r="AP648" s="217">
        <f t="shared" si="405"/>
        <v>0</v>
      </c>
    </row>
    <row r="649" spans="1:42" s="122" customFormat="1" x14ac:dyDescent="0.3">
      <c r="A649" s="4"/>
      <c r="G649" s="203"/>
      <c r="H649" s="203"/>
      <c r="I649" s="203"/>
      <c r="J649" s="203"/>
      <c r="K649" s="203"/>
      <c r="L649" s="203"/>
      <c r="M649" s="203"/>
      <c r="N649" s="203"/>
      <c r="O649" s="203"/>
      <c r="P649" s="203"/>
      <c r="Q649" s="203"/>
      <c r="R649" s="203"/>
      <c r="S649" s="203"/>
      <c r="T649" s="203"/>
      <c r="U649" s="203"/>
      <c r="V649" s="203"/>
      <c r="W649" s="203"/>
      <c r="X649" s="203"/>
      <c r="Y649" s="203"/>
      <c r="Z649" s="203"/>
      <c r="AA649" s="203"/>
      <c r="AB649" s="203"/>
      <c r="AC649" s="203"/>
      <c r="AD649" s="203"/>
      <c r="AE649" s="203"/>
      <c r="AF649" s="203"/>
      <c r="AG649" s="203"/>
      <c r="AH649" s="203"/>
      <c r="AI649" s="203"/>
      <c r="AJ649" s="203"/>
      <c r="AK649" s="203"/>
      <c r="AL649" s="203"/>
      <c r="AM649" s="203"/>
      <c r="AN649" s="203"/>
      <c r="AO649" s="203"/>
      <c r="AP649" s="203"/>
    </row>
    <row r="650" spans="1:42" s="122" customFormat="1" x14ac:dyDescent="0.3">
      <c r="A650" s="4" t="s">
        <v>335</v>
      </c>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3">
      <c r="A651" s="4" t="s">
        <v>336</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x14ac:dyDescent="0.3">
      <c r="A652" s="4">
        <v>1</v>
      </c>
      <c r="B652" s="238">
        <f t="shared" ref="B652:B661" si="406">SUM(C652:AP652)</f>
        <v>0</v>
      </c>
      <c r="C652" s="213">
        <f t="shared" ref="C652:AP652" si="407">IF(C$2&gt;analysis_period,0,IF(C$2=equip3_reserve_freq*$A652,equip3_reserve_cost*system_capacity*1000*(1+inflation_rate/100)^B$2,0))</f>
        <v>0</v>
      </c>
      <c r="D652" s="213">
        <f t="shared" si="407"/>
        <v>0</v>
      </c>
      <c r="E652" s="213">
        <f t="shared" si="407"/>
        <v>0</v>
      </c>
      <c r="F652" s="213">
        <f t="shared" si="407"/>
        <v>0</v>
      </c>
      <c r="G652" s="213">
        <f t="shared" si="407"/>
        <v>0</v>
      </c>
      <c r="H652" s="213">
        <f t="shared" si="407"/>
        <v>0</v>
      </c>
      <c r="I652" s="213">
        <f t="shared" si="407"/>
        <v>0</v>
      </c>
      <c r="J652" s="213">
        <f t="shared" si="407"/>
        <v>0</v>
      </c>
      <c r="K652" s="213">
        <f t="shared" si="407"/>
        <v>0</v>
      </c>
      <c r="L652" s="213">
        <f t="shared" si="407"/>
        <v>0</v>
      </c>
      <c r="M652" s="213">
        <f t="shared" si="407"/>
        <v>0</v>
      </c>
      <c r="N652" s="213">
        <f t="shared" si="407"/>
        <v>0</v>
      </c>
      <c r="O652" s="213">
        <f t="shared" si="407"/>
        <v>0</v>
      </c>
      <c r="P652" s="213">
        <f t="shared" si="407"/>
        <v>0</v>
      </c>
      <c r="Q652" s="213">
        <f t="shared" si="407"/>
        <v>0</v>
      </c>
      <c r="R652" s="213">
        <f t="shared" si="407"/>
        <v>0</v>
      </c>
      <c r="S652" s="213">
        <f t="shared" si="407"/>
        <v>0</v>
      </c>
      <c r="T652" s="213">
        <f t="shared" si="407"/>
        <v>0</v>
      </c>
      <c r="U652" s="213">
        <f t="shared" si="407"/>
        <v>0</v>
      </c>
      <c r="V652" s="213">
        <f t="shared" si="407"/>
        <v>0</v>
      </c>
      <c r="W652" s="213">
        <f t="shared" si="407"/>
        <v>0</v>
      </c>
      <c r="X652" s="213">
        <f t="shared" si="407"/>
        <v>0</v>
      </c>
      <c r="Y652" s="213">
        <f t="shared" si="407"/>
        <v>0</v>
      </c>
      <c r="Z652" s="213">
        <f t="shared" si="407"/>
        <v>0</v>
      </c>
      <c r="AA652" s="213">
        <f t="shared" si="407"/>
        <v>0</v>
      </c>
      <c r="AB652" s="213">
        <f t="shared" si="407"/>
        <v>0</v>
      </c>
      <c r="AC652" s="213">
        <f t="shared" si="407"/>
        <v>0</v>
      </c>
      <c r="AD652" s="213">
        <f t="shared" si="407"/>
        <v>0</v>
      </c>
      <c r="AE652" s="213">
        <f t="shared" si="407"/>
        <v>0</v>
      </c>
      <c r="AF652" s="213">
        <f t="shared" si="407"/>
        <v>0</v>
      </c>
      <c r="AG652" s="213">
        <f t="shared" si="407"/>
        <v>0</v>
      </c>
      <c r="AH652" s="213">
        <f t="shared" si="407"/>
        <v>0</v>
      </c>
      <c r="AI652" s="213">
        <f t="shared" si="407"/>
        <v>0</v>
      </c>
      <c r="AJ652" s="213">
        <f t="shared" si="407"/>
        <v>0</v>
      </c>
      <c r="AK652" s="213">
        <f t="shared" si="407"/>
        <v>0</v>
      </c>
      <c r="AL652" s="213">
        <f t="shared" si="407"/>
        <v>0</v>
      </c>
      <c r="AM652" s="213">
        <f t="shared" si="407"/>
        <v>0</v>
      </c>
      <c r="AN652" s="213">
        <f t="shared" si="407"/>
        <v>0</v>
      </c>
      <c r="AO652" s="213">
        <f t="shared" si="407"/>
        <v>0</v>
      </c>
      <c r="AP652" s="213">
        <f t="shared" si="407"/>
        <v>0</v>
      </c>
    </row>
    <row r="653" spans="1:42" x14ac:dyDescent="0.3">
      <c r="A653" s="4">
        <f>A652+1</f>
        <v>2</v>
      </c>
      <c r="B653" s="238">
        <f t="shared" si="406"/>
        <v>0</v>
      </c>
      <c r="C653" s="213">
        <f t="shared" ref="C653:AP653" si="408">IF(C$2&gt;analysis_period,0,IF(C$2=equip3_reserve_freq*$A653,equip3_reserve_cost*system_capacity*1000*(1+inflation_rate/100)^B$2,0))</f>
        <v>0</v>
      </c>
      <c r="D653" s="213">
        <f t="shared" si="408"/>
        <v>0</v>
      </c>
      <c r="E653" s="213">
        <f t="shared" si="408"/>
        <v>0</v>
      </c>
      <c r="F653" s="213">
        <f t="shared" si="408"/>
        <v>0</v>
      </c>
      <c r="G653" s="213">
        <f t="shared" si="408"/>
        <v>0</v>
      </c>
      <c r="H653" s="213">
        <f t="shared" si="408"/>
        <v>0</v>
      </c>
      <c r="I653" s="213">
        <f t="shared" si="408"/>
        <v>0</v>
      </c>
      <c r="J653" s="213">
        <f t="shared" si="408"/>
        <v>0</v>
      </c>
      <c r="K653" s="213">
        <f t="shared" si="408"/>
        <v>0</v>
      </c>
      <c r="L653" s="213">
        <f t="shared" si="408"/>
        <v>0</v>
      </c>
      <c r="M653" s="213">
        <f t="shared" si="408"/>
        <v>0</v>
      </c>
      <c r="N653" s="213">
        <f t="shared" si="408"/>
        <v>0</v>
      </c>
      <c r="O653" s="213">
        <f t="shared" si="408"/>
        <v>0</v>
      </c>
      <c r="P653" s="213">
        <f t="shared" si="408"/>
        <v>0</v>
      </c>
      <c r="Q653" s="213">
        <f t="shared" si="408"/>
        <v>0</v>
      </c>
      <c r="R653" s="213">
        <f t="shared" si="408"/>
        <v>0</v>
      </c>
      <c r="S653" s="213">
        <f t="shared" si="408"/>
        <v>0</v>
      </c>
      <c r="T653" s="213">
        <f t="shared" si="408"/>
        <v>0</v>
      </c>
      <c r="U653" s="213">
        <f t="shared" si="408"/>
        <v>0</v>
      </c>
      <c r="V653" s="213">
        <f t="shared" si="408"/>
        <v>0</v>
      </c>
      <c r="W653" s="213">
        <f t="shared" si="408"/>
        <v>0</v>
      </c>
      <c r="X653" s="213">
        <f t="shared" si="408"/>
        <v>0</v>
      </c>
      <c r="Y653" s="213">
        <f t="shared" si="408"/>
        <v>0</v>
      </c>
      <c r="Z653" s="213">
        <f t="shared" si="408"/>
        <v>0</v>
      </c>
      <c r="AA653" s="213">
        <f t="shared" si="408"/>
        <v>0</v>
      </c>
      <c r="AB653" s="213">
        <f t="shared" si="408"/>
        <v>0</v>
      </c>
      <c r="AC653" s="213">
        <f t="shared" si="408"/>
        <v>0</v>
      </c>
      <c r="AD653" s="213">
        <f t="shared" si="408"/>
        <v>0</v>
      </c>
      <c r="AE653" s="213">
        <f t="shared" si="408"/>
        <v>0</v>
      </c>
      <c r="AF653" s="213">
        <f t="shared" si="408"/>
        <v>0</v>
      </c>
      <c r="AG653" s="213">
        <f t="shared" si="408"/>
        <v>0</v>
      </c>
      <c r="AH653" s="213">
        <f t="shared" si="408"/>
        <v>0</v>
      </c>
      <c r="AI653" s="213">
        <f t="shared" si="408"/>
        <v>0</v>
      </c>
      <c r="AJ653" s="213">
        <f t="shared" si="408"/>
        <v>0</v>
      </c>
      <c r="AK653" s="213">
        <f t="shared" si="408"/>
        <v>0</v>
      </c>
      <c r="AL653" s="213">
        <f t="shared" si="408"/>
        <v>0</v>
      </c>
      <c r="AM653" s="213">
        <f t="shared" si="408"/>
        <v>0</v>
      </c>
      <c r="AN653" s="213">
        <f t="shared" si="408"/>
        <v>0</v>
      </c>
      <c r="AO653" s="213">
        <f t="shared" si="408"/>
        <v>0</v>
      </c>
      <c r="AP653" s="213">
        <f t="shared" si="408"/>
        <v>0</v>
      </c>
    </row>
    <row r="654" spans="1:42" x14ac:dyDescent="0.3">
      <c r="A654" s="4">
        <f t="shared" ref="A654:A661" si="409">A653+1</f>
        <v>3</v>
      </c>
      <c r="B654" s="238">
        <f t="shared" si="406"/>
        <v>0</v>
      </c>
      <c r="C654" s="213">
        <f t="shared" ref="C654:AP654" si="410">IF(C$2&gt;analysis_period,0,IF(C$2=equip3_reserve_freq*$A654,equip3_reserve_cost*system_capacity*1000*(1+inflation_rate/100)^B$2,0))</f>
        <v>0</v>
      </c>
      <c r="D654" s="213">
        <f t="shared" si="410"/>
        <v>0</v>
      </c>
      <c r="E654" s="213">
        <f t="shared" si="410"/>
        <v>0</v>
      </c>
      <c r="F654" s="213">
        <f t="shared" si="410"/>
        <v>0</v>
      </c>
      <c r="G654" s="213">
        <f t="shared" si="410"/>
        <v>0</v>
      </c>
      <c r="H654" s="213">
        <f t="shared" si="410"/>
        <v>0</v>
      </c>
      <c r="I654" s="213">
        <f t="shared" si="410"/>
        <v>0</v>
      </c>
      <c r="J654" s="213">
        <f t="shared" si="410"/>
        <v>0</v>
      </c>
      <c r="K654" s="213">
        <f t="shared" si="410"/>
        <v>0</v>
      </c>
      <c r="L654" s="213">
        <f t="shared" si="410"/>
        <v>0</v>
      </c>
      <c r="M654" s="213">
        <f t="shared" si="410"/>
        <v>0</v>
      </c>
      <c r="N654" s="213">
        <f t="shared" si="410"/>
        <v>0</v>
      </c>
      <c r="O654" s="213">
        <f t="shared" si="410"/>
        <v>0</v>
      </c>
      <c r="P654" s="213">
        <f t="shared" si="410"/>
        <v>0</v>
      </c>
      <c r="Q654" s="213">
        <f t="shared" si="410"/>
        <v>0</v>
      </c>
      <c r="R654" s="213">
        <f t="shared" si="410"/>
        <v>0</v>
      </c>
      <c r="S654" s="213">
        <f t="shared" si="410"/>
        <v>0</v>
      </c>
      <c r="T654" s="213">
        <f t="shared" si="410"/>
        <v>0</v>
      </c>
      <c r="U654" s="213">
        <f t="shared" si="410"/>
        <v>0</v>
      </c>
      <c r="V654" s="213">
        <f t="shared" si="410"/>
        <v>0</v>
      </c>
      <c r="W654" s="213">
        <f t="shared" si="410"/>
        <v>0</v>
      </c>
      <c r="X654" s="213">
        <f t="shared" si="410"/>
        <v>0</v>
      </c>
      <c r="Y654" s="213">
        <f t="shared" si="410"/>
        <v>0</v>
      </c>
      <c r="Z654" s="213">
        <f t="shared" si="410"/>
        <v>0</v>
      </c>
      <c r="AA654" s="213">
        <f t="shared" si="410"/>
        <v>0</v>
      </c>
      <c r="AB654" s="213">
        <f t="shared" si="410"/>
        <v>0</v>
      </c>
      <c r="AC654" s="213">
        <f t="shared" si="410"/>
        <v>0</v>
      </c>
      <c r="AD654" s="213">
        <f t="shared" si="410"/>
        <v>0</v>
      </c>
      <c r="AE654" s="213">
        <f t="shared" si="410"/>
        <v>0</v>
      </c>
      <c r="AF654" s="213">
        <f t="shared" si="410"/>
        <v>0</v>
      </c>
      <c r="AG654" s="213">
        <f t="shared" si="410"/>
        <v>0</v>
      </c>
      <c r="AH654" s="213">
        <f t="shared" si="410"/>
        <v>0</v>
      </c>
      <c r="AI654" s="213">
        <f t="shared" si="410"/>
        <v>0</v>
      </c>
      <c r="AJ654" s="213">
        <f t="shared" si="410"/>
        <v>0</v>
      </c>
      <c r="AK654" s="213">
        <f t="shared" si="410"/>
        <v>0</v>
      </c>
      <c r="AL654" s="213">
        <f t="shared" si="410"/>
        <v>0</v>
      </c>
      <c r="AM654" s="213">
        <f t="shared" si="410"/>
        <v>0</v>
      </c>
      <c r="AN654" s="213">
        <f t="shared" si="410"/>
        <v>0</v>
      </c>
      <c r="AO654" s="213">
        <f t="shared" si="410"/>
        <v>0</v>
      </c>
      <c r="AP654" s="213">
        <f t="shared" si="410"/>
        <v>0</v>
      </c>
    </row>
    <row r="655" spans="1:42" x14ac:dyDescent="0.3">
      <c r="A655" s="4">
        <f t="shared" si="409"/>
        <v>4</v>
      </c>
      <c r="B655" s="238">
        <f t="shared" si="406"/>
        <v>0</v>
      </c>
      <c r="C655" s="213">
        <f t="shared" ref="C655:AP655" si="411">IF(C$2&gt;analysis_period,0,IF(C$2=equip3_reserve_freq*$A655,equip3_reserve_cost*system_capacity*1000*(1+inflation_rate/100)^B$2,0))</f>
        <v>0</v>
      </c>
      <c r="D655" s="213">
        <f t="shared" si="411"/>
        <v>0</v>
      </c>
      <c r="E655" s="213">
        <f t="shared" si="411"/>
        <v>0</v>
      </c>
      <c r="F655" s="213">
        <f t="shared" si="411"/>
        <v>0</v>
      </c>
      <c r="G655" s="213">
        <f t="shared" si="411"/>
        <v>0</v>
      </c>
      <c r="H655" s="213">
        <f t="shared" si="411"/>
        <v>0</v>
      </c>
      <c r="I655" s="213">
        <f t="shared" si="411"/>
        <v>0</v>
      </c>
      <c r="J655" s="213">
        <f t="shared" si="411"/>
        <v>0</v>
      </c>
      <c r="K655" s="213">
        <f t="shared" si="411"/>
        <v>0</v>
      </c>
      <c r="L655" s="213">
        <f t="shared" si="411"/>
        <v>0</v>
      </c>
      <c r="M655" s="213">
        <f t="shared" si="411"/>
        <v>0</v>
      </c>
      <c r="N655" s="213">
        <f t="shared" si="411"/>
        <v>0</v>
      </c>
      <c r="O655" s="213">
        <f t="shared" si="411"/>
        <v>0</v>
      </c>
      <c r="P655" s="213">
        <f t="shared" si="411"/>
        <v>0</v>
      </c>
      <c r="Q655" s="213">
        <f t="shared" si="411"/>
        <v>0</v>
      </c>
      <c r="R655" s="213">
        <f t="shared" si="411"/>
        <v>0</v>
      </c>
      <c r="S655" s="213">
        <f t="shared" si="411"/>
        <v>0</v>
      </c>
      <c r="T655" s="213">
        <f t="shared" si="411"/>
        <v>0</v>
      </c>
      <c r="U655" s="213">
        <f t="shared" si="411"/>
        <v>0</v>
      </c>
      <c r="V655" s="213">
        <f t="shared" si="411"/>
        <v>0</v>
      </c>
      <c r="W655" s="213">
        <f t="shared" si="411"/>
        <v>0</v>
      </c>
      <c r="X655" s="213">
        <f t="shared" si="411"/>
        <v>0</v>
      </c>
      <c r="Y655" s="213">
        <f t="shared" si="411"/>
        <v>0</v>
      </c>
      <c r="Z655" s="213">
        <f t="shared" si="411"/>
        <v>0</v>
      </c>
      <c r="AA655" s="213">
        <f t="shared" si="411"/>
        <v>0</v>
      </c>
      <c r="AB655" s="213">
        <f t="shared" si="411"/>
        <v>0</v>
      </c>
      <c r="AC655" s="213">
        <f t="shared" si="411"/>
        <v>0</v>
      </c>
      <c r="AD655" s="213">
        <f t="shared" si="411"/>
        <v>0</v>
      </c>
      <c r="AE655" s="213">
        <f t="shared" si="411"/>
        <v>0</v>
      </c>
      <c r="AF655" s="213">
        <f t="shared" si="411"/>
        <v>0</v>
      </c>
      <c r="AG655" s="213">
        <f t="shared" si="411"/>
        <v>0</v>
      </c>
      <c r="AH655" s="213">
        <f t="shared" si="411"/>
        <v>0</v>
      </c>
      <c r="AI655" s="213">
        <f t="shared" si="411"/>
        <v>0</v>
      </c>
      <c r="AJ655" s="213">
        <f t="shared" si="411"/>
        <v>0</v>
      </c>
      <c r="AK655" s="213">
        <f t="shared" si="411"/>
        <v>0</v>
      </c>
      <c r="AL655" s="213">
        <f t="shared" si="411"/>
        <v>0</v>
      </c>
      <c r="AM655" s="213">
        <f t="shared" si="411"/>
        <v>0</v>
      </c>
      <c r="AN655" s="213">
        <f t="shared" si="411"/>
        <v>0</v>
      </c>
      <c r="AO655" s="213">
        <f t="shared" si="411"/>
        <v>0</v>
      </c>
      <c r="AP655" s="213">
        <f t="shared" si="411"/>
        <v>0</v>
      </c>
    </row>
    <row r="656" spans="1:42" x14ac:dyDescent="0.3">
      <c r="A656" s="4">
        <f t="shared" si="409"/>
        <v>5</v>
      </c>
      <c r="B656" s="238">
        <f t="shared" si="406"/>
        <v>0</v>
      </c>
      <c r="C656" s="213">
        <f t="shared" ref="C656:AP656" si="412">IF(C$2&gt;analysis_period,0,IF(C$2=equip3_reserve_freq*$A656,equip3_reserve_cost*system_capacity*1000*(1+inflation_rate/100)^B$2,0))</f>
        <v>0</v>
      </c>
      <c r="D656" s="213">
        <f t="shared" si="412"/>
        <v>0</v>
      </c>
      <c r="E656" s="213">
        <f t="shared" si="412"/>
        <v>0</v>
      </c>
      <c r="F656" s="213">
        <f t="shared" si="412"/>
        <v>0</v>
      </c>
      <c r="G656" s="213">
        <f t="shared" si="412"/>
        <v>0</v>
      </c>
      <c r="H656" s="213">
        <f t="shared" si="412"/>
        <v>0</v>
      </c>
      <c r="I656" s="213">
        <f t="shared" si="412"/>
        <v>0</v>
      </c>
      <c r="J656" s="213">
        <f t="shared" si="412"/>
        <v>0</v>
      </c>
      <c r="K656" s="213">
        <f t="shared" si="412"/>
        <v>0</v>
      </c>
      <c r="L656" s="213">
        <f t="shared" si="412"/>
        <v>0</v>
      </c>
      <c r="M656" s="213">
        <f t="shared" si="412"/>
        <v>0</v>
      </c>
      <c r="N656" s="213">
        <f t="shared" si="412"/>
        <v>0</v>
      </c>
      <c r="O656" s="213">
        <f t="shared" si="412"/>
        <v>0</v>
      </c>
      <c r="P656" s="213">
        <f t="shared" si="412"/>
        <v>0</v>
      </c>
      <c r="Q656" s="213">
        <f t="shared" si="412"/>
        <v>0</v>
      </c>
      <c r="R656" s="213">
        <f t="shared" si="412"/>
        <v>0</v>
      </c>
      <c r="S656" s="213">
        <f t="shared" si="412"/>
        <v>0</v>
      </c>
      <c r="T656" s="213">
        <f t="shared" si="412"/>
        <v>0</v>
      </c>
      <c r="U656" s="213">
        <f t="shared" si="412"/>
        <v>0</v>
      </c>
      <c r="V656" s="213">
        <f t="shared" si="412"/>
        <v>0</v>
      </c>
      <c r="W656" s="213">
        <f t="shared" si="412"/>
        <v>0</v>
      </c>
      <c r="X656" s="213">
        <f t="shared" si="412"/>
        <v>0</v>
      </c>
      <c r="Y656" s="213">
        <f t="shared" si="412"/>
        <v>0</v>
      </c>
      <c r="Z656" s="213">
        <f t="shared" si="412"/>
        <v>0</v>
      </c>
      <c r="AA656" s="213">
        <f t="shared" si="412"/>
        <v>0</v>
      </c>
      <c r="AB656" s="213">
        <f t="shared" si="412"/>
        <v>0</v>
      </c>
      <c r="AC656" s="213">
        <f t="shared" si="412"/>
        <v>0</v>
      </c>
      <c r="AD656" s="213">
        <f t="shared" si="412"/>
        <v>0</v>
      </c>
      <c r="AE656" s="213">
        <f t="shared" si="412"/>
        <v>0</v>
      </c>
      <c r="AF656" s="213">
        <f t="shared" si="412"/>
        <v>0</v>
      </c>
      <c r="AG656" s="213">
        <f t="shared" si="412"/>
        <v>0</v>
      </c>
      <c r="AH656" s="213">
        <f t="shared" si="412"/>
        <v>0</v>
      </c>
      <c r="AI656" s="213">
        <f t="shared" si="412"/>
        <v>0</v>
      </c>
      <c r="AJ656" s="213">
        <f t="shared" si="412"/>
        <v>0</v>
      </c>
      <c r="AK656" s="213">
        <f t="shared" si="412"/>
        <v>0</v>
      </c>
      <c r="AL656" s="213">
        <f t="shared" si="412"/>
        <v>0</v>
      </c>
      <c r="AM656" s="213">
        <f t="shared" si="412"/>
        <v>0</v>
      </c>
      <c r="AN656" s="213">
        <f t="shared" si="412"/>
        <v>0</v>
      </c>
      <c r="AO656" s="213">
        <f t="shared" si="412"/>
        <v>0</v>
      </c>
      <c r="AP656" s="213">
        <f t="shared" si="412"/>
        <v>0</v>
      </c>
    </row>
    <row r="657" spans="1:42" x14ac:dyDescent="0.3">
      <c r="A657" s="4">
        <f t="shared" si="409"/>
        <v>6</v>
      </c>
      <c r="B657" s="238">
        <f t="shared" si="406"/>
        <v>0</v>
      </c>
      <c r="C657" s="213">
        <f t="shared" ref="C657:AP657" si="413">IF(C$2&gt;analysis_period,0,IF(C$2=equip3_reserve_freq*$A657,equip3_reserve_cost*system_capacity*1000*(1+inflation_rate/100)^B$2,0))</f>
        <v>0</v>
      </c>
      <c r="D657" s="213">
        <f t="shared" si="413"/>
        <v>0</v>
      </c>
      <c r="E657" s="213">
        <f t="shared" si="413"/>
        <v>0</v>
      </c>
      <c r="F657" s="213">
        <f t="shared" si="413"/>
        <v>0</v>
      </c>
      <c r="G657" s="213">
        <f t="shared" si="413"/>
        <v>0</v>
      </c>
      <c r="H657" s="213">
        <f t="shared" si="413"/>
        <v>0</v>
      </c>
      <c r="I657" s="213">
        <f t="shared" si="413"/>
        <v>0</v>
      </c>
      <c r="J657" s="213">
        <f t="shared" si="413"/>
        <v>0</v>
      </c>
      <c r="K657" s="213">
        <f t="shared" si="413"/>
        <v>0</v>
      </c>
      <c r="L657" s="213">
        <f t="shared" si="413"/>
        <v>0</v>
      </c>
      <c r="M657" s="213">
        <f t="shared" si="413"/>
        <v>0</v>
      </c>
      <c r="N657" s="213">
        <f t="shared" si="413"/>
        <v>0</v>
      </c>
      <c r="O657" s="213">
        <f t="shared" si="413"/>
        <v>0</v>
      </c>
      <c r="P657" s="213">
        <f t="shared" si="413"/>
        <v>0</v>
      </c>
      <c r="Q657" s="213">
        <f t="shared" si="413"/>
        <v>0</v>
      </c>
      <c r="R657" s="213">
        <f t="shared" si="413"/>
        <v>0</v>
      </c>
      <c r="S657" s="213">
        <f t="shared" si="413"/>
        <v>0</v>
      </c>
      <c r="T657" s="213">
        <f t="shared" si="413"/>
        <v>0</v>
      </c>
      <c r="U657" s="213">
        <f t="shared" si="413"/>
        <v>0</v>
      </c>
      <c r="V657" s="213">
        <f t="shared" si="413"/>
        <v>0</v>
      </c>
      <c r="W657" s="213">
        <f t="shared" si="413"/>
        <v>0</v>
      </c>
      <c r="X657" s="213">
        <f t="shared" si="413"/>
        <v>0</v>
      </c>
      <c r="Y657" s="213">
        <f t="shared" si="413"/>
        <v>0</v>
      </c>
      <c r="Z657" s="213">
        <f t="shared" si="413"/>
        <v>0</v>
      </c>
      <c r="AA657" s="213">
        <f t="shared" si="413"/>
        <v>0</v>
      </c>
      <c r="AB657" s="213">
        <f t="shared" si="413"/>
        <v>0</v>
      </c>
      <c r="AC657" s="213">
        <f t="shared" si="413"/>
        <v>0</v>
      </c>
      <c r="AD657" s="213">
        <f t="shared" si="413"/>
        <v>0</v>
      </c>
      <c r="AE657" s="213">
        <f t="shared" si="413"/>
        <v>0</v>
      </c>
      <c r="AF657" s="213">
        <f t="shared" si="413"/>
        <v>0</v>
      </c>
      <c r="AG657" s="213">
        <f t="shared" si="413"/>
        <v>0</v>
      </c>
      <c r="AH657" s="213">
        <f t="shared" si="413"/>
        <v>0</v>
      </c>
      <c r="AI657" s="213">
        <f t="shared" si="413"/>
        <v>0</v>
      </c>
      <c r="AJ657" s="213">
        <f t="shared" si="413"/>
        <v>0</v>
      </c>
      <c r="AK657" s="213">
        <f t="shared" si="413"/>
        <v>0</v>
      </c>
      <c r="AL657" s="213">
        <f t="shared" si="413"/>
        <v>0</v>
      </c>
      <c r="AM657" s="213">
        <f t="shared" si="413"/>
        <v>0</v>
      </c>
      <c r="AN657" s="213">
        <f t="shared" si="413"/>
        <v>0</v>
      </c>
      <c r="AO657" s="213">
        <f t="shared" si="413"/>
        <v>0</v>
      </c>
      <c r="AP657" s="213">
        <f t="shared" si="413"/>
        <v>0</v>
      </c>
    </row>
    <row r="658" spans="1:42" x14ac:dyDescent="0.3">
      <c r="A658" s="4">
        <f t="shared" si="409"/>
        <v>7</v>
      </c>
      <c r="B658" s="238">
        <f t="shared" si="406"/>
        <v>0</v>
      </c>
      <c r="C658" s="213">
        <f t="shared" ref="C658:AP658" si="414">IF(C$2&gt;analysis_period,0,IF(C$2=equip3_reserve_freq*$A658,equip3_reserve_cost*system_capacity*1000*(1+inflation_rate/100)^B$2,0))</f>
        <v>0</v>
      </c>
      <c r="D658" s="213">
        <f t="shared" si="414"/>
        <v>0</v>
      </c>
      <c r="E658" s="213">
        <f t="shared" si="414"/>
        <v>0</v>
      </c>
      <c r="F658" s="213">
        <f t="shared" si="414"/>
        <v>0</v>
      </c>
      <c r="G658" s="213">
        <f t="shared" si="414"/>
        <v>0</v>
      </c>
      <c r="H658" s="213">
        <f t="shared" si="414"/>
        <v>0</v>
      </c>
      <c r="I658" s="213">
        <f t="shared" si="414"/>
        <v>0</v>
      </c>
      <c r="J658" s="213">
        <f t="shared" si="414"/>
        <v>0</v>
      </c>
      <c r="K658" s="213">
        <f t="shared" si="414"/>
        <v>0</v>
      </c>
      <c r="L658" s="213">
        <f t="shared" si="414"/>
        <v>0</v>
      </c>
      <c r="M658" s="213">
        <f t="shared" si="414"/>
        <v>0</v>
      </c>
      <c r="N658" s="213">
        <f t="shared" si="414"/>
        <v>0</v>
      </c>
      <c r="O658" s="213">
        <f t="shared" si="414"/>
        <v>0</v>
      </c>
      <c r="P658" s="213">
        <f t="shared" si="414"/>
        <v>0</v>
      </c>
      <c r="Q658" s="213">
        <f t="shared" si="414"/>
        <v>0</v>
      </c>
      <c r="R658" s="213">
        <f t="shared" si="414"/>
        <v>0</v>
      </c>
      <c r="S658" s="213">
        <f t="shared" si="414"/>
        <v>0</v>
      </c>
      <c r="T658" s="213">
        <f t="shared" si="414"/>
        <v>0</v>
      </c>
      <c r="U658" s="213">
        <f t="shared" si="414"/>
        <v>0</v>
      </c>
      <c r="V658" s="213">
        <f t="shared" si="414"/>
        <v>0</v>
      </c>
      <c r="W658" s="213">
        <f t="shared" si="414"/>
        <v>0</v>
      </c>
      <c r="X658" s="213">
        <f t="shared" si="414"/>
        <v>0</v>
      </c>
      <c r="Y658" s="213">
        <f t="shared" si="414"/>
        <v>0</v>
      </c>
      <c r="Z658" s="213">
        <f t="shared" si="414"/>
        <v>0</v>
      </c>
      <c r="AA658" s="213">
        <f t="shared" si="414"/>
        <v>0</v>
      </c>
      <c r="AB658" s="213">
        <f t="shared" si="414"/>
        <v>0</v>
      </c>
      <c r="AC658" s="213">
        <f t="shared" si="414"/>
        <v>0</v>
      </c>
      <c r="AD658" s="213">
        <f t="shared" si="414"/>
        <v>0</v>
      </c>
      <c r="AE658" s="213">
        <f t="shared" si="414"/>
        <v>0</v>
      </c>
      <c r="AF658" s="213">
        <f t="shared" si="414"/>
        <v>0</v>
      </c>
      <c r="AG658" s="213">
        <f t="shared" si="414"/>
        <v>0</v>
      </c>
      <c r="AH658" s="213">
        <f t="shared" si="414"/>
        <v>0</v>
      </c>
      <c r="AI658" s="213">
        <f t="shared" si="414"/>
        <v>0</v>
      </c>
      <c r="AJ658" s="213">
        <f t="shared" si="414"/>
        <v>0</v>
      </c>
      <c r="AK658" s="213">
        <f t="shared" si="414"/>
        <v>0</v>
      </c>
      <c r="AL658" s="213">
        <f t="shared" si="414"/>
        <v>0</v>
      </c>
      <c r="AM658" s="213">
        <f t="shared" si="414"/>
        <v>0</v>
      </c>
      <c r="AN658" s="213">
        <f t="shared" si="414"/>
        <v>0</v>
      </c>
      <c r="AO658" s="213">
        <f t="shared" si="414"/>
        <v>0</v>
      </c>
      <c r="AP658" s="213">
        <f t="shared" si="414"/>
        <v>0</v>
      </c>
    </row>
    <row r="659" spans="1:42" x14ac:dyDescent="0.3">
      <c r="A659" s="4">
        <f t="shared" si="409"/>
        <v>8</v>
      </c>
      <c r="B659" s="238">
        <f t="shared" si="406"/>
        <v>0</v>
      </c>
      <c r="C659" s="213">
        <f t="shared" ref="C659:AP659" si="415">IF(C$2&gt;analysis_period,0,IF(C$2=equip3_reserve_freq*$A659,equip3_reserve_cost*system_capacity*1000*(1+inflation_rate/100)^B$2,0))</f>
        <v>0</v>
      </c>
      <c r="D659" s="213">
        <f t="shared" si="415"/>
        <v>0</v>
      </c>
      <c r="E659" s="213">
        <f t="shared" si="415"/>
        <v>0</v>
      </c>
      <c r="F659" s="213">
        <f t="shared" si="415"/>
        <v>0</v>
      </c>
      <c r="G659" s="213">
        <f t="shared" si="415"/>
        <v>0</v>
      </c>
      <c r="H659" s="213">
        <f t="shared" si="415"/>
        <v>0</v>
      </c>
      <c r="I659" s="213">
        <f t="shared" si="415"/>
        <v>0</v>
      </c>
      <c r="J659" s="213">
        <f t="shared" si="415"/>
        <v>0</v>
      </c>
      <c r="K659" s="213">
        <f t="shared" si="415"/>
        <v>0</v>
      </c>
      <c r="L659" s="213">
        <f t="shared" si="415"/>
        <v>0</v>
      </c>
      <c r="M659" s="213">
        <f t="shared" si="415"/>
        <v>0</v>
      </c>
      <c r="N659" s="213">
        <f t="shared" si="415"/>
        <v>0</v>
      </c>
      <c r="O659" s="213">
        <f t="shared" si="415"/>
        <v>0</v>
      </c>
      <c r="P659" s="213">
        <f t="shared" si="415"/>
        <v>0</v>
      </c>
      <c r="Q659" s="213">
        <f t="shared" si="415"/>
        <v>0</v>
      </c>
      <c r="R659" s="213">
        <f t="shared" si="415"/>
        <v>0</v>
      </c>
      <c r="S659" s="213">
        <f t="shared" si="415"/>
        <v>0</v>
      </c>
      <c r="T659" s="213">
        <f t="shared" si="415"/>
        <v>0</v>
      </c>
      <c r="U659" s="213">
        <f t="shared" si="415"/>
        <v>0</v>
      </c>
      <c r="V659" s="213">
        <f t="shared" si="415"/>
        <v>0</v>
      </c>
      <c r="W659" s="213">
        <f t="shared" si="415"/>
        <v>0</v>
      </c>
      <c r="X659" s="213">
        <f t="shared" si="415"/>
        <v>0</v>
      </c>
      <c r="Y659" s="213">
        <f t="shared" si="415"/>
        <v>0</v>
      </c>
      <c r="Z659" s="213">
        <f t="shared" si="415"/>
        <v>0</v>
      </c>
      <c r="AA659" s="213">
        <f t="shared" si="415"/>
        <v>0</v>
      </c>
      <c r="AB659" s="213">
        <f t="shared" si="415"/>
        <v>0</v>
      </c>
      <c r="AC659" s="213">
        <f t="shared" si="415"/>
        <v>0</v>
      </c>
      <c r="AD659" s="213">
        <f t="shared" si="415"/>
        <v>0</v>
      </c>
      <c r="AE659" s="213">
        <f t="shared" si="415"/>
        <v>0</v>
      </c>
      <c r="AF659" s="213">
        <f t="shared" si="415"/>
        <v>0</v>
      </c>
      <c r="AG659" s="213">
        <f t="shared" si="415"/>
        <v>0</v>
      </c>
      <c r="AH659" s="213">
        <f t="shared" si="415"/>
        <v>0</v>
      </c>
      <c r="AI659" s="213">
        <f t="shared" si="415"/>
        <v>0</v>
      </c>
      <c r="AJ659" s="213">
        <f t="shared" si="415"/>
        <v>0</v>
      </c>
      <c r="AK659" s="213">
        <f t="shared" si="415"/>
        <v>0</v>
      </c>
      <c r="AL659" s="213">
        <f t="shared" si="415"/>
        <v>0</v>
      </c>
      <c r="AM659" s="213">
        <f t="shared" si="415"/>
        <v>0</v>
      </c>
      <c r="AN659" s="213">
        <f t="shared" si="415"/>
        <v>0</v>
      </c>
      <c r="AO659" s="213">
        <f t="shared" si="415"/>
        <v>0</v>
      </c>
      <c r="AP659" s="213">
        <f t="shared" si="415"/>
        <v>0</v>
      </c>
    </row>
    <row r="660" spans="1:42" x14ac:dyDescent="0.3">
      <c r="A660" s="4">
        <f>A659+1</f>
        <v>9</v>
      </c>
      <c r="B660" s="238">
        <f t="shared" si="406"/>
        <v>0</v>
      </c>
      <c r="C660" s="213">
        <f t="shared" ref="C660:AP660" si="416">IF(C$2&gt;analysis_period,0,IF(C$2=equip3_reserve_freq*$A660,equip3_reserve_cost*system_capacity*1000*(1+inflation_rate/100)^B$2,0))</f>
        <v>0</v>
      </c>
      <c r="D660" s="213">
        <f t="shared" si="416"/>
        <v>0</v>
      </c>
      <c r="E660" s="213">
        <f t="shared" si="416"/>
        <v>0</v>
      </c>
      <c r="F660" s="213">
        <f t="shared" si="416"/>
        <v>0</v>
      </c>
      <c r="G660" s="213">
        <f t="shared" si="416"/>
        <v>0</v>
      </c>
      <c r="H660" s="213">
        <f t="shared" si="416"/>
        <v>0</v>
      </c>
      <c r="I660" s="213">
        <f t="shared" si="416"/>
        <v>0</v>
      </c>
      <c r="J660" s="213">
        <f t="shared" si="416"/>
        <v>0</v>
      </c>
      <c r="K660" s="213">
        <f t="shared" si="416"/>
        <v>0</v>
      </c>
      <c r="L660" s="213">
        <f t="shared" si="416"/>
        <v>0</v>
      </c>
      <c r="M660" s="213">
        <f t="shared" si="416"/>
        <v>0</v>
      </c>
      <c r="N660" s="213">
        <f t="shared" si="416"/>
        <v>0</v>
      </c>
      <c r="O660" s="213">
        <f t="shared" si="416"/>
        <v>0</v>
      </c>
      <c r="P660" s="213">
        <f t="shared" si="416"/>
        <v>0</v>
      </c>
      <c r="Q660" s="213">
        <f t="shared" si="416"/>
        <v>0</v>
      </c>
      <c r="R660" s="213">
        <f t="shared" si="416"/>
        <v>0</v>
      </c>
      <c r="S660" s="213">
        <f t="shared" si="416"/>
        <v>0</v>
      </c>
      <c r="T660" s="213">
        <f t="shared" si="416"/>
        <v>0</v>
      </c>
      <c r="U660" s="213">
        <f t="shared" si="416"/>
        <v>0</v>
      </c>
      <c r="V660" s="213">
        <f t="shared" si="416"/>
        <v>0</v>
      </c>
      <c r="W660" s="213">
        <f t="shared" si="416"/>
        <v>0</v>
      </c>
      <c r="X660" s="213">
        <f t="shared" si="416"/>
        <v>0</v>
      </c>
      <c r="Y660" s="213">
        <f t="shared" si="416"/>
        <v>0</v>
      </c>
      <c r="Z660" s="213">
        <f t="shared" si="416"/>
        <v>0</v>
      </c>
      <c r="AA660" s="213">
        <f t="shared" si="416"/>
        <v>0</v>
      </c>
      <c r="AB660" s="213">
        <f t="shared" si="416"/>
        <v>0</v>
      </c>
      <c r="AC660" s="213">
        <f t="shared" si="416"/>
        <v>0</v>
      </c>
      <c r="AD660" s="213">
        <f t="shared" si="416"/>
        <v>0</v>
      </c>
      <c r="AE660" s="213">
        <f t="shared" si="416"/>
        <v>0</v>
      </c>
      <c r="AF660" s="213">
        <f t="shared" si="416"/>
        <v>0</v>
      </c>
      <c r="AG660" s="213">
        <f t="shared" si="416"/>
        <v>0</v>
      </c>
      <c r="AH660" s="213">
        <f t="shared" si="416"/>
        <v>0</v>
      </c>
      <c r="AI660" s="213">
        <f t="shared" si="416"/>
        <v>0</v>
      </c>
      <c r="AJ660" s="213">
        <f t="shared" si="416"/>
        <v>0</v>
      </c>
      <c r="AK660" s="213">
        <f t="shared" si="416"/>
        <v>0</v>
      </c>
      <c r="AL660" s="213">
        <f t="shared" si="416"/>
        <v>0</v>
      </c>
      <c r="AM660" s="213">
        <f t="shared" si="416"/>
        <v>0</v>
      </c>
      <c r="AN660" s="213">
        <f t="shared" si="416"/>
        <v>0</v>
      </c>
      <c r="AO660" s="213">
        <f t="shared" si="416"/>
        <v>0</v>
      </c>
      <c r="AP660" s="213">
        <f t="shared" si="416"/>
        <v>0</v>
      </c>
    </row>
    <row r="661" spans="1:42" x14ac:dyDescent="0.3">
      <c r="A661" s="4">
        <f t="shared" si="409"/>
        <v>10</v>
      </c>
      <c r="B661" s="238">
        <f t="shared" si="406"/>
        <v>0</v>
      </c>
      <c r="C661" s="213">
        <f t="shared" ref="C661:AP661" si="417">IF(C$2&gt;analysis_period,0,IF(C$2=equip3_reserve_freq*$A661,equip3_reserve_cost*system_capacity*1000*(1+inflation_rate/100)^B$2,0))</f>
        <v>0</v>
      </c>
      <c r="D661" s="213">
        <f t="shared" si="417"/>
        <v>0</v>
      </c>
      <c r="E661" s="213">
        <f t="shared" si="417"/>
        <v>0</v>
      </c>
      <c r="F661" s="213">
        <f t="shared" si="417"/>
        <v>0</v>
      </c>
      <c r="G661" s="213">
        <f t="shared" si="417"/>
        <v>0</v>
      </c>
      <c r="H661" s="213">
        <f t="shared" si="417"/>
        <v>0</v>
      </c>
      <c r="I661" s="213">
        <f t="shared" si="417"/>
        <v>0</v>
      </c>
      <c r="J661" s="213">
        <f t="shared" si="417"/>
        <v>0</v>
      </c>
      <c r="K661" s="213">
        <f t="shared" si="417"/>
        <v>0</v>
      </c>
      <c r="L661" s="213">
        <f t="shared" si="417"/>
        <v>0</v>
      </c>
      <c r="M661" s="213">
        <f t="shared" si="417"/>
        <v>0</v>
      </c>
      <c r="N661" s="213">
        <f t="shared" si="417"/>
        <v>0</v>
      </c>
      <c r="O661" s="213">
        <f t="shared" si="417"/>
        <v>0</v>
      </c>
      <c r="P661" s="213">
        <f t="shared" si="417"/>
        <v>0</v>
      </c>
      <c r="Q661" s="213">
        <f t="shared" si="417"/>
        <v>0</v>
      </c>
      <c r="R661" s="213">
        <f t="shared" si="417"/>
        <v>0</v>
      </c>
      <c r="S661" s="213">
        <f t="shared" si="417"/>
        <v>0</v>
      </c>
      <c r="T661" s="213">
        <f t="shared" si="417"/>
        <v>0</v>
      </c>
      <c r="U661" s="213">
        <f t="shared" si="417"/>
        <v>0</v>
      </c>
      <c r="V661" s="213">
        <f t="shared" si="417"/>
        <v>0</v>
      </c>
      <c r="W661" s="213">
        <f t="shared" si="417"/>
        <v>0</v>
      </c>
      <c r="X661" s="213">
        <f t="shared" si="417"/>
        <v>0</v>
      </c>
      <c r="Y661" s="213">
        <f t="shared" si="417"/>
        <v>0</v>
      </c>
      <c r="Z661" s="213">
        <f t="shared" si="417"/>
        <v>0</v>
      </c>
      <c r="AA661" s="213">
        <f t="shared" si="417"/>
        <v>0</v>
      </c>
      <c r="AB661" s="213">
        <f t="shared" si="417"/>
        <v>0</v>
      </c>
      <c r="AC661" s="213">
        <f t="shared" si="417"/>
        <v>0</v>
      </c>
      <c r="AD661" s="213">
        <f t="shared" si="417"/>
        <v>0</v>
      </c>
      <c r="AE661" s="213">
        <f t="shared" si="417"/>
        <v>0</v>
      </c>
      <c r="AF661" s="213">
        <f t="shared" si="417"/>
        <v>0</v>
      </c>
      <c r="AG661" s="213">
        <f t="shared" si="417"/>
        <v>0</v>
      </c>
      <c r="AH661" s="213">
        <f t="shared" si="417"/>
        <v>0</v>
      </c>
      <c r="AI661" s="213">
        <f t="shared" si="417"/>
        <v>0</v>
      </c>
      <c r="AJ661" s="213">
        <f t="shared" si="417"/>
        <v>0</v>
      </c>
      <c r="AK661" s="213">
        <f t="shared" si="417"/>
        <v>0</v>
      </c>
      <c r="AL661" s="213">
        <f t="shared" si="417"/>
        <v>0</v>
      </c>
      <c r="AM661" s="213">
        <f t="shared" si="417"/>
        <v>0</v>
      </c>
      <c r="AN661" s="213">
        <f t="shared" si="417"/>
        <v>0</v>
      </c>
      <c r="AO661" s="213">
        <f t="shared" si="417"/>
        <v>0</v>
      </c>
      <c r="AP661" s="213">
        <f t="shared" si="417"/>
        <v>0</v>
      </c>
    </row>
    <row r="662" spans="1:42" x14ac:dyDescent="0.3">
      <c r="A662" s="37" t="s">
        <v>13</v>
      </c>
      <c r="B662" s="28"/>
      <c r="C662" s="217">
        <f>SUM(C652:C661)</f>
        <v>0</v>
      </c>
      <c r="D662" s="217">
        <f t="shared" ref="D662:AP662" si="418">SUM(D652:D661)</f>
        <v>0</v>
      </c>
      <c r="E662" s="217">
        <f t="shared" si="418"/>
        <v>0</v>
      </c>
      <c r="F662" s="217">
        <f t="shared" si="418"/>
        <v>0</v>
      </c>
      <c r="G662" s="217">
        <f t="shared" si="418"/>
        <v>0</v>
      </c>
      <c r="H662" s="217">
        <f t="shared" si="418"/>
        <v>0</v>
      </c>
      <c r="I662" s="217">
        <f t="shared" si="418"/>
        <v>0</v>
      </c>
      <c r="J662" s="217">
        <f t="shared" si="418"/>
        <v>0</v>
      </c>
      <c r="K662" s="217">
        <f t="shared" si="418"/>
        <v>0</v>
      </c>
      <c r="L662" s="217">
        <f t="shared" si="418"/>
        <v>0</v>
      </c>
      <c r="M662" s="217">
        <f t="shared" si="418"/>
        <v>0</v>
      </c>
      <c r="N662" s="217">
        <f t="shared" si="418"/>
        <v>0</v>
      </c>
      <c r="O662" s="217">
        <f t="shared" si="418"/>
        <v>0</v>
      </c>
      <c r="P662" s="217">
        <f t="shared" si="418"/>
        <v>0</v>
      </c>
      <c r="Q662" s="217">
        <f t="shared" si="418"/>
        <v>0</v>
      </c>
      <c r="R662" s="217">
        <f t="shared" si="418"/>
        <v>0</v>
      </c>
      <c r="S662" s="217">
        <f t="shared" si="418"/>
        <v>0</v>
      </c>
      <c r="T662" s="217">
        <f t="shared" si="418"/>
        <v>0</v>
      </c>
      <c r="U662" s="217">
        <f t="shared" si="418"/>
        <v>0</v>
      </c>
      <c r="V662" s="217">
        <f t="shared" si="418"/>
        <v>0</v>
      </c>
      <c r="W662" s="217">
        <f t="shared" si="418"/>
        <v>0</v>
      </c>
      <c r="X662" s="217">
        <f t="shared" si="418"/>
        <v>0</v>
      </c>
      <c r="Y662" s="217">
        <f t="shared" si="418"/>
        <v>0</v>
      </c>
      <c r="Z662" s="217">
        <f t="shared" si="418"/>
        <v>0</v>
      </c>
      <c r="AA662" s="217">
        <f t="shared" si="418"/>
        <v>0</v>
      </c>
      <c r="AB662" s="217">
        <f t="shared" si="418"/>
        <v>0</v>
      </c>
      <c r="AC662" s="217">
        <f t="shared" si="418"/>
        <v>0</v>
      </c>
      <c r="AD662" s="217">
        <f t="shared" si="418"/>
        <v>0</v>
      </c>
      <c r="AE662" s="217">
        <f t="shared" si="418"/>
        <v>0</v>
      </c>
      <c r="AF662" s="217">
        <f t="shared" si="418"/>
        <v>0</v>
      </c>
      <c r="AG662" s="217">
        <f t="shared" si="418"/>
        <v>0</v>
      </c>
      <c r="AH662" s="217">
        <f t="shared" si="418"/>
        <v>0</v>
      </c>
      <c r="AI662" s="217">
        <f t="shared" si="418"/>
        <v>0</v>
      </c>
      <c r="AJ662" s="217">
        <f t="shared" si="418"/>
        <v>0</v>
      </c>
      <c r="AK662" s="217">
        <f t="shared" si="418"/>
        <v>0</v>
      </c>
      <c r="AL662" s="217">
        <f t="shared" si="418"/>
        <v>0</v>
      </c>
      <c r="AM662" s="217">
        <f t="shared" si="418"/>
        <v>0</v>
      </c>
      <c r="AN662" s="217">
        <f t="shared" si="418"/>
        <v>0</v>
      </c>
      <c r="AO662" s="217">
        <f t="shared" si="418"/>
        <v>0</v>
      </c>
      <c r="AP662" s="217">
        <f t="shared" si="418"/>
        <v>0</v>
      </c>
    </row>
    <row r="663" spans="1:42" s="122" customFormat="1" x14ac:dyDescent="0.3">
      <c r="A663" s="4" t="s">
        <v>337</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3">
      <c r="A664" s="4">
        <v>1</v>
      </c>
      <c r="B664" s="238">
        <f t="shared" ref="B664:B673" si="419">SUM(C664:AP664)</f>
        <v>0</v>
      </c>
      <c r="C664" s="213">
        <f t="shared" ref="C664:AP664" si="420">IF(C$2&lt;=equip3_reserve_freq*$A$652,$B$652/(equip3_reserve_freq),0)</f>
        <v>0</v>
      </c>
      <c r="D664" s="213">
        <f t="shared" si="420"/>
        <v>0</v>
      </c>
      <c r="E664" s="213">
        <f t="shared" si="420"/>
        <v>0</v>
      </c>
      <c r="F664" s="213">
        <f t="shared" si="420"/>
        <v>0</v>
      </c>
      <c r="G664" s="213">
        <f t="shared" si="420"/>
        <v>0</v>
      </c>
      <c r="H664" s="213">
        <f t="shared" si="420"/>
        <v>0</v>
      </c>
      <c r="I664" s="213">
        <f t="shared" si="420"/>
        <v>0</v>
      </c>
      <c r="J664" s="213">
        <f t="shared" si="420"/>
        <v>0</v>
      </c>
      <c r="K664" s="213">
        <f t="shared" si="420"/>
        <v>0</v>
      </c>
      <c r="L664" s="213">
        <f t="shared" si="420"/>
        <v>0</v>
      </c>
      <c r="M664" s="213">
        <f t="shared" si="420"/>
        <v>0</v>
      </c>
      <c r="N664" s="213">
        <f t="shared" si="420"/>
        <v>0</v>
      </c>
      <c r="O664" s="213">
        <f t="shared" si="420"/>
        <v>0</v>
      </c>
      <c r="P664" s="213">
        <f t="shared" si="420"/>
        <v>0</v>
      </c>
      <c r="Q664" s="213">
        <f t="shared" si="420"/>
        <v>0</v>
      </c>
      <c r="R664" s="213">
        <f t="shared" si="420"/>
        <v>0</v>
      </c>
      <c r="S664" s="213">
        <f t="shared" si="420"/>
        <v>0</v>
      </c>
      <c r="T664" s="213">
        <f t="shared" si="420"/>
        <v>0</v>
      </c>
      <c r="U664" s="213">
        <f t="shared" si="420"/>
        <v>0</v>
      </c>
      <c r="V664" s="213">
        <f t="shared" si="420"/>
        <v>0</v>
      </c>
      <c r="W664" s="213">
        <f t="shared" si="420"/>
        <v>0</v>
      </c>
      <c r="X664" s="213">
        <f t="shared" si="420"/>
        <v>0</v>
      </c>
      <c r="Y664" s="213">
        <f t="shared" si="420"/>
        <v>0</v>
      </c>
      <c r="Z664" s="213">
        <f t="shared" si="420"/>
        <v>0</v>
      </c>
      <c r="AA664" s="213">
        <f t="shared" si="420"/>
        <v>0</v>
      </c>
      <c r="AB664" s="213">
        <f t="shared" si="420"/>
        <v>0</v>
      </c>
      <c r="AC664" s="213">
        <f t="shared" si="420"/>
        <v>0</v>
      </c>
      <c r="AD664" s="213">
        <f t="shared" si="420"/>
        <v>0</v>
      </c>
      <c r="AE664" s="213">
        <f t="shared" si="420"/>
        <v>0</v>
      </c>
      <c r="AF664" s="213">
        <f t="shared" si="420"/>
        <v>0</v>
      </c>
      <c r="AG664" s="213">
        <f t="shared" si="420"/>
        <v>0</v>
      </c>
      <c r="AH664" s="213">
        <f t="shared" si="420"/>
        <v>0</v>
      </c>
      <c r="AI664" s="213">
        <f t="shared" si="420"/>
        <v>0</v>
      </c>
      <c r="AJ664" s="213">
        <f t="shared" si="420"/>
        <v>0</v>
      </c>
      <c r="AK664" s="213">
        <f t="shared" si="420"/>
        <v>0</v>
      </c>
      <c r="AL664" s="213">
        <f t="shared" si="420"/>
        <v>0</v>
      </c>
      <c r="AM664" s="213">
        <f t="shared" si="420"/>
        <v>0</v>
      </c>
      <c r="AN664" s="213">
        <f t="shared" si="420"/>
        <v>0</v>
      </c>
      <c r="AO664" s="213">
        <f t="shared" si="420"/>
        <v>0</v>
      </c>
      <c r="AP664" s="213">
        <f t="shared" si="420"/>
        <v>0</v>
      </c>
    </row>
    <row r="665" spans="1:42" x14ac:dyDescent="0.3">
      <c r="A665" s="4">
        <f>A664+1</f>
        <v>2</v>
      </c>
      <c r="B665" s="238">
        <f t="shared" si="419"/>
        <v>0</v>
      </c>
      <c r="C665" s="213">
        <f t="shared" ref="C665:AP665" si="421">IF(AND(C$2&gt;equip3_reserve_freq*$A652,C$2&lt;=equip3_reserve_freq*$A653),$B653/(equip3_reserve_freq),0)</f>
        <v>0</v>
      </c>
      <c r="D665" s="213">
        <f t="shared" si="421"/>
        <v>0</v>
      </c>
      <c r="E665" s="213">
        <f t="shared" si="421"/>
        <v>0</v>
      </c>
      <c r="F665" s="213">
        <f t="shared" si="421"/>
        <v>0</v>
      </c>
      <c r="G665" s="213">
        <f t="shared" si="421"/>
        <v>0</v>
      </c>
      <c r="H665" s="213">
        <f t="shared" si="421"/>
        <v>0</v>
      </c>
      <c r="I665" s="213">
        <f t="shared" si="421"/>
        <v>0</v>
      </c>
      <c r="J665" s="213">
        <f t="shared" si="421"/>
        <v>0</v>
      </c>
      <c r="K665" s="213">
        <f t="shared" si="421"/>
        <v>0</v>
      </c>
      <c r="L665" s="213">
        <f t="shared" si="421"/>
        <v>0</v>
      </c>
      <c r="M665" s="213">
        <f t="shared" si="421"/>
        <v>0</v>
      </c>
      <c r="N665" s="213">
        <f t="shared" si="421"/>
        <v>0</v>
      </c>
      <c r="O665" s="213">
        <f t="shared" si="421"/>
        <v>0</v>
      </c>
      <c r="P665" s="213">
        <f t="shared" si="421"/>
        <v>0</v>
      </c>
      <c r="Q665" s="213">
        <f t="shared" si="421"/>
        <v>0</v>
      </c>
      <c r="R665" s="213">
        <f t="shared" si="421"/>
        <v>0</v>
      </c>
      <c r="S665" s="213">
        <f t="shared" si="421"/>
        <v>0</v>
      </c>
      <c r="T665" s="213">
        <f t="shared" si="421"/>
        <v>0</v>
      </c>
      <c r="U665" s="213">
        <f t="shared" si="421"/>
        <v>0</v>
      </c>
      <c r="V665" s="213">
        <f t="shared" si="421"/>
        <v>0</v>
      </c>
      <c r="W665" s="213">
        <f t="shared" si="421"/>
        <v>0</v>
      </c>
      <c r="X665" s="213">
        <f t="shared" si="421"/>
        <v>0</v>
      </c>
      <c r="Y665" s="213">
        <f t="shared" si="421"/>
        <v>0</v>
      </c>
      <c r="Z665" s="213">
        <f t="shared" si="421"/>
        <v>0</v>
      </c>
      <c r="AA665" s="213">
        <f t="shared" si="421"/>
        <v>0</v>
      </c>
      <c r="AB665" s="213">
        <f t="shared" si="421"/>
        <v>0</v>
      </c>
      <c r="AC665" s="213">
        <f t="shared" si="421"/>
        <v>0</v>
      </c>
      <c r="AD665" s="213">
        <f t="shared" si="421"/>
        <v>0</v>
      </c>
      <c r="AE665" s="213">
        <f t="shared" si="421"/>
        <v>0</v>
      </c>
      <c r="AF665" s="213">
        <f t="shared" si="421"/>
        <v>0</v>
      </c>
      <c r="AG665" s="213">
        <f t="shared" si="421"/>
        <v>0</v>
      </c>
      <c r="AH665" s="213">
        <f t="shared" si="421"/>
        <v>0</v>
      </c>
      <c r="AI665" s="213">
        <f t="shared" si="421"/>
        <v>0</v>
      </c>
      <c r="AJ665" s="213">
        <f t="shared" si="421"/>
        <v>0</v>
      </c>
      <c r="AK665" s="213">
        <f t="shared" si="421"/>
        <v>0</v>
      </c>
      <c r="AL665" s="213">
        <f t="shared" si="421"/>
        <v>0</v>
      </c>
      <c r="AM665" s="213">
        <f t="shared" si="421"/>
        <v>0</v>
      </c>
      <c r="AN665" s="213">
        <f t="shared" si="421"/>
        <v>0</v>
      </c>
      <c r="AO665" s="213">
        <f t="shared" si="421"/>
        <v>0</v>
      </c>
      <c r="AP665" s="213">
        <f t="shared" si="421"/>
        <v>0</v>
      </c>
    </row>
    <row r="666" spans="1:42" x14ac:dyDescent="0.3">
      <c r="A666" s="4">
        <f t="shared" ref="A666:A671" si="422">A665+1</f>
        <v>3</v>
      </c>
      <c r="B666" s="238">
        <f t="shared" si="419"/>
        <v>0</v>
      </c>
      <c r="C666" s="213">
        <f t="shared" ref="C666:AP666" si="423">IF(AND(C$2&gt;equip3_reserve_freq*$A653,C$2&lt;=equip3_reserve_freq*$A654),$B654/(equip3_reserve_freq),0)</f>
        <v>0</v>
      </c>
      <c r="D666" s="213">
        <f t="shared" si="423"/>
        <v>0</v>
      </c>
      <c r="E666" s="213">
        <f t="shared" si="423"/>
        <v>0</v>
      </c>
      <c r="F666" s="213">
        <f t="shared" si="423"/>
        <v>0</v>
      </c>
      <c r="G666" s="213">
        <f t="shared" si="423"/>
        <v>0</v>
      </c>
      <c r="H666" s="213">
        <f t="shared" si="423"/>
        <v>0</v>
      </c>
      <c r="I666" s="213">
        <f t="shared" si="423"/>
        <v>0</v>
      </c>
      <c r="J666" s="213">
        <f t="shared" si="423"/>
        <v>0</v>
      </c>
      <c r="K666" s="213">
        <f t="shared" si="423"/>
        <v>0</v>
      </c>
      <c r="L666" s="213">
        <f t="shared" si="423"/>
        <v>0</v>
      </c>
      <c r="M666" s="213">
        <f t="shared" si="423"/>
        <v>0</v>
      </c>
      <c r="N666" s="213">
        <f t="shared" si="423"/>
        <v>0</v>
      </c>
      <c r="O666" s="213">
        <f t="shared" si="423"/>
        <v>0</v>
      </c>
      <c r="P666" s="213">
        <f t="shared" si="423"/>
        <v>0</v>
      </c>
      <c r="Q666" s="213">
        <f t="shared" si="423"/>
        <v>0</v>
      </c>
      <c r="R666" s="213">
        <f t="shared" si="423"/>
        <v>0</v>
      </c>
      <c r="S666" s="213">
        <f t="shared" si="423"/>
        <v>0</v>
      </c>
      <c r="T666" s="213">
        <f t="shared" si="423"/>
        <v>0</v>
      </c>
      <c r="U666" s="213">
        <f t="shared" si="423"/>
        <v>0</v>
      </c>
      <c r="V666" s="213">
        <f t="shared" si="423"/>
        <v>0</v>
      </c>
      <c r="W666" s="213">
        <f t="shared" si="423"/>
        <v>0</v>
      </c>
      <c r="X666" s="213">
        <f t="shared" si="423"/>
        <v>0</v>
      </c>
      <c r="Y666" s="213">
        <f t="shared" si="423"/>
        <v>0</v>
      </c>
      <c r="Z666" s="213">
        <f t="shared" si="423"/>
        <v>0</v>
      </c>
      <c r="AA666" s="213">
        <f t="shared" si="423"/>
        <v>0</v>
      </c>
      <c r="AB666" s="213">
        <f t="shared" si="423"/>
        <v>0</v>
      </c>
      <c r="AC666" s="213">
        <f t="shared" si="423"/>
        <v>0</v>
      </c>
      <c r="AD666" s="213">
        <f t="shared" si="423"/>
        <v>0</v>
      </c>
      <c r="AE666" s="213">
        <f t="shared" si="423"/>
        <v>0</v>
      </c>
      <c r="AF666" s="213">
        <f t="shared" si="423"/>
        <v>0</v>
      </c>
      <c r="AG666" s="213">
        <f t="shared" si="423"/>
        <v>0</v>
      </c>
      <c r="AH666" s="213">
        <f t="shared" si="423"/>
        <v>0</v>
      </c>
      <c r="AI666" s="213">
        <f t="shared" si="423"/>
        <v>0</v>
      </c>
      <c r="AJ666" s="213">
        <f t="shared" si="423"/>
        <v>0</v>
      </c>
      <c r="AK666" s="213">
        <f t="shared" si="423"/>
        <v>0</v>
      </c>
      <c r="AL666" s="213">
        <f t="shared" si="423"/>
        <v>0</v>
      </c>
      <c r="AM666" s="213">
        <f t="shared" si="423"/>
        <v>0</v>
      </c>
      <c r="AN666" s="213">
        <f t="shared" si="423"/>
        <v>0</v>
      </c>
      <c r="AO666" s="213">
        <f t="shared" si="423"/>
        <v>0</v>
      </c>
      <c r="AP666" s="213">
        <f t="shared" si="423"/>
        <v>0</v>
      </c>
    </row>
    <row r="667" spans="1:42" x14ac:dyDescent="0.3">
      <c r="A667" s="4">
        <f t="shared" si="422"/>
        <v>4</v>
      </c>
      <c r="B667" s="238">
        <f t="shared" si="419"/>
        <v>0</v>
      </c>
      <c r="C667" s="213">
        <f t="shared" ref="C667:AP667" si="424">IF(AND(C$2&gt;equip3_reserve_freq*$A654,C$2&lt;=equip3_reserve_freq*$A655),$B655/(equip3_reserve_freq),0)</f>
        <v>0</v>
      </c>
      <c r="D667" s="213">
        <f t="shared" si="424"/>
        <v>0</v>
      </c>
      <c r="E667" s="213">
        <f t="shared" si="424"/>
        <v>0</v>
      </c>
      <c r="F667" s="213">
        <f t="shared" si="424"/>
        <v>0</v>
      </c>
      <c r="G667" s="213">
        <f t="shared" si="424"/>
        <v>0</v>
      </c>
      <c r="H667" s="213">
        <f t="shared" si="424"/>
        <v>0</v>
      </c>
      <c r="I667" s="213">
        <f t="shared" si="424"/>
        <v>0</v>
      </c>
      <c r="J667" s="213">
        <f t="shared" si="424"/>
        <v>0</v>
      </c>
      <c r="K667" s="213">
        <f t="shared" si="424"/>
        <v>0</v>
      </c>
      <c r="L667" s="213">
        <f t="shared" si="424"/>
        <v>0</v>
      </c>
      <c r="M667" s="213">
        <f t="shared" si="424"/>
        <v>0</v>
      </c>
      <c r="N667" s="213">
        <f t="shared" si="424"/>
        <v>0</v>
      </c>
      <c r="O667" s="213">
        <f t="shared" si="424"/>
        <v>0</v>
      </c>
      <c r="P667" s="213">
        <f t="shared" si="424"/>
        <v>0</v>
      </c>
      <c r="Q667" s="213">
        <f t="shared" si="424"/>
        <v>0</v>
      </c>
      <c r="R667" s="213">
        <f t="shared" si="424"/>
        <v>0</v>
      </c>
      <c r="S667" s="213">
        <f t="shared" si="424"/>
        <v>0</v>
      </c>
      <c r="T667" s="213">
        <f t="shared" si="424"/>
        <v>0</v>
      </c>
      <c r="U667" s="213">
        <f t="shared" si="424"/>
        <v>0</v>
      </c>
      <c r="V667" s="213">
        <f t="shared" si="424"/>
        <v>0</v>
      </c>
      <c r="W667" s="213">
        <f t="shared" si="424"/>
        <v>0</v>
      </c>
      <c r="X667" s="213">
        <f t="shared" si="424"/>
        <v>0</v>
      </c>
      <c r="Y667" s="213">
        <f t="shared" si="424"/>
        <v>0</v>
      </c>
      <c r="Z667" s="213">
        <f t="shared" si="424"/>
        <v>0</v>
      </c>
      <c r="AA667" s="213">
        <f t="shared" si="424"/>
        <v>0</v>
      </c>
      <c r="AB667" s="213">
        <f t="shared" si="424"/>
        <v>0</v>
      </c>
      <c r="AC667" s="213">
        <f t="shared" si="424"/>
        <v>0</v>
      </c>
      <c r="AD667" s="213">
        <f t="shared" si="424"/>
        <v>0</v>
      </c>
      <c r="AE667" s="213">
        <f t="shared" si="424"/>
        <v>0</v>
      </c>
      <c r="AF667" s="213">
        <f t="shared" si="424"/>
        <v>0</v>
      </c>
      <c r="AG667" s="213">
        <f t="shared" si="424"/>
        <v>0</v>
      </c>
      <c r="AH667" s="213">
        <f t="shared" si="424"/>
        <v>0</v>
      </c>
      <c r="AI667" s="213">
        <f t="shared" si="424"/>
        <v>0</v>
      </c>
      <c r="AJ667" s="213">
        <f t="shared" si="424"/>
        <v>0</v>
      </c>
      <c r="AK667" s="213">
        <f t="shared" si="424"/>
        <v>0</v>
      </c>
      <c r="AL667" s="213">
        <f t="shared" si="424"/>
        <v>0</v>
      </c>
      <c r="AM667" s="213">
        <f t="shared" si="424"/>
        <v>0</v>
      </c>
      <c r="AN667" s="213">
        <f t="shared" si="424"/>
        <v>0</v>
      </c>
      <c r="AO667" s="213">
        <f t="shared" si="424"/>
        <v>0</v>
      </c>
      <c r="AP667" s="213">
        <f t="shared" si="424"/>
        <v>0</v>
      </c>
    </row>
    <row r="668" spans="1:42" x14ac:dyDescent="0.3">
      <c r="A668" s="4">
        <f t="shared" si="422"/>
        <v>5</v>
      </c>
      <c r="B668" s="238">
        <f t="shared" si="419"/>
        <v>0</v>
      </c>
      <c r="C668" s="213">
        <f t="shared" ref="C668:AP668" si="425">IF(AND(C$2&gt;equip3_reserve_freq*$A655,C$2&lt;=equip3_reserve_freq*$A656),$B656/(equip3_reserve_freq),0)</f>
        <v>0</v>
      </c>
      <c r="D668" s="213">
        <f t="shared" si="425"/>
        <v>0</v>
      </c>
      <c r="E668" s="213">
        <f t="shared" si="425"/>
        <v>0</v>
      </c>
      <c r="F668" s="213">
        <f t="shared" si="425"/>
        <v>0</v>
      </c>
      <c r="G668" s="213">
        <f t="shared" si="425"/>
        <v>0</v>
      </c>
      <c r="H668" s="213">
        <f t="shared" si="425"/>
        <v>0</v>
      </c>
      <c r="I668" s="213">
        <f t="shared" si="425"/>
        <v>0</v>
      </c>
      <c r="J668" s="213">
        <f t="shared" si="425"/>
        <v>0</v>
      </c>
      <c r="K668" s="213">
        <f t="shared" si="425"/>
        <v>0</v>
      </c>
      <c r="L668" s="213">
        <f t="shared" si="425"/>
        <v>0</v>
      </c>
      <c r="M668" s="213">
        <f t="shared" si="425"/>
        <v>0</v>
      </c>
      <c r="N668" s="213">
        <f t="shared" si="425"/>
        <v>0</v>
      </c>
      <c r="O668" s="213">
        <f t="shared" si="425"/>
        <v>0</v>
      </c>
      <c r="P668" s="213">
        <f t="shared" si="425"/>
        <v>0</v>
      </c>
      <c r="Q668" s="213">
        <f t="shared" si="425"/>
        <v>0</v>
      </c>
      <c r="R668" s="213">
        <f t="shared" si="425"/>
        <v>0</v>
      </c>
      <c r="S668" s="213">
        <f t="shared" si="425"/>
        <v>0</v>
      </c>
      <c r="T668" s="213">
        <f t="shared" si="425"/>
        <v>0</v>
      </c>
      <c r="U668" s="213">
        <f t="shared" si="425"/>
        <v>0</v>
      </c>
      <c r="V668" s="213">
        <f t="shared" si="425"/>
        <v>0</v>
      </c>
      <c r="W668" s="213">
        <f t="shared" si="425"/>
        <v>0</v>
      </c>
      <c r="X668" s="213">
        <f t="shared" si="425"/>
        <v>0</v>
      </c>
      <c r="Y668" s="213">
        <f t="shared" si="425"/>
        <v>0</v>
      </c>
      <c r="Z668" s="213">
        <f t="shared" si="425"/>
        <v>0</v>
      </c>
      <c r="AA668" s="213">
        <f t="shared" si="425"/>
        <v>0</v>
      </c>
      <c r="AB668" s="213">
        <f t="shared" si="425"/>
        <v>0</v>
      </c>
      <c r="AC668" s="213">
        <f t="shared" si="425"/>
        <v>0</v>
      </c>
      <c r="AD668" s="213">
        <f t="shared" si="425"/>
        <v>0</v>
      </c>
      <c r="AE668" s="213">
        <f t="shared" si="425"/>
        <v>0</v>
      </c>
      <c r="AF668" s="213">
        <f t="shared" si="425"/>
        <v>0</v>
      </c>
      <c r="AG668" s="213">
        <f t="shared" si="425"/>
        <v>0</v>
      </c>
      <c r="AH668" s="213">
        <f t="shared" si="425"/>
        <v>0</v>
      </c>
      <c r="AI668" s="213">
        <f t="shared" si="425"/>
        <v>0</v>
      </c>
      <c r="AJ668" s="213">
        <f t="shared" si="425"/>
        <v>0</v>
      </c>
      <c r="AK668" s="213">
        <f t="shared" si="425"/>
        <v>0</v>
      </c>
      <c r="AL668" s="213">
        <f t="shared" si="425"/>
        <v>0</v>
      </c>
      <c r="AM668" s="213">
        <f t="shared" si="425"/>
        <v>0</v>
      </c>
      <c r="AN668" s="213">
        <f t="shared" si="425"/>
        <v>0</v>
      </c>
      <c r="AO668" s="213">
        <f t="shared" si="425"/>
        <v>0</v>
      </c>
      <c r="AP668" s="213">
        <f t="shared" si="425"/>
        <v>0</v>
      </c>
    </row>
    <row r="669" spans="1:42" x14ac:dyDescent="0.3">
      <c r="A669" s="4">
        <f t="shared" si="422"/>
        <v>6</v>
      </c>
      <c r="B669" s="238">
        <f t="shared" si="419"/>
        <v>0</v>
      </c>
      <c r="C669" s="213">
        <f t="shared" ref="C669:AP669" si="426">IF(AND(C$2&gt;equip3_reserve_freq*$A656,C$2&lt;=equip3_reserve_freq*$A657),$B657/(equip3_reserve_freq),0)</f>
        <v>0</v>
      </c>
      <c r="D669" s="213">
        <f t="shared" si="426"/>
        <v>0</v>
      </c>
      <c r="E669" s="213">
        <f t="shared" si="426"/>
        <v>0</v>
      </c>
      <c r="F669" s="213">
        <f t="shared" si="426"/>
        <v>0</v>
      </c>
      <c r="G669" s="213">
        <f t="shared" si="426"/>
        <v>0</v>
      </c>
      <c r="H669" s="213">
        <f t="shared" si="426"/>
        <v>0</v>
      </c>
      <c r="I669" s="213">
        <f t="shared" si="426"/>
        <v>0</v>
      </c>
      <c r="J669" s="213">
        <f t="shared" si="426"/>
        <v>0</v>
      </c>
      <c r="K669" s="213">
        <f t="shared" si="426"/>
        <v>0</v>
      </c>
      <c r="L669" s="213">
        <f t="shared" si="426"/>
        <v>0</v>
      </c>
      <c r="M669" s="213">
        <f t="shared" si="426"/>
        <v>0</v>
      </c>
      <c r="N669" s="213">
        <f t="shared" si="426"/>
        <v>0</v>
      </c>
      <c r="O669" s="213">
        <f t="shared" si="426"/>
        <v>0</v>
      </c>
      <c r="P669" s="213">
        <f t="shared" si="426"/>
        <v>0</v>
      </c>
      <c r="Q669" s="213">
        <f t="shared" si="426"/>
        <v>0</v>
      </c>
      <c r="R669" s="213">
        <f t="shared" si="426"/>
        <v>0</v>
      </c>
      <c r="S669" s="213">
        <f t="shared" si="426"/>
        <v>0</v>
      </c>
      <c r="T669" s="213">
        <f t="shared" si="426"/>
        <v>0</v>
      </c>
      <c r="U669" s="213">
        <f t="shared" si="426"/>
        <v>0</v>
      </c>
      <c r="V669" s="213">
        <f t="shared" si="426"/>
        <v>0</v>
      </c>
      <c r="W669" s="213">
        <f t="shared" si="426"/>
        <v>0</v>
      </c>
      <c r="X669" s="213">
        <f t="shared" si="426"/>
        <v>0</v>
      </c>
      <c r="Y669" s="213">
        <f t="shared" si="426"/>
        <v>0</v>
      </c>
      <c r="Z669" s="213">
        <f t="shared" si="426"/>
        <v>0</v>
      </c>
      <c r="AA669" s="213">
        <f t="shared" si="426"/>
        <v>0</v>
      </c>
      <c r="AB669" s="213">
        <f t="shared" si="426"/>
        <v>0</v>
      </c>
      <c r="AC669" s="213">
        <f t="shared" si="426"/>
        <v>0</v>
      </c>
      <c r="AD669" s="213">
        <f t="shared" si="426"/>
        <v>0</v>
      </c>
      <c r="AE669" s="213">
        <f t="shared" si="426"/>
        <v>0</v>
      </c>
      <c r="AF669" s="213">
        <f t="shared" si="426"/>
        <v>0</v>
      </c>
      <c r="AG669" s="213">
        <f t="shared" si="426"/>
        <v>0</v>
      </c>
      <c r="AH669" s="213">
        <f t="shared" si="426"/>
        <v>0</v>
      </c>
      <c r="AI669" s="213">
        <f t="shared" si="426"/>
        <v>0</v>
      </c>
      <c r="AJ669" s="213">
        <f t="shared" si="426"/>
        <v>0</v>
      </c>
      <c r="AK669" s="213">
        <f t="shared" si="426"/>
        <v>0</v>
      </c>
      <c r="AL669" s="213">
        <f t="shared" si="426"/>
        <v>0</v>
      </c>
      <c r="AM669" s="213">
        <f t="shared" si="426"/>
        <v>0</v>
      </c>
      <c r="AN669" s="213">
        <f t="shared" si="426"/>
        <v>0</v>
      </c>
      <c r="AO669" s="213">
        <f t="shared" si="426"/>
        <v>0</v>
      </c>
      <c r="AP669" s="213">
        <f t="shared" si="426"/>
        <v>0</v>
      </c>
    </row>
    <row r="670" spans="1:42" x14ac:dyDescent="0.3">
      <c r="A670" s="4">
        <f t="shared" si="422"/>
        <v>7</v>
      </c>
      <c r="B670" s="238">
        <f t="shared" si="419"/>
        <v>0</v>
      </c>
      <c r="C670" s="213">
        <f t="shared" ref="C670:AP670" si="427">IF(AND(C$2&gt;equip3_reserve_freq*$A657,C$2&lt;=equip3_reserve_freq*$A658),$B658/(equip3_reserve_freq),0)</f>
        <v>0</v>
      </c>
      <c r="D670" s="213">
        <f t="shared" si="427"/>
        <v>0</v>
      </c>
      <c r="E670" s="213">
        <f t="shared" si="427"/>
        <v>0</v>
      </c>
      <c r="F670" s="213">
        <f t="shared" si="427"/>
        <v>0</v>
      </c>
      <c r="G670" s="213">
        <f t="shared" si="427"/>
        <v>0</v>
      </c>
      <c r="H670" s="213">
        <f t="shared" si="427"/>
        <v>0</v>
      </c>
      <c r="I670" s="213">
        <f t="shared" si="427"/>
        <v>0</v>
      </c>
      <c r="J670" s="213">
        <f t="shared" si="427"/>
        <v>0</v>
      </c>
      <c r="K670" s="213">
        <f t="shared" si="427"/>
        <v>0</v>
      </c>
      <c r="L670" s="213">
        <f t="shared" si="427"/>
        <v>0</v>
      </c>
      <c r="M670" s="213">
        <f t="shared" si="427"/>
        <v>0</v>
      </c>
      <c r="N670" s="213">
        <f t="shared" si="427"/>
        <v>0</v>
      </c>
      <c r="O670" s="213">
        <f t="shared" si="427"/>
        <v>0</v>
      </c>
      <c r="P670" s="213">
        <f t="shared" si="427"/>
        <v>0</v>
      </c>
      <c r="Q670" s="213">
        <f t="shared" si="427"/>
        <v>0</v>
      </c>
      <c r="R670" s="213">
        <f t="shared" si="427"/>
        <v>0</v>
      </c>
      <c r="S670" s="213">
        <f t="shared" si="427"/>
        <v>0</v>
      </c>
      <c r="T670" s="213">
        <f t="shared" si="427"/>
        <v>0</v>
      </c>
      <c r="U670" s="213">
        <f t="shared" si="427"/>
        <v>0</v>
      </c>
      <c r="V670" s="213">
        <f t="shared" si="427"/>
        <v>0</v>
      </c>
      <c r="W670" s="213">
        <f t="shared" si="427"/>
        <v>0</v>
      </c>
      <c r="X670" s="213">
        <f t="shared" si="427"/>
        <v>0</v>
      </c>
      <c r="Y670" s="213">
        <f t="shared" si="427"/>
        <v>0</v>
      </c>
      <c r="Z670" s="213">
        <f t="shared" si="427"/>
        <v>0</v>
      </c>
      <c r="AA670" s="213">
        <f t="shared" si="427"/>
        <v>0</v>
      </c>
      <c r="AB670" s="213">
        <f t="shared" si="427"/>
        <v>0</v>
      </c>
      <c r="AC670" s="213">
        <f t="shared" si="427"/>
        <v>0</v>
      </c>
      <c r="AD670" s="213">
        <f t="shared" si="427"/>
        <v>0</v>
      </c>
      <c r="AE670" s="213">
        <f t="shared" si="427"/>
        <v>0</v>
      </c>
      <c r="AF670" s="213">
        <f t="shared" si="427"/>
        <v>0</v>
      </c>
      <c r="AG670" s="213">
        <f t="shared" si="427"/>
        <v>0</v>
      </c>
      <c r="AH670" s="213">
        <f t="shared" si="427"/>
        <v>0</v>
      </c>
      <c r="AI670" s="213">
        <f t="shared" si="427"/>
        <v>0</v>
      </c>
      <c r="AJ670" s="213">
        <f t="shared" si="427"/>
        <v>0</v>
      </c>
      <c r="AK670" s="213">
        <f t="shared" si="427"/>
        <v>0</v>
      </c>
      <c r="AL670" s="213">
        <f t="shared" si="427"/>
        <v>0</v>
      </c>
      <c r="AM670" s="213">
        <f t="shared" si="427"/>
        <v>0</v>
      </c>
      <c r="AN670" s="213">
        <f t="shared" si="427"/>
        <v>0</v>
      </c>
      <c r="AO670" s="213">
        <f t="shared" si="427"/>
        <v>0</v>
      </c>
      <c r="AP670" s="213">
        <f t="shared" si="427"/>
        <v>0</v>
      </c>
    </row>
    <row r="671" spans="1:42" x14ac:dyDescent="0.3">
      <c r="A671" s="4">
        <f t="shared" si="422"/>
        <v>8</v>
      </c>
      <c r="B671" s="238">
        <f t="shared" si="419"/>
        <v>0</v>
      </c>
      <c r="C671" s="213">
        <f t="shared" ref="C671:AP671" si="428">IF(AND(C$2&gt;equip3_reserve_freq*$A658,C$2&lt;=equip3_reserve_freq*$A659),$B659/(equip3_reserve_freq),0)</f>
        <v>0</v>
      </c>
      <c r="D671" s="213">
        <f t="shared" si="428"/>
        <v>0</v>
      </c>
      <c r="E671" s="213">
        <f t="shared" si="428"/>
        <v>0</v>
      </c>
      <c r="F671" s="213">
        <f t="shared" si="428"/>
        <v>0</v>
      </c>
      <c r="G671" s="213">
        <f t="shared" si="428"/>
        <v>0</v>
      </c>
      <c r="H671" s="213">
        <f t="shared" si="428"/>
        <v>0</v>
      </c>
      <c r="I671" s="213">
        <f t="shared" si="428"/>
        <v>0</v>
      </c>
      <c r="J671" s="213">
        <f t="shared" si="428"/>
        <v>0</v>
      </c>
      <c r="K671" s="213">
        <f t="shared" si="428"/>
        <v>0</v>
      </c>
      <c r="L671" s="213">
        <f t="shared" si="428"/>
        <v>0</v>
      </c>
      <c r="M671" s="213">
        <f t="shared" si="428"/>
        <v>0</v>
      </c>
      <c r="N671" s="213">
        <f t="shared" si="428"/>
        <v>0</v>
      </c>
      <c r="O671" s="213">
        <f t="shared" si="428"/>
        <v>0</v>
      </c>
      <c r="P671" s="213">
        <f t="shared" si="428"/>
        <v>0</v>
      </c>
      <c r="Q671" s="213">
        <f t="shared" si="428"/>
        <v>0</v>
      </c>
      <c r="R671" s="213">
        <f t="shared" si="428"/>
        <v>0</v>
      </c>
      <c r="S671" s="213">
        <f t="shared" si="428"/>
        <v>0</v>
      </c>
      <c r="T671" s="213">
        <f t="shared" si="428"/>
        <v>0</v>
      </c>
      <c r="U671" s="213">
        <f t="shared" si="428"/>
        <v>0</v>
      </c>
      <c r="V671" s="213">
        <f t="shared" si="428"/>
        <v>0</v>
      </c>
      <c r="W671" s="213">
        <f t="shared" si="428"/>
        <v>0</v>
      </c>
      <c r="X671" s="213">
        <f t="shared" si="428"/>
        <v>0</v>
      </c>
      <c r="Y671" s="213">
        <f t="shared" si="428"/>
        <v>0</v>
      </c>
      <c r="Z671" s="213">
        <f t="shared" si="428"/>
        <v>0</v>
      </c>
      <c r="AA671" s="213">
        <f t="shared" si="428"/>
        <v>0</v>
      </c>
      <c r="AB671" s="213">
        <f t="shared" si="428"/>
        <v>0</v>
      </c>
      <c r="AC671" s="213">
        <f t="shared" si="428"/>
        <v>0</v>
      </c>
      <c r="AD671" s="213">
        <f t="shared" si="428"/>
        <v>0</v>
      </c>
      <c r="AE671" s="213">
        <f t="shared" si="428"/>
        <v>0</v>
      </c>
      <c r="AF671" s="213">
        <f t="shared" si="428"/>
        <v>0</v>
      </c>
      <c r="AG671" s="213">
        <f t="shared" si="428"/>
        <v>0</v>
      </c>
      <c r="AH671" s="213">
        <f t="shared" si="428"/>
        <v>0</v>
      </c>
      <c r="AI671" s="213">
        <f t="shared" si="428"/>
        <v>0</v>
      </c>
      <c r="AJ671" s="213">
        <f t="shared" si="428"/>
        <v>0</v>
      </c>
      <c r="AK671" s="213">
        <f t="shared" si="428"/>
        <v>0</v>
      </c>
      <c r="AL671" s="213">
        <f t="shared" si="428"/>
        <v>0</v>
      </c>
      <c r="AM671" s="213">
        <f t="shared" si="428"/>
        <v>0</v>
      </c>
      <c r="AN671" s="213">
        <f t="shared" si="428"/>
        <v>0</v>
      </c>
      <c r="AO671" s="213">
        <f t="shared" si="428"/>
        <v>0</v>
      </c>
      <c r="AP671" s="213">
        <f t="shared" si="428"/>
        <v>0</v>
      </c>
    </row>
    <row r="672" spans="1:42" x14ac:dyDescent="0.3">
      <c r="A672" s="4">
        <f>A671+1</f>
        <v>9</v>
      </c>
      <c r="B672" s="238">
        <f t="shared" si="419"/>
        <v>0</v>
      </c>
      <c r="C672" s="213">
        <f t="shared" ref="C672:AP672" si="429">IF(AND(C$2&gt;equip3_reserve_freq*$A659,C$2&lt;=equip3_reserve_freq*$A660),$B660/(equip3_reserve_freq),0)</f>
        <v>0</v>
      </c>
      <c r="D672" s="213">
        <f t="shared" si="429"/>
        <v>0</v>
      </c>
      <c r="E672" s="213">
        <f t="shared" si="429"/>
        <v>0</v>
      </c>
      <c r="F672" s="213">
        <f t="shared" si="429"/>
        <v>0</v>
      </c>
      <c r="G672" s="213">
        <f t="shared" si="429"/>
        <v>0</v>
      </c>
      <c r="H672" s="213">
        <f t="shared" si="429"/>
        <v>0</v>
      </c>
      <c r="I672" s="213">
        <f t="shared" si="429"/>
        <v>0</v>
      </c>
      <c r="J672" s="213">
        <f t="shared" si="429"/>
        <v>0</v>
      </c>
      <c r="K672" s="213">
        <f t="shared" si="429"/>
        <v>0</v>
      </c>
      <c r="L672" s="213">
        <f t="shared" si="429"/>
        <v>0</v>
      </c>
      <c r="M672" s="213">
        <f t="shared" si="429"/>
        <v>0</v>
      </c>
      <c r="N672" s="213">
        <f t="shared" si="429"/>
        <v>0</v>
      </c>
      <c r="O672" s="213">
        <f t="shared" si="429"/>
        <v>0</v>
      </c>
      <c r="P672" s="213">
        <f t="shared" si="429"/>
        <v>0</v>
      </c>
      <c r="Q672" s="213">
        <f t="shared" si="429"/>
        <v>0</v>
      </c>
      <c r="R672" s="213">
        <f t="shared" si="429"/>
        <v>0</v>
      </c>
      <c r="S672" s="213">
        <f t="shared" si="429"/>
        <v>0</v>
      </c>
      <c r="T672" s="213">
        <f t="shared" si="429"/>
        <v>0</v>
      </c>
      <c r="U672" s="213">
        <f t="shared" si="429"/>
        <v>0</v>
      </c>
      <c r="V672" s="213">
        <f t="shared" si="429"/>
        <v>0</v>
      </c>
      <c r="W672" s="213">
        <f t="shared" si="429"/>
        <v>0</v>
      </c>
      <c r="X672" s="213">
        <f t="shared" si="429"/>
        <v>0</v>
      </c>
      <c r="Y672" s="213">
        <f t="shared" si="429"/>
        <v>0</v>
      </c>
      <c r="Z672" s="213">
        <f t="shared" si="429"/>
        <v>0</v>
      </c>
      <c r="AA672" s="213">
        <f t="shared" si="429"/>
        <v>0</v>
      </c>
      <c r="AB672" s="213">
        <f t="shared" si="429"/>
        <v>0</v>
      </c>
      <c r="AC672" s="213">
        <f t="shared" si="429"/>
        <v>0</v>
      </c>
      <c r="AD672" s="213">
        <f t="shared" si="429"/>
        <v>0</v>
      </c>
      <c r="AE672" s="213">
        <f t="shared" si="429"/>
        <v>0</v>
      </c>
      <c r="AF672" s="213">
        <f t="shared" si="429"/>
        <v>0</v>
      </c>
      <c r="AG672" s="213">
        <f t="shared" si="429"/>
        <v>0</v>
      </c>
      <c r="AH672" s="213">
        <f t="shared" si="429"/>
        <v>0</v>
      </c>
      <c r="AI672" s="213">
        <f t="shared" si="429"/>
        <v>0</v>
      </c>
      <c r="AJ672" s="213">
        <f t="shared" si="429"/>
        <v>0</v>
      </c>
      <c r="AK672" s="213">
        <f t="shared" si="429"/>
        <v>0</v>
      </c>
      <c r="AL672" s="213">
        <f t="shared" si="429"/>
        <v>0</v>
      </c>
      <c r="AM672" s="213">
        <f t="shared" si="429"/>
        <v>0</v>
      </c>
      <c r="AN672" s="213">
        <f t="shared" si="429"/>
        <v>0</v>
      </c>
      <c r="AO672" s="213">
        <f t="shared" si="429"/>
        <v>0</v>
      </c>
      <c r="AP672" s="213">
        <f t="shared" si="429"/>
        <v>0</v>
      </c>
    </row>
    <row r="673" spans="1:42" x14ac:dyDescent="0.3">
      <c r="A673" s="4">
        <f t="shared" ref="A673" si="430">A672+1</f>
        <v>10</v>
      </c>
      <c r="B673" s="238">
        <f t="shared" si="419"/>
        <v>0</v>
      </c>
      <c r="C673" s="218">
        <f t="shared" ref="C673:AP673" si="431">IF(AND(C$2&gt;equip3_reserve_freq*$A660,C$2&lt;=equip3_reserve_freq*$A661),$B661/(equip3_reserve_freq),0)</f>
        <v>0</v>
      </c>
      <c r="D673" s="218">
        <f t="shared" si="431"/>
        <v>0</v>
      </c>
      <c r="E673" s="218">
        <f t="shared" si="431"/>
        <v>0</v>
      </c>
      <c r="F673" s="218">
        <f t="shared" si="431"/>
        <v>0</v>
      </c>
      <c r="G673" s="218">
        <f t="shared" si="431"/>
        <v>0</v>
      </c>
      <c r="H673" s="218">
        <f t="shared" si="431"/>
        <v>0</v>
      </c>
      <c r="I673" s="218">
        <f t="shared" si="431"/>
        <v>0</v>
      </c>
      <c r="J673" s="218">
        <f t="shared" si="431"/>
        <v>0</v>
      </c>
      <c r="K673" s="218">
        <f t="shared" si="431"/>
        <v>0</v>
      </c>
      <c r="L673" s="218">
        <f t="shared" si="431"/>
        <v>0</v>
      </c>
      <c r="M673" s="218">
        <f t="shared" si="431"/>
        <v>0</v>
      </c>
      <c r="N673" s="218">
        <f t="shared" si="431"/>
        <v>0</v>
      </c>
      <c r="O673" s="218">
        <f t="shared" si="431"/>
        <v>0</v>
      </c>
      <c r="P673" s="218">
        <f t="shared" si="431"/>
        <v>0</v>
      </c>
      <c r="Q673" s="218">
        <f t="shared" si="431"/>
        <v>0</v>
      </c>
      <c r="R673" s="218">
        <f t="shared" si="431"/>
        <v>0</v>
      </c>
      <c r="S673" s="218">
        <f t="shared" si="431"/>
        <v>0</v>
      </c>
      <c r="T673" s="218">
        <f t="shared" si="431"/>
        <v>0</v>
      </c>
      <c r="U673" s="218">
        <f t="shared" si="431"/>
        <v>0</v>
      </c>
      <c r="V673" s="218">
        <f t="shared" si="431"/>
        <v>0</v>
      </c>
      <c r="W673" s="218">
        <f t="shared" si="431"/>
        <v>0</v>
      </c>
      <c r="X673" s="218">
        <f t="shared" si="431"/>
        <v>0</v>
      </c>
      <c r="Y673" s="218">
        <f t="shared" si="431"/>
        <v>0</v>
      </c>
      <c r="Z673" s="218">
        <f t="shared" si="431"/>
        <v>0</v>
      </c>
      <c r="AA673" s="218">
        <f t="shared" si="431"/>
        <v>0</v>
      </c>
      <c r="AB673" s="218">
        <f t="shared" si="431"/>
        <v>0</v>
      </c>
      <c r="AC673" s="218">
        <f t="shared" si="431"/>
        <v>0</v>
      </c>
      <c r="AD673" s="218">
        <f t="shared" si="431"/>
        <v>0</v>
      </c>
      <c r="AE673" s="218">
        <f t="shared" si="431"/>
        <v>0</v>
      </c>
      <c r="AF673" s="218">
        <f t="shared" si="431"/>
        <v>0</v>
      </c>
      <c r="AG673" s="218">
        <f t="shared" si="431"/>
        <v>0</v>
      </c>
      <c r="AH673" s="218">
        <f t="shared" si="431"/>
        <v>0</v>
      </c>
      <c r="AI673" s="218">
        <f t="shared" si="431"/>
        <v>0</v>
      </c>
      <c r="AJ673" s="218">
        <f t="shared" si="431"/>
        <v>0</v>
      </c>
      <c r="AK673" s="218">
        <f t="shared" si="431"/>
        <v>0</v>
      </c>
      <c r="AL673" s="218">
        <f t="shared" si="431"/>
        <v>0</v>
      </c>
      <c r="AM673" s="218">
        <f t="shared" si="431"/>
        <v>0</v>
      </c>
      <c r="AN673" s="218">
        <f t="shared" si="431"/>
        <v>0</v>
      </c>
      <c r="AO673" s="218">
        <f t="shared" si="431"/>
        <v>0</v>
      </c>
      <c r="AP673" s="218">
        <f t="shared" si="431"/>
        <v>0</v>
      </c>
    </row>
    <row r="674" spans="1:42" x14ac:dyDescent="0.3">
      <c r="A674" s="37" t="s">
        <v>13</v>
      </c>
      <c r="B674" s="28"/>
      <c r="C674" s="217">
        <f>SUM(C664:C673)</f>
        <v>0</v>
      </c>
      <c r="D674" s="217">
        <f t="shared" ref="D674:AP674" si="432">SUM(D664:D673)</f>
        <v>0</v>
      </c>
      <c r="E674" s="217">
        <f t="shared" si="432"/>
        <v>0</v>
      </c>
      <c r="F674" s="217">
        <f t="shared" si="432"/>
        <v>0</v>
      </c>
      <c r="G674" s="217">
        <f t="shared" si="432"/>
        <v>0</v>
      </c>
      <c r="H674" s="217">
        <f t="shared" si="432"/>
        <v>0</v>
      </c>
      <c r="I674" s="217">
        <f t="shared" si="432"/>
        <v>0</v>
      </c>
      <c r="J674" s="217">
        <f t="shared" si="432"/>
        <v>0</v>
      </c>
      <c r="K674" s="217">
        <f t="shared" si="432"/>
        <v>0</v>
      </c>
      <c r="L674" s="217">
        <f t="shared" si="432"/>
        <v>0</v>
      </c>
      <c r="M674" s="217">
        <f t="shared" si="432"/>
        <v>0</v>
      </c>
      <c r="N674" s="217">
        <f t="shared" si="432"/>
        <v>0</v>
      </c>
      <c r="O674" s="217">
        <f t="shared" si="432"/>
        <v>0</v>
      </c>
      <c r="P674" s="217">
        <f t="shared" si="432"/>
        <v>0</v>
      </c>
      <c r="Q674" s="217">
        <f t="shared" si="432"/>
        <v>0</v>
      </c>
      <c r="R674" s="217">
        <f t="shared" si="432"/>
        <v>0</v>
      </c>
      <c r="S674" s="217">
        <f t="shared" si="432"/>
        <v>0</v>
      </c>
      <c r="T674" s="217">
        <f t="shared" si="432"/>
        <v>0</v>
      </c>
      <c r="U674" s="217">
        <f t="shared" si="432"/>
        <v>0</v>
      </c>
      <c r="V674" s="217">
        <f t="shared" si="432"/>
        <v>0</v>
      </c>
      <c r="W674" s="217">
        <f t="shared" si="432"/>
        <v>0</v>
      </c>
      <c r="X674" s="217">
        <f t="shared" si="432"/>
        <v>0</v>
      </c>
      <c r="Y674" s="217">
        <f t="shared" si="432"/>
        <v>0</v>
      </c>
      <c r="Z674" s="217">
        <f t="shared" si="432"/>
        <v>0</v>
      </c>
      <c r="AA674" s="217">
        <f t="shared" si="432"/>
        <v>0</v>
      </c>
      <c r="AB674" s="217">
        <f t="shared" si="432"/>
        <v>0</v>
      </c>
      <c r="AC674" s="217">
        <f t="shared" si="432"/>
        <v>0</v>
      </c>
      <c r="AD674" s="217">
        <f t="shared" si="432"/>
        <v>0</v>
      </c>
      <c r="AE674" s="217">
        <f t="shared" si="432"/>
        <v>0</v>
      </c>
      <c r="AF674" s="217">
        <f t="shared" si="432"/>
        <v>0</v>
      </c>
      <c r="AG674" s="217">
        <f t="shared" si="432"/>
        <v>0</v>
      </c>
      <c r="AH674" s="217">
        <f t="shared" si="432"/>
        <v>0</v>
      </c>
      <c r="AI674" s="217">
        <f t="shared" si="432"/>
        <v>0</v>
      </c>
      <c r="AJ674" s="217">
        <f t="shared" si="432"/>
        <v>0</v>
      </c>
      <c r="AK674" s="217">
        <f t="shared" si="432"/>
        <v>0</v>
      </c>
      <c r="AL674" s="217">
        <f t="shared" si="432"/>
        <v>0</v>
      </c>
      <c r="AM674" s="217">
        <f t="shared" si="432"/>
        <v>0</v>
      </c>
      <c r="AN674" s="217">
        <f t="shared" si="432"/>
        <v>0</v>
      </c>
      <c r="AO674" s="217">
        <f t="shared" si="432"/>
        <v>0</v>
      </c>
      <c r="AP674" s="217">
        <f t="shared" si="432"/>
        <v>0</v>
      </c>
    </row>
    <row r="675" spans="1:42" s="122" customFormat="1" x14ac:dyDescent="0.3">
      <c r="A675" s="4"/>
      <c r="B675" s="203"/>
    </row>
    <row r="676" spans="1:42" s="122" customFormat="1" x14ac:dyDescent="0.3">
      <c r="A676" s="4" t="s">
        <v>338</v>
      </c>
      <c r="B676" s="203"/>
    </row>
    <row r="677" spans="1:42" x14ac:dyDescent="0.3">
      <c r="A677" s="27" t="s">
        <v>339</v>
      </c>
      <c r="B677" s="217">
        <f>B566+B572+B578+B584+B616+B648</f>
        <v>0</v>
      </c>
      <c r="C677" s="217">
        <f t="shared" ref="C677:AP677" si="433">C566+C572+C578+C584+C616+C648</f>
        <v>0</v>
      </c>
      <c r="D677" s="217">
        <f t="shared" si="433"/>
        <v>0</v>
      </c>
      <c r="E677" s="217">
        <f t="shared" si="433"/>
        <v>0</v>
      </c>
      <c r="F677" s="217">
        <f t="shared" si="433"/>
        <v>0</v>
      </c>
      <c r="G677" s="217">
        <f t="shared" si="433"/>
        <v>0</v>
      </c>
      <c r="H677" s="217">
        <f t="shared" si="433"/>
        <v>0</v>
      </c>
      <c r="I677" s="217">
        <f t="shared" si="433"/>
        <v>0</v>
      </c>
      <c r="J677" s="217">
        <f t="shared" si="433"/>
        <v>0</v>
      </c>
      <c r="K677" s="217">
        <f t="shared" si="433"/>
        <v>0</v>
      </c>
      <c r="L677" s="217">
        <f t="shared" si="433"/>
        <v>0</v>
      </c>
      <c r="M677" s="217">
        <f t="shared" si="433"/>
        <v>0</v>
      </c>
      <c r="N677" s="217">
        <f t="shared" si="433"/>
        <v>0</v>
      </c>
      <c r="O677" s="217">
        <f t="shared" si="433"/>
        <v>0</v>
      </c>
      <c r="P677" s="217">
        <f t="shared" si="433"/>
        <v>0</v>
      </c>
      <c r="Q677" s="217">
        <f t="shared" si="433"/>
        <v>0</v>
      </c>
      <c r="R677" s="217">
        <f t="shared" si="433"/>
        <v>0</v>
      </c>
      <c r="S677" s="217">
        <f t="shared" si="433"/>
        <v>0</v>
      </c>
      <c r="T677" s="217">
        <f t="shared" si="433"/>
        <v>0</v>
      </c>
      <c r="U677" s="217">
        <f t="shared" si="433"/>
        <v>0</v>
      </c>
      <c r="V677" s="217">
        <f t="shared" si="433"/>
        <v>0</v>
      </c>
      <c r="W677" s="217">
        <f t="shared" si="433"/>
        <v>0</v>
      </c>
      <c r="X677" s="217">
        <f t="shared" si="433"/>
        <v>0</v>
      </c>
      <c r="Y677" s="217">
        <f t="shared" si="433"/>
        <v>0</v>
      </c>
      <c r="Z677" s="217">
        <f t="shared" si="433"/>
        <v>0</v>
      </c>
      <c r="AA677" s="217">
        <f t="shared" si="433"/>
        <v>0</v>
      </c>
      <c r="AB677" s="217">
        <f t="shared" si="433"/>
        <v>0</v>
      </c>
      <c r="AC677" s="217">
        <f t="shared" si="433"/>
        <v>0</v>
      </c>
      <c r="AD677" s="217">
        <f t="shared" si="433"/>
        <v>0</v>
      </c>
      <c r="AE677" s="217">
        <f t="shared" si="433"/>
        <v>0</v>
      </c>
      <c r="AF677" s="217">
        <f t="shared" si="433"/>
        <v>0</v>
      </c>
      <c r="AG677" s="217">
        <f t="shared" si="433"/>
        <v>0</v>
      </c>
      <c r="AH677" s="217">
        <f t="shared" si="433"/>
        <v>0</v>
      </c>
      <c r="AI677" s="217">
        <f t="shared" si="433"/>
        <v>0</v>
      </c>
      <c r="AJ677" s="217">
        <f t="shared" si="433"/>
        <v>0</v>
      </c>
      <c r="AK677" s="217">
        <f t="shared" si="433"/>
        <v>0</v>
      </c>
      <c r="AL677" s="217">
        <f t="shared" si="433"/>
        <v>0</v>
      </c>
      <c r="AM677" s="217">
        <f t="shared" si="433"/>
        <v>0</v>
      </c>
      <c r="AN677" s="217">
        <f t="shared" si="433"/>
        <v>0</v>
      </c>
      <c r="AO677" s="217">
        <f t="shared" si="433"/>
        <v>0</v>
      </c>
      <c r="AP677" s="217">
        <f t="shared" si="433"/>
        <v>0</v>
      </c>
    </row>
    <row r="678" spans="1:42" x14ac:dyDescent="0.3">
      <c r="A678" s="27" t="s">
        <v>338</v>
      </c>
      <c r="B678" s="213"/>
      <c r="C678" s="217">
        <f t="shared" ref="C678:AP678" si="434">IF(C$2&lt;=analysis_period,B677*reserves_interest/100,0)</f>
        <v>0</v>
      </c>
      <c r="D678" s="217">
        <f t="shared" si="434"/>
        <v>0</v>
      </c>
      <c r="E678" s="217">
        <f t="shared" si="434"/>
        <v>0</v>
      </c>
      <c r="F678" s="217">
        <f t="shared" si="434"/>
        <v>0</v>
      </c>
      <c r="G678" s="217">
        <f t="shared" si="434"/>
        <v>0</v>
      </c>
      <c r="H678" s="217">
        <f t="shared" si="434"/>
        <v>0</v>
      </c>
      <c r="I678" s="217">
        <f t="shared" si="434"/>
        <v>0</v>
      </c>
      <c r="J678" s="217">
        <f t="shared" si="434"/>
        <v>0</v>
      </c>
      <c r="K678" s="217">
        <f t="shared" si="434"/>
        <v>0</v>
      </c>
      <c r="L678" s="217">
        <f t="shared" si="434"/>
        <v>0</v>
      </c>
      <c r="M678" s="217">
        <f t="shared" si="434"/>
        <v>0</v>
      </c>
      <c r="N678" s="217">
        <f t="shared" si="434"/>
        <v>0</v>
      </c>
      <c r="O678" s="217">
        <f t="shared" si="434"/>
        <v>0</v>
      </c>
      <c r="P678" s="217">
        <f t="shared" si="434"/>
        <v>0</v>
      </c>
      <c r="Q678" s="217">
        <f t="shared" si="434"/>
        <v>0</v>
      </c>
      <c r="R678" s="217">
        <f t="shared" si="434"/>
        <v>0</v>
      </c>
      <c r="S678" s="217">
        <f t="shared" si="434"/>
        <v>0</v>
      </c>
      <c r="T678" s="217">
        <f t="shared" si="434"/>
        <v>0</v>
      </c>
      <c r="U678" s="217">
        <f t="shared" si="434"/>
        <v>0</v>
      </c>
      <c r="V678" s="217">
        <f t="shared" si="434"/>
        <v>0</v>
      </c>
      <c r="W678" s="217">
        <f t="shared" si="434"/>
        <v>0</v>
      </c>
      <c r="X678" s="217">
        <f t="shared" si="434"/>
        <v>0</v>
      </c>
      <c r="Y678" s="217">
        <f t="shared" si="434"/>
        <v>0</v>
      </c>
      <c r="Z678" s="217">
        <f t="shared" si="434"/>
        <v>0</v>
      </c>
      <c r="AA678" s="217">
        <f t="shared" si="434"/>
        <v>0</v>
      </c>
      <c r="AB678" s="217">
        <f t="shared" si="434"/>
        <v>0</v>
      </c>
      <c r="AC678" s="217">
        <f t="shared" si="434"/>
        <v>0</v>
      </c>
      <c r="AD678" s="217">
        <f t="shared" si="434"/>
        <v>0</v>
      </c>
      <c r="AE678" s="217">
        <f t="shared" si="434"/>
        <v>0</v>
      </c>
      <c r="AF678" s="217">
        <f t="shared" si="434"/>
        <v>0</v>
      </c>
      <c r="AG678" s="217">
        <f t="shared" si="434"/>
        <v>0</v>
      </c>
      <c r="AH678" s="217">
        <f t="shared" si="434"/>
        <v>0</v>
      </c>
      <c r="AI678" s="217">
        <f t="shared" si="434"/>
        <v>0</v>
      </c>
      <c r="AJ678" s="217">
        <f t="shared" si="434"/>
        <v>0</v>
      </c>
      <c r="AK678" s="217">
        <f t="shared" si="434"/>
        <v>0</v>
      </c>
      <c r="AL678" s="217">
        <f t="shared" si="434"/>
        <v>0</v>
      </c>
      <c r="AM678" s="217">
        <f t="shared" si="434"/>
        <v>0</v>
      </c>
      <c r="AN678" s="217">
        <f t="shared" si="434"/>
        <v>0</v>
      </c>
      <c r="AO678" s="217">
        <f t="shared" si="434"/>
        <v>0</v>
      </c>
      <c r="AP678" s="217">
        <f t="shared" si="434"/>
        <v>0</v>
      </c>
    </row>
  </sheetData>
  <mergeCells count="4">
    <mergeCell ref="G215:J215"/>
    <mergeCell ref="K215:L215"/>
    <mergeCell ref="G348:J348"/>
    <mergeCell ref="K348:L34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311" t="s">
        <v>251</v>
      </c>
      <c r="B1" s="312"/>
      <c r="C1" s="313"/>
      <c r="D1" s="312"/>
      <c r="E1" s="348"/>
      <c r="F1" s="348"/>
      <c r="G1" s="349"/>
    </row>
    <row r="2" spans="1:7" s="1" customFormat="1" ht="13" x14ac:dyDescent="0.3">
      <c r="A2" s="2" t="s">
        <v>82</v>
      </c>
      <c r="B2" s="3" t="s">
        <v>48</v>
      </c>
      <c r="C2" s="3" t="s">
        <v>49</v>
      </c>
      <c r="D2" s="3" t="s">
        <v>50</v>
      </c>
      <c r="E2" s="3" t="s">
        <v>51</v>
      </c>
      <c r="F2" s="3" t="s">
        <v>52</v>
      </c>
      <c r="G2" s="350" t="s">
        <v>53</v>
      </c>
    </row>
    <row r="3" spans="1:7" s="1" customFormat="1" ht="13" x14ac:dyDescent="0.3">
      <c r="A3" s="131">
        <v>1</v>
      </c>
      <c r="B3" s="219">
        <v>20</v>
      </c>
      <c r="C3" s="225">
        <v>5</v>
      </c>
      <c r="D3" s="219">
        <v>10</v>
      </c>
      <c r="E3" s="219">
        <v>3.33</v>
      </c>
      <c r="F3" s="219">
        <v>2.5</v>
      </c>
      <c r="G3" s="219">
        <f>2.56410256410256*0.5</f>
        <v>1.2820512820512799</v>
      </c>
    </row>
    <row r="4" spans="1:7" s="1" customFormat="1" ht="13" x14ac:dyDescent="0.3">
      <c r="A4" s="132">
        <v>2</v>
      </c>
      <c r="B4" s="219">
        <v>32</v>
      </c>
      <c r="C4" s="226">
        <v>9.5</v>
      </c>
      <c r="D4" s="221">
        <v>20</v>
      </c>
      <c r="E4" s="221">
        <v>6.67</v>
      </c>
      <c r="F4" s="221">
        <v>5</v>
      </c>
      <c r="G4" s="221">
        <v>2.5641025641025599</v>
      </c>
    </row>
    <row r="5" spans="1:7" s="1" customFormat="1" ht="13" x14ac:dyDescent="0.3">
      <c r="A5" s="132">
        <v>3</v>
      </c>
      <c r="B5" s="219">
        <v>19.2</v>
      </c>
      <c r="C5" s="221">
        <v>8.5500000000000007</v>
      </c>
      <c r="D5" s="221">
        <v>20</v>
      </c>
      <c r="E5" s="221">
        <v>6.67</v>
      </c>
      <c r="F5" s="221">
        <v>5</v>
      </c>
      <c r="G5" s="221">
        <v>2.5641025641025599</v>
      </c>
    </row>
    <row r="6" spans="1:7" s="1" customFormat="1" ht="13" x14ac:dyDescent="0.3">
      <c r="A6" s="132">
        <v>4</v>
      </c>
      <c r="B6" s="219">
        <v>11.52</v>
      </c>
      <c r="C6" s="221">
        <v>7.7</v>
      </c>
      <c r="D6" s="221">
        <v>20</v>
      </c>
      <c r="E6" s="221">
        <v>6.67</v>
      </c>
      <c r="F6" s="221">
        <v>5</v>
      </c>
      <c r="G6" s="221">
        <v>2.5641025641025599</v>
      </c>
    </row>
    <row r="7" spans="1:7" s="1" customFormat="1" ht="13" x14ac:dyDescent="0.3">
      <c r="A7" s="132">
        <v>5</v>
      </c>
      <c r="B7" s="219">
        <v>11.52</v>
      </c>
      <c r="C7" s="221">
        <v>6.93</v>
      </c>
      <c r="D7" s="221">
        <v>20</v>
      </c>
      <c r="E7" s="221">
        <v>6.67</v>
      </c>
      <c r="F7" s="221">
        <v>5</v>
      </c>
      <c r="G7" s="221">
        <v>2.5641025641025599</v>
      </c>
    </row>
    <row r="8" spans="1:7" s="1" customFormat="1" ht="13" x14ac:dyDescent="0.3">
      <c r="A8" s="132">
        <v>6</v>
      </c>
      <c r="B8" s="219">
        <v>5.76</v>
      </c>
      <c r="C8" s="221">
        <v>6.23</v>
      </c>
      <c r="D8" s="221">
        <v>10</v>
      </c>
      <c r="E8" s="221">
        <v>6.67</v>
      </c>
      <c r="F8" s="221">
        <v>5</v>
      </c>
      <c r="G8" s="221">
        <v>2.5641025641025599</v>
      </c>
    </row>
    <row r="9" spans="1:7" s="1" customFormat="1" ht="13" x14ac:dyDescent="0.3">
      <c r="A9" s="132">
        <v>7</v>
      </c>
      <c r="B9" s="220">
        <v>0</v>
      </c>
      <c r="C9" s="221">
        <v>5.9</v>
      </c>
      <c r="D9" s="221">
        <v>0</v>
      </c>
      <c r="E9" s="221">
        <v>6.67</v>
      </c>
      <c r="F9" s="221">
        <v>5</v>
      </c>
      <c r="G9" s="221">
        <v>2.5641025641025599</v>
      </c>
    </row>
    <row r="10" spans="1:7" s="1" customFormat="1" ht="13" x14ac:dyDescent="0.3">
      <c r="A10" s="132">
        <v>8</v>
      </c>
      <c r="B10" s="221">
        <v>0</v>
      </c>
      <c r="C10" s="221">
        <v>5.9</v>
      </c>
      <c r="D10" s="221">
        <v>0</v>
      </c>
      <c r="E10" s="221">
        <v>6.67</v>
      </c>
      <c r="F10" s="221">
        <v>5</v>
      </c>
      <c r="G10" s="221">
        <v>2.5641025641025599</v>
      </c>
    </row>
    <row r="11" spans="1:7" s="1" customFormat="1" ht="13" x14ac:dyDescent="0.3">
      <c r="A11" s="132">
        <v>9</v>
      </c>
      <c r="B11" s="221">
        <v>0</v>
      </c>
      <c r="C11" s="221">
        <v>5.91</v>
      </c>
      <c r="D11" s="221">
        <v>0</v>
      </c>
      <c r="E11" s="221">
        <v>6.67</v>
      </c>
      <c r="F11" s="221">
        <v>5</v>
      </c>
      <c r="G11" s="221">
        <v>2.5641025641025599</v>
      </c>
    </row>
    <row r="12" spans="1:7" s="1" customFormat="1" ht="13" x14ac:dyDescent="0.3">
      <c r="A12" s="132">
        <v>10</v>
      </c>
      <c r="B12" s="221">
        <v>0</v>
      </c>
      <c r="C12" s="221">
        <v>5.9</v>
      </c>
      <c r="D12" s="221">
        <v>0</v>
      </c>
      <c r="E12" s="221">
        <v>6.67</v>
      </c>
      <c r="F12" s="221">
        <v>5</v>
      </c>
      <c r="G12" s="221">
        <v>2.5641025641025599</v>
      </c>
    </row>
    <row r="13" spans="1:7" s="1" customFormat="1" ht="13" x14ac:dyDescent="0.3">
      <c r="A13" s="132">
        <v>11</v>
      </c>
      <c r="B13" s="221">
        <v>0</v>
      </c>
      <c r="C13" s="221">
        <v>5.91</v>
      </c>
      <c r="D13" s="221">
        <v>0</v>
      </c>
      <c r="E13" s="221">
        <v>6.67</v>
      </c>
      <c r="F13" s="221">
        <v>5</v>
      </c>
      <c r="G13" s="221">
        <v>2.5641025641025599</v>
      </c>
    </row>
    <row r="14" spans="1:7" s="1" customFormat="1" ht="13" x14ac:dyDescent="0.3">
      <c r="A14" s="132">
        <v>12</v>
      </c>
      <c r="B14" s="221">
        <v>0</v>
      </c>
      <c r="C14" s="221">
        <v>5.9</v>
      </c>
      <c r="D14" s="221">
        <v>0</v>
      </c>
      <c r="E14" s="221">
        <v>6.66</v>
      </c>
      <c r="F14" s="221">
        <v>5</v>
      </c>
      <c r="G14" s="221">
        <v>2.5641025641025599</v>
      </c>
    </row>
    <row r="15" spans="1:7" s="1" customFormat="1" ht="13" x14ac:dyDescent="0.3">
      <c r="A15" s="132">
        <v>13</v>
      </c>
      <c r="B15" s="221">
        <v>0</v>
      </c>
      <c r="C15" s="221">
        <v>5.91</v>
      </c>
      <c r="D15" s="221">
        <v>0</v>
      </c>
      <c r="E15" s="221">
        <v>6.67</v>
      </c>
      <c r="F15" s="221">
        <v>5</v>
      </c>
      <c r="G15" s="221">
        <v>2.5641025641025599</v>
      </c>
    </row>
    <row r="16" spans="1:7" s="1" customFormat="1" ht="13" x14ac:dyDescent="0.3">
      <c r="A16" s="132">
        <v>14</v>
      </c>
      <c r="B16" s="221">
        <v>0</v>
      </c>
      <c r="C16" s="221">
        <v>5.9</v>
      </c>
      <c r="D16" s="221">
        <v>0</v>
      </c>
      <c r="E16" s="221">
        <v>6.66</v>
      </c>
      <c r="F16" s="221">
        <v>5</v>
      </c>
      <c r="G16" s="221">
        <v>2.5641025641025599</v>
      </c>
    </row>
    <row r="17" spans="1:7" s="1" customFormat="1" ht="13" x14ac:dyDescent="0.3">
      <c r="A17" s="132">
        <v>15</v>
      </c>
      <c r="B17" s="221">
        <v>0</v>
      </c>
      <c r="C17" s="221">
        <v>5.9</v>
      </c>
      <c r="D17" s="221">
        <v>0</v>
      </c>
      <c r="E17" s="221">
        <v>6.67</v>
      </c>
      <c r="F17" s="221">
        <v>5</v>
      </c>
      <c r="G17" s="221">
        <v>2.5641025641025599</v>
      </c>
    </row>
    <row r="18" spans="1:7" s="1" customFormat="1" ht="13" x14ac:dyDescent="0.3">
      <c r="A18" s="132">
        <v>16</v>
      </c>
      <c r="B18" s="221">
        <v>0</v>
      </c>
      <c r="C18" s="221">
        <v>2.95</v>
      </c>
      <c r="D18" s="221">
        <v>0</v>
      </c>
      <c r="E18" s="221">
        <v>3.33</v>
      </c>
      <c r="F18" s="221">
        <v>5</v>
      </c>
      <c r="G18" s="221">
        <v>2.5641025641025599</v>
      </c>
    </row>
    <row r="19" spans="1:7" s="1" customFormat="1" ht="13" x14ac:dyDescent="0.3">
      <c r="A19" s="132">
        <v>17</v>
      </c>
      <c r="B19" s="221">
        <v>0</v>
      </c>
      <c r="C19" s="221">
        <v>0</v>
      </c>
      <c r="D19" s="221">
        <v>0</v>
      </c>
      <c r="E19" s="221">
        <v>0</v>
      </c>
      <c r="F19" s="221">
        <v>5</v>
      </c>
      <c r="G19" s="221">
        <v>2.5641025641025599</v>
      </c>
    </row>
    <row r="20" spans="1:7" s="1" customFormat="1" ht="13" x14ac:dyDescent="0.3">
      <c r="A20" s="132">
        <v>18</v>
      </c>
      <c r="B20" s="221">
        <v>0</v>
      </c>
      <c r="C20" s="221">
        <v>0</v>
      </c>
      <c r="D20" s="221">
        <v>0</v>
      </c>
      <c r="E20" s="221">
        <v>0</v>
      </c>
      <c r="F20" s="221">
        <v>5</v>
      </c>
      <c r="G20" s="221">
        <v>2.5641025641025599</v>
      </c>
    </row>
    <row r="21" spans="1:7" s="1" customFormat="1" ht="13" x14ac:dyDescent="0.3">
      <c r="A21" s="132">
        <v>19</v>
      </c>
      <c r="B21" s="221">
        <v>0</v>
      </c>
      <c r="C21" s="221">
        <v>0</v>
      </c>
      <c r="D21" s="221">
        <v>0</v>
      </c>
      <c r="E21" s="221">
        <v>0</v>
      </c>
      <c r="F21" s="221">
        <v>5</v>
      </c>
      <c r="G21" s="221">
        <v>2.5641025641025599</v>
      </c>
    </row>
    <row r="22" spans="1:7" s="1" customFormat="1" ht="13" x14ac:dyDescent="0.3">
      <c r="A22" s="132">
        <v>20</v>
      </c>
      <c r="B22" s="221">
        <v>0</v>
      </c>
      <c r="C22" s="221">
        <v>0</v>
      </c>
      <c r="D22" s="221">
        <v>0</v>
      </c>
      <c r="E22" s="221">
        <v>0</v>
      </c>
      <c r="F22" s="221">
        <v>5</v>
      </c>
      <c r="G22" s="221">
        <v>2.5641025641025599</v>
      </c>
    </row>
    <row r="23" spans="1:7" s="1" customFormat="1" ht="13" x14ac:dyDescent="0.3">
      <c r="A23" s="132">
        <v>21</v>
      </c>
      <c r="B23" s="221">
        <v>0</v>
      </c>
      <c r="C23" s="221">
        <v>0</v>
      </c>
      <c r="D23" s="221">
        <v>0</v>
      </c>
      <c r="E23" s="221">
        <v>0</v>
      </c>
      <c r="F23" s="221">
        <v>2.5</v>
      </c>
      <c r="G23" s="221">
        <v>2.5641025641025599</v>
      </c>
    </row>
    <row r="24" spans="1:7" s="1" customFormat="1" ht="12.75" customHeight="1" x14ac:dyDescent="0.3">
      <c r="A24" s="132">
        <v>22</v>
      </c>
      <c r="B24" s="221">
        <v>0</v>
      </c>
      <c r="C24" s="221">
        <v>0</v>
      </c>
      <c r="D24" s="221">
        <v>0</v>
      </c>
      <c r="E24" s="221">
        <v>0</v>
      </c>
      <c r="F24" s="221">
        <v>0</v>
      </c>
      <c r="G24" s="221">
        <v>2.5641025641025599</v>
      </c>
    </row>
    <row r="25" spans="1:7" s="1" customFormat="1" ht="12.75" customHeight="1" x14ac:dyDescent="0.3">
      <c r="A25" s="132">
        <v>23</v>
      </c>
      <c r="B25" s="221">
        <v>0</v>
      </c>
      <c r="C25" s="221">
        <v>0</v>
      </c>
      <c r="D25" s="221">
        <v>0</v>
      </c>
      <c r="E25" s="221">
        <v>0</v>
      </c>
      <c r="F25" s="221">
        <v>0</v>
      </c>
      <c r="G25" s="221">
        <v>2.5641025641025599</v>
      </c>
    </row>
    <row r="26" spans="1:7" s="1" customFormat="1" ht="12.75" customHeight="1" x14ac:dyDescent="0.3">
      <c r="A26" s="132">
        <v>24</v>
      </c>
      <c r="B26" s="221">
        <v>0</v>
      </c>
      <c r="C26" s="221">
        <v>0</v>
      </c>
      <c r="D26" s="221">
        <v>0</v>
      </c>
      <c r="E26" s="221">
        <v>0</v>
      </c>
      <c r="F26" s="221">
        <v>0</v>
      </c>
      <c r="G26" s="221">
        <v>2.5641025641025599</v>
      </c>
    </row>
    <row r="27" spans="1:7" s="1" customFormat="1" ht="12.75" customHeight="1" x14ac:dyDescent="0.3">
      <c r="A27" s="132">
        <v>25</v>
      </c>
      <c r="B27" s="221">
        <v>0</v>
      </c>
      <c r="C27" s="221">
        <v>0</v>
      </c>
      <c r="D27" s="221">
        <v>0</v>
      </c>
      <c r="E27" s="221">
        <v>0</v>
      </c>
      <c r="F27" s="221">
        <v>0</v>
      </c>
      <c r="G27" s="221">
        <v>2.5641025641025599</v>
      </c>
    </row>
    <row r="28" spans="1:7" s="1" customFormat="1" ht="12.75" customHeight="1" x14ac:dyDescent="0.3">
      <c r="A28" s="132">
        <v>26</v>
      </c>
      <c r="B28" s="221">
        <v>0</v>
      </c>
      <c r="C28" s="221">
        <v>0</v>
      </c>
      <c r="D28" s="221">
        <v>0</v>
      </c>
      <c r="E28" s="221">
        <v>0</v>
      </c>
      <c r="F28" s="221">
        <v>0</v>
      </c>
      <c r="G28" s="221">
        <v>2.5641025641025599</v>
      </c>
    </row>
    <row r="29" spans="1:7" s="1" customFormat="1" ht="12.75" customHeight="1" x14ac:dyDescent="0.3">
      <c r="A29" s="132">
        <v>27</v>
      </c>
      <c r="B29" s="221">
        <v>0</v>
      </c>
      <c r="C29" s="221">
        <v>0</v>
      </c>
      <c r="D29" s="221">
        <v>0</v>
      </c>
      <c r="E29" s="221">
        <v>0</v>
      </c>
      <c r="F29" s="221">
        <v>0</v>
      </c>
      <c r="G29" s="221">
        <v>2.5641025641025599</v>
      </c>
    </row>
    <row r="30" spans="1:7" ht="12.75" customHeight="1" x14ac:dyDescent="0.35">
      <c r="A30" s="132">
        <v>28</v>
      </c>
      <c r="B30" s="221">
        <v>0</v>
      </c>
      <c r="C30" s="221">
        <v>0</v>
      </c>
      <c r="D30" s="221">
        <v>0</v>
      </c>
      <c r="E30" s="221">
        <v>0</v>
      </c>
      <c r="F30" s="221">
        <v>0</v>
      </c>
      <c r="G30" s="221">
        <v>2.5641025641025599</v>
      </c>
    </row>
    <row r="31" spans="1:7" ht="12.75" customHeight="1" x14ac:dyDescent="0.35">
      <c r="A31" s="132">
        <v>29</v>
      </c>
      <c r="B31" s="221">
        <v>0</v>
      </c>
      <c r="C31" s="221">
        <v>0</v>
      </c>
      <c r="D31" s="221">
        <v>0</v>
      </c>
      <c r="E31" s="221">
        <v>0</v>
      </c>
      <c r="F31" s="221">
        <v>0</v>
      </c>
      <c r="G31" s="221">
        <v>2.5641025641025599</v>
      </c>
    </row>
    <row r="32" spans="1:7" ht="12.75" customHeight="1" x14ac:dyDescent="0.35">
      <c r="A32" s="132">
        <v>30</v>
      </c>
      <c r="B32" s="221">
        <v>0</v>
      </c>
      <c r="C32" s="221">
        <v>0</v>
      </c>
      <c r="D32" s="221">
        <v>0</v>
      </c>
      <c r="E32" s="221">
        <v>0</v>
      </c>
      <c r="F32" s="221">
        <v>0</v>
      </c>
      <c r="G32" s="221">
        <v>2.5641025641025599</v>
      </c>
    </row>
    <row r="33" spans="1:7" ht="12.75" customHeight="1" x14ac:dyDescent="0.35">
      <c r="A33" s="132">
        <v>31</v>
      </c>
      <c r="B33" s="221">
        <v>0</v>
      </c>
      <c r="C33" s="221">
        <v>0</v>
      </c>
      <c r="D33" s="221">
        <v>0</v>
      </c>
      <c r="E33" s="221">
        <v>0</v>
      </c>
      <c r="F33" s="221">
        <v>0</v>
      </c>
      <c r="G33" s="221">
        <v>2.5641025641025599</v>
      </c>
    </row>
    <row r="34" spans="1:7" ht="12.75" customHeight="1" x14ac:dyDescent="0.35">
      <c r="A34" s="132">
        <v>32</v>
      </c>
      <c r="B34" s="221">
        <v>0</v>
      </c>
      <c r="C34" s="221">
        <v>0</v>
      </c>
      <c r="D34" s="221">
        <v>0</v>
      </c>
      <c r="E34" s="221">
        <v>0</v>
      </c>
      <c r="F34" s="221">
        <v>0</v>
      </c>
      <c r="G34" s="221">
        <v>2.5641025641025599</v>
      </c>
    </row>
    <row r="35" spans="1:7" ht="12.75" customHeight="1" x14ac:dyDescent="0.35">
      <c r="A35" s="132">
        <v>33</v>
      </c>
      <c r="B35" s="221">
        <v>0</v>
      </c>
      <c r="C35" s="221">
        <v>0</v>
      </c>
      <c r="D35" s="221">
        <v>0</v>
      </c>
      <c r="E35" s="221">
        <v>0</v>
      </c>
      <c r="F35" s="221">
        <v>0</v>
      </c>
      <c r="G35" s="221">
        <v>2.5641025641025599</v>
      </c>
    </row>
    <row r="36" spans="1:7" ht="12.75" customHeight="1" x14ac:dyDescent="0.35">
      <c r="A36" s="132">
        <v>34</v>
      </c>
      <c r="B36" s="221">
        <v>0</v>
      </c>
      <c r="C36" s="221">
        <v>0</v>
      </c>
      <c r="D36" s="221">
        <v>0</v>
      </c>
      <c r="E36" s="221">
        <v>0</v>
      </c>
      <c r="F36" s="221">
        <v>0</v>
      </c>
      <c r="G36" s="221">
        <v>2.5641025641025599</v>
      </c>
    </row>
    <row r="37" spans="1:7" ht="12.75" customHeight="1" x14ac:dyDescent="0.35">
      <c r="A37" s="132">
        <v>35</v>
      </c>
      <c r="B37" s="221">
        <v>0</v>
      </c>
      <c r="C37" s="221">
        <v>0</v>
      </c>
      <c r="D37" s="221">
        <v>0</v>
      </c>
      <c r="E37" s="221">
        <v>0</v>
      </c>
      <c r="F37" s="221">
        <v>0</v>
      </c>
      <c r="G37" s="221">
        <v>2.5641025641025599</v>
      </c>
    </row>
    <row r="38" spans="1:7" ht="12.75" customHeight="1" x14ac:dyDescent="0.35">
      <c r="A38" s="132">
        <v>36</v>
      </c>
      <c r="B38" s="221">
        <v>0</v>
      </c>
      <c r="C38" s="221">
        <v>0</v>
      </c>
      <c r="D38" s="221">
        <v>0</v>
      </c>
      <c r="E38" s="221">
        <v>0</v>
      </c>
      <c r="F38" s="221">
        <v>0</v>
      </c>
      <c r="G38" s="221">
        <v>2.5641025641025599</v>
      </c>
    </row>
    <row r="39" spans="1:7" ht="12.75" customHeight="1" x14ac:dyDescent="0.35">
      <c r="A39" s="132">
        <v>37</v>
      </c>
      <c r="B39" s="221">
        <v>0</v>
      </c>
      <c r="C39" s="221">
        <v>0</v>
      </c>
      <c r="D39" s="221">
        <v>0</v>
      </c>
      <c r="E39" s="221">
        <v>0</v>
      </c>
      <c r="F39" s="221">
        <v>0</v>
      </c>
      <c r="G39" s="221">
        <v>2.5641025641025599</v>
      </c>
    </row>
    <row r="40" spans="1:7" ht="12.75" customHeight="1" x14ac:dyDescent="0.35">
      <c r="A40" s="132">
        <v>38</v>
      </c>
      <c r="B40" s="221">
        <v>0</v>
      </c>
      <c r="C40" s="221">
        <v>0</v>
      </c>
      <c r="D40" s="221">
        <v>0</v>
      </c>
      <c r="E40" s="221">
        <v>0</v>
      </c>
      <c r="F40" s="221">
        <v>0</v>
      </c>
      <c r="G40" s="221">
        <v>2.5641025641025599</v>
      </c>
    </row>
    <row r="41" spans="1:7" ht="12.75" customHeight="1" x14ac:dyDescent="0.35">
      <c r="A41" s="132">
        <v>39</v>
      </c>
      <c r="B41" s="221">
        <v>0</v>
      </c>
      <c r="C41" s="221">
        <v>0</v>
      </c>
      <c r="D41" s="221">
        <v>0</v>
      </c>
      <c r="E41" s="221">
        <v>0</v>
      </c>
      <c r="F41" s="221">
        <v>0</v>
      </c>
      <c r="G41" s="221">
        <v>2.5641025641025599</v>
      </c>
    </row>
    <row r="42" spans="1:7" ht="12.75" customHeight="1" x14ac:dyDescent="0.35">
      <c r="A42" s="133">
        <v>40</v>
      </c>
      <c r="B42" s="222">
        <v>0</v>
      </c>
      <c r="C42" s="222">
        <v>0</v>
      </c>
      <c r="D42" s="222">
        <v>0</v>
      </c>
      <c r="E42" s="222">
        <v>0</v>
      </c>
      <c r="F42" s="222">
        <v>0</v>
      </c>
      <c r="G42" s="222">
        <f>2.56410256410256*0.5</f>
        <v>1.2820512820512799</v>
      </c>
    </row>
    <row r="43" spans="1:7" x14ac:dyDescent="0.35">
      <c r="A43" s="130" t="s">
        <v>198</v>
      </c>
      <c r="B43" s="130"/>
      <c r="C43" s="130"/>
      <c r="D43" s="130"/>
      <c r="E43" s="130"/>
      <c r="F43" s="130"/>
      <c r="G43" s="130"/>
    </row>
    <row r="44" spans="1:7" x14ac:dyDescent="0.3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245</vt:i4>
      </vt:variant>
    </vt:vector>
  </HeadingPairs>
  <TitlesOfParts>
    <vt:vector size="248"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2018-01-02T09:29:30Z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