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filterPrivacy="1" showInkAnnotation="0" codeName="ThisWorkbook" defaultThemeVersion="124226"/>
  <xr:revisionPtr revIDLastSave="0" documentId="13_ncr:1_{C6475287-F5D9-4A06-8AD2-7621B065563F}" xr6:coauthVersionLast="43" xr6:coauthVersionMax="43"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Inputs!$C$49</definedName>
    <definedName name="annual_fuel_usage">Inputs!$C$19</definedName>
    <definedName name="AnnualEnergy">Inputs!$C$161</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PAPrice">Inputs!$C$162</definedName>
    <definedName name="AnnualPPARevenue">Inputs!$C$163</definedName>
    <definedName name="AnnualPTCFederal">Inputs!$D$177</definedName>
    <definedName name="AnnualPTCState">Inputs!$D$178</definedName>
    <definedName name="AnnualTaxFederal">Inputs!$D$170</definedName>
    <definedName name="AnnualTaxState">Inputs!$D$169</definedName>
    <definedName name="batt_computed_bank_capacity">Inputs!$C$180</definedName>
    <definedName name="batt_replacement_cost">Inputs!$C$182</definedName>
    <definedName name="batt_replacement_cost_escal">Inputs!$C$183</definedName>
    <definedName name="batt_replacement_option">Inputs!$C$181</definedName>
    <definedName name="BatteryReplSched">Inputs!$C$185</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disbursement_debtservice">Inputs!$C$191</definedName>
    <definedName name="cf_funding_debtservice">Inputs!$C$190</definedName>
    <definedName name="cf_reserve_debtservice">Inputs!$C$192</definedName>
    <definedName name="cf_utility_bill">Inputs!$C$188</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Inputs!$C$69</definedName>
    <definedName name="DebtServiceCoverageRatio">Inputs!$C$71</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Inputs!$D$194</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Inputs!$D$40</definedName>
    <definedName name="developer_postflip_cash_percent">Inputs!$D$42</definedName>
    <definedName name="developer_postflip_tax_percent">Inputs!$D$44</definedName>
    <definedName name="developer_preflip_cash_percent">Inputs!$D$41</definedName>
    <definedName name="developer_preflip_tax_percent">Inputs!$D$43</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Inputs!$C$54</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Inputs!$C$50</definedName>
    <definedName name="insurance_rate">Inputs!$C$57</definedName>
    <definedName name="IRRTarget">Inputs!$C$34</definedName>
    <definedName name="IRRTargetYear">Inputs!$C$35</definedName>
    <definedName name="itc_fed_amount">Inputs!$C$116</definedName>
    <definedName name="itc_fed_amount_deprbas_fed">Inputs!$E$116</definedName>
    <definedName name="itc_fed_amount_deprbas_sta">Inputs!$F$116</definedName>
    <definedName name="itc_fed_percent">Inputs!$C$119</definedName>
    <definedName name="itc_fed_percent_deprbas_fed">Inputs!$E$119</definedName>
    <definedName name="itc_fed_percent_deprbas_sta">Inputs!$F$119</definedName>
    <definedName name="itc_fed_percent_maxvalue">Inputs!$D$119</definedName>
    <definedName name="itc_sta_amount">Inputs!$C$117</definedName>
    <definedName name="itc_sta_amount_deprbas_fed">Inputs!$E$117</definedName>
    <definedName name="itc_sta_amount_deprbas_sta">Inputs!$F$117</definedName>
    <definedName name="itc_sta_percent">Inputs!$C$120</definedName>
    <definedName name="itc_sta_percent_deprbas_fed">Inputs!$E$120</definedName>
    <definedName name="itc_sta_percent_deprbas_sta">Inputs!$F$120</definedName>
    <definedName name="itc_sta_percent_maxvalue">Inputs!$D$120</definedName>
    <definedName name="loan_moratorium">Inputs!$C$75</definedName>
    <definedName name="months_receivables_reserve">Inputs!$C$104</definedName>
    <definedName name="months_working_reserve">Inputs!$C$102</definedName>
    <definedName name="MortgageSizeOfDebt">Inputs!$C$70</definedName>
    <definedName name="NominalDiscountRate">Inputs!$C$52</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Inputs!$C$37</definedName>
    <definedName name="PPAPriceInput">Inputs!$C$36</definedName>
    <definedName name="prop_tax_assessed_decline">Inputs!$C$61</definedName>
    <definedName name="prop_tax_cost_assessed_percent">Inputs!$C$59</definedName>
    <definedName name="property_tax_rate">Inputs!$C$62</definedName>
    <definedName name="PropertyTaxAssessedValue">Inputs!$C$60</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Inputs!$C$51</definedName>
    <definedName name="reserves_interest">Inputs!$C$101</definedName>
    <definedName name="sales_tax_rate">Inputs!$C$56</definedName>
    <definedName name="salvage_percentage">Inputs!$C$64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Inputs!$C$47</definedName>
    <definedName name="SponsorCapRecoveryMode">Inputs!$C$46</definedName>
    <definedName name="state_tax_rate">Inputs!$C$55</definedName>
    <definedName name="system_capacity">Inputs!$C$3</definedName>
    <definedName name="system_heat_rate">Inputs!$C$20</definedName>
    <definedName name="tax_investor_equity_percent">Inputs!$C$40</definedName>
    <definedName name="tax_investor_postflip_cash_percent">Inputs!$C$42</definedName>
    <definedName name="tax_investor_postflip_tax_percent">Inputs!$C$44</definedName>
    <definedName name="tax_investor_preflip_cash_percent">Inputs!$C$41</definedName>
    <definedName name="tax_investor_preflip_tax_percent">Inputs!$C$43</definedName>
    <definedName name="term_int_rate">Inputs!$C$76</definedName>
    <definedName name="term_tenor">Inputs!$C$74</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P583" i="7" l="1"/>
  <c r="AO583" i="7"/>
  <c r="AN583" i="7"/>
  <c r="AM583" i="7"/>
  <c r="AL583" i="7"/>
  <c r="AK583" i="7"/>
  <c r="AJ583" i="7"/>
  <c r="AI583" i="7"/>
  <c r="AH583" i="7"/>
  <c r="AG583" i="7"/>
  <c r="AF583" i="7"/>
  <c r="AE583" i="7"/>
  <c r="AD583" i="7"/>
  <c r="AC583" i="7"/>
  <c r="AB583" i="7"/>
  <c r="AA583"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P577" i="7"/>
  <c r="AO577" i="7"/>
  <c r="AN577" i="7"/>
  <c r="AM577" i="7"/>
  <c r="AL577" i="7"/>
  <c r="AK577" i="7"/>
  <c r="AJ577" i="7"/>
  <c r="AI577" i="7"/>
  <c r="AH577" i="7"/>
  <c r="AG577" i="7"/>
  <c r="AF577" i="7"/>
  <c r="AE577" i="7"/>
  <c r="AD577" i="7"/>
  <c r="AC577" i="7"/>
  <c r="AB577" i="7"/>
  <c r="AA577" i="7"/>
  <c r="Z577" i="7"/>
  <c r="Y577" i="7"/>
  <c r="X577" i="7"/>
  <c r="W577" i="7"/>
  <c r="V577" i="7"/>
  <c r="U577" i="7"/>
  <c r="T577" i="7"/>
  <c r="S577" i="7"/>
  <c r="R577" i="7"/>
  <c r="Q577" i="7"/>
  <c r="P577" i="7"/>
  <c r="O577" i="7"/>
  <c r="N577" i="7"/>
  <c r="M577" i="7"/>
  <c r="L577" i="7"/>
  <c r="K577" i="7"/>
  <c r="J577" i="7"/>
  <c r="I577" i="7"/>
  <c r="H577" i="7"/>
  <c r="G577" i="7"/>
  <c r="F577" i="7"/>
  <c r="E577" i="7"/>
  <c r="D577" i="7"/>
  <c r="C577" i="7"/>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E39" i="7"/>
  <c r="D39" i="7"/>
  <c r="C39" i="7"/>
  <c r="AP38" i="7"/>
  <c r="AO38" i="7"/>
  <c r="AN38" i="7"/>
  <c r="AM38" i="7"/>
  <c r="AL38" i="7"/>
  <c r="AK38" i="7"/>
  <c r="AJ38" i="7"/>
  <c r="AI38" i="7"/>
  <c r="AH38" i="7"/>
  <c r="AG38" i="7"/>
  <c r="AF38" i="7"/>
  <c r="AE38" i="7"/>
  <c r="AD38" i="7"/>
  <c r="AC38" i="7"/>
  <c r="AB38" i="7"/>
  <c r="AA38" i="7"/>
  <c r="Z38" i="7"/>
  <c r="Y38" i="7"/>
  <c r="X38" i="7"/>
  <c r="W38" i="7"/>
  <c r="V38" i="7"/>
  <c r="U38" i="7"/>
  <c r="T38" i="7"/>
  <c r="S38" i="7"/>
  <c r="R38" i="7"/>
  <c r="Q38" i="7"/>
  <c r="P38" i="7"/>
  <c r="O38" i="7"/>
  <c r="N38" i="7"/>
  <c r="M38" i="7"/>
  <c r="L38" i="7"/>
  <c r="K38" i="7"/>
  <c r="J38" i="7"/>
  <c r="I38" i="7"/>
  <c r="H38" i="7"/>
  <c r="G38" i="7"/>
  <c r="F38" i="7"/>
  <c r="E38" i="7"/>
  <c r="D38" i="7"/>
  <c r="C38"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C55" i="1" l="1"/>
  <c r="C54" i="1"/>
  <c r="C85" i="1" l="1"/>
  <c r="C86" i="1" s="1"/>
  <c r="D44" i="1"/>
  <c r="D43" i="1"/>
  <c r="D42" i="1"/>
  <c r="D41" i="1"/>
  <c r="D40" i="1"/>
  <c r="P224" i="7" l="1"/>
  <c r="P223" i="7"/>
  <c r="P222" i="7"/>
  <c r="P221" i="7"/>
  <c r="P220" i="7"/>
  <c r="P219" i="7"/>
  <c r="P218" i="7"/>
  <c r="P360" i="7"/>
  <c r="P359" i="7"/>
  <c r="P358" i="7"/>
  <c r="P357" i="7"/>
  <c r="P356" i="7"/>
  <c r="P355" i="7"/>
  <c r="G360" i="7"/>
  <c r="G359" i="7"/>
  <c r="G358" i="7"/>
  <c r="G357" i="7"/>
  <c r="G356" i="7"/>
  <c r="G355" i="7"/>
  <c r="G354" i="7"/>
  <c r="G361" i="7" s="1"/>
  <c r="G224" i="7"/>
  <c r="G223" i="7"/>
  <c r="G222" i="7"/>
  <c r="G221" i="7"/>
  <c r="G220" i="7"/>
  <c r="G219" i="7"/>
  <c r="G218" i="7"/>
  <c r="P225" i="7" l="1"/>
  <c r="G225" i="7"/>
  <c r="C158" i="1"/>
  <c r="B224" i="7" s="1"/>
  <c r="B401" i="7" l="1"/>
  <c r="B400" i="7"/>
  <c r="C393" i="7" a="1"/>
  <c r="D393" i="7" s="1"/>
  <c r="M360" i="7"/>
  <c r="M359" i="7"/>
  <c r="B360" i="7"/>
  <c r="B265" i="7"/>
  <c r="B264" i="7"/>
  <c r="C257" i="7" a="1"/>
  <c r="D257" i="7" s="1"/>
  <c r="B257" i="7"/>
  <c r="B256" i="7"/>
  <c r="M224" i="7"/>
  <c r="M223" i="7"/>
  <c r="B223" i="7"/>
  <c r="AM393" i="7" l="1"/>
  <c r="AI393" i="7"/>
  <c r="AE393" i="7"/>
  <c r="AA393" i="7"/>
  <c r="W393" i="7"/>
  <c r="S393" i="7"/>
  <c r="O393" i="7"/>
  <c r="K393" i="7"/>
  <c r="G393" i="7"/>
  <c r="C393" i="7"/>
  <c r="AP393" i="7"/>
  <c r="AL393" i="7"/>
  <c r="AH393" i="7"/>
  <c r="AD393" i="7"/>
  <c r="Z393" i="7"/>
  <c r="V393" i="7"/>
  <c r="R393" i="7"/>
  <c r="N393" i="7"/>
  <c r="J393" i="7"/>
  <c r="F393" i="7"/>
  <c r="AO393" i="7"/>
  <c r="AK393" i="7"/>
  <c r="AG393" i="7"/>
  <c r="AC393" i="7"/>
  <c r="Y393" i="7"/>
  <c r="U393" i="7"/>
  <c r="Q393" i="7"/>
  <c r="M393" i="7"/>
  <c r="I393" i="7"/>
  <c r="E393" i="7"/>
  <c r="AN393" i="7"/>
  <c r="AJ393" i="7"/>
  <c r="AF393" i="7"/>
  <c r="AB393" i="7"/>
  <c r="X393" i="7"/>
  <c r="T393" i="7"/>
  <c r="P393" i="7"/>
  <c r="L393" i="7"/>
  <c r="H393" i="7"/>
  <c r="AO257" i="7"/>
  <c r="AK257" i="7"/>
  <c r="AG257" i="7"/>
  <c r="AC257" i="7"/>
  <c r="Y257" i="7"/>
  <c r="U257" i="7"/>
  <c r="Q257" i="7"/>
  <c r="M257" i="7"/>
  <c r="I257" i="7"/>
  <c r="E257" i="7"/>
  <c r="AM257" i="7"/>
  <c r="AI257" i="7"/>
  <c r="AE257" i="7"/>
  <c r="AA257" i="7"/>
  <c r="W257" i="7"/>
  <c r="S257" i="7"/>
  <c r="O257" i="7"/>
  <c r="K257" i="7"/>
  <c r="G257" i="7"/>
  <c r="C257" i="7"/>
  <c r="AP257" i="7"/>
  <c r="AL257" i="7"/>
  <c r="AH257" i="7"/>
  <c r="AD257" i="7"/>
  <c r="Z257" i="7"/>
  <c r="V257" i="7"/>
  <c r="R257" i="7"/>
  <c r="N257" i="7"/>
  <c r="J257" i="7"/>
  <c r="F257" i="7"/>
  <c r="AN257" i="7"/>
  <c r="AJ257" i="7"/>
  <c r="AF257" i="7"/>
  <c r="AB257" i="7"/>
  <c r="X257" i="7"/>
  <c r="T257" i="7"/>
  <c r="P257" i="7"/>
  <c r="L257" i="7"/>
  <c r="H257" i="7"/>
  <c r="C36" i="7" a="1"/>
  <c r="E36" i="7" s="1"/>
  <c r="B393" i="7" l="1" a="1"/>
  <c r="B393"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B573" i="7" l="1" a="1"/>
  <c r="C573" i="7" s="1"/>
  <c r="B572" i="7" a="1"/>
  <c r="C572" i="7" s="1"/>
  <c r="B571" i="7" a="1"/>
  <c r="B571" i="7" s="1"/>
  <c r="AO572" i="7" l="1"/>
  <c r="AG572" i="7"/>
  <c r="Y572" i="7"/>
  <c r="Q572" i="7"/>
  <c r="AL572" i="7"/>
  <c r="AD572" i="7"/>
  <c r="V572" i="7"/>
  <c r="N572" i="7"/>
  <c r="F572" i="7"/>
  <c r="AK572" i="7"/>
  <c r="AC572" i="7"/>
  <c r="U572" i="7"/>
  <c r="M572" i="7"/>
  <c r="E572" i="7"/>
  <c r="AP572" i="7"/>
  <c r="AH572" i="7"/>
  <c r="Z572" i="7"/>
  <c r="R572" i="7"/>
  <c r="J572" i="7"/>
  <c r="B572" i="7"/>
  <c r="I572" i="7"/>
  <c r="AL573" i="7"/>
  <c r="AD573" i="7"/>
  <c r="V573" i="7"/>
  <c r="N573" i="7"/>
  <c r="F573" i="7"/>
  <c r="AK573" i="7"/>
  <c r="AC573" i="7"/>
  <c r="U573" i="7"/>
  <c r="M573" i="7"/>
  <c r="E573" i="7"/>
  <c r="AN573" i="7"/>
  <c r="AJ573" i="7"/>
  <c r="AF573" i="7"/>
  <c r="AB573" i="7"/>
  <c r="X573" i="7"/>
  <c r="T573" i="7"/>
  <c r="P573" i="7"/>
  <c r="L573" i="7"/>
  <c r="H573" i="7"/>
  <c r="D573" i="7"/>
  <c r="AP573" i="7"/>
  <c r="AH573" i="7"/>
  <c r="Z573" i="7"/>
  <c r="R573" i="7"/>
  <c r="J573" i="7"/>
  <c r="B573" i="7"/>
  <c r="C570" i="7" s="1"/>
  <c r="AO573" i="7"/>
  <c r="AG573" i="7"/>
  <c r="Y573" i="7"/>
  <c r="Q573" i="7"/>
  <c r="I573" i="7"/>
  <c r="AM573" i="7"/>
  <c r="AI573" i="7"/>
  <c r="AE573" i="7"/>
  <c r="AA573" i="7"/>
  <c r="W573" i="7"/>
  <c r="S573" i="7"/>
  <c r="O573" i="7"/>
  <c r="K573" i="7"/>
  <c r="G573" i="7"/>
  <c r="AN572" i="7"/>
  <c r="AJ572" i="7"/>
  <c r="AF572" i="7"/>
  <c r="AB572" i="7"/>
  <c r="X572" i="7"/>
  <c r="T572" i="7"/>
  <c r="P572" i="7"/>
  <c r="L572" i="7"/>
  <c r="H572" i="7"/>
  <c r="D572" i="7"/>
  <c r="AM572" i="7"/>
  <c r="AI572" i="7"/>
  <c r="AE572" i="7"/>
  <c r="AA572" i="7"/>
  <c r="W572" i="7"/>
  <c r="S572" i="7"/>
  <c r="O572" i="7"/>
  <c r="K572" i="7"/>
  <c r="G572" i="7"/>
  <c r="AN571" i="7"/>
  <c r="AF571" i="7"/>
  <c r="X571" i="7"/>
  <c r="P571" i="7"/>
  <c r="H571" i="7"/>
  <c r="AM571" i="7"/>
  <c r="AE571" i="7"/>
  <c r="AA571" i="7"/>
  <c r="W571" i="7"/>
  <c r="S571" i="7"/>
  <c r="O571" i="7"/>
  <c r="K571" i="7"/>
  <c r="G571" i="7"/>
  <c r="C571" i="7"/>
  <c r="AO571" i="7"/>
  <c r="AK571" i="7"/>
  <c r="AG571" i="7"/>
  <c r="AC571" i="7"/>
  <c r="Y571" i="7"/>
  <c r="U571" i="7"/>
  <c r="Q571" i="7"/>
  <c r="M571" i="7"/>
  <c r="I571" i="7"/>
  <c r="E571" i="7"/>
  <c r="AJ571" i="7"/>
  <c r="AB571" i="7"/>
  <c r="T571" i="7"/>
  <c r="L571" i="7"/>
  <c r="D571" i="7"/>
  <c r="AI571" i="7"/>
  <c r="AP571" i="7"/>
  <c r="AL571" i="7"/>
  <c r="AH571" i="7"/>
  <c r="AD571" i="7"/>
  <c r="Z571" i="7"/>
  <c r="V571" i="7"/>
  <c r="R571" i="7"/>
  <c r="N571" i="7"/>
  <c r="J571" i="7"/>
  <c r="F571" i="7"/>
  <c r="C15" i="1" l="1"/>
  <c r="AP585" i="7" l="1"/>
  <c r="B72" i="7" l="1"/>
  <c r="C211" i="7" l="1" a="1"/>
  <c r="E211" i="7" s="1"/>
  <c r="C171" i="7" a="1"/>
  <c r="C171" i="7" s="1"/>
  <c r="K211" i="7" l="1"/>
  <c r="W211" i="7"/>
  <c r="L211" i="7"/>
  <c r="AB211" i="7"/>
  <c r="D211" i="7"/>
  <c r="AM211" i="7"/>
  <c r="R211" i="7"/>
  <c r="G211" i="7"/>
  <c r="AH211" i="7"/>
  <c r="P211" i="7"/>
  <c r="F211" i="7"/>
  <c r="AL211" i="7"/>
  <c r="AF211" i="7"/>
  <c r="AA211" i="7"/>
  <c r="V211" i="7"/>
  <c r="AO171" i="7"/>
  <c r="AK171" i="7"/>
  <c r="AG171" i="7"/>
  <c r="AC171" i="7"/>
  <c r="Y171" i="7"/>
  <c r="U171" i="7"/>
  <c r="Q171" i="7"/>
  <c r="M171" i="7"/>
  <c r="I171" i="7"/>
  <c r="E171" i="7"/>
  <c r="AP211" i="7"/>
  <c r="AJ211" i="7"/>
  <c r="AE211" i="7"/>
  <c r="Z211" i="7"/>
  <c r="T211" i="7"/>
  <c r="O211" i="7"/>
  <c r="J211" i="7"/>
  <c r="AN171" i="7"/>
  <c r="AJ171" i="7"/>
  <c r="AF171" i="7"/>
  <c r="AB171" i="7"/>
  <c r="X171" i="7"/>
  <c r="T171" i="7"/>
  <c r="P171" i="7"/>
  <c r="L171" i="7"/>
  <c r="H171" i="7"/>
  <c r="D171" i="7"/>
  <c r="AN211" i="7"/>
  <c r="AI211" i="7"/>
  <c r="AD211" i="7"/>
  <c r="X211" i="7"/>
  <c r="S211" i="7"/>
  <c r="N211" i="7"/>
  <c r="H211" i="7"/>
  <c r="C211" i="7"/>
  <c r="AP171" i="7"/>
  <c r="AL171" i="7"/>
  <c r="AH171" i="7"/>
  <c r="AD171" i="7"/>
  <c r="Z171" i="7"/>
  <c r="V171" i="7"/>
  <c r="R171" i="7"/>
  <c r="N171" i="7"/>
  <c r="J171" i="7"/>
  <c r="F171" i="7"/>
  <c r="AM171" i="7"/>
  <c r="AI171" i="7"/>
  <c r="AE171" i="7"/>
  <c r="AA171" i="7"/>
  <c r="W171" i="7"/>
  <c r="S171" i="7"/>
  <c r="O171" i="7"/>
  <c r="K171" i="7"/>
  <c r="G171" i="7"/>
  <c r="AO211" i="7"/>
  <c r="AK211" i="7"/>
  <c r="AG211" i="7"/>
  <c r="AC211" i="7"/>
  <c r="Y211" i="7"/>
  <c r="U211" i="7"/>
  <c r="Q211" i="7"/>
  <c r="M211" i="7"/>
  <c r="I211" i="7"/>
  <c r="B12" i="7" a="1"/>
  <c r="C12" i="7" s="1"/>
  <c r="B585" i="7" s="1"/>
  <c r="B11" i="7" a="1"/>
  <c r="C11" i="7" s="1"/>
  <c r="V12" i="7" l="1"/>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I585" i="7" l="1"/>
  <c r="AJ125" i="7"/>
  <c r="F585" i="7"/>
  <c r="G125" i="7"/>
  <c r="AL585" i="7"/>
  <c r="AM125" i="7"/>
  <c r="O585" i="7"/>
  <c r="P125" i="7"/>
  <c r="AE585" i="7"/>
  <c r="AF125" i="7"/>
  <c r="Q585" i="7"/>
  <c r="R125" i="7"/>
  <c r="X585" i="7"/>
  <c r="Y125" i="7"/>
  <c r="AK585" i="7"/>
  <c r="AL125" i="7"/>
  <c r="J585" i="7"/>
  <c r="K125" i="7"/>
  <c r="C585" i="7"/>
  <c r="D125" i="7"/>
  <c r="S585" i="7"/>
  <c r="T125" i="7"/>
  <c r="Y585" i="7"/>
  <c r="Z125" i="7"/>
  <c r="AJ585" i="7"/>
  <c r="AK125" i="7"/>
  <c r="N585" i="7"/>
  <c r="O125" i="7"/>
  <c r="G585" i="7"/>
  <c r="H125" i="7"/>
  <c r="AM585" i="7"/>
  <c r="AN125" i="7"/>
  <c r="D585" i="7"/>
  <c r="E125" i="7"/>
  <c r="P585" i="7"/>
  <c r="Q125" i="7"/>
  <c r="AC585" i="7"/>
  <c r="AD125" i="7"/>
  <c r="AF585" i="7"/>
  <c r="AG125" i="7"/>
  <c r="V585" i="7"/>
  <c r="W125" i="7"/>
  <c r="H585" i="7"/>
  <c r="I125" i="7"/>
  <c r="Z585" i="7"/>
  <c r="AA125" i="7"/>
  <c r="E585" i="7"/>
  <c r="F125" i="7"/>
  <c r="T585" i="7"/>
  <c r="U125" i="7"/>
  <c r="AD585" i="7"/>
  <c r="AE125" i="7"/>
  <c r="W585" i="7"/>
  <c r="X125" i="7"/>
  <c r="AG585" i="7"/>
  <c r="AH125" i="7"/>
  <c r="R585" i="7"/>
  <c r="S125" i="7"/>
  <c r="AH585" i="7"/>
  <c r="AI125" i="7"/>
  <c r="K585" i="7"/>
  <c r="L125" i="7"/>
  <c r="AA585" i="7"/>
  <c r="AB125" i="7"/>
  <c r="I585" i="7"/>
  <c r="J125" i="7"/>
  <c r="AO585" i="7"/>
  <c r="AP125" i="7"/>
  <c r="M585" i="7"/>
  <c r="N125" i="7"/>
  <c r="AB585" i="7"/>
  <c r="AC125" i="7"/>
  <c r="AN585" i="7"/>
  <c r="AO125" i="7"/>
  <c r="L585" i="7"/>
  <c r="M125" i="7"/>
  <c r="U585" i="7"/>
  <c r="V125" i="7"/>
  <c r="D160" i="1"/>
  <c r="E160" i="1" l="1"/>
  <c r="E184" i="1" s="1"/>
  <c r="E186" i="1" s="1"/>
  <c r="D184" i="1"/>
  <c r="D186" i="1" s="1"/>
  <c r="F160" i="1"/>
  <c r="B559" i="7"/>
  <c r="G160" i="1" l="1"/>
  <c r="F184" i="1"/>
  <c r="F186" i="1" s="1"/>
  <c r="B5" i="7" a="1"/>
  <c r="B63" i="7"/>
  <c r="H160" i="1" l="1"/>
  <c r="G184" i="1"/>
  <c r="G186"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2" i="7"/>
  <c r="I160" i="1" l="1"/>
  <c r="H184" i="1"/>
  <c r="H186" i="1" s="1"/>
  <c r="J160" i="1" l="1"/>
  <c r="I184" i="1"/>
  <c r="I186" i="1" s="1"/>
  <c r="M354" i="7"/>
  <c r="B381" i="7"/>
  <c r="B380" i="7"/>
  <c r="B378" i="7"/>
  <c r="B242" i="7"/>
  <c r="B375" i="7"/>
  <c r="B374" i="7"/>
  <c r="B373" i="7"/>
  <c r="B372" i="7"/>
  <c r="B239" i="7"/>
  <c r="B238" i="7"/>
  <c r="B237" i="7"/>
  <c r="B245" i="7"/>
  <c r="B244" i="7"/>
  <c r="K160" i="1" l="1"/>
  <c r="J184" i="1"/>
  <c r="J186"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L160" i="1" l="1"/>
  <c r="K184" i="1"/>
  <c r="K186" i="1" s="1"/>
  <c r="AK10" i="7"/>
  <c r="AK126" i="7"/>
  <c r="AP126" i="7"/>
  <c r="AB10" i="7"/>
  <c r="AB126" i="7"/>
  <c r="AD10" i="7"/>
  <c r="AD126" i="7"/>
  <c r="AO10" i="7"/>
  <c r="AO126" i="7"/>
  <c r="AH10" i="7"/>
  <c r="AH126" i="7"/>
  <c r="AI10" i="7"/>
  <c r="AI126" i="7"/>
  <c r="AC10" i="7"/>
  <c r="AC126" i="7"/>
  <c r="AE10" i="7"/>
  <c r="AE126" i="7"/>
  <c r="AF10" i="7"/>
  <c r="AF126" i="7"/>
  <c r="AM10" i="7"/>
  <c r="AM126" i="7"/>
  <c r="AN10" i="7"/>
  <c r="AN126" i="7"/>
  <c r="AG10" i="7"/>
  <c r="AG126" i="7"/>
  <c r="AJ10" i="7"/>
  <c r="AJ126" i="7"/>
  <c r="AL126" i="7"/>
  <c r="B591" i="7"/>
  <c r="B73" i="7"/>
  <c r="M160" i="1" l="1"/>
  <c r="L184" i="1"/>
  <c r="L186" i="1" s="1"/>
  <c r="F10" i="1"/>
  <c r="B64" i="7"/>
  <c r="B61" i="7"/>
  <c r="N160" i="1" l="1"/>
  <c r="M184" i="1"/>
  <c r="M186" i="1" s="1"/>
  <c r="G97" i="1"/>
  <c r="G96" i="1"/>
  <c r="G95" i="1"/>
  <c r="G94" i="1"/>
  <c r="G93" i="1"/>
  <c r="O160" i="1" l="1"/>
  <c r="N184" i="1"/>
  <c r="N186" i="1" s="1"/>
  <c r="B358" i="7"/>
  <c r="B357" i="7"/>
  <c r="B222" i="7"/>
  <c r="B221" i="7"/>
  <c r="B355" i="7"/>
  <c r="B220" i="7"/>
  <c r="B354" i="7"/>
  <c r="B219" i="7"/>
  <c r="B218" i="7"/>
  <c r="B356" i="7"/>
  <c r="B359" i="7"/>
  <c r="C157" i="1"/>
  <c r="H93" i="1"/>
  <c r="I93" i="1" s="1"/>
  <c r="H95" i="1"/>
  <c r="I95" i="1" s="1"/>
  <c r="H96" i="1"/>
  <c r="I96" i="1" s="1"/>
  <c r="H97" i="1"/>
  <c r="I97" i="1" s="1"/>
  <c r="H94" i="1"/>
  <c r="I94" i="1" s="1"/>
  <c r="G98" i="1"/>
  <c r="B225" i="7" l="1"/>
  <c r="B361" i="7"/>
  <c r="P160" i="1"/>
  <c r="O184" i="1"/>
  <c r="O186" i="1" s="1"/>
  <c r="H98" i="1"/>
  <c r="I98" i="1"/>
  <c r="B65" i="7" s="1"/>
  <c r="C52" i="1"/>
  <c r="Q160" i="1" l="1"/>
  <c r="P184" i="1"/>
  <c r="P186" i="1" s="1"/>
  <c r="B259" i="7"/>
  <c r="G42" i="4"/>
  <c r="G3" i="4"/>
  <c r="R160" i="1" l="1"/>
  <c r="Q184" i="1"/>
  <c r="Q186" i="1" s="1"/>
  <c r="C517" i="7"/>
  <c r="C157" i="7" s="1"/>
  <c r="C518" i="7"/>
  <c r="C519" i="7"/>
  <c r="C159" i="7" s="1"/>
  <c r="C520" i="7"/>
  <c r="C510" i="7"/>
  <c r="B236" i="7" s="1"/>
  <c r="C511" i="7"/>
  <c r="C512" i="7"/>
  <c r="C153" i="7" s="1"/>
  <c r="C513" i="7"/>
  <c r="S160" i="1" l="1"/>
  <c r="R184" i="1"/>
  <c r="R186" i="1" s="1"/>
  <c r="B243" i="7"/>
  <c r="B246" i="7" s="1"/>
  <c r="E225" i="7" s="1"/>
  <c r="E224" i="7" s="1"/>
  <c r="B379" i="7"/>
  <c r="C514" i="7"/>
  <c r="C521" i="7"/>
  <c r="B67" i="7" s="1"/>
  <c r="C152" i="7"/>
  <c r="C154" i="7"/>
  <c r="C158" i="7"/>
  <c r="C160" i="7"/>
  <c r="C191" i="7"/>
  <c r="C193" i="7"/>
  <c r="C197" i="7"/>
  <c r="C199" i="7"/>
  <c r="C151" i="7"/>
  <c r="C192" i="7"/>
  <c r="C194" i="7"/>
  <c r="C198" i="7"/>
  <c r="C200" i="7"/>
  <c r="T160" i="1" l="1"/>
  <c r="S184" i="1"/>
  <c r="S186" i="1" s="1"/>
  <c r="B87" i="7"/>
  <c r="C201" i="7"/>
  <c r="C65" i="1"/>
  <c r="C60" i="1"/>
  <c r="U160" i="1" l="1"/>
  <c r="T184" i="1"/>
  <c r="T186" i="1" s="1"/>
  <c r="B369" i="7"/>
  <c r="B368" i="7"/>
  <c r="B367" i="7"/>
  <c r="B366"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V160" i="1" l="1"/>
  <c r="U184" i="1"/>
  <c r="U186" i="1" s="1"/>
  <c r="C2" i="7"/>
  <c r="C22" i="7" l="1"/>
  <c r="C401" i="7"/>
  <c r="C265" i="7"/>
  <c r="W160" i="1"/>
  <c r="V184" i="1"/>
  <c r="V186" i="1" s="1"/>
  <c r="C552" i="7"/>
  <c r="C584" i="7"/>
  <c r="C563" i="7"/>
  <c r="C564" i="7"/>
  <c r="C566" i="7"/>
  <c r="C562" i="7"/>
  <c r="C497" i="7"/>
  <c r="C491" i="7"/>
  <c r="C537" i="7"/>
  <c r="C533" i="7"/>
  <c r="C529" i="7"/>
  <c r="C525" i="7"/>
  <c r="C29" i="7"/>
  <c r="C33" i="7"/>
  <c r="C26" i="7"/>
  <c r="C554" i="7"/>
  <c r="D554" i="7" s="1"/>
  <c r="C125" i="7"/>
  <c r="C40" i="7"/>
  <c r="C659" i="7"/>
  <c r="C627" i="7"/>
  <c r="C595" i="7"/>
  <c r="C19" i="7"/>
  <c r="C41" i="7"/>
  <c r="D2" i="7"/>
  <c r="D22" i="7" l="1"/>
  <c r="D40" i="7" s="1"/>
  <c r="D401" i="7"/>
  <c r="D265" i="7"/>
  <c r="C72" i="7"/>
  <c r="X160" i="1"/>
  <c r="W184" i="1"/>
  <c r="W186" i="1" s="1"/>
  <c r="D552" i="7"/>
  <c r="D584" i="7"/>
  <c r="D563" i="7"/>
  <c r="D564" i="7"/>
  <c r="D566" i="7"/>
  <c r="D562" i="7"/>
  <c r="D537" i="7"/>
  <c r="D533" i="7"/>
  <c r="D529" i="7"/>
  <c r="D525" i="7"/>
  <c r="D497" i="7"/>
  <c r="D491" i="7"/>
  <c r="D29" i="7"/>
  <c r="D33" i="7"/>
  <c r="D26" i="7"/>
  <c r="E554" i="7"/>
  <c r="D659" i="7"/>
  <c r="D627" i="7"/>
  <c r="D595" i="7"/>
  <c r="D19" i="7"/>
  <c r="D41" i="7"/>
  <c r="E2" i="7"/>
  <c r="E22" i="7" l="1"/>
  <c r="E40" i="7" s="1"/>
  <c r="E401" i="7"/>
  <c r="E265" i="7"/>
  <c r="D72" i="7"/>
  <c r="Y160" i="1"/>
  <c r="X184" i="1"/>
  <c r="X186" i="1" s="1"/>
  <c r="E552" i="7"/>
  <c r="E584" i="7"/>
  <c r="E563" i="7"/>
  <c r="E564" i="7"/>
  <c r="E566" i="7"/>
  <c r="E562" i="7"/>
  <c r="E497" i="7"/>
  <c r="E491" i="7"/>
  <c r="E537" i="7"/>
  <c r="E533" i="7"/>
  <c r="E529" i="7"/>
  <c r="E525" i="7"/>
  <c r="E29" i="7"/>
  <c r="E33" i="7"/>
  <c r="E26" i="7"/>
  <c r="F554" i="7"/>
  <c r="E659" i="7"/>
  <c r="E627" i="7"/>
  <c r="E595" i="7"/>
  <c r="E41" i="7"/>
  <c r="E19" i="7"/>
  <c r="F2" i="7"/>
  <c r="D106" i="1"/>
  <c r="D108" i="1"/>
  <c r="D107" i="1"/>
  <c r="F22" i="7" l="1"/>
  <c r="F401" i="7"/>
  <c r="F265" i="7"/>
  <c r="Z160" i="1"/>
  <c r="Y184" i="1"/>
  <c r="Y186" i="1" s="1"/>
  <c r="E72" i="7"/>
  <c r="F552" i="7"/>
  <c r="F584" i="7"/>
  <c r="F563" i="7"/>
  <c r="F564" i="7"/>
  <c r="F566" i="7"/>
  <c r="F562" i="7"/>
  <c r="F491" i="7"/>
  <c r="F537" i="7"/>
  <c r="F533" i="7"/>
  <c r="F529" i="7"/>
  <c r="F525" i="7"/>
  <c r="F497" i="7"/>
  <c r="F29" i="7"/>
  <c r="F33" i="7"/>
  <c r="F26" i="7"/>
  <c r="G554" i="7"/>
  <c r="F40" i="7"/>
  <c r="F627" i="7"/>
  <c r="F659" i="7"/>
  <c r="F595" i="7"/>
  <c r="F41" i="7"/>
  <c r="F19" i="7"/>
  <c r="G2" i="7"/>
  <c r="AP579" i="7"/>
  <c r="G22" i="7" l="1"/>
  <c r="G40" i="7" s="1"/>
  <c r="G401" i="7"/>
  <c r="G265" i="7"/>
  <c r="F72" i="7"/>
  <c r="AA160" i="1"/>
  <c r="Z184" i="1"/>
  <c r="Z186" i="1" s="1"/>
  <c r="G552" i="7"/>
  <c r="G584" i="7"/>
  <c r="G563" i="7"/>
  <c r="G564" i="7"/>
  <c r="G566" i="7"/>
  <c r="G562" i="7"/>
  <c r="G497" i="7"/>
  <c r="G491" i="7"/>
  <c r="G529" i="7"/>
  <c r="G537" i="7"/>
  <c r="G533" i="7"/>
  <c r="G525" i="7"/>
  <c r="G29" i="7"/>
  <c r="G33" i="7"/>
  <c r="G26" i="7"/>
  <c r="H554" i="7"/>
  <c r="G659" i="7"/>
  <c r="G627" i="7"/>
  <c r="G595" i="7"/>
  <c r="G19" i="7"/>
  <c r="G41" i="7"/>
  <c r="H2"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H22" i="7" l="1"/>
  <c r="H40" i="7" s="1"/>
  <c r="H401" i="7"/>
  <c r="H265" i="7"/>
  <c r="G72" i="7"/>
  <c r="AB160" i="1"/>
  <c r="AA184" i="1"/>
  <c r="AA186" i="1" s="1"/>
  <c r="H552" i="7"/>
  <c r="H584" i="7"/>
  <c r="H563" i="7"/>
  <c r="H564" i="7"/>
  <c r="H566" i="7"/>
  <c r="H562" i="7"/>
  <c r="H529" i="7"/>
  <c r="H497" i="7"/>
  <c r="H491" i="7"/>
  <c r="H537" i="7"/>
  <c r="H533" i="7"/>
  <c r="H525" i="7"/>
  <c r="H29" i="7"/>
  <c r="H33" i="7"/>
  <c r="H26" i="7"/>
  <c r="I554" i="7"/>
  <c r="H659" i="7"/>
  <c r="H595" i="7"/>
  <c r="H627" i="7"/>
  <c r="H19" i="7"/>
  <c r="H41" i="7"/>
  <c r="I2" i="7"/>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B623" i="7"/>
  <c r="C620" i="7" s="1"/>
  <c r="A608" i="7"/>
  <c r="A609" i="7" s="1"/>
  <c r="A610" i="7" s="1"/>
  <c r="A611" i="7" s="1"/>
  <c r="A612" i="7" s="1"/>
  <c r="A613" i="7" s="1"/>
  <c r="A614" i="7" s="1"/>
  <c r="A615" i="7" s="1"/>
  <c r="A616" i="7" s="1"/>
  <c r="A596" i="7"/>
  <c r="H596" i="7" s="1"/>
  <c r="C588" i="7"/>
  <c r="A536" i="7"/>
  <c r="A532" i="7"/>
  <c r="A528" i="7"/>
  <c r="A524" i="7"/>
  <c r="A520" i="7"/>
  <c r="A245" i="7" s="1"/>
  <c r="A519" i="7"/>
  <c r="A244" i="7" s="1"/>
  <c r="A518" i="7"/>
  <c r="A243" i="7" s="1"/>
  <c r="A517" i="7"/>
  <c r="A242" i="7" s="1"/>
  <c r="A513" i="7"/>
  <c r="A239" i="7" s="1"/>
  <c r="A512" i="7"/>
  <c r="A238" i="7" s="1"/>
  <c r="A511" i="7"/>
  <c r="A237" i="7" s="1"/>
  <c r="A510" i="7"/>
  <c r="A236" i="7" s="1"/>
  <c r="A509" i="7"/>
  <c r="A235" i="7" s="1"/>
  <c r="C507" i="7"/>
  <c r="A507" i="7"/>
  <c r="A233" i="7" s="1"/>
  <c r="C506" i="7"/>
  <c r="A506" i="7"/>
  <c r="A232" i="7" s="1"/>
  <c r="C505" i="7"/>
  <c r="A505" i="7"/>
  <c r="A231" i="7" s="1"/>
  <c r="C504" i="7"/>
  <c r="A504" i="7"/>
  <c r="A230" i="7" s="1"/>
  <c r="A503" i="7"/>
  <c r="A229" i="7" s="1"/>
  <c r="K361" i="7"/>
  <c r="K225" i="7"/>
  <c r="A477" i="7"/>
  <c r="A478" i="7" s="1"/>
  <c r="A479" i="7" s="1"/>
  <c r="A480" i="7" s="1"/>
  <c r="A481" i="7" s="1"/>
  <c r="A482" i="7" s="1"/>
  <c r="A483" i="7" s="1"/>
  <c r="A484" i="7" s="1"/>
  <c r="A485" i="7" s="1"/>
  <c r="A465" i="7"/>
  <c r="A466" i="7" s="1"/>
  <c r="A467" i="7" s="1"/>
  <c r="A468" i="7" s="1"/>
  <c r="A469" i="7" s="1"/>
  <c r="A470" i="7" s="1"/>
  <c r="A471" i="7" s="1"/>
  <c r="A472" i="7" s="1"/>
  <c r="A473" i="7" s="1"/>
  <c r="A451" i="7"/>
  <c r="A452" i="7" s="1"/>
  <c r="A453" i="7" s="1"/>
  <c r="A454" i="7" s="1"/>
  <c r="A455" i="7" s="1"/>
  <c r="A456" i="7" s="1"/>
  <c r="A457" i="7" s="1"/>
  <c r="A458" i="7" s="1"/>
  <c r="A459" i="7" s="1"/>
  <c r="A439" i="7"/>
  <c r="A440" i="7" s="1"/>
  <c r="A441" i="7" s="1"/>
  <c r="A442" i="7" s="1"/>
  <c r="A443" i="7" s="1"/>
  <c r="A444" i="7" s="1"/>
  <c r="A445" i="7" s="1"/>
  <c r="A446" i="7" s="1"/>
  <c r="A447" i="7" s="1"/>
  <c r="A425" i="7"/>
  <c r="A426" i="7" s="1"/>
  <c r="A427" i="7" s="1"/>
  <c r="A428" i="7" s="1"/>
  <c r="A429" i="7" s="1"/>
  <c r="A430" i="7" s="1"/>
  <c r="A431" i="7" s="1"/>
  <c r="A432" i="7" s="1"/>
  <c r="A433" i="7" s="1"/>
  <c r="A413" i="7"/>
  <c r="A414" i="7" s="1"/>
  <c r="A415" i="7" s="1"/>
  <c r="A416" i="7" s="1"/>
  <c r="A417" i="7" s="1"/>
  <c r="A418" i="7" s="1"/>
  <c r="A419" i="7" s="1"/>
  <c r="A420" i="7" s="1"/>
  <c r="A421" i="7" s="1"/>
  <c r="B407" i="7"/>
  <c r="B406" i="7"/>
  <c r="A383" i="7"/>
  <c r="A340" i="7"/>
  <c r="A341" i="7" s="1"/>
  <c r="A342" i="7" s="1"/>
  <c r="A343" i="7" s="1"/>
  <c r="A344" i="7" s="1"/>
  <c r="A345" i="7" s="1"/>
  <c r="A346" i="7" s="1"/>
  <c r="A347" i="7" s="1"/>
  <c r="A348" i="7" s="1"/>
  <c r="A328" i="7"/>
  <c r="A329" i="7" s="1"/>
  <c r="A330" i="7" s="1"/>
  <c r="A331" i="7" s="1"/>
  <c r="A332" i="7" s="1"/>
  <c r="A333" i="7" s="1"/>
  <c r="A334" i="7" s="1"/>
  <c r="A335" i="7" s="1"/>
  <c r="A336" i="7" s="1"/>
  <c r="A314" i="7"/>
  <c r="A315" i="7" s="1"/>
  <c r="A316" i="7" s="1"/>
  <c r="A317" i="7" s="1"/>
  <c r="A318" i="7" s="1"/>
  <c r="A319" i="7" s="1"/>
  <c r="A320" i="7" s="1"/>
  <c r="A321" i="7" s="1"/>
  <c r="A322" i="7" s="1"/>
  <c r="A302" i="7"/>
  <c r="A303" i="7" s="1"/>
  <c r="A304" i="7" s="1"/>
  <c r="A305" i="7" s="1"/>
  <c r="A306" i="7" s="1"/>
  <c r="A307" i="7" s="1"/>
  <c r="A308" i="7" s="1"/>
  <c r="A309" i="7" s="1"/>
  <c r="A310" i="7" s="1"/>
  <c r="A288" i="7"/>
  <c r="A289" i="7" s="1"/>
  <c r="A290" i="7" s="1"/>
  <c r="A291" i="7" s="1"/>
  <c r="A292" i="7" s="1"/>
  <c r="A293" i="7" s="1"/>
  <c r="A294" i="7" s="1"/>
  <c r="A295" i="7" s="1"/>
  <c r="A296" i="7" s="1"/>
  <c r="A277" i="7"/>
  <c r="A278" i="7" s="1"/>
  <c r="A279" i="7" s="1"/>
  <c r="A280" i="7" s="1"/>
  <c r="A281" i="7" s="1"/>
  <c r="A282" i="7" s="1"/>
  <c r="A283" i="7" s="1"/>
  <c r="A284" i="7" s="1"/>
  <c r="A285" i="7" s="1"/>
  <c r="B271" i="7"/>
  <c r="B270" i="7"/>
  <c r="A246" i="7"/>
  <c r="A241" i="7"/>
  <c r="A240" i="7"/>
  <c r="A234" i="7"/>
  <c r="A228" i="7"/>
  <c r="A223" i="7"/>
  <c r="A359" i="7" s="1"/>
  <c r="A222" i="7"/>
  <c r="A358" i="7" s="1"/>
  <c r="A221" i="7"/>
  <c r="A357" i="7" s="1"/>
  <c r="A220" i="7"/>
  <c r="A356" i="7" s="1"/>
  <c r="A219" i="7"/>
  <c r="A355" i="7" s="1"/>
  <c r="A218" i="7"/>
  <c r="A354" i="7" s="1"/>
  <c r="A202" i="7"/>
  <c r="A196" i="7"/>
  <c r="A190" i="7"/>
  <c r="A184" i="7"/>
  <c r="A183" i="7"/>
  <c r="A162" i="7"/>
  <c r="A156" i="7"/>
  <c r="A150" i="7"/>
  <c r="A144" i="7"/>
  <c r="A143" i="7"/>
  <c r="B111" i="7"/>
  <c r="B110" i="7"/>
  <c r="B107" i="7"/>
  <c r="B10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80" i="7"/>
  <c r="B79" i="7"/>
  <c r="B78" i="7"/>
  <c r="B75" i="7"/>
  <c r="B74" i="7"/>
  <c r="B57" i="7"/>
  <c r="A53" i="7"/>
  <c r="A52" i="7"/>
  <c r="A51" i="7"/>
  <c r="A50" i="7"/>
  <c r="I22" i="7" l="1"/>
  <c r="I401" i="7"/>
  <c r="I265" i="7"/>
  <c r="AC160" i="1"/>
  <c r="AB184" i="1"/>
  <c r="AB186" i="1" s="1"/>
  <c r="I552" i="7"/>
  <c r="I584" i="7"/>
  <c r="H72" i="7"/>
  <c r="I563" i="7"/>
  <c r="I564" i="7"/>
  <c r="I566" i="7"/>
  <c r="I562" i="7"/>
  <c r="I497" i="7"/>
  <c r="I491" i="7"/>
  <c r="I537" i="7"/>
  <c r="I533" i="7"/>
  <c r="I529" i="7"/>
  <c r="I525" i="7"/>
  <c r="I29" i="7"/>
  <c r="I33" i="7"/>
  <c r="I26" i="7"/>
  <c r="J554" i="7"/>
  <c r="I40" i="7"/>
  <c r="A661" i="7"/>
  <c r="C673" i="7" s="1"/>
  <c r="C660" i="7"/>
  <c r="C328" i="7" s="1"/>
  <c r="D660" i="7"/>
  <c r="E660" i="7"/>
  <c r="F660" i="7"/>
  <c r="G660" i="7"/>
  <c r="A597" i="7"/>
  <c r="C609" i="7" s="1"/>
  <c r="C596" i="7"/>
  <c r="D596" i="7"/>
  <c r="E596" i="7"/>
  <c r="F596" i="7"/>
  <c r="G596" i="7"/>
  <c r="A629" i="7"/>
  <c r="I629" i="7" s="1"/>
  <c r="C628" i="7"/>
  <c r="C302" i="7" s="1"/>
  <c r="D628" i="7"/>
  <c r="E628" i="7"/>
  <c r="F628" i="7"/>
  <c r="G628" i="7"/>
  <c r="I660" i="7"/>
  <c r="I659" i="7"/>
  <c r="I661" i="7"/>
  <c r="I627" i="7"/>
  <c r="I628" i="7"/>
  <c r="I595" i="7"/>
  <c r="I596" i="7"/>
  <c r="I41" i="7"/>
  <c r="I19" i="7"/>
  <c r="C185" i="7"/>
  <c r="C145" i="7"/>
  <c r="C187" i="7"/>
  <c r="C147" i="7"/>
  <c r="C186" i="7"/>
  <c r="C146" i="7"/>
  <c r="C188" i="7"/>
  <c r="C148" i="7"/>
  <c r="J2" i="7"/>
  <c r="C578" i="7"/>
  <c r="C508" i="7"/>
  <c r="B240" i="7"/>
  <c r="B234" i="7"/>
  <c r="B81" i="7"/>
  <c r="B370" i="7"/>
  <c r="B376" i="7"/>
  <c r="D608" i="7"/>
  <c r="D390" i="7"/>
  <c r="D256" i="7"/>
  <c r="C672" i="7"/>
  <c r="C327" i="7"/>
  <c r="C640" i="7"/>
  <c r="C608" i="7"/>
  <c r="C276" i="7"/>
  <c r="C498" i="7"/>
  <c r="C492" i="7"/>
  <c r="C391" i="7"/>
  <c r="C390" i="7"/>
  <c r="C389" i="7"/>
  <c r="C388" i="7"/>
  <c r="C387" i="7"/>
  <c r="C407" i="7"/>
  <c r="C271" i="7"/>
  <c r="C255" i="7"/>
  <c r="C254" i="7"/>
  <c r="C253" i="7"/>
  <c r="C252" i="7"/>
  <c r="C251" i="7"/>
  <c r="B112" i="7"/>
  <c r="C28" i="7"/>
  <c r="D28" i="7"/>
  <c r="B108" i="7"/>
  <c r="A388" i="7"/>
  <c r="A396" i="7" s="1"/>
  <c r="A390" i="7"/>
  <c r="A398" i="7" s="1"/>
  <c r="A392" i="7"/>
  <c r="A400" i="7" s="1"/>
  <c r="A365" i="7"/>
  <c r="A376" i="7"/>
  <c r="A377" i="7"/>
  <c r="A251" i="7"/>
  <c r="A259" i="7" s="1"/>
  <c r="A252" i="7"/>
  <c r="A260" i="7" s="1"/>
  <c r="A253" i="7"/>
  <c r="A261" i="7" s="1"/>
  <c r="A254" i="7"/>
  <c r="A262" i="7" s="1"/>
  <c r="A255" i="7"/>
  <c r="A263" i="7" s="1"/>
  <c r="A256" i="7"/>
  <c r="A264" i="7" s="1"/>
  <c r="A387" i="7"/>
  <c r="A395" i="7" s="1"/>
  <c r="A389" i="7"/>
  <c r="A397" i="7" s="1"/>
  <c r="A391" i="7"/>
  <c r="A399" i="7" s="1"/>
  <c r="A364" i="7"/>
  <c r="A370" i="7"/>
  <c r="A371" i="7"/>
  <c r="A382" i="7"/>
  <c r="J22" i="7" l="1"/>
  <c r="J401" i="7"/>
  <c r="J265" i="7"/>
  <c r="D361" i="7"/>
  <c r="D360" i="7" s="1"/>
  <c r="D225" i="7"/>
  <c r="B247" i="7"/>
  <c r="I72" i="7"/>
  <c r="AD160" i="1"/>
  <c r="AC184" i="1"/>
  <c r="AC186" i="1" s="1"/>
  <c r="J552" i="7"/>
  <c r="J584" i="7"/>
  <c r="J563" i="7"/>
  <c r="J564" i="7"/>
  <c r="J566" i="7"/>
  <c r="J562" i="7"/>
  <c r="J497" i="7"/>
  <c r="J525" i="7"/>
  <c r="J491" i="7"/>
  <c r="J537" i="7"/>
  <c r="J533" i="7"/>
  <c r="J529" i="7"/>
  <c r="J29" i="7"/>
  <c r="J33" i="7"/>
  <c r="J26" i="7"/>
  <c r="K554" i="7"/>
  <c r="B66" i="7"/>
  <c r="B68" i="7" s="1"/>
  <c r="B86" i="7"/>
  <c r="I597" i="7"/>
  <c r="J40" i="7"/>
  <c r="D641" i="7"/>
  <c r="C641" i="7"/>
  <c r="C272" i="7"/>
  <c r="A598" i="7"/>
  <c r="D610" i="7" s="1"/>
  <c r="C597" i="7"/>
  <c r="C278" i="7" s="1"/>
  <c r="D597" i="7"/>
  <c r="E597" i="7"/>
  <c r="F597" i="7"/>
  <c r="G597" i="7"/>
  <c r="H597" i="7"/>
  <c r="A630" i="7"/>
  <c r="D642" i="7" s="1"/>
  <c r="C629" i="7"/>
  <c r="C303" i="7" s="1"/>
  <c r="D629" i="7"/>
  <c r="E629" i="7"/>
  <c r="F629" i="7"/>
  <c r="G629" i="7"/>
  <c r="H629" i="7"/>
  <c r="A662" i="7"/>
  <c r="J662" i="7" s="1"/>
  <c r="C661" i="7"/>
  <c r="C329" i="7" s="1"/>
  <c r="D661" i="7"/>
  <c r="E661" i="7"/>
  <c r="F661" i="7"/>
  <c r="G661" i="7"/>
  <c r="H661" i="7"/>
  <c r="J659" i="7"/>
  <c r="J630" i="7"/>
  <c r="J629" i="7"/>
  <c r="J628" i="7"/>
  <c r="J627" i="7"/>
  <c r="J661" i="7"/>
  <c r="J660" i="7"/>
  <c r="J596" i="7"/>
  <c r="J597" i="7"/>
  <c r="J595" i="7"/>
  <c r="C149" i="7"/>
  <c r="J41" i="7"/>
  <c r="J19" i="7"/>
  <c r="K2" i="7"/>
  <c r="D492" i="7"/>
  <c r="D252" i="7"/>
  <c r="D253" i="7"/>
  <c r="D387" i="7"/>
  <c r="D391" i="7"/>
  <c r="D498" i="7"/>
  <c r="D609" i="7"/>
  <c r="D301" i="7"/>
  <c r="D328" i="7"/>
  <c r="D271" i="7"/>
  <c r="D254" i="7"/>
  <c r="D262" i="7" s="1"/>
  <c r="D388" i="7"/>
  <c r="D392" i="7"/>
  <c r="D276" i="7"/>
  <c r="D672" i="7"/>
  <c r="D30" i="7"/>
  <c r="D251" i="7"/>
  <c r="D255" i="7"/>
  <c r="D389" i="7"/>
  <c r="D407" i="7"/>
  <c r="D277" i="7"/>
  <c r="D640" i="7"/>
  <c r="D673" i="7"/>
  <c r="D578" i="7"/>
  <c r="C189" i="7"/>
  <c r="C408" i="7"/>
  <c r="C301" i="7"/>
  <c r="C30" i="7"/>
  <c r="E672" i="7"/>
  <c r="E673" i="7"/>
  <c r="E641" i="7"/>
  <c r="E640" i="7"/>
  <c r="E608" i="7"/>
  <c r="E498" i="7"/>
  <c r="E392" i="7"/>
  <c r="E391" i="7"/>
  <c r="E390" i="7"/>
  <c r="E388" i="7"/>
  <c r="E387" i="7"/>
  <c r="E407" i="7"/>
  <c r="E256" i="7"/>
  <c r="E255" i="7"/>
  <c r="E254" i="7"/>
  <c r="E262" i="7" s="1"/>
  <c r="E252" i="7"/>
  <c r="E251" i="7"/>
  <c r="E28" i="7"/>
  <c r="C465" i="7"/>
  <c r="C277" i="7"/>
  <c r="C412" i="7"/>
  <c r="C439" i="7"/>
  <c r="C464" i="7"/>
  <c r="D327" i="7"/>
  <c r="K22" i="7" l="1"/>
  <c r="K401" i="7"/>
  <c r="K265" i="7"/>
  <c r="J72" i="7"/>
  <c r="D223" i="7"/>
  <c r="D224" i="7"/>
  <c r="AE160" i="1"/>
  <c r="AD184" i="1"/>
  <c r="AD186" i="1" s="1"/>
  <c r="K552" i="7"/>
  <c r="K584" i="7"/>
  <c r="K563" i="7"/>
  <c r="K564" i="7"/>
  <c r="K566" i="7"/>
  <c r="K562" i="7"/>
  <c r="K497" i="7"/>
  <c r="K491" i="7"/>
  <c r="K537" i="7"/>
  <c r="K533" i="7"/>
  <c r="K529" i="7"/>
  <c r="K525" i="7"/>
  <c r="K29" i="7"/>
  <c r="K33" i="7"/>
  <c r="K26" i="7"/>
  <c r="L554" i="7"/>
  <c r="D219" i="7"/>
  <c r="D220" i="7"/>
  <c r="D222" i="7"/>
  <c r="D218" i="7"/>
  <c r="D221" i="7"/>
  <c r="D359" i="7"/>
  <c r="D357" i="7"/>
  <c r="D354" i="7"/>
  <c r="D355" i="7"/>
  <c r="D356" i="7"/>
  <c r="D358" i="7"/>
  <c r="D438" i="7"/>
  <c r="C414" i="7"/>
  <c r="C440" i="7"/>
  <c r="D413" i="7"/>
  <c r="C466" i="7"/>
  <c r="C438" i="7"/>
  <c r="E642" i="7"/>
  <c r="K40" i="7"/>
  <c r="E610" i="7"/>
  <c r="D278" i="7"/>
  <c r="D329" i="7"/>
  <c r="D674" i="7"/>
  <c r="J598" i="7"/>
  <c r="A663" i="7"/>
  <c r="C675" i="7" s="1"/>
  <c r="C662" i="7"/>
  <c r="D662" i="7"/>
  <c r="E662" i="7"/>
  <c r="F662" i="7"/>
  <c r="G662" i="7"/>
  <c r="H662" i="7"/>
  <c r="C674" i="7"/>
  <c r="I662" i="7"/>
  <c r="A599" i="7"/>
  <c r="F611" i="7" s="1"/>
  <c r="C598" i="7"/>
  <c r="D598" i="7"/>
  <c r="E598" i="7"/>
  <c r="F598" i="7"/>
  <c r="G598" i="7"/>
  <c r="H598" i="7"/>
  <c r="I598" i="7"/>
  <c r="C610" i="7"/>
  <c r="D303" i="7"/>
  <c r="A631" i="7"/>
  <c r="K631" i="7" s="1"/>
  <c r="C630" i="7"/>
  <c r="D630" i="7"/>
  <c r="E630" i="7"/>
  <c r="F630" i="7"/>
  <c r="G630" i="7"/>
  <c r="H630" i="7"/>
  <c r="C642" i="7"/>
  <c r="C643" i="7"/>
  <c r="I630" i="7"/>
  <c r="K662" i="7"/>
  <c r="K661" i="7"/>
  <c r="K659" i="7"/>
  <c r="K630" i="7"/>
  <c r="K660" i="7"/>
  <c r="K628" i="7"/>
  <c r="K598" i="7"/>
  <c r="K596" i="7"/>
  <c r="K629" i="7"/>
  <c r="K597" i="7"/>
  <c r="K595" i="7"/>
  <c r="K627" i="7"/>
  <c r="D272" i="7"/>
  <c r="D408" i="7"/>
  <c r="K19" i="7"/>
  <c r="K41" i="7"/>
  <c r="L2" i="7"/>
  <c r="E253" i="7"/>
  <c r="E271" i="7"/>
  <c r="E389" i="7"/>
  <c r="E492" i="7"/>
  <c r="E609" i="7"/>
  <c r="E674" i="7"/>
  <c r="E303" i="7"/>
  <c r="E276" i="7"/>
  <c r="E329" i="7"/>
  <c r="E328" i="7"/>
  <c r="D302" i="7"/>
  <c r="E277" i="7"/>
  <c r="E302" i="7"/>
  <c r="F578" i="7"/>
  <c r="E578" i="7"/>
  <c r="E327" i="7"/>
  <c r="E30" i="7"/>
  <c r="D465" i="7"/>
  <c r="D464" i="7"/>
  <c r="C413" i="7"/>
  <c r="D412" i="7"/>
  <c r="F674" i="7"/>
  <c r="F673" i="7"/>
  <c r="F329" i="7"/>
  <c r="F328" i="7"/>
  <c r="F327" i="7"/>
  <c r="F642" i="7"/>
  <c r="F641" i="7"/>
  <c r="F640" i="7"/>
  <c r="F303" i="7"/>
  <c r="F302" i="7"/>
  <c r="F301" i="7"/>
  <c r="F610" i="7"/>
  <c r="F609" i="7"/>
  <c r="F608" i="7"/>
  <c r="F277" i="7"/>
  <c r="F276" i="7"/>
  <c r="F498" i="7"/>
  <c r="F492" i="7"/>
  <c r="F407" i="7"/>
  <c r="F392" i="7"/>
  <c r="F391" i="7"/>
  <c r="F390" i="7"/>
  <c r="F389" i="7"/>
  <c r="F388" i="7"/>
  <c r="F387" i="7"/>
  <c r="F256" i="7"/>
  <c r="F255" i="7"/>
  <c r="F254" i="7"/>
  <c r="F262" i="7" s="1"/>
  <c r="F253" i="7"/>
  <c r="F252" i="7"/>
  <c r="F251" i="7"/>
  <c r="F271" i="7"/>
  <c r="F28" i="7"/>
  <c r="E272" i="7"/>
  <c r="E408" i="7"/>
  <c r="L22" i="7" l="1"/>
  <c r="L40" i="7" s="1"/>
  <c r="L401" i="7"/>
  <c r="L265" i="7"/>
  <c r="K72" i="7"/>
  <c r="AF160" i="1"/>
  <c r="AE184" i="1"/>
  <c r="AE186" i="1" s="1"/>
  <c r="L552" i="7"/>
  <c r="L584" i="7"/>
  <c r="L563" i="7"/>
  <c r="L564" i="7"/>
  <c r="L566" i="7"/>
  <c r="L562" i="7"/>
  <c r="L533" i="7"/>
  <c r="L525" i="7"/>
  <c r="L497" i="7"/>
  <c r="L491" i="7"/>
  <c r="L537" i="7"/>
  <c r="L529" i="7"/>
  <c r="L29" i="7"/>
  <c r="L33" i="7"/>
  <c r="L26" i="7"/>
  <c r="M554" i="7"/>
  <c r="D440" i="7"/>
  <c r="E439" i="7"/>
  <c r="E413" i="7"/>
  <c r="D439" i="7"/>
  <c r="E465" i="7"/>
  <c r="E464" i="7"/>
  <c r="E466" i="7"/>
  <c r="D466" i="7"/>
  <c r="E412" i="7"/>
  <c r="D414" i="7"/>
  <c r="E440" i="7"/>
  <c r="F675" i="7"/>
  <c r="F643" i="7"/>
  <c r="F279" i="7"/>
  <c r="E304" i="7"/>
  <c r="F304" i="7"/>
  <c r="K599" i="7"/>
  <c r="E279" i="7"/>
  <c r="E330" i="7"/>
  <c r="C304" i="7"/>
  <c r="D304" i="7"/>
  <c r="C279" i="7"/>
  <c r="D279" i="7"/>
  <c r="A632" i="7"/>
  <c r="C644" i="7" s="1"/>
  <c r="C631" i="7"/>
  <c r="D631" i="7"/>
  <c r="E631" i="7"/>
  <c r="F631" i="7"/>
  <c r="G631" i="7"/>
  <c r="H631" i="7"/>
  <c r="I631" i="7"/>
  <c r="J631" i="7"/>
  <c r="D643" i="7"/>
  <c r="A600" i="7"/>
  <c r="E612" i="7" s="1"/>
  <c r="C599" i="7"/>
  <c r="D599" i="7"/>
  <c r="E599" i="7"/>
  <c r="F599" i="7"/>
  <c r="G599" i="7"/>
  <c r="H599" i="7"/>
  <c r="I599" i="7"/>
  <c r="C612" i="7"/>
  <c r="J599" i="7"/>
  <c r="E611" i="7"/>
  <c r="D611" i="7"/>
  <c r="E643" i="7"/>
  <c r="K663" i="7"/>
  <c r="C611" i="7"/>
  <c r="C330" i="7"/>
  <c r="D330" i="7"/>
  <c r="A664" i="7"/>
  <c r="C676" i="7" s="1"/>
  <c r="C663" i="7"/>
  <c r="D663" i="7"/>
  <c r="E663" i="7"/>
  <c r="F663" i="7"/>
  <c r="G663" i="7"/>
  <c r="H663" i="7"/>
  <c r="I663" i="7"/>
  <c r="D676" i="7"/>
  <c r="E675" i="7"/>
  <c r="J663" i="7"/>
  <c r="D675" i="7"/>
  <c r="E676" i="7"/>
  <c r="L662" i="7"/>
  <c r="L660" i="7"/>
  <c r="L663" i="7"/>
  <c r="L661" i="7"/>
  <c r="L659" i="7"/>
  <c r="L630" i="7"/>
  <c r="L628" i="7"/>
  <c r="L599" i="7"/>
  <c r="L598" i="7"/>
  <c r="L597" i="7"/>
  <c r="L596" i="7"/>
  <c r="L595" i="7"/>
  <c r="L631" i="7"/>
  <c r="L629" i="7"/>
  <c r="L627" i="7"/>
  <c r="L19" i="7"/>
  <c r="L41" i="7"/>
  <c r="M2" i="7"/>
  <c r="E278" i="7"/>
  <c r="E301" i="7"/>
  <c r="F330" i="7"/>
  <c r="F278" i="7"/>
  <c r="G578" i="7"/>
  <c r="F30" i="7"/>
  <c r="F412" i="7"/>
  <c r="F440" i="7"/>
  <c r="F464" i="7"/>
  <c r="F465" i="7"/>
  <c r="G675" i="7"/>
  <c r="G674" i="7"/>
  <c r="G673" i="7"/>
  <c r="G330" i="7"/>
  <c r="G329" i="7"/>
  <c r="G328" i="7"/>
  <c r="G327" i="7"/>
  <c r="G643" i="7"/>
  <c r="G642" i="7"/>
  <c r="G641" i="7"/>
  <c r="G640" i="7"/>
  <c r="G304" i="7"/>
  <c r="G303" i="7"/>
  <c r="G302" i="7"/>
  <c r="G301" i="7"/>
  <c r="G611" i="7"/>
  <c r="G610" i="7"/>
  <c r="G609" i="7"/>
  <c r="G608" i="7"/>
  <c r="G279" i="7"/>
  <c r="G278" i="7"/>
  <c r="G277" i="7"/>
  <c r="G276" i="7"/>
  <c r="G498" i="7"/>
  <c r="G492" i="7"/>
  <c r="G392" i="7"/>
  <c r="G391" i="7"/>
  <c r="G390" i="7"/>
  <c r="G389" i="7"/>
  <c r="G388" i="7"/>
  <c r="G387" i="7"/>
  <c r="G407" i="7"/>
  <c r="G271" i="7"/>
  <c r="G256" i="7"/>
  <c r="G255" i="7"/>
  <c r="G254" i="7"/>
  <c r="G262" i="7" s="1"/>
  <c r="G253" i="7"/>
  <c r="G252" i="7"/>
  <c r="G251" i="7"/>
  <c r="G28" i="7"/>
  <c r="F272" i="7"/>
  <c r="F413" i="7"/>
  <c r="F438" i="7"/>
  <c r="F466" i="7"/>
  <c r="F408" i="7"/>
  <c r="F439" i="7"/>
  <c r="M22" i="7" l="1"/>
  <c r="M401" i="7"/>
  <c r="M265" i="7"/>
  <c r="L72" i="7"/>
  <c r="AG160" i="1"/>
  <c r="AF184" i="1"/>
  <c r="AF186" i="1" s="1"/>
  <c r="M552" i="7"/>
  <c r="M584" i="7"/>
  <c r="M563" i="7"/>
  <c r="M564" i="7"/>
  <c r="M566" i="7"/>
  <c r="M562" i="7"/>
  <c r="M497" i="7"/>
  <c r="M491" i="7"/>
  <c r="M537" i="7"/>
  <c r="M533" i="7"/>
  <c r="M529" i="7"/>
  <c r="M525" i="7"/>
  <c r="M29" i="7"/>
  <c r="M33" i="7"/>
  <c r="M26" i="7"/>
  <c r="N554" i="7"/>
  <c r="E438" i="7"/>
  <c r="F441" i="7"/>
  <c r="D415" i="7"/>
  <c r="E441" i="7"/>
  <c r="C415" i="7"/>
  <c r="F415" i="7"/>
  <c r="D441" i="7"/>
  <c r="F414" i="7"/>
  <c r="C441" i="7"/>
  <c r="F467" i="7"/>
  <c r="E467" i="7"/>
  <c r="D467" i="7"/>
  <c r="E415" i="7"/>
  <c r="E414" i="7"/>
  <c r="C467" i="7"/>
  <c r="G644" i="7"/>
  <c r="M40" i="7"/>
  <c r="E644" i="7"/>
  <c r="L632" i="7"/>
  <c r="G305" i="7"/>
  <c r="D612" i="7"/>
  <c r="G280" i="7"/>
  <c r="G612" i="7"/>
  <c r="L600" i="7"/>
  <c r="G331" i="7"/>
  <c r="D644" i="7"/>
  <c r="G676" i="7"/>
  <c r="L664" i="7"/>
  <c r="F644" i="7"/>
  <c r="C280" i="7"/>
  <c r="D280" i="7"/>
  <c r="F280" i="7"/>
  <c r="E280" i="7"/>
  <c r="D331" i="7"/>
  <c r="C331" i="7"/>
  <c r="F331" i="7"/>
  <c r="E331" i="7"/>
  <c r="A601" i="7"/>
  <c r="C613" i="7" s="1"/>
  <c r="C600" i="7"/>
  <c r="D600" i="7"/>
  <c r="E600" i="7"/>
  <c r="F600" i="7"/>
  <c r="G600" i="7"/>
  <c r="H600" i="7"/>
  <c r="I600" i="7"/>
  <c r="J600" i="7"/>
  <c r="K600" i="7"/>
  <c r="F612" i="7"/>
  <c r="C305" i="7"/>
  <c r="D305" i="7"/>
  <c r="F305" i="7"/>
  <c r="E305" i="7"/>
  <c r="A665" i="7"/>
  <c r="E677" i="7" s="1"/>
  <c r="C664" i="7"/>
  <c r="D664" i="7"/>
  <c r="E664" i="7"/>
  <c r="F664" i="7"/>
  <c r="G664" i="7"/>
  <c r="H664" i="7"/>
  <c r="I664" i="7"/>
  <c r="J664" i="7"/>
  <c r="K664" i="7"/>
  <c r="F676" i="7"/>
  <c r="A633" i="7"/>
  <c r="D645" i="7" s="1"/>
  <c r="C632" i="7"/>
  <c r="D632" i="7"/>
  <c r="E632" i="7"/>
  <c r="F632" i="7"/>
  <c r="G632" i="7"/>
  <c r="H632" i="7"/>
  <c r="I632" i="7"/>
  <c r="J632" i="7"/>
  <c r="K632" i="7"/>
  <c r="M663" i="7"/>
  <c r="M661" i="7"/>
  <c r="M660" i="7"/>
  <c r="M659" i="7"/>
  <c r="M664" i="7"/>
  <c r="M627" i="7"/>
  <c r="M632" i="7"/>
  <c r="M630" i="7"/>
  <c r="M662" i="7"/>
  <c r="M631" i="7"/>
  <c r="M629" i="7"/>
  <c r="M599" i="7"/>
  <c r="M597" i="7"/>
  <c r="M595" i="7"/>
  <c r="M628" i="7"/>
  <c r="M600" i="7"/>
  <c r="M598" i="7"/>
  <c r="M596" i="7"/>
  <c r="M41" i="7"/>
  <c r="M19" i="7"/>
  <c r="N2" i="7"/>
  <c r="H578" i="7"/>
  <c r="G30" i="7"/>
  <c r="G412" i="7"/>
  <c r="G415" i="7"/>
  <c r="G439" i="7"/>
  <c r="G467" i="7"/>
  <c r="G440" i="7"/>
  <c r="G464" i="7"/>
  <c r="H676" i="7"/>
  <c r="H675" i="7"/>
  <c r="H674" i="7"/>
  <c r="H673" i="7"/>
  <c r="H331" i="7"/>
  <c r="H330" i="7"/>
  <c r="H329" i="7"/>
  <c r="H328" i="7"/>
  <c r="H327" i="7"/>
  <c r="H644" i="7"/>
  <c r="H643" i="7"/>
  <c r="H642" i="7"/>
  <c r="H641" i="7"/>
  <c r="H640" i="7"/>
  <c r="H305" i="7"/>
  <c r="H304" i="7"/>
  <c r="H303" i="7"/>
  <c r="H302" i="7"/>
  <c r="H301" i="7"/>
  <c r="H612" i="7"/>
  <c r="H611" i="7"/>
  <c r="H610" i="7"/>
  <c r="H609" i="7"/>
  <c r="H608" i="7"/>
  <c r="H280" i="7"/>
  <c r="H279" i="7"/>
  <c r="H278" i="7"/>
  <c r="H277" i="7"/>
  <c r="H276" i="7"/>
  <c r="H498" i="7"/>
  <c r="H492" i="7"/>
  <c r="H407" i="7"/>
  <c r="H392" i="7"/>
  <c r="H391" i="7"/>
  <c r="H390" i="7"/>
  <c r="H389" i="7"/>
  <c r="H388" i="7"/>
  <c r="H387" i="7"/>
  <c r="H256" i="7"/>
  <c r="H255" i="7"/>
  <c r="H254" i="7"/>
  <c r="H262" i="7" s="1"/>
  <c r="H253" i="7"/>
  <c r="H252" i="7"/>
  <c r="H251" i="7"/>
  <c r="H271" i="7"/>
  <c r="H28" i="7"/>
  <c r="G272" i="7"/>
  <c r="G414" i="7"/>
  <c r="G413" i="7"/>
  <c r="G441" i="7"/>
  <c r="G465" i="7"/>
  <c r="G438" i="7"/>
  <c r="G466" i="7"/>
  <c r="G408" i="7"/>
  <c r="N22" i="7" l="1"/>
  <c r="N40" i="7" s="1"/>
  <c r="N401" i="7"/>
  <c r="N265" i="7"/>
  <c r="M72" i="7"/>
  <c r="AH160" i="1"/>
  <c r="AG184" i="1"/>
  <c r="AG186" i="1" s="1"/>
  <c r="N552" i="7"/>
  <c r="N584" i="7"/>
  <c r="N563" i="7"/>
  <c r="N564" i="7"/>
  <c r="N566" i="7"/>
  <c r="N562" i="7"/>
  <c r="N491" i="7"/>
  <c r="N537" i="7"/>
  <c r="N533" i="7"/>
  <c r="N529" i="7"/>
  <c r="N525" i="7"/>
  <c r="N497" i="7"/>
  <c r="N29" i="7"/>
  <c r="N33" i="7"/>
  <c r="N26" i="7"/>
  <c r="O554" i="7"/>
  <c r="C416" i="7"/>
  <c r="G416" i="7"/>
  <c r="E468" i="7"/>
  <c r="E442" i="7"/>
  <c r="F468" i="7"/>
  <c r="G442" i="7"/>
  <c r="F442" i="7"/>
  <c r="C468" i="7"/>
  <c r="D416" i="7"/>
  <c r="D442" i="7"/>
  <c r="D468" i="7"/>
  <c r="F416" i="7"/>
  <c r="C442" i="7"/>
  <c r="E416" i="7"/>
  <c r="G468" i="7"/>
  <c r="H645" i="7"/>
  <c r="H677" i="7"/>
  <c r="H613" i="7"/>
  <c r="F613" i="7"/>
  <c r="M633" i="7"/>
  <c r="E645" i="7"/>
  <c r="F645" i="7"/>
  <c r="H281" i="7"/>
  <c r="D613" i="7"/>
  <c r="C645" i="7"/>
  <c r="E613" i="7"/>
  <c r="M601" i="7"/>
  <c r="H306" i="7"/>
  <c r="M665" i="7"/>
  <c r="F677" i="7"/>
  <c r="D677" i="7"/>
  <c r="C677" i="7"/>
  <c r="H332" i="7"/>
  <c r="A634" i="7"/>
  <c r="E646" i="7" s="1"/>
  <c r="C633" i="7"/>
  <c r="D633" i="7"/>
  <c r="E633" i="7"/>
  <c r="F633" i="7"/>
  <c r="G633" i="7"/>
  <c r="H633" i="7"/>
  <c r="I633" i="7"/>
  <c r="J633" i="7"/>
  <c r="K633" i="7"/>
  <c r="L633" i="7"/>
  <c r="G645" i="7"/>
  <c r="C332" i="7"/>
  <c r="D332" i="7"/>
  <c r="E332" i="7"/>
  <c r="F332" i="7"/>
  <c r="G332" i="7"/>
  <c r="C281" i="7"/>
  <c r="D281" i="7"/>
  <c r="E281" i="7"/>
  <c r="G281" i="7"/>
  <c r="F281" i="7"/>
  <c r="C306" i="7"/>
  <c r="D306" i="7"/>
  <c r="E306" i="7"/>
  <c r="F306" i="7"/>
  <c r="G306" i="7"/>
  <c r="A666" i="7"/>
  <c r="G678" i="7" s="1"/>
  <c r="C665" i="7"/>
  <c r="D665" i="7"/>
  <c r="E665" i="7"/>
  <c r="F665" i="7"/>
  <c r="G665" i="7"/>
  <c r="H665" i="7"/>
  <c r="I665" i="7"/>
  <c r="J665" i="7"/>
  <c r="K665" i="7"/>
  <c r="G677" i="7"/>
  <c r="L665" i="7"/>
  <c r="A602" i="7"/>
  <c r="G614" i="7" s="1"/>
  <c r="C601" i="7"/>
  <c r="D601" i="7"/>
  <c r="E601" i="7"/>
  <c r="F601" i="7"/>
  <c r="G601" i="7"/>
  <c r="H601" i="7"/>
  <c r="I601" i="7"/>
  <c r="C614" i="7"/>
  <c r="J601" i="7"/>
  <c r="K601" i="7"/>
  <c r="L601" i="7"/>
  <c r="G613" i="7"/>
  <c r="N665" i="7"/>
  <c r="N663" i="7"/>
  <c r="N661" i="7"/>
  <c r="N633" i="7"/>
  <c r="N632" i="7"/>
  <c r="N631" i="7"/>
  <c r="N630" i="7"/>
  <c r="N629" i="7"/>
  <c r="N628" i="7"/>
  <c r="N627" i="7"/>
  <c r="N660" i="7"/>
  <c r="N664" i="7"/>
  <c r="N659" i="7"/>
  <c r="N662" i="7"/>
  <c r="N601" i="7"/>
  <c r="N599" i="7"/>
  <c r="N597" i="7"/>
  <c r="N595" i="7"/>
  <c r="N600" i="7"/>
  <c r="N598" i="7"/>
  <c r="N596" i="7"/>
  <c r="N41" i="7"/>
  <c r="N19" i="7"/>
  <c r="O2" i="7"/>
  <c r="I578" i="7"/>
  <c r="H30" i="7"/>
  <c r="H413" i="7"/>
  <c r="H414" i="7"/>
  <c r="H438" i="7"/>
  <c r="H442" i="7"/>
  <c r="H466" i="7"/>
  <c r="H408" i="7"/>
  <c r="H439" i="7"/>
  <c r="H467" i="7"/>
  <c r="I677" i="7"/>
  <c r="I676" i="7"/>
  <c r="I675" i="7"/>
  <c r="I674" i="7"/>
  <c r="I332" i="7"/>
  <c r="I331" i="7"/>
  <c r="I330" i="7"/>
  <c r="I329" i="7"/>
  <c r="I328" i="7"/>
  <c r="I306" i="7"/>
  <c r="I305" i="7"/>
  <c r="I327" i="7"/>
  <c r="I645" i="7"/>
  <c r="I644" i="7"/>
  <c r="I643" i="7"/>
  <c r="I642" i="7"/>
  <c r="I641" i="7"/>
  <c r="I640" i="7"/>
  <c r="I281" i="7"/>
  <c r="I280" i="7"/>
  <c r="I304" i="7"/>
  <c r="I302" i="7"/>
  <c r="I301" i="7"/>
  <c r="I613" i="7"/>
  <c r="I612" i="7"/>
  <c r="I611" i="7"/>
  <c r="I610" i="7"/>
  <c r="I609" i="7"/>
  <c r="I608" i="7"/>
  <c r="I279" i="7"/>
  <c r="I278" i="7"/>
  <c r="I277" i="7"/>
  <c r="I276" i="7"/>
  <c r="I498" i="7"/>
  <c r="I492" i="7"/>
  <c r="I392" i="7"/>
  <c r="I391" i="7"/>
  <c r="I390" i="7"/>
  <c r="I389" i="7"/>
  <c r="I388" i="7"/>
  <c r="I387" i="7"/>
  <c r="I303" i="7"/>
  <c r="I407" i="7"/>
  <c r="I271" i="7"/>
  <c r="I256" i="7"/>
  <c r="I255" i="7"/>
  <c r="I254" i="7"/>
  <c r="I262" i="7" s="1"/>
  <c r="I253" i="7"/>
  <c r="I252" i="7"/>
  <c r="I251" i="7"/>
  <c r="I28" i="7"/>
  <c r="H272" i="7"/>
  <c r="H415" i="7"/>
  <c r="H412" i="7"/>
  <c r="H416" i="7"/>
  <c r="H440" i="7"/>
  <c r="H464" i="7"/>
  <c r="H468" i="7"/>
  <c r="H441" i="7"/>
  <c r="H465" i="7"/>
  <c r="O22" i="7" l="1"/>
  <c r="O401" i="7"/>
  <c r="O265" i="7"/>
  <c r="AI160" i="1"/>
  <c r="AH184" i="1"/>
  <c r="AH186" i="1" s="1"/>
  <c r="O552" i="7"/>
  <c r="O584" i="7"/>
  <c r="N72" i="7"/>
  <c r="O563" i="7"/>
  <c r="O564" i="7"/>
  <c r="O566" i="7"/>
  <c r="O562" i="7"/>
  <c r="O497" i="7"/>
  <c r="O537" i="7"/>
  <c r="O533" i="7"/>
  <c r="O525" i="7"/>
  <c r="O491" i="7"/>
  <c r="O529" i="7"/>
  <c r="O29" i="7"/>
  <c r="O33" i="7"/>
  <c r="O26" i="7"/>
  <c r="P554" i="7"/>
  <c r="G443" i="7"/>
  <c r="D417" i="7"/>
  <c r="H443" i="7"/>
  <c r="E443" i="7"/>
  <c r="G469" i="7"/>
  <c r="D443" i="7"/>
  <c r="F469" i="7"/>
  <c r="H469" i="7"/>
  <c r="C417" i="7"/>
  <c r="C443" i="7"/>
  <c r="E469" i="7"/>
  <c r="F417" i="7"/>
  <c r="D469" i="7"/>
  <c r="H417" i="7"/>
  <c r="G417" i="7"/>
  <c r="C469" i="7"/>
  <c r="F443" i="7"/>
  <c r="E417" i="7"/>
  <c r="O40" i="7"/>
  <c r="C678" i="7"/>
  <c r="F678" i="7"/>
  <c r="I646" i="7"/>
  <c r="N634" i="7"/>
  <c r="F646" i="7"/>
  <c r="C646" i="7"/>
  <c r="I678" i="7"/>
  <c r="E678" i="7"/>
  <c r="D678" i="7"/>
  <c r="I614" i="7"/>
  <c r="N666" i="7"/>
  <c r="I307" i="7"/>
  <c r="D646" i="7"/>
  <c r="D614" i="7"/>
  <c r="G646" i="7"/>
  <c r="N602" i="7"/>
  <c r="F614" i="7"/>
  <c r="I333" i="7"/>
  <c r="A667" i="7"/>
  <c r="D679" i="7" s="1"/>
  <c r="C666" i="7"/>
  <c r="D666" i="7"/>
  <c r="E666" i="7"/>
  <c r="F666" i="7"/>
  <c r="G666" i="7"/>
  <c r="H666" i="7"/>
  <c r="I666" i="7"/>
  <c r="C679" i="7"/>
  <c r="J666" i="7"/>
  <c r="K666" i="7"/>
  <c r="L666" i="7"/>
  <c r="H678" i="7"/>
  <c r="M666" i="7"/>
  <c r="C282" i="7"/>
  <c r="E282" i="7"/>
  <c r="D282" i="7"/>
  <c r="F282" i="7"/>
  <c r="G282" i="7"/>
  <c r="H282" i="7"/>
  <c r="C307" i="7"/>
  <c r="D307" i="7"/>
  <c r="F307" i="7"/>
  <c r="E307" i="7"/>
  <c r="G307" i="7"/>
  <c r="H307" i="7"/>
  <c r="A603" i="7"/>
  <c r="E615" i="7" s="1"/>
  <c r="C602" i="7"/>
  <c r="D602" i="7"/>
  <c r="E602" i="7"/>
  <c r="F602" i="7"/>
  <c r="G602" i="7"/>
  <c r="H602" i="7"/>
  <c r="I602" i="7"/>
  <c r="C615" i="7"/>
  <c r="J602" i="7"/>
  <c r="K602" i="7"/>
  <c r="L602" i="7"/>
  <c r="M602" i="7"/>
  <c r="H614" i="7"/>
  <c r="A635" i="7"/>
  <c r="F647" i="7" s="1"/>
  <c r="C634" i="7"/>
  <c r="D634" i="7"/>
  <c r="E634" i="7"/>
  <c r="F634" i="7"/>
  <c r="G634" i="7"/>
  <c r="H634" i="7"/>
  <c r="I634" i="7"/>
  <c r="C647" i="7"/>
  <c r="J634" i="7"/>
  <c r="K634" i="7"/>
  <c r="L634" i="7"/>
  <c r="M634" i="7"/>
  <c r="H646" i="7"/>
  <c r="I282" i="7"/>
  <c r="E614" i="7"/>
  <c r="C333" i="7"/>
  <c r="D333" i="7"/>
  <c r="E333" i="7"/>
  <c r="F333" i="7"/>
  <c r="G333" i="7"/>
  <c r="H333" i="7"/>
  <c r="O666" i="7"/>
  <c r="O665" i="7"/>
  <c r="O664" i="7"/>
  <c r="O663" i="7"/>
  <c r="O662" i="7"/>
  <c r="O661" i="7"/>
  <c r="O659" i="7"/>
  <c r="O634" i="7"/>
  <c r="O632" i="7"/>
  <c r="O660" i="7"/>
  <c r="O633" i="7"/>
  <c r="O631" i="7"/>
  <c r="O629" i="7"/>
  <c r="O627" i="7"/>
  <c r="O600" i="7"/>
  <c r="O598" i="7"/>
  <c r="O596" i="7"/>
  <c r="O628" i="7"/>
  <c r="O602" i="7"/>
  <c r="O630" i="7"/>
  <c r="O601" i="7"/>
  <c r="O599" i="7"/>
  <c r="O597" i="7"/>
  <c r="O595" i="7"/>
  <c r="O19" i="7"/>
  <c r="O41" i="7"/>
  <c r="P2" i="7"/>
  <c r="J578" i="7"/>
  <c r="I416" i="7"/>
  <c r="I415" i="7"/>
  <c r="I439" i="7"/>
  <c r="I443" i="7"/>
  <c r="I467" i="7"/>
  <c r="I440" i="7"/>
  <c r="I464" i="7"/>
  <c r="I468" i="7"/>
  <c r="I30" i="7"/>
  <c r="J678" i="7"/>
  <c r="J677" i="7"/>
  <c r="J676" i="7"/>
  <c r="J675" i="7"/>
  <c r="J674" i="7"/>
  <c r="J333" i="7"/>
  <c r="J332" i="7"/>
  <c r="J331" i="7"/>
  <c r="J330" i="7"/>
  <c r="J329" i="7"/>
  <c r="J328" i="7"/>
  <c r="J327" i="7"/>
  <c r="J646" i="7"/>
  <c r="J645" i="7"/>
  <c r="J644" i="7"/>
  <c r="J643" i="7"/>
  <c r="J642" i="7"/>
  <c r="J641" i="7"/>
  <c r="J640" i="7"/>
  <c r="J307" i="7"/>
  <c r="J306" i="7"/>
  <c r="J305" i="7"/>
  <c r="J304" i="7"/>
  <c r="J303" i="7"/>
  <c r="J302" i="7"/>
  <c r="J301" i="7"/>
  <c r="J614" i="7"/>
  <c r="J613" i="7"/>
  <c r="J612" i="7"/>
  <c r="J611" i="7"/>
  <c r="J610" i="7"/>
  <c r="J609" i="7"/>
  <c r="J608" i="7"/>
  <c r="J282" i="7"/>
  <c r="J281" i="7"/>
  <c r="J280" i="7"/>
  <c r="J279" i="7"/>
  <c r="J278" i="7"/>
  <c r="J277" i="7"/>
  <c r="J276" i="7"/>
  <c r="J498" i="7"/>
  <c r="J492" i="7"/>
  <c r="J407" i="7"/>
  <c r="J392" i="7"/>
  <c r="J391" i="7"/>
  <c r="J390" i="7"/>
  <c r="J389" i="7"/>
  <c r="J388" i="7"/>
  <c r="J387" i="7"/>
  <c r="J256" i="7"/>
  <c r="J255" i="7"/>
  <c r="J254" i="7"/>
  <c r="J262" i="7" s="1"/>
  <c r="J253" i="7"/>
  <c r="J252" i="7"/>
  <c r="J251" i="7"/>
  <c r="J271" i="7"/>
  <c r="J28" i="7"/>
  <c r="I272" i="7"/>
  <c r="I412" i="7"/>
  <c r="I414" i="7"/>
  <c r="I413" i="7"/>
  <c r="I417" i="7"/>
  <c r="I441" i="7"/>
  <c r="I465" i="7"/>
  <c r="I469" i="7"/>
  <c r="I438" i="7"/>
  <c r="I442" i="7"/>
  <c r="I466" i="7"/>
  <c r="I408" i="7"/>
  <c r="P22" i="7" l="1"/>
  <c r="P401" i="7"/>
  <c r="P265" i="7"/>
  <c r="AJ160" i="1"/>
  <c r="AI184" i="1"/>
  <c r="AI186" i="1" s="1"/>
  <c r="O72" i="7"/>
  <c r="P552" i="7"/>
  <c r="P584" i="7"/>
  <c r="P563" i="7"/>
  <c r="P564" i="7"/>
  <c r="P566" i="7"/>
  <c r="P562" i="7"/>
  <c r="P537" i="7"/>
  <c r="P529" i="7"/>
  <c r="P497" i="7"/>
  <c r="P491" i="7"/>
  <c r="P533" i="7"/>
  <c r="P525" i="7"/>
  <c r="P29" i="7"/>
  <c r="P33" i="7"/>
  <c r="P26" i="7"/>
  <c r="Q554" i="7"/>
  <c r="O603" i="7"/>
  <c r="C418" i="7"/>
  <c r="H470" i="7"/>
  <c r="D444" i="7"/>
  <c r="I418" i="7"/>
  <c r="G470" i="7"/>
  <c r="C444" i="7"/>
  <c r="F470" i="7"/>
  <c r="H418" i="7"/>
  <c r="F444" i="7"/>
  <c r="E470" i="7"/>
  <c r="G418" i="7"/>
  <c r="D470" i="7"/>
  <c r="H444" i="7"/>
  <c r="F418" i="7"/>
  <c r="I444" i="7"/>
  <c r="C470" i="7"/>
  <c r="G444" i="7"/>
  <c r="D418" i="7"/>
  <c r="E444" i="7"/>
  <c r="E418" i="7"/>
  <c r="I470" i="7"/>
  <c r="P40" i="7"/>
  <c r="E647" i="7"/>
  <c r="G615" i="7"/>
  <c r="D615" i="7"/>
  <c r="J615" i="7"/>
  <c r="H615" i="7"/>
  <c r="F615" i="7"/>
  <c r="J679" i="7"/>
  <c r="F679" i="7"/>
  <c r="O635" i="7"/>
  <c r="H647" i="7"/>
  <c r="G647" i="7"/>
  <c r="J283" i="7"/>
  <c r="H679" i="7"/>
  <c r="J647" i="7"/>
  <c r="D647" i="7"/>
  <c r="E679" i="7"/>
  <c r="O667" i="7"/>
  <c r="G679" i="7"/>
  <c r="J308" i="7"/>
  <c r="A636" i="7"/>
  <c r="D648" i="7" s="1"/>
  <c r="C635" i="7"/>
  <c r="D635" i="7"/>
  <c r="E635" i="7"/>
  <c r="F635" i="7"/>
  <c r="G635" i="7"/>
  <c r="H635" i="7"/>
  <c r="I635" i="7"/>
  <c r="J635" i="7"/>
  <c r="K635" i="7"/>
  <c r="L635" i="7"/>
  <c r="M635" i="7"/>
  <c r="I647" i="7"/>
  <c r="N635" i="7"/>
  <c r="D334" i="7"/>
  <c r="C334" i="7"/>
  <c r="E334" i="7"/>
  <c r="F334" i="7"/>
  <c r="G334" i="7"/>
  <c r="H334" i="7"/>
  <c r="I334" i="7"/>
  <c r="C283" i="7"/>
  <c r="D283" i="7"/>
  <c r="F283" i="7"/>
  <c r="E283" i="7"/>
  <c r="G283" i="7"/>
  <c r="H283" i="7"/>
  <c r="I283" i="7"/>
  <c r="A668" i="7"/>
  <c r="I680" i="7" s="1"/>
  <c r="C667" i="7"/>
  <c r="D667" i="7"/>
  <c r="E667" i="7"/>
  <c r="F667" i="7"/>
  <c r="G667" i="7"/>
  <c r="H667" i="7"/>
  <c r="I667" i="7"/>
  <c r="C680" i="7"/>
  <c r="J667" i="7"/>
  <c r="K667" i="7"/>
  <c r="L667" i="7"/>
  <c r="M667" i="7"/>
  <c r="I679" i="7"/>
  <c r="N667" i="7"/>
  <c r="J334" i="7"/>
  <c r="C308" i="7"/>
  <c r="E308" i="7"/>
  <c r="D308" i="7"/>
  <c r="F308" i="7"/>
  <c r="G308" i="7"/>
  <c r="H308" i="7"/>
  <c r="I308" i="7"/>
  <c r="A604" i="7"/>
  <c r="F616" i="7" s="1"/>
  <c r="C603" i="7"/>
  <c r="D603" i="7"/>
  <c r="E603" i="7"/>
  <c r="F603" i="7"/>
  <c r="G603" i="7"/>
  <c r="H603" i="7"/>
  <c r="I603" i="7"/>
  <c r="C616" i="7"/>
  <c r="J603" i="7"/>
  <c r="K603" i="7"/>
  <c r="L603" i="7"/>
  <c r="M603" i="7"/>
  <c r="N603" i="7"/>
  <c r="I615" i="7"/>
  <c r="P666" i="7"/>
  <c r="P664" i="7"/>
  <c r="P662" i="7"/>
  <c r="P665" i="7"/>
  <c r="P661" i="7"/>
  <c r="P663" i="7"/>
  <c r="P634" i="7"/>
  <c r="P632" i="7"/>
  <c r="P628" i="7"/>
  <c r="P659" i="7"/>
  <c r="P660" i="7"/>
  <c r="P635" i="7"/>
  <c r="P633" i="7"/>
  <c r="P631" i="7"/>
  <c r="P667" i="7"/>
  <c r="P601" i="7"/>
  <c r="P600" i="7"/>
  <c r="P599" i="7"/>
  <c r="P598" i="7"/>
  <c r="P597" i="7"/>
  <c r="P596" i="7"/>
  <c r="P595" i="7"/>
  <c r="P630" i="7"/>
  <c r="P627" i="7"/>
  <c r="P602" i="7"/>
  <c r="P629" i="7"/>
  <c r="P603" i="7"/>
  <c r="P19" i="7"/>
  <c r="P41" i="7"/>
  <c r="Q2" i="7"/>
  <c r="K578" i="7"/>
  <c r="J417" i="7"/>
  <c r="J412" i="7"/>
  <c r="J416" i="7"/>
  <c r="J440" i="7"/>
  <c r="J444" i="7"/>
  <c r="J464" i="7"/>
  <c r="J468" i="7"/>
  <c r="J441" i="7"/>
  <c r="J465" i="7"/>
  <c r="J469" i="7"/>
  <c r="J30" i="7"/>
  <c r="K680" i="7"/>
  <c r="K679" i="7"/>
  <c r="K678" i="7"/>
  <c r="K677" i="7"/>
  <c r="K676" i="7"/>
  <c r="K675" i="7"/>
  <c r="K674" i="7"/>
  <c r="K334" i="7"/>
  <c r="K333" i="7"/>
  <c r="K332" i="7"/>
  <c r="K331" i="7"/>
  <c r="K330" i="7"/>
  <c r="K329" i="7"/>
  <c r="K308" i="7"/>
  <c r="K307" i="7"/>
  <c r="K306" i="7"/>
  <c r="K305" i="7"/>
  <c r="K328" i="7"/>
  <c r="K647" i="7"/>
  <c r="K646" i="7"/>
  <c r="K645" i="7"/>
  <c r="K644" i="7"/>
  <c r="K643" i="7"/>
  <c r="K642" i="7"/>
  <c r="K641" i="7"/>
  <c r="K640" i="7"/>
  <c r="K304" i="7"/>
  <c r="K283" i="7"/>
  <c r="K282" i="7"/>
  <c r="K281" i="7"/>
  <c r="K280" i="7"/>
  <c r="K303" i="7"/>
  <c r="K302" i="7"/>
  <c r="K301" i="7"/>
  <c r="K615" i="7"/>
  <c r="K614" i="7"/>
  <c r="K613" i="7"/>
  <c r="K612" i="7"/>
  <c r="K611" i="7"/>
  <c r="K610" i="7"/>
  <c r="K609" i="7"/>
  <c r="K608" i="7"/>
  <c r="K278" i="7"/>
  <c r="K279" i="7"/>
  <c r="K277" i="7"/>
  <c r="K498" i="7"/>
  <c r="K492" i="7"/>
  <c r="K392" i="7"/>
  <c r="K391" i="7"/>
  <c r="K390" i="7"/>
  <c r="K389" i="7"/>
  <c r="K388" i="7"/>
  <c r="K387" i="7"/>
  <c r="K407" i="7"/>
  <c r="K271" i="7"/>
  <c r="K256" i="7"/>
  <c r="K255" i="7"/>
  <c r="K254" i="7"/>
  <c r="K262" i="7" s="1"/>
  <c r="K253" i="7"/>
  <c r="K252" i="7"/>
  <c r="K251" i="7"/>
  <c r="K28" i="7"/>
  <c r="J415" i="7"/>
  <c r="J272" i="7"/>
  <c r="J413" i="7"/>
  <c r="J414" i="7"/>
  <c r="J418" i="7"/>
  <c r="J438" i="7"/>
  <c r="J442" i="7"/>
  <c r="J466" i="7"/>
  <c r="J470" i="7"/>
  <c r="J408" i="7"/>
  <c r="J439" i="7"/>
  <c r="J443" i="7"/>
  <c r="J467" i="7"/>
  <c r="Q22" i="7" l="1"/>
  <c r="Q40" i="7" s="1"/>
  <c r="Q401" i="7"/>
  <c r="Q265" i="7"/>
  <c r="K648" i="7"/>
  <c r="AK160" i="1"/>
  <c r="AJ184" i="1"/>
  <c r="AJ186" i="1" s="1"/>
  <c r="Q552" i="7"/>
  <c r="Q584" i="7"/>
  <c r="P72" i="7"/>
  <c r="Q563" i="7"/>
  <c r="Q564" i="7"/>
  <c r="Q566" i="7"/>
  <c r="Q562" i="7"/>
  <c r="Q497" i="7"/>
  <c r="Q491" i="7"/>
  <c r="Q537" i="7"/>
  <c r="Q533" i="7"/>
  <c r="Q529" i="7"/>
  <c r="Q525" i="7"/>
  <c r="Q29" i="7"/>
  <c r="Q33" i="7"/>
  <c r="Q26" i="7"/>
  <c r="R554" i="7"/>
  <c r="E445" i="7"/>
  <c r="C419" i="7"/>
  <c r="D445" i="7"/>
  <c r="C445" i="7"/>
  <c r="I471" i="7"/>
  <c r="D471" i="7"/>
  <c r="J471" i="7"/>
  <c r="I419" i="7"/>
  <c r="H471" i="7"/>
  <c r="D419" i="7"/>
  <c r="I445" i="7"/>
  <c r="H419" i="7"/>
  <c r="G471" i="7"/>
  <c r="H445" i="7"/>
  <c r="G419" i="7"/>
  <c r="F471" i="7"/>
  <c r="G445" i="7"/>
  <c r="E419" i="7"/>
  <c r="E471" i="7"/>
  <c r="J419" i="7"/>
  <c r="F445" i="7"/>
  <c r="F419" i="7"/>
  <c r="C471" i="7"/>
  <c r="J445" i="7"/>
  <c r="C648" i="7"/>
  <c r="G648" i="7"/>
  <c r="G616" i="7"/>
  <c r="P604" i="7"/>
  <c r="K309" i="7"/>
  <c r="F680" i="7"/>
  <c r="H680" i="7"/>
  <c r="K335" i="7"/>
  <c r="I616" i="7"/>
  <c r="D616" i="7"/>
  <c r="E648" i="7"/>
  <c r="E680" i="7"/>
  <c r="H616" i="7"/>
  <c r="E616" i="7"/>
  <c r="G680" i="7"/>
  <c r="D680" i="7"/>
  <c r="I648" i="7"/>
  <c r="K616" i="7"/>
  <c r="P636" i="7"/>
  <c r="P668" i="7"/>
  <c r="H648" i="7"/>
  <c r="F648" i="7"/>
  <c r="K284" i="7"/>
  <c r="C335" i="7"/>
  <c r="D335" i="7"/>
  <c r="E335" i="7"/>
  <c r="F335" i="7"/>
  <c r="G335" i="7"/>
  <c r="H335" i="7"/>
  <c r="I335" i="7"/>
  <c r="J335" i="7"/>
  <c r="C604" i="7"/>
  <c r="D604" i="7"/>
  <c r="D605" i="7" s="1"/>
  <c r="D590" i="7" s="1"/>
  <c r="D78" i="7" s="1"/>
  <c r="E604" i="7"/>
  <c r="E605" i="7" s="1"/>
  <c r="E590" i="7" s="1"/>
  <c r="E78" i="7" s="1"/>
  <c r="F604" i="7"/>
  <c r="F605" i="7" s="1"/>
  <c r="F590" i="7" s="1"/>
  <c r="F78" i="7" s="1"/>
  <c r="G604" i="7"/>
  <c r="G605" i="7" s="1"/>
  <c r="G590" i="7" s="1"/>
  <c r="G78" i="7" s="1"/>
  <c r="H604" i="7"/>
  <c r="H605" i="7" s="1"/>
  <c r="H590" i="7" s="1"/>
  <c r="H78" i="7" s="1"/>
  <c r="I604" i="7"/>
  <c r="I605" i="7" s="1"/>
  <c r="I590" i="7" s="1"/>
  <c r="I78" i="7" s="1"/>
  <c r="J604" i="7"/>
  <c r="J605" i="7" s="1"/>
  <c r="J590" i="7" s="1"/>
  <c r="J78" i="7" s="1"/>
  <c r="K604" i="7"/>
  <c r="K605" i="7" s="1"/>
  <c r="K590" i="7" s="1"/>
  <c r="K78" i="7" s="1"/>
  <c r="L604" i="7"/>
  <c r="M604" i="7"/>
  <c r="N604" i="7"/>
  <c r="O604" i="7"/>
  <c r="J616" i="7"/>
  <c r="C668" i="7"/>
  <c r="D668" i="7"/>
  <c r="D669" i="7" s="1"/>
  <c r="D654" i="7" s="1"/>
  <c r="D80" i="7" s="1"/>
  <c r="E668" i="7"/>
  <c r="E669" i="7" s="1"/>
  <c r="E654" i="7" s="1"/>
  <c r="E80" i="7" s="1"/>
  <c r="F668" i="7"/>
  <c r="F669" i="7" s="1"/>
  <c r="F654" i="7" s="1"/>
  <c r="F80" i="7" s="1"/>
  <c r="G668" i="7"/>
  <c r="G669" i="7" s="1"/>
  <c r="G654" i="7" s="1"/>
  <c r="G80" i="7" s="1"/>
  <c r="H668" i="7"/>
  <c r="H669" i="7" s="1"/>
  <c r="H654" i="7" s="1"/>
  <c r="H80" i="7" s="1"/>
  <c r="I668" i="7"/>
  <c r="I669" i="7" s="1"/>
  <c r="I654" i="7" s="1"/>
  <c r="I80" i="7" s="1"/>
  <c r="J668" i="7"/>
  <c r="J669" i="7" s="1"/>
  <c r="J654" i="7" s="1"/>
  <c r="J80" i="7" s="1"/>
  <c r="K668" i="7"/>
  <c r="K669" i="7" s="1"/>
  <c r="K654" i="7" s="1"/>
  <c r="K80" i="7" s="1"/>
  <c r="L668" i="7"/>
  <c r="M668" i="7"/>
  <c r="N668" i="7"/>
  <c r="O668" i="7"/>
  <c r="J680" i="7"/>
  <c r="C309" i="7"/>
  <c r="D309" i="7"/>
  <c r="F309" i="7"/>
  <c r="E309" i="7"/>
  <c r="G309" i="7"/>
  <c r="H309" i="7"/>
  <c r="I309" i="7"/>
  <c r="J309" i="7"/>
  <c r="C284" i="7"/>
  <c r="D284" i="7"/>
  <c r="E284" i="7"/>
  <c r="F284" i="7"/>
  <c r="G284" i="7"/>
  <c r="H284" i="7"/>
  <c r="I284" i="7"/>
  <c r="J284" i="7"/>
  <c r="C636" i="7"/>
  <c r="D636" i="7"/>
  <c r="D637" i="7" s="1"/>
  <c r="D622" i="7" s="1"/>
  <c r="D79" i="7" s="1"/>
  <c r="E636" i="7"/>
  <c r="E637" i="7" s="1"/>
  <c r="E622" i="7" s="1"/>
  <c r="E79" i="7" s="1"/>
  <c r="F636" i="7"/>
  <c r="F637" i="7" s="1"/>
  <c r="F622" i="7" s="1"/>
  <c r="F79" i="7" s="1"/>
  <c r="G636" i="7"/>
  <c r="G637" i="7" s="1"/>
  <c r="G622" i="7" s="1"/>
  <c r="G79" i="7" s="1"/>
  <c r="H636" i="7"/>
  <c r="H637" i="7" s="1"/>
  <c r="H622" i="7" s="1"/>
  <c r="H79" i="7" s="1"/>
  <c r="I636" i="7"/>
  <c r="I637" i="7" s="1"/>
  <c r="I622" i="7" s="1"/>
  <c r="I79" i="7" s="1"/>
  <c r="J636" i="7"/>
  <c r="J637" i="7" s="1"/>
  <c r="J622" i="7" s="1"/>
  <c r="J79" i="7" s="1"/>
  <c r="K636" i="7"/>
  <c r="K637" i="7" s="1"/>
  <c r="K622" i="7" s="1"/>
  <c r="K79" i="7" s="1"/>
  <c r="L636" i="7"/>
  <c r="M636" i="7"/>
  <c r="N636" i="7"/>
  <c r="J648" i="7"/>
  <c r="O636" i="7"/>
  <c r="Q660" i="7"/>
  <c r="Q659" i="7"/>
  <c r="Q668" i="7"/>
  <c r="Q666" i="7"/>
  <c r="Q664" i="7"/>
  <c r="Q662" i="7"/>
  <c r="Q665" i="7"/>
  <c r="Q635" i="7"/>
  <c r="Q633" i="7"/>
  <c r="Q667" i="7"/>
  <c r="Q661" i="7"/>
  <c r="Q663" i="7"/>
  <c r="Q636" i="7"/>
  <c r="Q634" i="7"/>
  <c r="Q632" i="7"/>
  <c r="Q630" i="7"/>
  <c r="Q628" i="7"/>
  <c r="Q604" i="7"/>
  <c r="Q602" i="7"/>
  <c r="Q627" i="7"/>
  <c r="Q600" i="7"/>
  <c r="Q598" i="7"/>
  <c r="Q596" i="7"/>
  <c r="Q629" i="7"/>
  <c r="Q603" i="7"/>
  <c r="Q601" i="7"/>
  <c r="Q599" i="7"/>
  <c r="Q597" i="7"/>
  <c r="Q595" i="7"/>
  <c r="Q631" i="7"/>
  <c r="Q41" i="7"/>
  <c r="Q19" i="7"/>
  <c r="R2" i="7"/>
  <c r="L578" i="7"/>
  <c r="K440" i="7"/>
  <c r="K419" i="7"/>
  <c r="K468" i="7"/>
  <c r="K415" i="7"/>
  <c r="K444" i="7"/>
  <c r="K272" i="7"/>
  <c r="K416" i="7"/>
  <c r="L680" i="7"/>
  <c r="L679" i="7"/>
  <c r="L678" i="7"/>
  <c r="L677" i="7"/>
  <c r="L676" i="7"/>
  <c r="L675" i="7"/>
  <c r="L673" i="7"/>
  <c r="L335" i="7"/>
  <c r="L334" i="7"/>
  <c r="L333" i="7"/>
  <c r="L332" i="7"/>
  <c r="L331" i="7"/>
  <c r="L330" i="7"/>
  <c r="L329" i="7"/>
  <c r="L328" i="7"/>
  <c r="L648" i="7"/>
  <c r="L647" i="7"/>
  <c r="L646" i="7"/>
  <c r="L645" i="7"/>
  <c r="L644" i="7"/>
  <c r="L643" i="7"/>
  <c r="L642" i="7"/>
  <c r="L641" i="7"/>
  <c r="L640" i="7"/>
  <c r="L309" i="7"/>
  <c r="L308" i="7"/>
  <c r="L307" i="7"/>
  <c r="L306" i="7"/>
  <c r="L305" i="7"/>
  <c r="L304" i="7"/>
  <c r="L303" i="7"/>
  <c r="L302" i="7"/>
  <c r="L301" i="7"/>
  <c r="L616" i="7"/>
  <c r="L615" i="7"/>
  <c r="L614" i="7"/>
  <c r="L613" i="7"/>
  <c r="L612" i="7"/>
  <c r="L611" i="7"/>
  <c r="L610" i="7"/>
  <c r="L609" i="7"/>
  <c r="L608" i="7"/>
  <c r="L284" i="7"/>
  <c r="L283" i="7"/>
  <c r="L282" i="7"/>
  <c r="L281" i="7"/>
  <c r="L280" i="7"/>
  <c r="L279" i="7"/>
  <c r="L278" i="7"/>
  <c r="L277" i="7"/>
  <c r="L498" i="7"/>
  <c r="L492" i="7"/>
  <c r="L407" i="7"/>
  <c r="L392" i="7"/>
  <c r="L391" i="7"/>
  <c r="L390" i="7"/>
  <c r="L389" i="7"/>
  <c r="L388" i="7"/>
  <c r="L387" i="7"/>
  <c r="L256" i="7"/>
  <c r="L255" i="7"/>
  <c r="L254" i="7"/>
  <c r="L262" i="7" s="1"/>
  <c r="L253" i="7"/>
  <c r="L252" i="7"/>
  <c r="L251" i="7"/>
  <c r="L271" i="7"/>
  <c r="L28" i="7"/>
  <c r="K418" i="7"/>
  <c r="K439" i="7"/>
  <c r="K443" i="7"/>
  <c r="K467" i="7"/>
  <c r="K471" i="7"/>
  <c r="K30" i="7"/>
  <c r="K276" i="7"/>
  <c r="K327" i="7"/>
  <c r="K414" i="7"/>
  <c r="K413" i="7"/>
  <c r="K417" i="7"/>
  <c r="K441" i="7"/>
  <c r="K445" i="7"/>
  <c r="K465" i="7"/>
  <c r="K469" i="7"/>
  <c r="K438" i="7"/>
  <c r="K442" i="7"/>
  <c r="K466" i="7"/>
  <c r="K470" i="7"/>
  <c r="K408" i="7"/>
  <c r="R22" i="7" l="1"/>
  <c r="R40" i="7" s="1"/>
  <c r="R401" i="7"/>
  <c r="R265" i="7"/>
  <c r="Q72" i="7"/>
  <c r="AL160" i="1"/>
  <c r="AK184" i="1"/>
  <c r="AK186" i="1" s="1"/>
  <c r="R552" i="7"/>
  <c r="R584" i="7"/>
  <c r="R563" i="7"/>
  <c r="R564" i="7"/>
  <c r="R566" i="7"/>
  <c r="R562" i="7"/>
  <c r="R533" i="7"/>
  <c r="R529" i="7"/>
  <c r="R497" i="7"/>
  <c r="R491" i="7"/>
  <c r="R537" i="7"/>
  <c r="R525" i="7"/>
  <c r="R29" i="7"/>
  <c r="R33" i="7"/>
  <c r="R26" i="7"/>
  <c r="S554" i="7"/>
  <c r="D420" i="7"/>
  <c r="D446" i="7"/>
  <c r="H472" i="7"/>
  <c r="K446" i="7"/>
  <c r="G472" i="7"/>
  <c r="J420" i="7"/>
  <c r="J446" i="7"/>
  <c r="F472" i="7"/>
  <c r="I420" i="7"/>
  <c r="I446" i="7"/>
  <c r="E472" i="7"/>
  <c r="H420" i="7"/>
  <c r="H446" i="7"/>
  <c r="D472" i="7"/>
  <c r="G420" i="7"/>
  <c r="G446" i="7"/>
  <c r="C472" i="7"/>
  <c r="K472" i="7"/>
  <c r="C420" i="7"/>
  <c r="F420" i="7"/>
  <c r="E446" i="7"/>
  <c r="J472" i="7"/>
  <c r="K420" i="7"/>
  <c r="C446" i="7"/>
  <c r="E420" i="7"/>
  <c r="F446" i="7"/>
  <c r="I472" i="7"/>
  <c r="L285" i="7"/>
  <c r="L336" i="7"/>
  <c r="L310" i="7"/>
  <c r="J81" i="7"/>
  <c r="H81" i="7"/>
  <c r="I81" i="7"/>
  <c r="D81" i="7"/>
  <c r="G81" i="7"/>
  <c r="C285" i="7"/>
  <c r="D285" i="7"/>
  <c r="E285" i="7"/>
  <c r="F285" i="7"/>
  <c r="G285" i="7"/>
  <c r="H285" i="7"/>
  <c r="I285" i="7"/>
  <c r="J285" i="7"/>
  <c r="K285" i="7"/>
  <c r="C605" i="7"/>
  <c r="C590" i="7" s="1"/>
  <c r="C78" i="7" s="1"/>
  <c r="C310" i="7"/>
  <c r="D310" i="7"/>
  <c r="E310" i="7"/>
  <c r="F310" i="7"/>
  <c r="G310" i="7"/>
  <c r="H310" i="7"/>
  <c r="I310" i="7"/>
  <c r="J310" i="7"/>
  <c r="K310" i="7"/>
  <c r="C637" i="7"/>
  <c r="C622" i="7" s="1"/>
  <c r="C79" i="7" s="1"/>
  <c r="F81" i="7"/>
  <c r="C336" i="7"/>
  <c r="D336" i="7"/>
  <c r="F336" i="7"/>
  <c r="E336" i="7"/>
  <c r="G336" i="7"/>
  <c r="H336" i="7"/>
  <c r="I336" i="7"/>
  <c r="J336" i="7"/>
  <c r="K336" i="7"/>
  <c r="C669" i="7"/>
  <c r="C654" i="7" s="1"/>
  <c r="C80" i="7" s="1"/>
  <c r="E81" i="7"/>
  <c r="R667" i="7"/>
  <c r="R665" i="7"/>
  <c r="R663" i="7"/>
  <c r="R661" i="7"/>
  <c r="R666" i="7"/>
  <c r="R662" i="7"/>
  <c r="R660" i="7"/>
  <c r="R636" i="7"/>
  <c r="R635" i="7"/>
  <c r="R634" i="7"/>
  <c r="R633" i="7"/>
  <c r="R632" i="7"/>
  <c r="R631" i="7"/>
  <c r="R630" i="7"/>
  <c r="R629" i="7"/>
  <c r="R628" i="7"/>
  <c r="R627" i="7"/>
  <c r="R604" i="7"/>
  <c r="R603" i="7"/>
  <c r="R602" i="7"/>
  <c r="R664" i="7"/>
  <c r="R659" i="7"/>
  <c r="R668" i="7"/>
  <c r="R601" i="7"/>
  <c r="R599" i="7"/>
  <c r="R597" i="7"/>
  <c r="R595" i="7"/>
  <c r="R600" i="7"/>
  <c r="R598" i="7"/>
  <c r="R596" i="7"/>
  <c r="R41" i="7"/>
  <c r="R19" i="7"/>
  <c r="S2" i="7"/>
  <c r="M578" i="7"/>
  <c r="L327" i="7"/>
  <c r="L605" i="7"/>
  <c r="L590" i="7" s="1"/>
  <c r="L78" i="7" s="1"/>
  <c r="L669" i="7"/>
  <c r="L654" i="7" s="1"/>
  <c r="L80" i="7" s="1"/>
  <c r="L276" i="7"/>
  <c r="L30" i="7"/>
  <c r="L637" i="7"/>
  <c r="L622" i="7" s="1"/>
  <c r="L79" i="7" s="1"/>
  <c r="K464" i="7"/>
  <c r="L417" i="7"/>
  <c r="L272" i="7"/>
  <c r="L415" i="7"/>
  <c r="L416" i="7"/>
  <c r="L420" i="7"/>
  <c r="L440" i="7"/>
  <c r="L444" i="7"/>
  <c r="L468" i="7"/>
  <c r="L472" i="7"/>
  <c r="L441" i="7"/>
  <c r="L445" i="7"/>
  <c r="L465" i="7"/>
  <c r="L469" i="7"/>
  <c r="K412" i="7"/>
  <c r="M680" i="7"/>
  <c r="M679" i="7"/>
  <c r="M678" i="7"/>
  <c r="M677" i="7"/>
  <c r="M676" i="7"/>
  <c r="M675" i="7"/>
  <c r="M672" i="7"/>
  <c r="M336" i="7"/>
  <c r="M335" i="7"/>
  <c r="M334" i="7"/>
  <c r="M333" i="7"/>
  <c r="M332" i="7"/>
  <c r="M331" i="7"/>
  <c r="M330" i="7"/>
  <c r="M329" i="7"/>
  <c r="M328" i="7"/>
  <c r="M310" i="7"/>
  <c r="M309" i="7"/>
  <c r="M308" i="7"/>
  <c r="M307" i="7"/>
  <c r="M306" i="7"/>
  <c r="M305" i="7"/>
  <c r="M304" i="7"/>
  <c r="M648" i="7"/>
  <c r="M647" i="7"/>
  <c r="M646" i="7"/>
  <c r="M645" i="7"/>
  <c r="M644" i="7"/>
  <c r="M643" i="7"/>
  <c r="M642" i="7"/>
  <c r="M641" i="7"/>
  <c r="M640" i="7"/>
  <c r="M285" i="7"/>
  <c r="M284" i="7"/>
  <c r="M283" i="7"/>
  <c r="M282" i="7"/>
  <c r="M281" i="7"/>
  <c r="M280" i="7"/>
  <c r="M303" i="7"/>
  <c r="M302" i="7"/>
  <c r="M301" i="7"/>
  <c r="M616" i="7"/>
  <c r="M615" i="7"/>
  <c r="M614" i="7"/>
  <c r="M613" i="7"/>
  <c r="M612" i="7"/>
  <c r="M611" i="7"/>
  <c r="M610" i="7"/>
  <c r="M609" i="7"/>
  <c r="M608" i="7"/>
  <c r="M279" i="7"/>
  <c r="M278" i="7"/>
  <c r="M277" i="7"/>
  <c r="M276" i="7"/>
  <c r="M498" i="7"/>
  <c r="M492" i="7"/>
  <c r="M392" i="7"/>
  <c r="M391" i="7"/>
  <c r="M390" i="7"/>
  <c r="M389" i="7"/>
  <c r="M388" i="7"/>
  <c r="M387" i="7"/>
  <c r="M407" i="7"/>
  <c r="M271" i="7"/>
  <c r="M256" i="7"/>
  <c r="M255" i="7"/>
  <c r="M254" i="7"/>
  <c r="M262" i="7" s="1"/>
  <c r="M253" i="7"/>
  <c r="M252" i="7"/>
  <c r="M251" i="7"/>
  <c r="M28" i="7"/>
  <c r="L413" i="7"/>
  <c r="L419" i="7"/>
  <c r="L414" i="7"/>
  <c r="L418" i="7"/>
  <c r="L438" i="7"/>
  <c r="L442" i="7"/>
  <c r="L446" i="7"/>
  <c r="L466" i="7"/>
  <c r="L470" i="7"/>
  <c r="L408" i="7"/>
  <c r="L439" i="7"/>
  <c r="L443" i="7"/>
  <c r="L467" i="7"/>
  <c r="L471" i="7"/>
  <c r="K81" i="7"/>
  <c r="S22" i="7" l="1"/>
  <c r="S401" i="7"/>
  <c r="S265" i="7"/>
  <c r="R72" i="7"/>
  <c r="AM160" i="1"/>
  <c r="AL184" i="1"/>
  <c r="AL186" i="1" s="1"/>
  <c r="S552" i="7"/>
  <c r="S584" i="7"/>
  <c r="S563" i="7"/>
  <c r="S564" i="7"/>
  <c r="S566" i="7"/>
  <c r="S562" i="7"/>
  <c r="S497" i="7"/>
  <c r="S491" i="7"/>
  <c r="S537" i="7"/>
  <c r="S533" i="7"/>
  <c r="S529" i="7"/>
  <c r="S525" i="7"/>
  <c r="S29" i="7"/>
  <c r="S33" i="7"/>
  <c r="S26" i="7"/>
  <c r="T554" i="7"/>
  <c r="H421" i="7"/>
  <c r="J473" i="7"/>
  <c r="E447" i="7"/>
  <c r="G421" i="7"/>
  <c r="L412" i="7"/>
  <c r="I473" i="7"/>
  <c r="D447" i="7"/>
  <c r="F421" i="7"/>
  <c r="F447" i="7"/>
  <c r="L464" i="7"/>
  <c r="H473" i="7"/>
  <c r="K447" i="7"/>
  <c r="C447" i="7"/>
  <c r="E421" i="7"/>
  <c r="L447" i="7"/>
  <c r="G473" i="7"/>
  <c r="J447" i="7"/>
  <c r="D421" i="7"/>
  <c r="L473" i="7"/>
  <c r="C473" i="7"/>
  <c r="E473" i="7"/>
  <c r="I447" i="7"/>
  <c r="K421" i="7"/>
  <c r="C421" i="7"/>
  <c r="L421" i="7"/>
  <c r="K473" i="7"/>
  <c r="F473" i="7"/>
  <c r="H447" i="7"/>
  <c r="J421" i="7"/>
  <c r="D473" i="7"/>
  <c r="G447" i="7"/>
  <c r="I421" i="7"/>
  <c r="S40" i="7"/>
  <c r="C81" i="7"/>
  <c r="S668" i="7"/>
  <c r="S667" i="7"/>
  <c r="S666" i="7"/>
  <c r="S665" i="7"/>
  <c r="S664" i="7"/>
  <c r="S663" i="7"/>
  <c r="S662" i="7"/>
  <c r="S661" i="7"/>
  <c r="S631" i="7"/>
  <c r="S660" i="7"/>
  <c r="S636" i="7"/>
  <c r="S634" i="7"/>
  <c r="S632" i="7"/>
  <c r="S630" i="7"/>
  <c r="S659" i="7"/>
  <c r="S635" i="7"/>
  <c r="S633" i="7"/>
  <c r="S629" i="7"/>
  <c r="S627" i="7"/>
  <c r="S602" i="7"/>
  <c r="S601" i="7"/>
  <c r="S599" i="7"/>
  <c r="S597" i="7"/>
  <c r="S595" i="7"/>
  <c r="S628" i="7"/>
  <c r="S603" i="7"/>
  <c r="S600" i="7"/>
  <c r="S598" i="7"/>
  <c r="S596" i="7"/>
  <c r="S604" i="7"/>
  <c r="S19" i="7"/>
  <c r="S41" i="7"/>
  <c r="T2" i="7"/>
  <c r="N578" i="7"/>
  <c r="M327" i="7"/>
  <c r="L81" i="7"/>
  <c r="M669" i="7"/>
  <c r="M654" i="7" s="1"/>
  <c r="M80" i="7" s="1"/>
  <c r="M30" i="7"/>
  <c r="M413" i="7"/>
  <c r="M442" i="7"/>
  <c r="M446" i="7"/>
  <c r="M465" i="7"/>
  <c r="M420" i="7"/>
  <c r="M469" i="7"/>
  <c r="M473" i="7"/>
  <c r="M416" i="7"/>
  <c r="M418" i="7"/>
  <c r="M415" i="7"/>
  <c r="M419" i="7"/>
  <c r="M439" i="7"/>
  <c r="M443" i="7"/>
  <c r="M447" i="7"/>
  <c r="M467" i="7"/>
  <c r="M471" i="7"/>
  <c r="M440" i="7"/>
  <c r="M444" i="7"/>
  <c r="M468" i="7"/>
  <c r="M472" i="7"/>
  <c r="N680" i="7"/>
  <c r="N679" i="7"/>
  <c r="N678" i="7"/>
  <c r="N677" i="7"/>
  <c r="N676" i="7"/>
  <c r="N675" i="7"/>
  <c r="N672" i="7"/>
  <c r="N336" i="7"/>
  <c r="N335" i="7"/>
  <c r="N334" i="7"/>
  <c r="N333" i="7"/>
  <c r="N332" i="7"/>
  <c r="N331" i="7"/>
  <c r="N330" i="7"/>
  <c r="N329" i="7"/>
  <c r="N328" i="7"/>
  <c r="N327" i="7"/>
  <c r="N648" i="7"/>
  <c r="N647" i="7"/>
  <c r="N646" i="7"/>
  <c r="N645" i="7"/>
  <c r="N644" i="7"/>
  <c r="N643" i="7"/>
  <c r="N642" i="7"/>
  <c r="N641" i="7"/>
  <c r="N640" i="7"/>
  <c r="N310" i="7"/>
  <c r="N309" i="7"/>
  <c r="N308" i="7"/>
  <c r="N307" i="7"/>
  <c r="N306" i="7"/>
  <c r="N305" i="7"/>
  <c r="N304" i="7"/>
  <c r="N303" i="7"/>
  <c r="N302" i="7"/>
  <c r="N301" i="7"/>
  <c r="N616" i="7"/>
  <c r="N615" i="7"/>
  <c r="N614" i="7"/>
  <c r="N613" i="7"/>
  <c r="N612" i="7"/>
  <c r="N611" i="7"/>
  <c r="N610" i="7"/>
  <c r="N609" i="7"/>
  <c r="N608" i="7"/>
  <c r="N285" i="7"/>
  <c r="N284" i="7"/>
  <c r="N283" i="7"/>
  <c r="N282" i="7"/>
  <c r="N281" i="7"/>
  <c r="N280" i="7"/>
  <c r="N279" i="7"/>
  <c r="N278" i="7"/>
  <c r="N277" i="7"/>
  <c r="N276" i="7"/>
  <c r="N498" i="7"/>
  <c r="N492" i="7"/>
  <c r="N407" i="7"/>
  <c r="N392" i="7"/>
  <c r="N391" i="7"/>
  <c r="N390" i="7"/>
  <c r="N389" i="7"/>
  <c r="N388" i="7"/>
  <c r="N387" i="7"/>
  <c r="N256" i="7"/>
  <c r="N255" i="7"/>
  <c r="N254" i="7"/>
  <c r="N262" i="7" s="1"/>
  <c r="N253" i="7"/>
  <c r="N252" i="7"/>
  <c r="N251" i="7"/>
  <c r="N271" i="7"/>
  <c r="N28" i="7"/>
  <c r="M272" i="7"/>
  <c r="M412" i="7"/>
  <c r="M414" i="7"/>
  <c r="M417" i="7"/>
  <c r="M421" i="7"/>
  <c r="M441" i="7"/>
  <c r="M445" i="7"/>
  <c r="M438" i="7"/>
  <c r="M466" i="7"/>
  <c r="M470" i="7"/>
  <c r="M408" i="7"/>
  <c r="M605" i="7"/>
  <c r="M590" i="7" s="1"/>
  <c r="M78" i="7" s="1"/>
  <c r="M637" i="7"/>
  <c r="M622" i="7" s="1"/>
  <c r="M79" i="7" s="1"/>
  <c r="T22" i="7" l="1"/>
  <c r="T40" i="7" s="1"/>
  <c r="T401" i="7"/>
  <c r="T265" i="7"/>
  <c r="S72" i="7"/>
  <c r="AN160" i="1"/>
  <c r="AM184" i="1"/>
  <c r="AM186" i="1" s="1"/>
  <c r="T552" i="7"/>
  <c r="T584" i="7"/>
  <c r="T563" i="7"/>
  <c r="T564" i="7"/>
  <c r="T566" i="7"/>
  <c r="T562" i="7"/>
  <c r="T533" i="7"/>
  <c r="T525" i="7"/>
  <c r="T497" i="7"/>
  <c r="T491" i="7"/>
  <c r="T537" i="7"/>
  <c r="T529" i="7"/>
  <c r="T29" i="7"/>
  <c r="T33" i="7"/>
  <c r="T26" i="7"/>
  <c r="U554" i="7"/>
  <c r="M464" i="7"/>
  <c r="T667" i="7"/>
  <c r="T665" i="7"/>
  <c r="T663" i="7"/>
  <c r="T661" i="7"/>
  <c r="T659" i="7"/>
  <c r="T660" i="7"/>
  <c r="T666" i="7"/>
  <c r="T636" i="7"/>
  <c r="T634" i="7"/>
  <c r="T632" i="7"/>
  <c r="T668" i="7"/>
  <c r="T662" i="7"/>
  <c r="T664" i="7"/>
  <c r="T635" i="7"/>
  <c r="T633" i="7"/>
  <c r="T631" i="7"/>
  <c r="T629" i="7"/>
  <c r="T627" i="7"/>
  <c r="T603" i="7"/>
  <c r="T601" i="7"/>
  <c r="T600" i="7"/>
  <c r="T599" i="7"/>
  <c r="T598" i="7"/>
  <c r="T597" i="7"/>
  <c r="T596" i="7"/>
  <c r="T595" i="7"/>
  <c r="T628" i="7"/>
  <c r="T630" i="7"/>
  <c r="T604" i="7"/>
  <c r="T602" i="7"/>
  <c r="T19" i="7"/>
  <c r="T41" i="7"/>
  <c r="U2" i="7"/>
  <c r="O578" i="7"/>
  <c r="N441" i="7"/>
  <c r="N417" i="7"/>
  <c r="N419" i="7"/>
  <c r="N465" i="7"/>
  <c r="N469" i="7"/>
  <c r="N473" i="7"/>
  <c r="N445" i="7"/>
  <c r="N415" i="7"/>
  <c r="N272" i="7"/>
  <c r="N413" i="7"/>
  <c r="N421" i="7"/>
  <c r="N414" i="7"/>
  <c r="N418" i="7"/>
  <c r="N438" i="7"/>
  <c r="N442" i="7"/>
  <c r="N446" i="7"/>
  <c r="N466" i="7"/>
  <c r="N470" i="7"/>
  <c r="N408" i="7"/>
  <c r="N439" i="7"/>
  <c r="N443" i="7"/>
  <c r="N447" i="7"/>
  <c r="N467" i="7"/>
  <c r="N471" i="7"/>
  <c r="O680" i="7"/>
  <c r="O679" i="7"/>
  <c r="O678" i="7"/>
  <c r="O677" i="7"/>
  <c r="O676" i="7"/>
  <c r="O674" i="7"/>
  <c r="O336" i="7"/>
  <c r="O335" i="7"/>
  <c r="O334" i="7"/>
  <c r="O333" i="7"/>
  <c r="O332" i="7"/>
  <c r="O331" i="7"/>
  <c r="O330" i="7"/>
  <c r="O329" i="7"/>
  <c r="O672" i="7"/>
  <c r="O327" i="7"/>
  <c r="O310" i="7"/>
  <c r="O309" i="7"/>
  <c r="O308" i="7"/>
  <c r="O307" i="7"/>
  <c r="O306" i="7"/>
  <c r="O305" i="7"/>
  <c r="O304" i="7"/>
  <c r="O328" i="7"/>
  <c r="O648" i="7"/>
  <c r="O647" i="7"/>
  <c r="O646" i="7"/>
  <c r="O645" i="7"/>
  <c r="O644" i="7"/>
  <c r="O643" i="7"/>
  <c r="O642" i="7"/>
  <c r="O641" i="7"/>
  <c r="O640" i="7"/>
  <c r="O285" i="7"/>
  <c r="O284" i="7"/>
  <c r="O283" i="7"/>
  <c r="O282" i="7"/>
  <c r="O281" i="7"/>
  <c r="O280" i="7"/>
  <c r="O303" i="7"/>
  <c r="O302" i="7"/>
  <c r="O301" i="7"/>
  <c r="O616" i="7"/>
  <c r="O615" i="7"/>
  <c r="O614" i="7"/>
  <c r="O613" i="7"/>
  <c r="O612" i="7"/>
  <c r="O611" i="7"/>
  <c r="O610" i="7"/>
  <c r="O609" i="7"/>
  <c r="O607" i="7"/>
  <c r="O278" i="7"/>
  <c r="O279" i="7"/>
  <c r="O277" i="7"/>
  <c r="O498" i="7"/>
  <c r="O492" i="7"/>
  <c r="O392" i="7"/>
  <c r="O391" i="7"/>
  <c r="O390" i="7"/>
  <c r="O389" i="7"/>
  <c r="O388" i="7"/>
  <c r="O387" i="7"/>
  <c r="O407" i="7"/>
  <c r="O271" i="7"/>
  <c r="O256" i="7"/>
  <c r="O255" i="7"/>
  <c r="O254" i="7"/>
  <c r="O262" i="7" s="1"/>
  <c r="O253" i="7"/>
  <c r="O252" i="7"/>
  <c r="O251" i="7"/>
  <c r="O28" i="7"/>
  <c r="N412" i="7"/>
  <c r="N416" i="7"/>
  <c r="N420" i="7"/>
  <c r="N440" i="7"/>
  <c r="N444" i="7"/>
  <c r="N464" i="7"/>
  <c r="N468" i="7"/>
  <c r="N472" i="7"/>
  <c r="M81" i="7"/>
  <c r="N30" i="7"/>
  <c r="N605" i="7"/>
  <c r="N590" i="7" s="1"/>
  <c r="N78" i="7" s="1"/>
  <c r="N637" i="7"/>
  <c r="N622" i="7" s="1"/>
  <c r="N79" i="7" s="1"/>
  <c r="N669" i="7"/>
  <c r="N654" i="7" s="1"/>
  <c r="N80" i="7" s="1"/>
  <c r="U22" i="7" l="1"/>
  <c r="U401" i="7"/>
  <c r="U265" i="7"/>
  <c r="T72" i="7"/>
  <c r="AO160" i="1"/>
  <c r="AN184" i="1"/>
  <c r="AN186" i="1" s="1"/>
  <c r="U552" i="7"/>
  <c r="U584" i="7"/>
  <c r="U563" i="7"/>
  <c r="U564" i="7"/>
  <c r="U566" i="7"/>
  <c r="U562" i="7"/>
  <c r="U497" i="7"/>
  <c r="U491" i="7"/>
  <c r="U537" i="7"/>
  <c r="U533" i="7"/>
  <c r="U529" i="7"/>
  <c r="U525" i="7"/>
  <c r="U29" i="7"/>
  <c r="U33" i="7"/>
  <c r="U26" i="7"/>
  <c r="U558" i="7"/>
  <c r="V554" i="7"/>
  <c r="U546" i="7"/>
  <c r="U40" i="7"/>
  <c r="U668" i="7"/>
  <c r="U666" i="7"/>
  <c r="U664" i="7"/>
  <c r="U662" i="7"/>
  <c r="U660" i="7"/>
  <c r="U659" i="7"/>
  <c r="U636" i="7"/>
  <c r="U667" i="7"/>
  <c r="U663" i="7"/>
  <c r="U665" i="7"/>
  <c r="U661" i="7"/>
  <c r="U635" i="7"/>
  <c r="U633" i="7"/>
  <c r="U631" i="7"/>
  <c r="U634" i="7"/>
  <c r="U632" i="7"/>
  <c r="U630" i="7"/>
  <c r="U628" i="7"/>
  <c r="U604" i="7"/>
  <c r="U603" i="7"/>
  <c r="U629" i="7"/>
  <c r="U600" i="7"/>
  <c r="U598" i="7"/>
  <c r="U596" i="7"/>
  <c r="U602" i="7"/>
  <c r="U627" i="7"/>
  <c r="U601" i="7"/>
  <c r="U599" i="7"/>
  <c r="U597" i="7"/>
  <c r="U595" i="7"/>
  <c r="U41" i="7"/>
  <c r="U19" i="7"/>
  <c r="V2" i="7"/>
  <c r="P578" i="7"/>
  <c r="O30" i="7"/>
  <c r="O605" i="7"/>
  <c r="O590" i="7" s="1"/>
  <c r="O78" i="7" s="1"/>
  <c r="O637" i="7"/>
  <c r="O622" i="7" s="1"/>
  <c r="O79" i="7" s="1"/>
  <c r="O440" i="7"/>
  <c r="O419" i="7"/>
  <c r="O468" i="7"/>
  <c r="O415" i="7"/>
  <c r="O443" i="7"/>
  <c r="P680" i="7"/>
  <c r="P679" i="7"/>
  <c r="P678" i="7"/>
  <c r="P677" i="7"/>
  <c r="P676" i="7"/>
  <c r="P674" i="7"/>
  <c r="P672" i="7"/>
  <c r="P336" i="7"/>
  <c r="P335" i="7"/>
  <c r="P334" i="7"/>
  <c r="P333" i="7"/>
  <c r="P332" i="7"/>
  <c r="P331" i="7"/>
  <c r="P330" i="7"/>
  <c r="P329" i="7"/>
  <c r="P328" i="7"/>
  <c r="P327" i="7"/>
  <c r="P648" i="7"/>
  <c r="P647" i="7"/>
  <c r="P646" i="7"/>
  <c r="P645" i="7"/>
  <c r="P644" i="7"/>
  <c r="P643" i="7"/>
  <c r="P642" i="7"/>
  <c r="P641" i="7"/>
  <c r="P640" i="7"/>
  <c r="P310" i="7"/>
  <c r="P309" i="7"/>
  <c r="P308" i="7"/>
  <c r="P307" i="7"/>
  <c r="P306" i="7"/>
  <c r="P305" i="7"/>
  <c r="P304" i="7"/>
  <c r="P303" i="7"/>
  <c r="P302" i="7"/>
  <c r="P301" i="7"/>
  <c r="P616" i="7"/>
  <c r="P615" i="7"/>
  <c r="P614" i="7"/>
  <c r="P613" i="7"/>
  <c r="P612" i="7"/>
  <c r="P611" i="7"/>
  <c r="P610" i="7"/>
  <c r="P609" i="7"/>
  <c r="P607" i="7"/>
  <c r="P285" i="7"/>
  <c r="P284" i="7"/>
  <c r="P283" i="7"/>
  <c r="P282" i="7"/>
  <c r="P281" i="7"/>
  <c r="P280" i="7"/>
  <c r="P279" i="7"/>
  <c r="P278" i="7"/>
  <c r="P277" i="7"/>
  <c r="P498" i="7"/>
  <c r="P492" i="7"/>
  <c r="P407" i="7"/>
  <c r="P392" i="7"/>
  <c r="P391" i="7"/>
  <c r="P390" i="7"/>
  <c r="P389" i="7"/>
  <c r="P388" i="7"/>
  <c r="P387" i="7"/>
  <c r="P256" i="7"/>
  <c r="P255" i="7"/>
  <c r="P254" i="7"/>
  <c r="P262" i="7" s="1"/>
  <c r="P253" i="7"/>
  <c r="P252" i="7"/>
  <c r="P251" i="7"/>
  <c r="P271" i="7"/>
  <c r="P28" i="7"/>
  <c r="O416" i="7"/>
  <c r="O417" i="7"/>
  <c r="O441" i="7"/>
  <c r="O465" i="7"/>
  <c r="O469" i="7"/>
  <c r="O473" i="7"/>
  <c r="O442" i="7"/>
  <c r="O446" i="7"/>
  <c r="O470" i="7"/>
  <c r="O408" i="7"/>
  <c r="O418" i="7"/>
  <c r="O420" i="7"/>
  <c r="O439" i="7"/>
  <c r="O447" i="7"/>
  <c r="O467" i="7"/>
  <c r="O471" i="7"/>
  <c r="O444" i="7"/>
  <c r="O464" i="7"/>
  <c r="O472" i="7"/>
  <c r="N81" i="7"/>
  <c r="O276" i="7"/>
  <c r="O669" i="7"/>
  <c r="O654" i="7" s="1"/>
  <c r="O80" i="7" s="1"/>
  <c r="O272" i="7"/>
  <c r="O414" i="7"/>
  <c r="O413" i="7"/>
  <c r="O421" i="7"/>
  <c r="O445" i="7"/>
  <c r="O438" i="7"/>
  <c r="O466" i="7"/>
  <c r="V22" i="7" l="1"/>
  <c r="V401" i="7"/>
  <c r="V265" i="7"/>
  <c r="U72" i="7"/>
  <c r="AP160" i="1"/>
  <c r="AO184" i="1"/>
  <c r="AO186" i="1" s="1"/>
  <c r="V552" i="7"/>
  <c r="V584" i="7"/>
  <c r="V563" i="7"/>
  <c r="V564" i="7"/>
  <c r="V566" i="7"/>
  <c r="V562" i="7"/>
  <c r="V491" i="7"/>
  <c r="V537" i="7"/>
  <c r="V533" i="7"/>
  <c r="V529" i="7"/>
  <c r="V525" i="7"/>
  <c r="V497" i="7"/>
  <c r="V29" i="7"/>
  <c r="V33" i="7"/>
  <c r="V26" i="7"/>
  <c r="V558" i="7"/>
  <c r="W554" i="7"/>
  <c r="V546" i="7"/>
  <c r="V40" i="7"/>
  <c r="V668" i="7"/>
  <c r="V666" i="7"/>
  <c r="V664" i="7"/>
  <c r="V662" i="7"/>
  <c r="V635" i="7"/>
  <c r="V634" i="7"/>
  <c r="V633" i="7"/>
  <c r="V632" i="7"/>
  <c r="V631" i="7"/>
  <c r="V630" i="7"/>
  <c r="V629" i="7"/>
  <c r="V628" i="7"/>
  <c r="V627" i="7"/>
  <c r="V604" i="7"/>
  <c r="V603" i="7"/>
  <c r="V602" i="7"/>
  <c r="V661" i="7"/>
  <c r="V636" i="7"/>
  <c r="V667" i="7"/>
  <c r="V663" i="7"/>
  <c r="V659" i="7"/>
  <c r="V665" i="7"/>
  <c r="V660" i="7"/>
  <c r="V600" i="7"/>
  <c r="V598" i="7"/>
  <c r="V596" i="7"/>
  <c r="V601" i="7"/>
  <c r="V599" i="7"/>
  <c r="V597" i="7"/>
  <c r="V595" i="7"/>
  <c r="V41" i="7"/>
  <c r="V19" i="7"/>
  <c r="W2" i="7"/>
  <c r="Q578" i="7"/>
  <c r="O81" i="7"/>
  <c r="O412" i="7"/>
  <c r="P417" i="7"/>
  <c r="P272" i="7"/>
  <c r="P415" i="7"/>
  <c r="P416" i="7"/>
  <c r="P420" i="7"/>
  <c r="P440" i="7"/>
  <c r="P444" i="7"/>
  <c r="P464" i="7"/>
  <c r="P468" i="7"/>
  <c r="P472" i="7"/>
  <c r="P441" i="7"/>
  <c r="P445" i="7"/>
  <c r="P465" i="7"/>
  <c r="P469" i="7"/>
  <c r="P473" i="7"/>
  <c r="P30" i="7"/>
  <c r="P276" i="7"/>
  <c r="P605" i="7"/>
  <c r="P590" i="7" s="1"/>
  <c r="P78" i="7" s="1"/>
  <c r="P637" i="7"/>
  <c r="P622" i="7" s="1"/>
  <c r="P79" i="7" s="1"/>
  <c r="P669" i="7"/>
  <c r="P654" i="7" s="1"/>
  <c r="P80" i="7" s="1"/>
  <c r="Q680" i="7"/>
  <c r="Q679" i="7"/>
  <c r="Q678" i="7"/>
  <c r="Q677" i="7"/>
  <c r="Q676" i="7"/>
  <c r="Q674" i="7"/>
  <c r="Q672" i="7"/>
  <c r="Q336" i="7"/>
  <c r="Q335" i="7"/>
  <c r="Q334" i="7"/>
  <c r="Q333" i="7"/>
  <c r="Q332" i="7"/>
  <c r="Q331" i="7"/>
  <c r="Q330" i="7"/>
  <c r="Q329" i="7"/>
  <c r="Q328" i="7"/>
  <c r="Q310" i="7"/>
  <c r="Q309" i="7"/>
  <c r="Q308" i="7"/>
  <c r="Q307" i="7"/>
  <c r="Q306" i="7"/>
  <c r="Q305" i="7"/>
  <c r="Q304" i="7"/>
  <c r="Q327" i="7"/>
  <c r="Q648" i="7"/>
  <c r="Q647" i="7"/>
  <c r="Q646" i="7"/>
  <c r="Q645" i="7"/>
  <c r="Q644" i="7"/>
  <c r="Q643" i="7"/>
  <c r="Q642" i="7"/>
  <c r="Q641" i="7"/>
  <c r="Q640" i="7"/>
  <c r="Q303" i="7"/>
  <c r="Q285" i="7"/>
  <c r="Q284" i="7"/>
  <c r="Q283" i="7"/>
  <c r="Q282" i="7"/>
  <c r="Q281" i="7"/>
  <c r="Q280" i="7"/>
  <c r="Q302" i="7"/>
  <c r="Q616" i="7"/>
  <c r="Q615" i="7"/>
  <c r="Q614" i="7"/>
  <c r="Q613" i="7"/>
  <c r="Q612" i="7"/>
  <c r="Q611" i="7"/>
  <c r="Q610" i="7"/>
  <c r="Q609" i="7"/>
  <c r="Q607" i="7"/>
  <c r="Q279" i="7"/>
  <c r="Q278" i="7"/>
  <c r="Q277" i="7"/>
  <c r="Q498" i="7"/>
  <c r="Q492" i="7"/>
  <c r="Q392" i="7"/>
  <c r="Q391" i="7"/>
  <c r="Q390" i="7"/>
  <c r="Q389" i="7"/>
  <c r="Q388" i="7"/>
  <c r="Q387" i="7"/>
  <c r="Q407" i="7"/>
  <c r="Q271" i="7"/>
  <c r="Q256" i="7"/>
  <c r="Q255" i="7"/>
  <c r="Q254" i="7"/>
  <c r="Q262" i="7" s="1"/>
  <c r="Q253" i="7"/>
  <c r="Q252" i="7"/>
  <c r="Q251" i="7"/>
  <c r="Q28" i="7"/>
  <c r="P413" i="7"/>
  <c r="P421" i="7"/>
  <c r="P419" i="7"/>
  <c r="P414" i="7"/>
  <c r="P418" i="7"/>
  <c r="P438" i="7"/>
  <c r="P442" i="7"/>
  <c r="P446" i="7"/>
  <c r="P466" i="7"/>
  <c r="P470" i="7"/>
  <c r="P408" i="7"/>
  <c r="P439" i="7"/>
  <c r="P443" i="7"/>
  <c r="P447" i="7"/>
  <c r="P467" i="7"/>
  <c r="P471" i="7"/>
  <c r="W22" i="7" l="1"/>
  <c r="W40" i="7" s="1"/>
  <c r="W401" i="7"/>
  <c r="W265" i="7"/>
  <c r="AQ160" i="1"/>
  <c r="AQ184" i="1" s="1"/>
  <c r="AQ186" i="1" s="1"/>
  <c r="AP184" i="1"/>
  <c r="AP186" i="1" s="1"/>
  <c r="V72" i="7"/>
  <c r="W552" i="7"/>
  <c r="W584" i="7"/>
  <c r="W563" i="7"/>
  <c r="W564" i="7"/>
  <c r="W566" i="7"/>
  <c r="W562" i="7"/>
  <c r="U545" i="7"/>
  <c r="U547" i="7" s="1"/>
  <c r="W497" i="7"/>
  <c r="W491" i="7"/>
  <c r="W529" i="7"/>
  <c r="W537" i="7"/>
  <c r="W533" i="7"/>
  <c r="W525" i="7"/>
  <c r="W29" i="7"/>
  <c r="W33" i="7"/>
  <c r="W26" i="7"/>
  <c r="W558" i="7"/>
  <c r="X554" i="7"/>
  <c r="W546" i="7"/>
  <c r="W668" i="7"/>
  <c r="W667" i="7"/>
  <c r="W666" i="7"/>
  <c r="W665" i="7"/>
  <c r="W664" i="7"/>
  <c r="W663" i="7"/>
  <c r="W662" i="7"/>
  <c r="W661" i="7"/>
  <c r="W660" i="7"/>
  <c r="W636" i="7"/>
  <c r="W659" i="7"/>
  <c r="W635" i="7"/>
  <c r="W633" i="7"/>
  <c r="W634" i="7"/>
  <c r="W632" i="7"/>
  <c r="W630" i="7"/>
  <c r="W628" i="7"/>
  <c r="W604" i="7"/>
  <c r="W602" i="7"/>
  <c r="W629" i="7"/>
  <c r="W601" i="7"/>
  <c r="W599" i="7"/>
  <c r="W597" i="7"/>
  <c r="W595" i="7"/>
  <c r="W631" i="7"/>
  <c r="W627" i="7"/>
  <c r="W603" i="7"/>
  <c r="W600" i="7"/>
  <c r="W598" i="7"/>
  <c r="W596" i="7"/>
  <c r="W19" i="7"/>
  <c r="W41" i="7"/>
  <c r="X2" i="7"/>
  <c r="R578" i="7"/>
  <c r="Q276" i="7"/>
  <c r="Q637" i="7"/>
  <c r="Q622" i="7" s="1"/>
  <c r="Q79" i="7" s="1"/>
  <c r="Q30" i="7"/>
  <c r="Q301" i="7"/>
  <c r="Q605" i="7"/>
  <c r="Q590" i="7" s="1"/>
  <c r="Q78" i="7" s="1"/>
  <c r="Q416" i="7"/>
  <c r="Q418" i="7"/>
  <c r="Q415" i="7"/>
  <c r="Q419" i="7"/>
  <c r="Q439" i="7"/>
  <c r="Q443" i="7"/>
  <c r="Q447" i="7"/>
  <c r="Q467" i="7"/>
  <c r="Q471" i="7"/>
  <c r="Q440" i="7"/>
  <c r="Q444" i="7"/>
  <c r="Q464" i="7"/>
  <c r="Q468" i="7"/>
  <c r="Q472" i="7"/>
  <c r="P412" i="7"/>
  <c r="Q669" i="7"/>
  <c r="Q654" i="7" s="1"/>
  <c r="Q80" i="7" s="1"/>
  <c r="P81" i="7"/>
  <c r="R680" i="7"/>
  <c r="R679" i="7"/>
  <c r="R678" i="7"/>
  <c r="R677" i="7"/>
  <c r="R675" i="7"/>
  <c r="R673" i="7"/>
  <c r="R672" i="7"/>
  <c r="R336" i="7"/>
  <c r="R335" i="7"/>
  <c r="R334" i="7"/>
  <c r="R333" i="7"/>
  <c r="R332" i="7"/>
  <c r="R331" i="7"/>
  <c r="R330" i="7"/>
  <c r="R329" i="7"/>
  <c r="R328" i="7"/>
  <c r="R327" i="7"/>
  <c r="R648" i="7"/>
  <c r="R647" i="7"/>
  <c r="R646" i="7"/>
  <c r="R645" i="7"/>
  <c r="R644" i="7"/>
  <c r="R643" i="7"/>
  <c r="R642" i="7"/>
  <c r="R641" i="7"/>
  <c r="R639" i="7"/>
  <c r="R310" i="7"/>
  <c r="R309" i="7"/>
  <c r="R308" i="7"/>
  <c r="R307" i="7"/>
  <c r="R306" i="7"/>
  <c r="R305" i="7"/>
  <c r="R304" i="7"/>
  <c r="R303" i="7"/>
  <c r="R302" i="7"/>
  <c r="R301" i="7"/>
  <c r="R616" i="7"/>
  <c r="R615" i="7"/>
  <c r="R614" i="7"/>
  <c r="R613" i="7"/>
  <c r="R612" i="7"/>
  <c r="R611" i="7"/>
  <c r="R610" i="7"/>
  <c r="R609" i="7"/>
  <c r="R607" i="7"/>
  <c r="R285" i="7"/>
  <c r="R284" i="7"/>
  <c r="R283" i="7"/>
  <c r="R282" i="7"/>
  <c r="R281" i="7"/>
  <c r="R280" i="7"/>
  <c r="R279" i="7"/>
  <c r="R278" i="7"/>
  <c r="R277" i="7"/>
  <c r="R498" i="7"/>
  <c r="R492" i="7"/>
  <c r="R407" i="7"/>
  <c r="R392" i="7"/>
  <c r="R391" i="7"/>
  <c r="R390" i="7"/>
  <c r="R389" i="7"/>
  <c r="R388" i="7"/>
  <c r="R387" i="7"/>
  <c r="R256" i="7"/>
  <c r="R255" i="7"/>
  <c r="R254" i="7"/>
  <c r="R262" i="7" s="1"/>
  <c r="R253" i="7"/>
  <c r="R252" i="7"/>
  <c r="R251" i="7"/>
  <c r="R271" i="7"/>
  <c r="R28" i="7"/>
  <c r="Q272" i="7"/>
  <c r="Q420" i="7"/>
  <c r="Q414" i="7"/>
  <c r="Q413" i="7"/>
  <c r="Q417" i="7"/>
  <c r="Q421" i="7"/>
  <c r="Q441" i="7"/>
  <c r="Q445" i="7"/>
  <c r="Q465" i="7"/>
  <c r="Q469" i="7"/>
  <c r="Q473" i="7"/>
  <c r="Q442" i="7"/>
  <c r="Q446" i="7"/>
  <c r="Q466" i="7"/>
  <c r="Q470" i="7"/>
  <c r="Q408" i="7"/>
  <c r="X22" i="7" l="1"/>
  <c r="X401" i="7"/>
  <c r="X265" i="7"/>
  <c r="W72" i="7"/>
  <c r="C35" i="7" a="1"/>
  <c r="X552" i="7"/>
  <c r="X584" i="7"/>
  <c r="X563" i="7"/>
  <c r="X564" i="7"/>
  <c r="X566" i="7"/>
  <c r="X562" i="7"/>
  <c r="V545" i="7"/>
  <c r="V547" i="7" s="1"/>
  <c r="X529" i="7"/>
  <c r="X497" i="7"/>
  <c r="X491" i="7"/>
  <c r="X537" i="7"/>
  <c r="X533" i="7"/>
  <c r="X525" i="7"/>
  <c r="X29" i="7"/>
  <c r="X33" i="7"/>
  <c r="X26" i="7"/>
  <c r="X558" i="7"/>
  <c r="Y554" i="7"/>
  <c r="X546" i="7"/>
  <c r="Q438" i="7"/>
  <c r="Q412" i="7"/>
  <c r="X40" i="7"/>
  <c r="X667" i="7"/>
  <c r="X665" i="7"/>
  <c r="X663" i="7"/>
  <c r="X661" i="7"/>
  <c r="X668" i="7"/>
  <c r="X664" i="7"/>
  <c r="X660" i="7"/>
  <c r="X666" i="7"/>
  <c r="X659" i="7"/>
  <c r="X635" i="7"/>
  <c r="X633" i="7"/>
  <c r="X629" i="7"/>
  <c r="X662" i="7"/>
  <c r="X634" i="7"/>
  <c r="X632" i="7"/>
  <c r="X630" i="7"/>
  <c r="X636" i="7"/>
  <c r="X601" i="7"/>
  <c r="X600" i="7"/>
  <c r="X599" i="7"/>
  <c r="X598" i="7"/>
  <c r="X597" i="7"/>
  <c r="X596" i="7"/>
  <c r="X595" i="7"/>
  <c r="X631" i="7"/>
  <c r="X627" i="7"/>
  <c r="X604" i="7"/>
  <c r="X602" i="7"/>
  <c r="X603" i="7"/>
  <c r="X628" i="7"/>
  <c r="X19" i="7"/>
  <c r="X41" i="7"/>
  <c r="Y2" i="7"/>
  <c r="S578" i="7"/>
  <c r="B382" i="7"/>
  <c r="E361" i="7" s="1"/>
  <c r="E360" i="7" s="1"/>
  <c r="R276" i="7"/>
  <c r="Q81" i="7"/>
  <c r="S680" i="7"/>
  <c r="S679" i="7"/>
  <c r="S678" i="7"/>
  <c r="S677" i="7"/>
  <c r="S675" i="7"/>
  <c r="S673" i="7"/>
  <c r="S336" i="7"/>
  <c r="S335" i="7"/>
  <c r="S334" i="7"/>
  <c r="S333" i="7"/>
  <c r="S332" i="7"/>
  <c r="S331" i="7"/>
  <c r="S330" i="7"/>
  <c r="S329" i="7"/>
  <c r="S672" i="7"/>
  <c r="S327" i="7"/>
  <c r="S310" i="7"/>
  <c r="S309" i="7"/>
  <c r="S308" i="7"/>
  <c r="S307" i="7"/>
  <c r="S306" i="7"/>
  <c r="S305" i="7"/>
  <c r="S304" i="7"/>
  <c r="S328" i="7"/>
  <c r="S648" i="7"/>
  <c r="S647" i="7"/>
  <c r="S646" i="7"/>
  <c r="S645" i="7"/>
  <c r="S644" i="7"/>
  <c r="S643" i="7"/>
  <c r="S642" i="7"/>
  <c r="S641" i="7"/>
  <c r="S639" i="7"/>
  <c r="S285" i="7"/>
  <c r="S284" i="7"/>
  <c r="S283" i="7"/>
  <c r="S282" i="7"/>
  <c r="S281" i="7"/>
  <c r="S280" i="7"/>
  <c r="S303" i="7"/>
  <c r="S302" i="7"/>
  <c r="S301" i="7"/>
  <c r="S616" i="7"/>
  <c r="S615" i="7"/>
  <c r="S614" i="7"/>
  <c r="S613" i="7"/>
  <c r="S612" i="7"/>
  <c r="S611" i="7"/>
  <c r="S610" i="7"/>
  <c r="S609" i="7"/>
  <c r="S607" i="7"/>
  <c r="S278" i="7"/>
  <c r="S279" i="7"/>
  <c r="S277" i="7"/>
  <c r="S498" i="7"/>
  <c r="S492" i="7"/>
  <c r="S392" i="7"/>
  <c r="S391" i="7"/>
  <c r="S390" i="7"/>
  <c r="S389" i="7"/>
  <c r="S388" i="7"/>
  <c r="S387" i="7"/>
  <c r="S407" i="7"/>
  <c r="S271" i="7"/>
  <c r="S256" i="7"/>
  <c r="S255" i="7"/>
  <c r="S254" i="7"/>
  <c r="S262" i="7" s="1"/>
  <c r="S253" i="7"/>
  <c r="S252" i="7"/>
  <c r="S251" i="7"/>
  <c r="S28" i="7"/>
  <c r="R419" i="7"/>
  <c r="R417" i="7"/>
  <c r="R416" i="7"/>
  <c r="R420" i="7"/>
  <c r="R440" i="7"/>
  <c r="R444" i="7"/>
  <c r="R464" i="7"/>
  <c r="R468" i="7"/>
  <c r="R472" i="7"/>
  <c r="R441" i="7"/>
  <c r="R445" i="7"/>
  <c r="R465" i="7"/>
  <c r="R469" i="7"/>
  <c r="R473" i="7"/>
  <c r="R30" i="7"/>
  <c r="R605" i="7"/>
  <c r="R590" i="7" s="1"/>
  <c r="R78" i="7" s="1"/>
  <c r="R637" i="7"/>
  <c r="R622" i="7" s="1"/>
  <c r="R79" i="7" s="1"/>
  <c r="R669" i="7"/>
  <c r="R654" i="7" s="1"/>
  <c r="R80" i="7" s="1"/>
  <c r="R415" i="7"/>
  <c r="R272" i="7"/>
  <c r="R413" i="7"/>
  <c r="R421" i="7"/>
  <c r="R414" i="7"/>
  <c r="R418" i="7"/>
  <c r="R438" i="7"/>
  <c r="R442" i="7"/>
  <c r="R446" i="7"/>
  <c r="R466" i="7"/>
  <c r="R470" i="7"/>
  <c r="R408" i="7"/>
  <c r="R439" i="7"/>
  <c r="R443" i="7"/>
  <c r="R447" i="7"/>
  <c r="R467" i="7"/>
  <c r="R471" i="7"/>
  <c r="Y22" i="7" l="1"/>
  <c r="Y401" i="7"/>
  <c r="Y265" i="7"/>
  <c r="C35" i="7"/>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552" i="7"/>
  <c r="Y584" i="7"/>
  <c r="X72" i="7"/>
  <c r="Y563" i="7"/>
  <c r="Y564" i="7"/>
  <c r="Y566" i="7"/>
  <c r="Y562" i="7"/>
  <c r="W545" i="7"/>
  <c r="W547" i="7" s="1"/>
  <c r="Y497" i="7"/>
  <c r="Y491" i="7"/>
  <c r="Y537" i="7"/>
  <c r="Y533" i="7"/>
  <c r="Y529" i="7"/>
  <c r="Y525" i="7"/>
  <c r="Y29" i="7"/>
  <c r="Y33" i="7"/>
  <c r="Y26" i="7"/>
  <c r="Y558" i="7"/>
  <c r="Z554" i="7"/>
  <c r="Y546" i="7"/>
  <c r="E357" i="7"/>
  <c r="B383" i="7"/>
  <c r="E218" i="7"/>
  <c r="E221" i="7"/>
  <c r="E223" i="7"/>
  <c r="E222" i="7"/>
  <c r="E219" i="7"/>
  <c r="E220" i="7"/>
  <c r="R412" i="7"/>
  <c r="Y40" i="7"/>
  <c r="Y659" i="7"/>
  <c r="Y636" i="7"/>
  <c r="Y667" i="7"/>
  <c r="Y665" i="7"/>
  <c r="Y663" i="7"/>
  <c r="Y661" i="7"/>
  <c r="Y662" i="7"/>
  <c r="Y668" i="7"/>
  <c r="Y634" i="7"/>
  <c r="Y632" i="7"/>
  <c r="Y664" i="7"/>
  <c r="Y660" i="7"/>
  <c r="Y666" i="7"/>
  <c r="Y635" i="7"/>
  <c r="Y633" i="7"/>
  <c r="Y631" i="7"/>
  <c r="Y629" i="7"/>
  <c r="Y627" i="7"/>
  <c r="Y603" i="7"/>
  <c r="Y604" i="7"/>
  <c r="Y602" i="7"/>
  <c r="Y601" i="7"/>
  <c r="Y599" i="7"/>
  <c r="Y597" i="7"/>
  <c r="Y595" i="7"/>
  <c r="Y630" i="7"/>
  <c r="Y628" i="7"/>
  <c r="Y600" i="7"/>
  <c r="Y598" i="7"/>
  <c r="Y596" i="7"/>
  <c r="Y41" i="7"/>
  <c r="Y19" i="7"/>
  <c r="Z2" i="7"/>
  <c r="C161" i="7"/>
  <c r="T578" i="7"/>
  <c r="S276" i="7"/>
  <c r="T680" i="7"/>
  <c r="T679" i="7"/>
  <c r="T678" i="7"/>
  <c r="T677" i="7"/>
  <c r="T675" i="7"/>
  <c r="T673" i="7"/>
  <c r="T672" i="7"/>
  <c r="T336" i="7"/>
  <c r="T335" i="7"/>
  <c r="T334" i="7"/>
  <c r="T333" i="7"/>
  <c r="T332" i="7"/>
  <c r="T331" i="7"/>
  <c r="T330" i="7"/>
  <c r="T329" i="7"/>
  <c r="T328" i="7"/>
  <c r="T327" i="7"/>
  <c r="T648" i="7"/>
  <c r="T647" i="7"/>
  <c r="T646" i="7"/>
  <c r="T645" i="7"/>
  <c r="T644" i="7"/>
  <c r="T643" i="7"/>
  <c r="T642" i="7"/>
  <c r="T641" i="7"/>
  <c r="T639" i="7"/>
  <c r="T310" i="7"/>
  <c r="T309" i="7"/>
  <c r="T308" i="7"/>
  <c r="T307" i="7"/>
  <c r="T306" i="7"/>
  <c r="T305" i="7"/>
  <c r="T304" i="7"/>
  <c r="T303" i="7"/>
  <c r="T302" i="7"/>
  <c r="T301" i="7"/>
  <c r="T616" i="7"/>
  <c r="T615" i="7"/>
  <c r="T614" i="7"/>
  <c r="T613" i="7"/>
  <c r="T612" i="7"/>
  <c r="T611" i="7"/>
  <c r="T610" i="7"/>
  <c r="T609" i="7"/>
  <c r="T607" i="7"/>
  <c r="T285" i="7"/>
  <c r="T284" i="7"/>
  <c r="T283" i="7"/>
  <c r="T282" i="7"/>
  <c r="T281" i="7"/>
  <c r="T280" i="7"/>
  <c r="T279" i="7"/>
  <c r="T278" i="7"/>
  <c r="T277" i="7"/>
  <c r="T498" i="7"/>
  <c r="T492" i="7"/>
  <c r="T407" i="7"/>
  <c r="T392" i="7"/>
  <c r="T391" i="7"/>
  <c r="T390" i="7"/>
  <c r="T389" i="7"/>
  <c r="T388" i="7"/>
  <c r="T387" i="7"/>
  <c r="T256" i="7"/>
  <c r="T255" i="7"/>
  <c r="T254" i="7"/>
  <c r="T262" i="7" s="1"/>
  <c r="T253" i="7"/>
  <c r="T252" i="7"/>
  <c r="T251" i="7"/>
  <c r="T271" i="7"/>
  <c r="T28" i="7"/>
  <c r="S272" i="7"/>
  <c r="S414" i="7"/>
  <c r="S416" i="7"/>
  <c r="S413" i="7"/>
  <c r="S417" i="7"/>
  <c r="S421" i="7"/>
  <c r="S441" i="7"/>
  <c r="S445" i="7"/>
  <c r="S465" i="7"/>
  <c r="S469" i="7"/>
  <c r="S473" i="7"/>
  <c r="S438" i="7"/>
  <c r="S442" i="7"/>
  <c r="S446" i="7"/>
  <c r="S466" i="7"/>
  <c r="S470" i="7"/>
  <c r="S408" i="7"/>
  <c r="R81" i="7"/>
  <c r="S30" i="7"/>
  <c r="S605" i="7"/>
  <c r="S590" i="7" s="1"/>
  <c r="S78" i="7" s="1"/>
  <c r="S637" i="7"/>
  <c r="S622" i="7" s="1"/>
  <c r="S79" i="7" s="1"/>
  <c r="S418" i="7"/>
  <c r="S420" i="7"/>
  <c r="S415" i="7"/>
  <c r="S419" i="7"/>
  <c r="S439" i="7"/>
  <c r="S443" i="7"/>
  <c r="S447" i="7"/>
  <c r="S467" i="7"/>
  <c r="S471" i="7"/>
  <c r="S440" i="7"/>
  <c r="S444" i="7"/>
  <c r="S464" i="7"/>
  <c r="S468" i="7"/>
  <c r="S472" i="7"/>
  <c r="S669" i="7"/>
  <c r="S654" i="7" s="1"/>
  <c r="S80" i="7" s="1"/>
  <c r="Z22" i="7" l="1"/>
  <c r="Z40" i="7" s="1"/>
  <c r="Z401" i="7"/>
  <c r="Z265" i="7"/>
  <c r="Y72" i="7"/>
  <c r="Z552" i="7"/>
  <c r="Z584" i="7"/>
  <c r="Z563" i="7"/>
  <c r="Z564" i="7"/>
  <c r="Z566" i="7"/>
  <c r="Z562" i="7"/>
  <c r="X545" i="7"/>
  <c r="X547" i="7" s="1"/>
  <c r="Z497" i="7"/>
  <c r="Z525" i="7"/>
  <c r="Z491" i="7"/>
  <c r="Z537" i="7"/>
  <c r="Z533" i="7"/>
  <c r="Z529" i="7"/>
  <c r="Z29" i="7"/>
  <c r="Z33" i="7"/>
  <c r="Z26" i="7"/>
  <c r="Z558" i="7"/>
  <c r="AA554" i="7"/>
  <c r="Z546" i="7"/>
  <c r="E354" i="7"/>
  <c r="E356" i="7"/>
  <c r="E355" i="7"/>
  <c r="E359" i="7"/>
  <c r="E358" i="7"/>
  <c r="S412" i="7"/>
  <c r="Z668" i="7"/>
  <c r="Z666" i="7"/>
  <c r="Z664" i="7"/>
  <c r="Z662" i="7"/>
  <c r="Z660" i="7"/>
  <c r="Z665" i="7"/>
  <c r="Z661" i="7"/>
  <c r="Z659" i="7"/>
  <c r="Z635" i="7"/>
  <c r="Z634" i="7"/>
  <c r="Z633" i="7"/>
  <c r="Z632" i="7"/>
  <c r="Z631" i="7"/>
  <c r="Z630" i="7"/>
  <c r="Z629" i="7"/>
  <c r="Z628" i="7"/>
  <c r="Z627" i="7"/>
  <c r="Z604" i="7"/>
  <c r="Z603" i="7"/>
  <c r="Z602" i="7"/>
  <c r="Z667" i="7"/>
  <c r="Z663" i="7"/>
  <c r="Z636" i="7"/>
  <c r="Z595" i="7"/>
  <c r="Z600" i="7"/>
  <c r="Z598" i="7"/>
  <c r="Z596" i="7"/>
  <c r="Z601" i="7"/>
  <c r="Z599" i="7"/>
  <c r="Z597" i="7"/>
  <c r="Z41" i="7"/>
  <c r="Z19" i="7"/>
  <c r="AA2" i="7"/>
  <c r="U578" i="7"/>
  <c r="T276" i="7"/>
  <c r="T669" i="7"/>
  <c r="T654" i="7" s="1"/>
  <c r="T80" i="7" s="1"/>
  <c r="U680" i="7"/>
  <c r="U679" i="7"/>
  <c r="U678" i="7"/>
  <c r="U676" i="7"/>
  <c r="U675" i="7"/>
  <c r="U673" i="7"/>
  <c r="U672" i="7"/>
  <c r="U336" i="7"/>
  <c r="U335" i="7"/>
  <c r="U334" i="7"/>
  <c r="U333" i="7"/>
  <c r="U332" i="7"/>
  <c r="U331" i="7"/>
  <c r="U330" i="7"/>
  <c r="U329" i="7"/>
  <c r="U328" i="7"/>
  <c r="U310" i="7"/>
  <c r="U309" i="7"/>
  <c r="U308" i="7"/>
  <c r="U307" i="7"/>
  <c r="U306" i="7"/>
  <c r="U305" i="7"/>
  <c r="U304" i="7"/>
  <c r="U327" i="7"/>
  <c r="U648" i="7"/>
  <c r="U647" i="7"/>
  <c r="U646" i="7"/>
  <c r="U645" i="7"/>
  <c r="U644" i="7"/>
  <c r="U643" i="7"/>
  <c r="U642" i="7"/>
  <c r="U641" i="7"/>
  <c r="U639" i="7"/>
  <c r="U303" i="7"/>
  <c r="U285" i="7"/>
  <c r="U284" i="7"/>
  <c r="U283" i="7"/>
  <c r="U282" i="7"/>
  <c r="U281" i="7"/>
  <c r="U280" i="7"/>
  <c r="U302" i="7"/>
  <c r="U301" i="7"/>
  <c r="U616" i="7"/>
  <c r="U615" i="7"/>
  <c r="U614" i="7"/>
  <c r="U613" i="7"/>
  <c r="U612" i="7"/>
  <c r="U611" i="7"/>
  <c r="U610" i="7"/>
  <c r="U609" i="7"/>
  <c r="U607" i="7"/>
  <c r="U279" i="7"/>
  <c r="U278" i="7"/>
  <c r="U277" i="7"/>
  <c r="U498" i="7"/>
  <c r="U492" i="7"/>
  <c r="U392" i="7"/>
  <c r="U391" i="7"/>
  <c r="U390" i="7"/>
  <c r="U389" i="7"/>
  <c r="U388" i="7"/>
  <c r="U387" i="7"/>
  <c r="U407" i="7"/>
  <c r="U271" i="7"/>
  <c r="U256" i="7"/>
  <c r="U255" i="7"/>
  <c r="U254" i="7"/>
  <c r="U262" i="7" s="1"/>
  <c r="U253" i="7"/>
  <c r="U252" i="7"/>
  <c r="U251" i="7"/>
  <c r="U28" i="7"/>
  <c r="T417" i="7"/>
  <c r="T272" i="7"/>
  <c r="T415" i="7"/>
  <c r="T416" i="7"/>
  <c r="T420" i="7"/>
  <c r="T440" i="7"/>
  <c r="T444" i="7"/>
  <c r="T464" i="7"/>
  <c r="T468" i="7"/>
  <c r="T472" i="7"/>
  <c r="T441" i="7"/>
  <c r="T445" i="7"/>
  <c r="T465" i="7"/>
  <c r="T469" i="7"/>
  <c r="T473" i="7"/>
  <c r="T30" i="7"/>
  <c r="T605" i="7"/>
  <c r="T590" i="7" s="1"/>
  <c r="T78" i="7" s="1"/>
  <c r="T637" i="7"/>
  <c r="T622" i="7" s="1"/>
  <c r="T79" i="7" s="1"/>
  <c r="T413" i="7"/>
  <c r="T421" i="7"/>
  <c r="T419" i="7"/>
  <c r="T414" i="7"/>
  <c r="T418" i="7"/>
  <c r="T438" i="7"/>
  <c r="T442" i="7"/>
  <c r="T446" i="7"/>
  <c r="T466" i="7"/>
  <c r="T470" i="7"/>
  <c r="T408" i="7"/>
  <c r="T439" i="7"/>
  <c r="T443" i="7"/>
  <c r="T447" i="7"/>
  <c r="T467" i="7"/>
  <c r="T471" i="7"/>
  <c r="S81" i="7"/>
  <c r="Z72" i="7" l="1"/>
  <c r="AA22" i="7"/>
  <c r="AA40" i="7" s="1"/>
  <c r="AA401" i="7"/>
  <c r="AA265" i="7"/>
  <c r="AA552" i="7"/>
  <c r="AA584" i="7"/>
  <c r="AA563" i="7"/>
  <c r="AA564" i="7"/>
  <c r="AA566" i="7"/>
  <c r="AA562" i="7"/>
  <c r="Y545" i="7"/>
  <c r="Y547" i="7" s="1"/>
  <c r="AA497" i="7"/>
  <c r="AA491" i="7"/>
  <c r="AA537" i="7"/>
  <c r="AA533" i="7"/>
  <c r="AA529" i="7"/>
  <c r="AA525" i="7"/>
  <c r="AA29" i="7"/>
  <c r="AA33" i="7"/>
  <c r="AA26" i="7"/>
  <c r="AA558" i="7"/>
  <c r="AB554" i="7"/>
  <c r="AA546" i="7"/>
  <c r="T412" i="7"/>
  <c r="AA668" i="7"/>
  <c r="AA667" i="7"/>
  <c r="AA666" i="7"/>
  <c r="AA665" i="7"/>
  <c r="AA664" i="7"/>
  <c r="AA663" i="7"/>
  <c r="AA662" i="7"/>
  <c r="AA661" i="7"/>
  <c r="AA660" i="7"/>
  <c r="AA636" i="7"/>
  <c r="AA635" i="7"/>
  <c r="AA633" i="7"/>
  <c r="AA631" i="7"/>
  <c r="AA659" i="7"/>
  <c r="AA634" i="7"/>
  <c r="AA632" i="7"/>
  <c r="AA630" i="7"/>
  <c r="AA628" i="7"/>
  <c r="AA604" i="7"/>
  <c r="AA600" i="7"/>
  <c r="AA598" i="7"/>
  <c r="AA596" i="7"/>
  <c r="AA627" i="7"/>
  <c r="AA603" i="7"/>
  <c r="AA601" i="7"/>
  <c r="AA599" i="7"/>
  <c r="AA597" i="7"/>
  <c r="AA595" i="7"/>
  <c r="AA629" i="7"/>
  <c r="AA602" i="7"/>
  <c r="AA19" i="7"/>
  <c r="AA41" i="7"/>
  <c r="AB2" i="7"/>
  <c r="V578" i="7"/>
  <c r="U276" i="7"/>
  <c r="U669" i="7"/>
  <c r="U654" i="7" s="1"/>
  <c r="U80" i="7" s="1"/>
  <c r="V680" i="7"/>
  <c r="V679" i="7"/>
  <c r="V678" i="7"/>
  <c r="V676" i="7"/>
  <c r="V675" i="7"/>
  <c r="V673" i="7"/>
  <c r="V672" i="7"/>
  <c r="V336" i="7"/>
  <c r="V335" i="7"/>
  <c r="V334" i="7"/>
  <c r="V333" i="7"/>
  <c r="V332" i="7"/>
  <c r="V331" i="7"/>
  <c r="V330" i="7"/>
  <c r="V329" i="7"/>
  <c r="V328" i="7"/>
  <c r="V327" i="7"/>
  <c r="V648" i="7"/>
  <c r="V647" i="7"/>
  <c r="V646" i="7"/>
  <c r="V645" i="7"/>
  <c r="V644" i="7"/>
  <c r="V643" i="7"/>
  <c r="V642" i="7"/>
  <c r="V641" i="7"/>
  <c r="V639" i="7"/>
  <c r="V310" i="7"/>
  <c r="V309" i="7"/>
  <c r="V308" i="7"/>
  <c r="V307" i="7"/>
  <c r="V306" i="7"/>
  <c r="V305" i="7"/>
  <c r="V304" i="7"/>
  <c r="V303" i="7"/>
  <c r="V302" i="7"/>
  <c r="V301" i="7"/>
  <c r="V616" i="7"/>
  <c r="V615" i="7"/>
  <c r="V614" i="7"/>
  <c r="V613" i="7"/>
  <c r="V612" i="7"/>
  <c r="V611" i="7"/>
  <c r="V610" i="7"/>
  <c r="V609" i="7"/>
  <c r="V607" i="7"/>
  <c r="V285" i="7"/>
  <c r="V284" i="7"/>
  <c r="V283" i="7"/>
  <c r="V282" i="7"/>
  <c r="V281" i="7"/>
  <c r="V280" i="7"/>
  <c r="V279" i="7"/>
  <c r="V278" i="7"/>
  <c r="V277" i="7"/>
  <c r="V498" i="7"/>
  <c r="V492" i="7"/>
  <c r="V407" i="7"/>
  <c r="V392" i="7"/>
  <c r="V391" i="7"/>
  <c r="V390" i="7"/>
  <c r="V389" i="7"/>
  <c r="V388" i="7"/>
  <c r="V387" i="7"/>
  <c r="V256" i="7"/>
  <c r="V255" i="7"/>
  <c r="V254" i="7"/>
  <c r="V262" i="7" s="1"/>
  <c r="V253" i="7"/>
  <c r="V252" i="7"/>
  <c r="V251" i="7"/>
  <c r="V271" i="7"/>
  <c r="V28" i="7"/>
  <c r="U272" i="7"/>
  <c r="U420" i="7"/>
  <c r="U414" i="7"/>
  <c r="U413" i="7"/>
  <c r="U417" i="7"/>
  <c r="U421" i="7"/>
  <c r="U441" i="7"/>
  <c r="U445" i="7"/>
  <c r="U465" i="7"/>
  <c r="U469" i="7"/>
  <c r="U473" i="7"/>
  <c r="U438" i="7"/>
  <c r="U442" i="7"/>
  <c r="U446" i="7"/>
  <c r="U466" i="7"/>
  <c r="U470" i="7"/>
  <c r="U408" i="7"/>
  <c r="T81" i="7"/>
  <c r="U30" i="7"/>
  <c r="U605" i="7"/>
  <c r="U590" i="7" s="1"/>
  <c r="U78" i="7" s="1"/>
  <c r="U637" i="7"/>
  <c r="U622" i="7" s="1"/>
  <c r="U79" i="7" s="1"/>
  <c r="U416" i="7"/>
  <c r="U418" i="7"/>
  <c r="U415" i="7"/>
  <c r="U419" i="7"/>
  <c r="U439" i="7"/>
  <c r="U443" i="7"/>
  <c r="U447" i="7"/>
  <c r="U467" i="7"/>
  <c r="U471" i="7"/>
  <c r="U440" i="7"/>
  <c r="U444" i="7"/>
  <c r="U464" i="7"/>
  <c r="U468" i="7"/>
  <c r="U472" i="7"/>
  <c r="AB22" i="7" l="1"/>
  <c r="AB401" i="7"/>
  <c r="AB265" i="7"/>
  <c r="AA72" i="7"/>
  <c r="AB552" i="7"/>
  <c r="AB584" i="7"/>
  <c r="AB563" i="7"/>
  <c r="AB564" i="7"/>
  <c r="AB566" i="7"/>
  <c r="AB562" i="7"/>
  <c r="Z545" i="7"/>
  <c r="Z547" i="7" s="1"/>
  <c r="AB533" i="7"/>
  <c r="AB525" i="7"/>
  <c r="AB497" i="7"/>
  <c r="AB491" i="7"/>
  <c r="AB537" i="7"/>
  <c r="AB529" i="7"/>
  <c r="AB29" i="7"/>
  <c r="AB26" i="7"/>
  <c r="AB33" i="7"/>
  <c r="AB558" i="7"/>
  <c r="AC554" i="7"/>
  <c r="AB546" i="7"/>
  <c r="U412" i="7"/>
  <c r="AB40" i="7"/>
  <c r="AB668" i="7"/>
  <c r="AB666" i="7"/>
  <c r="AB664" i="7"/>
  <c r="AB662" i="7"/>
  <c r="AB636" i="7"/>
  <c r="AB663" i="7"/>
  <c r="AB660" i="7"/>
  <c r="AB635" i="7"/>
  <c r="AB633" i="7"/>
  <c r="AB665" i="7"/>
  <c r="AB659" i="7"/>
  <c r="AB667" i="7"/>
  <c r="AB661" i="7"/>
  <c r="AB634" i="7"/>
  <c r="AB632" i="7"/>
  <c r="AB630" i="7"/>
  <c r="AB628" i="7"/>
  <c r="AB604" i="7"/>
  <c r="AB602" i="7"/>
  <c r="AB601" i="7"/>
  <c r="AB600" i="7"/>
  <c r="AB599" i="7"/>
  <c r="AB598" i="7"/>
  <c r="AB597" i="7"/>
  <c r="AB596" i="7"/>
  <c r="AB595" i="7"/>
  <c r="AB627" i="7"/>
  <c r="AB603" i="7"/>
  <c r="AB631" i="7"/>
  <c r="AB629" i="7"/>
  <c r="AB19" i="7"/>
  <c r="AB41" i="7"/>
  <c r="AC2" i="7"/>
  <c r="W578" i="7"/>
  <c r="W551" i="7"/>
  <c r="V605" i="7"/>
  <c r="V590" i="7" s="1"/>
  <c r="V78" i="7" s="1"/>
  <c r="V669" i="7"/>
  <c r="V654" i="7" s="1"/>
  <c r="V80" i="7" s="1"/>
  <c r="V276" i="7"/>
  <c r="V30" i="7"/>
  <c r="V637" i="7"/>
  <c r="V622" i="7" s="1"/>
  <c r="V79" i="7" s="1"/>
  <c r="W680" i="7"/>
  <c r="W679" i="7"/>
  <c r="W678" i="7"/>
  <c r="W676" i="7"/>
  <c r="W674" i="7"/>
  <c r="W673" i="7"/>
  <c r="W336" i="7"/>
  <c r="W335" i="7"/>
  <c r="W334" i="7"/>
  <c r="W333" i="7"/>
  <c r="W332" i="7"/>
  <c r="W331" i="7"/>
  <c r="W330" i="7"/>
  <c r="W329" i="7"/>
  <c r="W671" i="7"/>
  <c r="W327" i="7"/>
  <c r="W310" i="7"/>
  <c r="W309" i="7"/>
  <c r="W308" i="7"/>
  <c r="W307" i="7"/>
  <c r="W306" i="7"/>
  <c r="W305" i="7"/>
  <c r="W304" i="7"/>
  <c r="W328" i="7"/>
  <c r="W648" i="7"/>
  <c r="W647" i="7"/>
  <c r="W646" i="7"/>
  <c r="W645" i="7"/>
  <c r="W644" i="7"/>
  <c r="W643" i="7"/>
  <c r="W642" i="7"/>
  <c r="W641" i="7"/>
  <c r="W639" i="7"/>
  <c r="W285" i="7"/>
  <c r="W284" i="7"/>
  <c r="W283" i="7"/>
  <c r="W282" i="7"/>
  <c r="W281" i="7"/>
  <c r="W280" i="7"/>
  <c r="W303" i="7"/>
  <c r="W302" i="7"/>
  <c r="W301" i="7"/>
  <c r="W616" i="7"/>
  <c r="W615" i="7"/>
  <c r="W614" i="7"/>
  <c r="W613" i="7"/>
  <c r="W612" i="7"/>
  <c r="W611" i="7"/>
  <c r="W610" i="7"/>
  <c r="W609" i="7"/>
  <c r="W607" i="7"/>
  <c r="W278" i="7"/>
  <c r="W279" i="7"/>
  <c r="W277" i="7"/>
  <c r="W498" i="7"/>
  <c r="W492" i="7"/>
  <c r="W392" i="7"/>
  <c r="W391" i="7"/>
  <c r="W390" i="7"/>
  <c r="W389" i="7"/>
  <c r="W388" i="7"/>
  <c r="W387" i="7"/>
  <c r="W407" i="7"/>
  <c r="W271" i="7"/>
  <c r="W256" i="7"/>
  <c r="W255" i="7"/>
  <c r="W254" i="7"/>
  <c r="W262" i="7" s="1"/>
  <c r="W253" i="7"/>
  <c r="W252" i="7"/>
  <c r="W251" i="7"/>
  <c r="W28" i="7"/>
  <c r="V415" i="7"/>
  <c r="V272" i="7"/>
  <c r="V413" i="7"/>
  <c r="V421" i="7"/>
  <c r="V414" i="7"/>
  <c r="V418" i="7"/>
  <c r="V438" i="7"/>
  <c r="V442" i="7"/>
  <c r="V446" i="7"/>
  <c r="V466" i="7"/>
  <c r="V470" i="7"/>
  <c r="V408" i="7"/>
  <c r="V439" i="7"/>
  <c r="V443" i="7"/>
  <c r="V447" i="7"/>
  <c r="V467" i="7"/>
  <c r="V471" i="7"/>
  <c r="V419" i="7"/>
  <c r="V417" i="7"/>
  <c r="V416" i="7"/>
  <c r="V420" i="7"/>
  <c r="V440" i="7"/>
  <c r="V444" i="7"/>
  <c r="V464" i="7"/>
  <c r="V468" i="7"/>
  <c r="V472" i="7"/>
  <c r="V441" i="7"/>
  <c r="V445" i="7"/>
  <c r="V465" i="7"/>
  <c r="V469" i="7"/>
  <c r="V473" i="7"/>
  <c r="U81" i="7"/>
  <c r="AB72" i="7" l="1"/>
  <c r="AC22" i="7"/>
  <c r="AC40" i="7" s="1"/>
  <c r="AC401" i="7"/>
  <c r="AC265" i="7"/>
  <c r="AC552" i="7"/>
  <c r="AC584" i="7"/>
  <c r="AC563" i="7"/>
  <c r="AC564" i="7"/>
  <c r="AC566" i="7"/>
  <c r="AC562" i="7"/>
  <c r="AA545" i="7"/>
  <c r="AA547" i="7" s="1"/>
  <c r="AC497" i="7"/>
  <c r="AC491" i="7"/>
  <c r="AC537" i="7"/>
  <c r="AC533" i="7"/>
  <c r="AC529" i="7"/>
  <c r="AC525" i="7"/>
  <c r="AC29" i="7"/>
  <c r="AC33" i="7"/>
  <c r="AC26" i="7"/>
  <c r="AC558" i="7"/>
  <c r="AD554" i="7"/>
  <c r="AC546" i="7"/>
  <c r="V412" i="7"/>
  <c r="AC667" i="7"/>
  <c r="AC665" i="7"/>
  <c r="AC663" i="7"/>
  <c r="AC661" i="7"/>
  <c r="AC659" i="7"/>
  <c r="AC636" i="7"/>
  <c r="AC666" i="7"/>
  <c r="AC662" i="7"/>
  <c r="AC668" i="7"/>
  <c r="AC660" i="7"/>
  <c r="AC627" i="7"/>
  <c r="AC664" i="7"/>
  <c r="AC634" i="7"/>
  <c r="AC632" i="7"/>
  <c r="AC630" i="7"/>
  <c r="AC635" i="7"/>
  <c r="AC633" i="7"/>
  <c r="AC631" i="7"/>
  <c r="AC629" i="7"/>
  <c r="AC628" i="7"/>
  <c r="AC601" i="7"/>
  <c r="AC599" i="7"/>
  <c r="AC597" i="7"/>
  <c r="AC595" i="7"/>
  <c r="AC602" i="7"/>
  <c r="AC604" i="7"/>
  <c r="AC603" i="7"/>
  <c r="AC600" i="7"/>
  <c r="AC598" i="7"/>
  <c r="AC596" i="7"/>
  <c r="AC41" i="7"/>
  <c r="AC19" i="7"/>
  <c r="AD2" i="7"/>
  <c r="W553" i="7"/>
  <c r="W555" i="7" s="1"/>
  <c r="X578" i="7"/>
  <c r="X551" i="7"/>
  <c r="W177" i="7"/>
  <c r="W140" i="7"/>
  <c r="W56" i="7"/>
  <c r="W70" i="7"/>
  <c r="V81" i="7"/>
  <c r="W276" i="7"/>
  <c r="W30" i="7"/>
  <c r="W637" i="7"/>
  <c r="W622" i="7" s="1"/>
  <c r="W79" i="7" s="1"/>
  <c r="W605" i="7"/>
  <c r="W590" i="7" s="1"/>
  <c r="W78" i="7" s="1"/>
  <c r="W418" i="7"/>
  <c r="W420" i="7"/>
  <c r="W415" i="7"/>
  <c r="W419" i="7"/>
  <c r="W439" i="7"/>
  <c r="W443" i="7"/>
  <c r="W447" i="7"/>
  <c r="W467" i="7"/>
  <c r="W471" i="7"/>
  <c r="W440" i="7"/>
  <c r="W444" i="7"/>
  <c r="W464" i="7"/>
  <c r="W468" i="7"/>
  <c r="W472" i="7"/>
  <c r="X570" i="7"/>
  <c r="W669" i="7"/>
  <c r="W654" i="7" s="1"/>
  <c r="W80" i="7" s="1"/>
  <c r="X680" i="7"/>
  <c r="X679" i="7"/>
  <c r="X677" i="7"/>
  <c r="X676" i="7"/>
  <c r="X674" i="7"/>
  <c r="X673" i="7"/>
  <c r="X671" i="7"/>
  <c r="X336" i="7"/>
  <c r="X335" i="7"/>
  <c r="X334" i="7"/>
  <c r="X333" i="7"/>
  <c r="X332" i="7"/>
  <c r="X330" i="7"/>
  <c r="X329" i="7"/>
  <c r="X328" i="7"/>
  <c r="X327" i="7"/>
  <c r="X648" i="7"/>
  <c r="X647" i="7"/>
  <c r="X646" i="7"/>
  <c r="X645" i="7"/>
  <c r="X644" i="7"/>
  <c r="X643" i="7"/>
  <c r="X642" i="7"/>
  <c r="X641" i="7"/>
  <c r="X639" i="7"/>
  <c r="X310" i="7"/>
  <c r="X309" i="7"/>
  <c r="X308" i="7"/>
  <c r="X307" i="7"/>
  <c r="X306" i="7"/>
  <c r="X305" i="7"/>
  <c r="X304" i="7"/>
  <c r="X303" i="7"/>
  <c r="X302" i="7"/>
  <c r="X301" i="7"/>
  <c r="X616" i="7"/>
  <c r="X615" i="7"/>
  <c r="X614" i="7"/>
  <c r="X613" i="7"/>
  <c r="X612" i="7"/>
  <c r="X611" i="7"/>
  <c r="X610" i="7"/>
  <c r="X609" i="7"/>
  <c r="X607" i="7"/>
  <c r="X285" i="7"/>
  <c r="X284" i="7"/>
  <c r="X283" i="7"/>
  <c r="X282" i="7"/>
  <c r="X281" i="7"/>
  <c r="X280" i="7"/>
  <c r="X279" i="7"/>
  <c r="X278" i="7"/>
  <c r="X277" i="7"/>
  <c r="X498" i="7"/>
  <c r="X492" i="7"/>
  <c r="X407" i="7"/>
  <c r="X392" i="7"/>
  <c r="X391" i="7"/>
  <c r="X390" i="7"/>
  <c r="X389" i="7"/>
  <c r="X388" i="7"/>
  <c r="X387" i="7"/>
  <c r="X331" i="7"/>
  <c r="X256" i="7"/>
  <c r="X255" i="7"/>
  <c r="X254" i="7"/>
  <c r="X262" i="7" s="1"/>
  <c r="X253" i="7"/>
  <c r="X252" i="7"/>
  <c r="X251" i="7"/>
  <c r="X271" i="7"/>
  <c r="X28" i="7"/>
  <c r="W272" i="7"/>
  <c r="W414" i="7"/>
  <c r="W416" i="7"/>
  <c r="W413" i="7"/>
  <c r="W417" i="7"/>
  <c r="W421" i="7"/>
  <c r="W441" i="7"/>
  <c r="W445" i="7"/>
  <c r="W465" i="7"/>
  <c r="W469" i="7"/>
  <c r="W473" i="7"/>
  <c r="W438" i="7"/>
  <c r="W442" i="7"/>
  <c r="W446" i="7"/>
  <c r="W466" i="7"/>
  <c r="W470" i="7"/>
  <c r="W408" i="7"/>
  <c r="AD22" i="7" l="1"/>
  <c r="AD401" i="7"/>
  <c r="AD265" i="7"/>
  <c r="AC72" i="7"/>
  <c r="AD552" i="7"/>
  <c r="AD584" i="7"/>
  <c r="AD563" i="7"/>
  <c r="AD564" i="7"/>
  <c r="AD566" i="7"/>
  <c r="AD562" i="7"/>
  <c r="AB545" i="7"/>
  <c r="AB547" i="7" s="1"/>
  <c r="AD537" i="7"/>
  <c r="AD533" i="7"/>
  <c r="AD529" i="7"/>
  <c r="AD525" i="7"/>
  <c r="AD497" i="7"/>
  <c r="AD491" i="7"/>
  <c r="AD29" i="7"/>
  <c r="AD33" i="7"/>
  <c r="AD26" i="7"/>
  <c r="AD558" i="7"/>
  <c r="AE554" i="7"/>
  <c r="AD546" i="7"/>
  <c r="W412" i="7"/>
  <c r="AD40" i="7"/>
  <c r="AD667" i="7"/>
  <c r="AD665" i="7"/>
  <c r="AD663" i="7"/>
  <c r="AD661" i="7"/>
  <c r="AD660" i="7"/>
  <c r="AD635" i="7"/>
  <c r="AD634" i="7"/>
  <c r="AD633" i="7"/>
  <c r="AD632" i="7"/>
  <c r="AD631" i="7"/>
  <c r="AD630" i="7"/>
  <c r="AD629" i="7"/>
  <c r="AD628" i="7"/>
  <c r="AD627" i="7"/>
  <c r="AD604" i="7"/>
  <c r="AD603" i="7"/>
  <c r="AD602" i="7"/>
  <c r="AD664" i="7"/>
  <c r="AD659" i="7"/>
  <c r="AD666" i="7"/>
  <c r="AD668" i="7"/>
  <c r="AD662" i="7"/>
  <c r="AD636" i="7"/>
  <c r="AD601" i="7"/>
  <c r="AD599" i="7"/>
  <c r="AD597" i="7"/>
  <c r="AD595" i="7"/>
  <c r="AD600" i="7"/>
  <c r="AD598" i="7"/>
  <c r="AD596" i="7"/>
  <c r="AD41" i="7"/>
  <c r="AD19" i="7"/>
  <c r="AE2" i="7"/>
  <c r="X553" i="7"/>
  <c r="X555" i="7" s="1"/>
  <c r="Y578" i="7"/>
  <c r="Y551" i="7"/>
  <c r="X177" i="7"/>
  <c r="X140" i="7"/>
  <c r="X56" i="7"/>
  <c r="X276" i="7"/>
  <c r="W81" i="7"/>
  <c r="X417" i="7"/>
  <c r="X272" i="7"/>
  <c r="X415" i="7"/>
  <c r="X416" i="7"/>
  <c r="X420" i="7"/>
  <c r="X440" i="7"/>
  <c r="X444" i="7"/>
  <c r="X464" i="7"/>
  <c r="X468" i="7"/>
  <c r="X472" i="7"/>
  <c r="X441" i="7"/>
  <c r="X445" i="7"/>
  <c r="X465" i="7"/>
  <c r="X469" i="7"/>
  <c r="X473" i="7"/>
  <c r="Y570" i="7"/>
  <c r="X30" i="7"/>
  <c r="X70" i="7"/>
  <c r="X605" i="7"/>
  <c r="X590" i="7" s="1"/>
  <c r="X78" i="7" s="1"/>
  <c r="X637" i="7"/>
  <c r="X622" i="7" s="1"/>
  <c r="X79" i="7" s="1"/>
  <c r="X669" i="7"/>
  <c r="X654" i="7" s="1"/>
  <c r="X80" i="7" s="1"/>
  <c r="Y680" i="7"/>
  <c r="Y679" i="7"/>
  <c r="Y677" i="7"/>
  <c r="Y676" i="7"/>
  <c r="Y674" i="7"/>
  <c r="Y673" i="7"/>
  <c r="Y336" i="7"/>
  <c r="Y335" i="7"/>
  <c r="Y334" i="7"/>
  <c r="Y333" i="7"/>
  <c r="Y332" i="7"/>
  <c r="Y331" i="7"/>
  <c r="Y330" i="7"/>
  <c r="Y329" i="7"/>
  <c r="Y671" i="7"/>
  <c r="Y328" i="7"/>
  <c r="Y310" i="7"/>
  <c r="Y309" i="7"/>
  <c r="Y308" i="7"/>
  <c r="Y307" i="7"/>
  <c r="Y306" i="7"/>
  <c r="Y305" i="7"/>
  <c r="Y304" i="7"/>
  <c r="Y327" i="7"/>
  <c r="Y648" i="7"/>
  <c r="Y647" i="7"/>
  <c r="Y646" i="7"/>
  <c r="Y645" i="7"/>
  <c r="Y644" i="7"/>
  <c r="Y643" i="7"/>
  <c r="Y642" i="7"/>
  <c r="Y641" i="7"/>
  <c r="Y639" i="7"/>
  <c r="Y303" i="7"/>
  <c r="Y285" i="7"/>
  <c r="Y284" i="7"/>
  <c r="Y283" i="7"/>
  <c r="Y282" i="7"/>
  <c r="Y281" i="7"/>
  <c r="Y280" i="7"/>
  <c r="Y302" i="7"/>
  <c r="Y301" i="7"/>
  <c r="Y616" i="7"/>
  <c r="Y615" i="7"/>
  <c r="Y614" i="7"/>
  <c r="Y613" i="7"/>
  <c r="Y612" i="7"/>
  <c r="Y611" i="7"/>
  <c r="Y610" i="7"/>
  <c r="Y609" i="7"/>
  <c r="Y607" i="7"/>
  <c r="Y279" i="7"/>
  <c r="Y278" i="7"/>
  <c r="Y277" i="7"/>
  <c r="Y498" i="7"/>
  <c r="Y492" i="7"/>
  <c r="Y392" i="7"/>
  <c r="Y391" i="7"/>
  <c r="Y390" i="7"/>
  <c r="Y389" i="7"/>
  <c r="Y388" i="7"/>
  <c r="Y387" i="7"/>
  <c r="Y407" i="7"/>
  <c r="Y271" i="7"/>
  <c r="Y256" i="7"/>
  <c r="Y255" i="7"/>
  <c r="Y254" i="7"/>
  <c r="Y262" i="7" s="1"/>
  <c r="Y253" i="7"/>
  <c r="Y252" i="7"/>
  <c r="Y251" i="7"/>
  <c r="Y28" i="7"/>
  <c r="X413" i="7"/>
  <c r="X421" i="7"/>
  <c r="X419" i="7"/>
  <c r="X414" i="7"/>
  <c r="X418" i="7"/>
  <c r="X438" i="7"/>
  <c r="X442" i="7"/>
  <c r="X446" i="7"/>
  <c r="X466" i="7"/>
  <c r="X470" i="7"/>
  <c r="X408" i="7"/>
  <c r="X439" i="7"/>
  <c r="X443" i="7"/>
  <c r="X447" i="7"/>
  <c r="X467" i="7"/>
  <c r="X471" i="7"/>
  <c r="AD72" i="7" l="1"/>
  <c r="AE22" i="7"/>
  <c r="AE40" i="7" s="1"/>
  <c r="AE401" i="7"/>
  <c r="AE265" i="7"/>
  <c r="AE552" i="7"/>
  <c r="AE584" i="7"/>
  <c r="AE563" i="7"/>
  <c r="AE564" i="7"/>
  <c r="AE566" i="7"/>
  <c r="AE562" i="7"/>
  <c r="AC545" i="7"/>
  <c r="AC547" i="7" s="1"/>
  <c r="AE497" i="7"/>
  <c r="AE491" i="7"/>
  <c r="AE537" i="7"/>
  <c r="AE533" i="7"/>
  <c r="AE525" i="7"/>
  <c r="AE529" i="7"/>
  <c r="AE29" i="7"/>
  <c r="AE33" i="7"/>
  <c r="AE26" i="7"/>
  <c r="AE558" i="7"/>
  <c r="AF554" i="7"/>
  <c r="AE546" i="7"/>
  <c r="W91" i="7"/>
  <c r="W92" i="7" s="1"/>
  <c r="X412" i="7"/>
  <c r="AE668" i="7"/>
  <c r="AE667" i="7"/>
  <c r="AE666" i="7"/>
  <c r="AE665" i="7"/>
  <c r="AE664" i="7"/>
  <c r="AE663" i="7"/>
  <c r="AE662" i="7"/>
  <c r="AE661" i="7"/>
  <c r="AE660" i="7"/>
  <c r="AE659" i="7"/>
  <c r="AE634" i="7"/>
  <c r="AE632" i="7"/>
  <c r="AE636" i="7"/>
  <c r="AE635" i="7"/>
  <c r="AE633" i="7"/>
  <c r="AE631" i="7"/>
  <c r="AE629" i="7"/>
  <c r="AE627" i="7"/>
  <c r="AE603" i="7"/>
  <c r="AE595" i="7"/>
  <c r="AE630" i="7"/>
  <c r="AE628" i="7"/>
  <c r="AE602" i="7"/>
  <c r="AE600" i="7"/>
  <c r="AE598" i="7"/>
  <c r="AE596" i="7"/>
  <c r="AE604" i="7"/>
  <c r="AE601" i="7"/>
  <c r="AE599" i="7"/>
  <c r="AE597" i="7"/>
  <c r="AE19" i="7"/>
  <c r="AE41" i="7"/>
  <c r="AF2" i="7"/>
  <c r="Y553" i="7"/>
  <c r="Y555" i="7" s="1"/>
  <c r="Z578" i="7"/>
  <c r="Y276" i="7"/>
  <c r="Z551" i="7"/>
  <c r="Y177" i="7"/>
  <c r="Y140" i="7"/>
  <c r="Y56" i="7"/>
  <c r="Y669" i="7"/>
  <c r="Y654" i="7" s="1"/>
  <c r="Y80" i="7" s="1"/>
  <c r="Y30" i="7"/>
  <c r="Z680" i="7"/>
  <c r="Z679" i="7"/>
  <c r="Z677" i="7"/>
  <c r="Z676" i="7"/>
  <c r="Z674" i="7"/>
  <c r="Z673" i="7"/>
  <c r="Z671" i="7"/>
  <c r="Z336" i="7"/>
  <c r="Z335" i="7"/>
  <c r="Z334" i="7"/>
  <c r="Z333" i="7"/>
  <c r="Z332" i="7"/>
  <c r="Z331" i="7"/>
  <c r="Z330" i="7"/>
  <c r="Z329" i="7"/>
  <c r="Z328" i="7"/>
  <c r="Z327" i="7"/>
  <c r="Z648" i="7"/>
  <c r="Z647" i="7"/>
  <c r="Z646" i="7"/>
  <c r="Z645" i="7"/>
  <c r="Z644" i="7"/>
  <c r="Z643" i="7"/>
  <c r="Z642" i="7"/>
  <c r="Z641" i="7"/>
  <c r="Z639" i="7"/>
  <c r="Z310" i="7"/>
  <c r="Z309" i="7"/>
  <c r="Z308" i="7"/>
  <c r="Z307" i="7"/>
  <c r="Z306" i="7"/>
  <c r="Z305" i="7"/>
  <c r="Z304" i="7"/>
  <c r="Z303" i="7"/>
  <c r="Z302" i="7"/>
  <c r="Z301" i="7"/>
  <c r="Z616" i="7"/>
  <c r="Z615" i="7"/>
  <c r="Z614" i="7"/>
  <c r="Z613" i="7"/>
  <c r="Z612" i="7"/>
  <c r="Z611" i="7"/>
  <c r="Z610" i="7"/>
  <c r="Z609" i="7"/>
  <c r="Z607" i="7"/>
  <c r="Z285" i="7"/>
  <c r="Z284" i="7"/>
  <c r="Z283" i="7"/>
  <c r="Z282" i="7"/>
  <c r="Z281" i="7"/>
  <c r="Z280" i="7"/>
  <c r="Z279" i="7"/>
  <c r="Z278" i="7"/>
  <c r="Z277" i="7"/>
  <c r="Z498" i="7"/>
  <c r="Z492" i="7"/>
  <c r="Z407" i="7"/>
  <c r="Z392" i="7"/>
  <c r="Z391" i="7"/>
  <c r="Z390" i="7"/>
  <c r="Z389" i="7"/>
  <c r="Z388" i="7"/>
  <c r="Z387" i="7"/>
  <c r="Z256" i="7"/>
  <c r="Z255" i="7"/>
  <c r="Z254" i="7"/>
  <c r="Z262" i="7" s="1"/>
  <c r="Z253" i="7"/>
  <c r="Z252" i="7"/>
  <c r="Z251" i="7"/>
  <c r="Z271" i="7"/>
  <c r="Z28" i="7"/>
  <c r="Y272" i="7"/>
  <c r="Y420" i="7"/>
  <c r="Y414" i="7"/>
  <c r="Y413" i="7"/>
  <c r="Y417" i="7"/>
  <c r="Y421" i="7"/>
  <c r="Y441" i="7"/>
  <c r="Y445" i="7"/>
  <c r="Y465" i="7"/>
  <c r="Y469" i="7"/>
  <c r="Y473" i="7"/>
  <c r="Y438" i="7"/>
  <c r="Y442" i="7"/>
  <c r="Y446" i="7"/>
  <c r="Y466" i="7"/>
  <c r="Y470" i="7"/>
  <c r="Y408" i="7"/>
  <c r="Y70" i="7"/>
  <c r="Y605" i="7"/>
  <c r="Y590" i="7" s="1"/>
  <c r="Y78" i="7" s="1"/>
  <c r="Y637" i="7"/>
  <c r="Y622" i="7" s="1"/>
  <c r="Y79" i="7" s="1"/>
  <c r="X81" i="7"/>
  <c r="Y416" i="7"/>
  <c r="Y418" i="7"/>
  <c r="Y415" i="7"/>
  <c r="Y419" i="7"/>
  <c r="Y439" i="7"/>
  <c r="Y443" i="7"/>
  <c r="Y447" i="7"/>
  <c r="Y467" i="7"/>
  <c r="Y471" i="7"/>
  <c r="Y440" i="7"/>
  <c r="Y444" i="7"/>
  <c r="Y464" i="7"/>
  <c r="Y468" i="7"/>
  <c r="Y472" i="7"/>
  <c r="Z570" i="7"/>
  <c r="AF22" i="7" l="1"/>
  <c r="AF40" i="7" s="1"/>
  <c r="AF401" i="7"/>
  <c r="AF265" i="7"/>
  <c r="AE72" i="7"/>
  <c r="AF552" i="7"/>
  <c r="AF584" i="7"/>
  <c r="W570" i="7"/>
  <c r="AF563" i="7"/>
  <c r="AF564" i="7"/>
  <c r="AF566" i="7"/>
  <c r="AF562" i="7"/>
  <c r="AD545" i="7"/>
  <c r="AD547" i="7" s="1"/>
  <c r="AF529" i="7"/>
  <c r="AF497" i="7"/>
  <c r="AF491" i="7"/>
  <c r="AF537" i="7"/>
  <c r="AF533" i="7"/>
  <c r="AF525" i="7"/>
  <c r="AF29" i="7"/>
  <c r="AF33" i="7"/>
  <c r="AF26" i="7"/>
  <c r="AF558" i="7"/>
  <c r="AG554" i="7"/>
  <c r="AF546" i="7"/>
  <c r="Y412" i="7"/>
  <c r="AF668" i="7"/>
  <c r="AF666" i="7"/>
  <c r="AF664" i="7"/>
  <c r="AF662" i="7"/>
  <c r="AF660" i="7"/>
  <c r="AF667" i="7"/>
  <c r="AF663" i="7"/>
  <c r="AF659" i="7"/>
  <c r="AF634" i="7"/>
  <c r="AF632" i="7"/>
  <c r="AF630" i="7"/>
  <c r="AF628" i="7"/>
  <c r="AF604" i="7"/>
  <c r="AF665" i="7"/>
  <c r="AF661" i="7"/>
  <c r="AF636" i="7"/>
  <c r="AF635" i="7"/>
  <c r="AF633" i="7"/>
  <c r="AF631" i="7"/>
  <c r="AF601" i="7"/>
  <c r="AF600" i="7"/>
  <c r="AF599" i="7"/>
  <c r="AF598" i="7"/>
  <c r="AF597" i="7"/>
  <c r="AF596" i="7"/>
  <c r="AF595" i="7"/>
  <c r="AF602" i="7"/>
  <c r="AF629" i="7"/>
  <c r="AF603" i="7"/>
  <c r="AF627" i="7"/>
  <c r="AF19" i="7"/>
  <c r="AF41" i="7"/>
  <c r="AG2" i="7"/>
  <c r="X91" i="7"/>
  <c r="X92" i="7" s="1"/>
  <c r="Z553" i="7"/>
  <c r="Z555" i="7" s="1"/>
  <c r="Z276" i="7"/>
  <c r="AA551" i="7"/>
  <c r="Z177" i="7"/>
  <c r="Z140" i="7"/>
  <c r="Z56" i="7"/>
  <c r="AA680" i="7"/>
  <c r="AA678" i="7"/>
  <c r="AA677" i="7"/>
  <c r="AA676" i="7"/>
  <c r="AA674" i="7"/>
  <c r="AA673" i="7"/>
  <c r="AA336" i="7"/>
  <c r="AA335" i="7"/>
  <c r="AA334" i="7"/>
  <c r="AA333" i="7"/>
  <c r="AA332" i="7"/>
  <c r="AA331" i="7"/>
  <c r="AA330" i="7"/>
  <c r="AA329" i="7"/>
  <c r="AA671" i="7"/>
  <c r="AA327" i="7"/>
  <c r="AA310" i="7"/>
  <c r="AA309" i="7"/>
  <c r="AA308" i="7"/>
  <c r="AA307" i="7"/>
  <c r="AA306" i="7"/>
  <c r="AA305" i="7"/>
  <c r="AA304" i="7"/>
  <c r="AA328" i="7"/>
  <c r="AA648" i="7"/>
  <c r="AA647" i="7"/>
  <c r="AA646" i="7"/>
  <c r="AA645" i="7"/>
  <c r="AA644" i="7"/>
  <c r="AA643" i="7"/>
  <c r="AA642" i="7"/>
  <c r="AA641" i="7"/>
  <c r="AA639" i="7"/>
  <c r="AA285" i="7"/>
  <c r="AA284" i="7"/>
  <c r="AA283" i="7"/>
  <c r="AA282" i="7"/>
  <c r="AA281" i="7"/>
  <c r="AA280" i="7"/>
  <c r="AA303" i="7"/>
  <c r="AA302" i="7"/>
  <c r="AA301" i="7"/>
  <c r="AA616" i="7"/>
  <c r="AA615" i="7"/>
  <c r="AA614" i="7"/>
  <c r="AA613" i="7"/>
  <c r="AA612" i="7"/>
  <c r="AA611" i="7"/>
  <c r="AA610" i="7"/>
  <c r="AA608" i="7"/>
  <c r="AA607" i="7"/>
  <c r="AA278" i="7"/>
  <c r="AA279" i="7"/>
  <c r="AA277" i="7"/>
  <c r="AA498" i="7"/>
  <c r="AA492" i="7"/>
  <c r="AA392" i="7"/>
  <c r="AA391" i="7"/>
  <c r="AA390" i="7"/>
  <c r="AA389" i="7"/>
  <c r="AA388" i="7"/>
  <c r="AA387" i="7"/>
  <c r="AA407" i="7"/>
  <c r="AA271" i="7"/>
  <c r="AA256" i="7"/>
  <c r="AA255" i="7"/>
  <c r="AA254" i="7"/>
  <c r="AA262" i="7" s="1"/>
  <c r="AA253" i="7"/>
  <c r="AA252" i="7"/>
  <c r="AA251" i="7"/>
  <c r="AA28" i="7"/>
  <c r="Z419" i="7"/>
  <c r="Z417" i="7"/>
  <c r="Z416" i="7"/>
  <c r="Z420" i="7"/>
  <c r="Z440" i="7"/>
  <c r="Z444" i="7"/>
  <c r="Z464" i="7"/>
  <c r="Z468" i="7"/>
  <c r="Z472" i="7"/>
  <c r="Z441" i="7"/>
  <c r="Z445" i="7"/>
  <c r="Z465" i="7"/>
  <c r="Z469" i="7"/>
  <c r="Z473" i="7"/>
  <c r="AA570" i="7"/>
  <c r="Z30" i="7"/>
  <c r="Z70" i="7"/>
  <c r="Z605" i="7"/>
  <c r="Z590" i="7" s="1"/>
  <c r="Z78" i="7" s="1"/>
  <c r="Z637" i="7"/>
  <c r="Z622" i="7" s="1"/>
  <c r="Z79" i="7" s="1"/>
  <c r="Z669" i="7"/>
  <c r="Z654" i="7" s="1"/>
  <c r="Z80" i="7" s="1"/>
  <c r="Z415" i="7"/>
  <c r="Z272" i="7"/>
  <c r="Z413" i="7"/>
  <c r="Z421" i="7"/>
  <c r="Z414" i="7"/>
  <c r="Z418" i="7"/>
  <c r="Z438" i="7"/>
  <c r="Z442" i="7"/>
  <c r="Z446" i="7"/>
  <c r="Z466" i="7"/>
  <c r="Z470" i="7"/>
  <c r="Z408" i="7"/>
  <c r="Z439" i="7"/>
  <c r="Z443" i="7"/>
  <c r="Z447" i="7"/>
  <c r="Z467" i="7"/>
  <c r="Z471" i="7"/>
  <c r="Y81" i="7"/>
  <c r="AG22" i="7" l="1"/>
  <c r="AG40" i="7" s="1"/>
  <c r="AG401" i="7"/>
  <c r="AG265" i="7"/>
  <c r="AF72" i="7"/>
  <c r="AG552" i="7"/>
  <c r="AG584" i="7"/>
  <c r="AG563" i="7"/>
  <c r="AG564" i="7"/>
  <c r="AG566" i="7"/>
  <c r="AG562" i="7"/>
  <c r="AE545" i="7"/>
  <c r="AE547" i="7" s="1"/>
  <c r="AG497" i="7"/>
  <c r="AG491" i="7"/>
  <c r="AG537" i="7"/>
  <c r="AG533" i="7"/>
  <c r="AG529" i="7"/>
  <c r="AG525" i="7"/>
  <c r="AG29" i="7"/>
  <c r="AG33" i="7"/>
  <c r="AG26" i="7"/>
  <c r="AG558" i="7"/>
  <c r="AH554" i="7"/>
  <c r="AG546" i="7"/>
  <c r="Z91" i="7"/>
  <c r="Z92" i="7" s="1"/>
  <c r="Z412" i="7"/>
  <c r="AG20" i="7"/>
  <c r="Y91" i="7"/>
  <c r="Y92" i="7" s="1"/>
  <c r="AG659" i="7"/>
  <c r="AG636" i="7"/>
  <c r="AG668" i="7"/>
  <c r="AG666" i="7"/>
  <c r="AG664" i="7"/>
  <c r="AG662" i="7"/>
  <c r="AG665" i="7"/>
  <c r="AG661" i="7"/>
  <c r="AG635" i="7"/>
  <c r="AG633" i="7"/>
  <c r="AG631" i="7"/>
  <c r="AG667" i="7"/>
  <c r="AG663" i="7"/>
  <c r="AG660" i="7"/>
  <c r="AG634" i="7"/>
  <c r="AG632" i="7"/>
  <c r="AG630" i="7"/>
  <c r="AG628" i="7"/>
  <c r="AG604" i="7"/>
  <c r="AG602" i="7"/>
  <c r="AG629" i="7"/>
  <c r="AG600" i="7"/>
  <c r="AG598" i="7"/>
  <c r="AG596" i="7"/>
  <c r="AG603" i="7"/>
  <c r="AG627" i="7"/>
  <c r="AG601" i="7"/>
  <c r="AG599" i="7"/>
  <c r="AG597" i="7"/>
  <c r="AG595" i="7"/>
  <c r="AG685" i="7"/>
  <c r="AG41" i="7"/>
  <c r="AG19" i="7"/>
  <c r="AH2" i="7"/>
  <c r="AA276" i="7"/>
  <c r="AA553" i="7"/>
  <c r="AA555" i="7" s="1"/>
  <c r="AB578" i="7"/>
  <c r="AB551" i="7"/>
  <c r="AA177" i="7"/>
  <c r="AA140" i="7"/>
  <c r="AA56" i="7"/>
  <c r="AA637" i="7"/>
  <c r="AA622" i="7" s="1"/>
  <c r="AA79" i="7" s="1"/>
  <c r="AA605" i="7"/>
  <c r="AA590" i="7" s="1"/>
  <c r="AA78" i="7" s="1"/>
  <c r="AA70" i="7"/>
  <c r="AB680" i="7"/>
  <c r="AB678" i="7"/>
  <c r="AB677" i="7"/>
  <c r="AB675" i="7"/>
  <c r="AB674" i="7"/>
  <c r="AB673" i="7"/>
  <c r="AB671" i="7"/>
  <c r="AB336" i="7"/>
  <c r="AB335" i="7"/>
  <c r="AB334" i="7"/>
  <c r="AB333" i="7"/>
  <c r="AB332" i="7"/>
  <c r="AB331" i="7"/>
  <c r="AB330" i="7"/>
  <c r="AB329" i="7"/>
  <c r="AB328" i="7"/>
  <c r="AB327" i="7"/>
  <c r="AB648" i="7"/>
  <c r="AB647" i="7"/>
  <c r="AB646" i="7"/>
  <c r="AB645" i="7"/>
  <c r="AB644" i="7"/>
  <c r="AB643" i="7"/>
  <c r="AB642" i="7"/>
  <c r="AB641" i="7"/>
  <c r="AB639" i="7"/>
  <c r="AB310" i="7"/>
  <c r="AB309" i="7"/>
  <c r="AB308" i="7"/>
  <c r="AB307" i="7"/>
  <c r="AB306" i="7"/>
  <c r="AB305" i="7"/>
  <c r="AB304" i="7"/>
  <c r="AB303" i="7"/>
  <c r="AB302" i="7"/>
  <c r="AB301" i="7"/>
  <c r="AB616" i="7"/>
  <c r="AB615" i="7"/>
  <c r="AB614" i="7"/>
  <c r="AB613" i="7"/>
  <c r="AB612" i="7"/>
  <c r="AB611" i="7"/>
  <c r="AB610" i="7"/>
  <c r="AB608" i="7"/>
  <c r="AB607" i="7"/>
  <c r="AB285" i="7"/>
  <c r="AB284" i="7"/>
  <c r="AB283" i="7"/>
  <c r="AB282" i="7"/>
  <c r="AB281" i="7"/>
  <c r="AB280" i="7"/>
  <c r="AB279" i="7"/>
  <c r="AB278" i="7"/>
  <c r="AB277" i="7"/>
  <c r="AB276" i="7"/>
  <c r="AB498" i="7"/>
  <c r="AB492" i="7"/>
  <c r="AB407" i="7"/>
  <c r="AB392" i="7"/>
  <c r="AB391" i="7"/>
  <c r="AB390" i="7"/>
  <c r="AB389" i="7"/>
  <c r="AB388" i="7"/>
  <c r="AB387" i="7"/>
  <c r="AB271" i="7"/>
  <c r="AB256" i="7"/>
  <c r="AB255" i="7"/>
  <c r="AB254" i="7"/>
  <c r="AB262" i="7" s="1"/>
  <c r="AB253" i="7"/>
  <c r="AB252" i="7"/>
  <c r="AB251" i="7"/>
  <c r="AB28" i="7"/>
  <c r="AA418" i="7"/>
  <c r="AA420" i="7"/>
  <c r="AA415" i="7"/>
  <c r="AA419" i="7"/>
  <c r="AA439" i="7"/>
  <c r="AA443" i="7"/>
  <c r="AA447" i="7"/>
  <c r="AA467" i="7"/>
  <c r="AA471" i="7"/>
  <c r="AA440" i="7"/>
  <c r="AA444" i="7"/>
  <c r="AA464" i="7"/>
  <c r="AA468" i="7"/>
  <c r="AA472" i="7"/>
  <c r="AB570" i="7"/>
  <c r="Z81" i="7"/>
  <c r="AA30" i="7"/>
  <c r="AA669" i="7"/>
  <c r="AA654" i="7" s="1"/>
  <c r="AA80" i="7" s="1"/>
  <c r="AA272" i="7"/>
  <c r="AA414" i="7"/>
  <c r="AA416" i="7"/>
  <c r="AA413" i="7"/>
  <c r="AA417" i="7"/>
  <c r="AA421" i="7"/>
  <c r="AA441" i="7"/>
  <c r="AA445" i="7"/>
  <c r="AA465" i="7"/>
  <c r="AA469" i="7"/>
  <c r="AA473" i="7"/>
  <c r="AA438" i="7"/>
  <c r="AA442" i="7"/>
  <c r="AA446" i="7"/>
  <c r="AA466" i="7"/>
  <c r="AA470" i="7"/>
  <c r="AA408" i="7"/>
  <c r="AG72" i="7" l="1"/>
  <c r="AH22" i="7"/>
  <c r="AH40" i="7" s="1"/>
  <c r="AH401" i="7"/>
  <c r="AH265" i="7"/>
  <c r="AH552" i="7"/>
  <c r="AH584" i="7"/>
  <c r="AH563" i="7"/>
  <c r="AH564" i="7"/>
  <c r="AH566" i="7"/>
  <c r="AH562" i="7"/>
  <c r="AF545" i="7"/>
  <c r="AF547" i="7" s="1"/>
  <c r="AH491" i="7"/>
  <c r="AH529" i="7"/>
  <c r="AH497" i="7"/>
  <c r="AH537" i="7"/>
  <c r="AH533" i="7"/>
  <c r="AH525" i="7"/>
  <c r="AH29" i="7"/>
  <c r="AH33" i="7"/>
  <c r="AH26" i="7"/>
  <c r="AH558" i="7"/>
  <c r="AI554" i="7"/>
  <c r="AH546" i="7"/>
  <c r="AA412" i="7"/>
  <c r="AH20" i="7"/>
  <c r="AH667" i="7"/>
  <c r="AH665" i="7"/>
  <c r="AH663" i="7"/>
  <c r="AH661" i="7"/>
  <c r="AH668" i="7"/>
  <c r="AH664" i="7"/>
  <c r="AH636" i="7"/>
  <c r="AH635" i="7"/>
  <c r="AH634" i="7"/>
  <c r="AH633" i="7"/>
  <c r="AH632" i="7"/>
  <c r="AH631" i="7"/>
  <c r="AH630" i="7"/>
  <c r="AH629" i="7"/>
  <c r="AH628" i="7"/>
  <c r="AH627" i="7"/>
  <c r="AH604" i="7"/>
  <c r="AH603" i="7"/>
  <c r="AH602" i="7"/>
  <c r="AH666" i="7"/>
  <c r="AH662" i="7"/>
  <c r="AH660" i="7"/>
  <c r="AH659" i="7"/>
  <c r="AH601" i="7"/>
  <c r="AH599" i="7"/>
  <c r="AH597" i="7"/>
  <c r="AH595" i="7"/>
  <c r="AH600" i="7"/>
  <c r="AH598" i="7"/>
  <c r="AH596" i="7"/>
  <c r="AH685" i="7"/>
  <c r="AH41" i="7"/>
  <c r="AH19" i="7"/>
  <c r="AI2" i="7"/>
  <c r="AB553" i="7"/>
  <c r="AB555" i="7" s="1"/>
  <c r="AC578" i="7"/>
  <c r="AC551" i="7"/>
  <c r="AB177" i="7"/>
  <c r="AB140" i="7"/>
  <c r="AB56" i="7"/>
  <c r="AA81" i="7"/>
  <c r="AB605" i="7"/>
  <c r="AB590" i="7" s="1"/>
  <c r="AB78" i="7" s="1"/>
  <c r="AB669" i="7"/>
  <c r="AB654" i="7" s="1"/>
  <c r="AB80" i="7" s="1"/>
  <c r="AB30" i="7"/>
  <c r="AB637" i="7"/>
  <c r="AB622" i="7" s="1"/>
  <c r="AB79" i="7" s="1"/>
  <c r="AB70" i="7"/>
  <c r="AC680" i="7"/>
  <c r="AC678" i="7"/>
  <c r="AC677" i="7"/>
  <c r="AC675" i="7"/>
  <c r="AC674" i="7"/>
  <c r="AC673" i="7"/>
  <c r="AC336" i="7"/>
  <c r="AC335" i="7"/>
  <c r="AC334" i="7"/>
  <c r="AC333" i="7"/>
  <c r="AC332" i="7"/>
  <c r="AC331" i="7"/>
  <c r="AC330" i="7"/>
  <c r="AC329" i="7"/>
  <c r="AC671" i="7"/>
  <c r="AC328" i="7"/>
  <c r="AC310" i="7"/>
  <c r="AC309" i="7"/>
  <c r="AC308" i="7"/>
  <c r="AC307" i="7"/>
  <c r="AC306" i="7"/>
  <c r="AC305" i="7"/>
  <c r="AC304" i="7"/>
  <c r="AC327" i="7"/>
  <c r="AC648" i="7"/>
  <c r="AC647" i="7"/>
  <c r="AC646" i="7"/>
  <c r="AC645" i="7"/>
  <c r="AC644" i="7"/>
  <c r="AC643" i="7"/>
  <c r="AC642" i="7"/>
  <c r="AC641" i="7"/>
  <c r="AC639" i="7"/>
  <c r="AC303" i="7"/>
  <c r="AC285" i="7"/>
  <c r="AC284" i="7"/>
  <c r="AC283" i="7"/>
  <c r="AC282" i="7"/>
  <c r="AC281" i="7"/>
  <c r="AC280" i="7"/>
  <c r="AC302" i="7"/>
  <c r="AC301" i="7"/>
  <c r="AC616" i="7"/>
  <c r="AC615" i="7"/>
  <c r="AC614" i="7"/>
  <c r="AC613" i="7"/>
  <c r="AC612" i="7"/>
  <c r="AC611" i="7"/>
  <c r="AC610" i="7"/>
  <c r="AC608" i="7"/>
  <c r="AC607" i="7"/>
  <c r="AC279" i="7"/>
  <c r="AC278" i="7"/>
  <c r="AC277" i="7"/>
  <c r="AC276" i="7"/>
  <c r="AC498" i="7"/>
  <c r="AC492" i="7"/>
  <c r="AC392" i="7"/>
  <c r="AC391" i="7"/>
  <c r="AC390" i="7"/>
  <c r="AC389" i="7"/>
  <c r="AC388" i="7"/>
  <c r="AC387" i="7"/>
  <c r="AC407" i="7"/>
  <c r="AC271" i="7"/>
  <c r="AC256" i="7"/>
  <c r="AC255" i="7"/>
  <c r="AC254" i="7"/>
  <c r="AC262" i="7" s="1"/>
  <c r="AC253" i="7"/>
  <c r="AC252" i="7"/>
  <c r="AC251" i="7"/>
  <c r="AC28" i="7"/>
  <c r="AB417" i="7"/>
  <c r="AB272" i="7"/>
  <c r="AB415" i="7"/>
  <c r="AB414" i="7"/>
  <c r="AB418" i="7"/>
  <c r="AB438" i="7"/>
  <c r="AB442" i="7"/>
  <c r="AB446" i="7"/>
  <c r="AB466" i="7"/>
  <c r="AB470" i="7"/>
  <c r="AB408" i="7"/>
  <c r="AB439" i="7"/>
  <c r="AB443" i="7"/>
  <c r="AB447" i="7"/>
  <c r="AB467" i="7"/>
  <c r="AB471" i="7"/>
  <c r="AB413" i="7"/>
  <c r="AB421" i="7"/>
  <c r="AB419" i="7"/>
  <c r="AB412" i="7"/>
  <c r="AB416" i="7"/>
  <c r="AB420" i="7"/>
  <c r="AB440" i="7"/>
  <c r="AB444" i="7"/>
  <c r="AB464" i="7"/>
  <c r="AB468" i="7"/>
  <c r="AB472" i="7"/>
  <c r="AB441" i="7"/>
  <c r="AB445" i="7"/>
  <c r="AB465" i="7"/>
  <c r="AB469" i="7"/>
  <c r="AB473" i="7"/>
  <c r="AC570" i="7"/>
  <c r="AI22" i="7" l="1"/>
  <c r="AI401" i="7"/>
  <c r="AI265" i="7"/>
  <c r="AH72" i="7"/>
  <c r="AI552" i="7"/>
  <c r="AI584" i="7"/>
  <c r="AI563" i="7"/>
  <c r="AI564" i="7"/>
  <c r="AI566" i="7"/>
  <c r="AI562" i="7"/>
  <c r="AG545" i="7"/>
  <c r="AG547" i="7" s="1"/>
  <c r="AI497" i="7"/>
  <c r="AI491" i="7"/>
  <c r="AI537" i="7"/>
  <c r="AI533" i="7"/>
  <c r="AI529" i="7"/>
  <c r="AI525" i="7"/>
  <c r="AI29" i="7"/>
  <c r="AI33" i="7"/>
  <c r="AI26" i="7"/>
  <c r="AI558" i="7"/>
  <c r="AJ554" i="7"/>
  <c r="AI546" i="7"/>
  <c r="AB91" i="7"/>
  <c r="AB92" i="7" s="1"/>
  <c r="AI40" i="7"/>
  <c r="AI20" i="7"/>
  <c r="AA91" i="7"/>
  <c r="AA92" i="7" s="1"/>
  <c r="AI668" i="7"/>
  <c r="AI667" i="7"/>
  <c r="AI666" i="7"/>
  <c r="AI665" i="7"/>
  <c r="AI664" i="7"/>
  <c r="AI663" i="7"/>
  <c r="AI662" i="7"/>
  <c r="AI661" i="7"/>
  <c r="AI660" i="7"/>
  <c r="AI635" i="7"/>
  <c r="AI631" i="7"/>
  <c r="AI636" i="7"/>
  <c r="AI659" i="7"/>
  <c r="AI634" i="7"/>
  <c r="AI632" i="7"/>
  <c r="AI630" i="7"/>
  <c r="AI633" i="7"/>
  <c r="AI629" i="7"/>
  <c r="AI627" i="7"/>
  <c r="AI603" i="7"/>
  <c r="AI601" i="7"/>
  <c r="AI599" i="7"/>
  <c r="AI597" i="7"/>
  <c r="AI595" i="7"/>
  <c r="AI604" i="7"/>
  <c r="AI600" i="7"/>
  <c r="AI598" i="7"/>
  <c r="AI596" i="7"/>
  <c r="AI628" i="7"/>
  <c r="AI602" i="7"/>
  <c r="AI685" i="7"/>
  <c r="AI19" i="7"/>
  <c r="AI41" i="7"/>
  <c r="AJ2" i="7"/>
  <c r="AC553" i="7"/>
  <c r="AC555" i="7" s="1"/>
  <c r="AD578" i="7"/>
  <c r="AD551" i="7"/>
  <c r="AC177" i="7"/>
  <c r="AC140" i="7"/>
  <c r="AC56" i="7"/>
  <c r="AB81" i="7"/>
  <c r="AC669" i="7"/>
  <c r="AC654" i="7" s="1"/>
  <c r="AC80" i="7" s="1"/>
  <c r="AC30" i="7"/>
  <c r="AD679" i="7"/>
  <c r="AD678" i="7"/>
  <c r="AD677" i="7"/>
  <c r="AD675" i="7"/>
  <c r="AD674" i="7"/>
  <c r="AD673" i="7"/>
  <c r="AD671" i="7"/>
  <c r="AD336" i="7"/>
  <c r="AD335" i="7"/>
  <c r="AD334" i="7"/>
  <c r="AD333" i="7"/>
  <c r="AD332" i="7"/>
  <c r="AD331" i="7"/>
  <c r="AD330" i="7"/>
  <c r="AD329" i="7"/>
  <c r="AD328" i="7"/>
  <c r="AD327" i="7"/>
  <c r="AD648" i="7"/>
  <c r="AD647" i="7"/>
  <c r="AD646" i="7"/>
  <c r="AD645" i="7"/>
  <c r="AD644" i="7"/>
  <c r="AD643" i="7"/>
  <c r="AD642" i="7"/>
  <c r="AD641" i="7"/>
  <c r="AD639" i="7"/>
  <c r="AD310" i="7"/>
  <c r="AD309" i="7"/>
  <c r="AD308" i="7"/>
  <c r="AD307" i="7"/>
  <c r="AD306" i="7"/>
  <c r="AD305" i="7"/>
  <c r="AD304" i="7"/>
  <c r="AD303" i="7"/>
  <c r="AD302" i="7"/>
  <c r="AD301" i="7"/>
  <c r="AD616" i="7"/>
  <c r="AD615" i="7"/>
  <c r="AD614" i="7"/>
  <c r="AD613" i="7"/>
  <c r="AD612" i="7"/>
  <c r="AD611" i="7"/>
  <c r="AD610" i="7"/>
  <c r="AD608" i="7"/>
  <c r="AD607" i="7"/>
  <c r="AD285" i="7"/>
  <c r="AD284" i="7"/>
  <c r="AD283" i="7"/>
  <c r="AD282" i="7"/>
  <c r="AD281" i="7"/>
  <c r="AD280" i="7"/>
  <c r="AD279" i="7"/>
  <c r="AD278" i="7"/>
  <c r="AD277" i="7"/>
  <c r="AD276" i="7"/>
  <c r="AD498" i="7"/>
  <c r="AD492" i="7"/>
  <c r="AD407" i="7"/>
  <c r="AD392" i="7"/>
  <c r="AD391" i="7"/>
  <c r="AD390" i="7"/>
  <c r="AD389" i="7"/>
  <c r="AD388" i="7"/>
  <c r="AD387" i="7"/>
  <c r="AD271" i="7"/>
  <c r="AD256" i="7"/>
  <c r="AD255" i="7"/>
  <c r="AD254" i="7"/>
  <c r="AD262" i="7" s="1"/>
  <c r="AD253" i="7"/>
  <c r="AD252" i="7"/>
  <c r="AD251" i="7"/>
  <c r="AD28" i="7"/>
  <c r="AC272" i="7"/>
  <c r="AC416" i="7"/>
  <c r="AC414" i="7"/>
  <c r="AC413" i="7"/>
  <c r="AC417" i="7"/>
  <c r="AC421" i="7"/>
  <c r="AC441" i="7"/>
  <c r="AC445" i="7"/>
  <c r="AC465" i="7"/>
  <c r="AC469" i="7"/>
  <c r="AC473" i="7"/>
  <c r="AC438" i="7"/>
  <c r="AC442" i="7"/>
  <c r="AC446" i="7"/>
  <c r="AC466" i="7"/>
  <c r="AC470" i="7"/>
  <c r="AC408" i="7"/>
  <c r="AC70" i="7"/>
  <c r="AC605" i="7"/>
  <c r="AC590" i="7" s="1"/>
  <c r="AC78" i="7" s="1"/>
  <c r="AC637" i="7"/>
  <c r="AC622" i="7" s="1"/>
  <c r="AC79" i="7" s="1"/>
  <c r="AC412" i="7"/>
  <c r="AC420" i="7"/>
  <c r="AC418" i="7"/>
  <c r="AC415" i="7"/>
  <c r="AC419" i="7"/>
  <c r="AC439" i="7"/>
  <c r="AC443" i="7"/>
  <c r="AC447" i="7"/>
  <c r="AC467" i="7"/>
  <c r="AC471" i="7"/>
  <c r="AC440" i="7"/>
  <c r="AC444" i="7"/>
  <c r="AC464" i="7"/>
  <c r="AC468" i="7"/>
  <c r="AC472" i="7"/>
  <c r="AD570" i="7"/>
  <c r="AI72" i="7" l="1"/>
  <c r="AJ22" i="7"/>
  <c r="AJ401" i="7"/>
  <c r="AJ265" i="7"/>
  <c r="AJ552" i="7"/>
  <c r="AJ584" i="7"/>
  <c r="AJ563" i="7"/>
  <c r="AJ564" i="7"/>
  <c r="AJ566" i="7"/>
  <c r="AJ562" i="7"/>
  <c r="AH545" i="7"/>
  <c r="AH547" i="7" s="1"/>
  <c r="AJ533" i="7"/>
  <c r="AJ529" i="7"/>
  <c r="AJ525" i="7"/>
  <c r="AJ497" i="7"/>
  <c r="AJ491" i="7"/>
  <c r="AJ537" i="7"/>
  <c r="AJ29" i="7"/>
  <c r="AJ33" i="7"/>
  <c r="AJ26" i="7"/>
  <c r="AJ558" i="7"/>
  <c r="AK554" i="7"/>
  <c r="AJ546" i="7"/>
  <c r="AJ40" i="7"/>
  <c r="AJ20" i="7"/>
  <c r="AJ667" i="7"/>
  <c r="AJ665" i="7"/>
  <c r="AJ663" i="7"/>
  <c r="AJ661" i="7"/>
  <c r="AJ659" i="7"/>
  <c r="AJ666" i="7"/>
  <c r="AJ636" i="7"/>
  <c r="AJ662" i="7"/>
  <c r="AJ660" i="7"/>
  <c r="AJ634" i="7"/>
  <c r="AJ632" i="7"/>
  <c r="AJ668" i="7"/>
  <c r="AJ664" i="7"/>
  <c r="AJ635" i="7"/>
  <c r="AJ633" i="7"/>
  <c r="AJ631" i="7"/>
  <c r="AJ629" i="7"/>
  <c r="AJ627" i="7"/>
  <c r="AJ603" i="7"/>
  <c r="AJ601" i="7"/>
  <c r="AJ600" i="7"/>
  <c r="AJ599" i="7"/>
  <c r="AJ598" i="7"/>
  <c r="AJ597" i="7"/>
  <c r="AJ596" i="7"/>
  <c r="AJ595" i="7"/>
  <c r="AJ604" i="7"/>
  <c r="AJ628" i="7"/>
  <c r="AJ602" i="7"/>
  <c r="AJ630" i="7"/>
  <c r="AJ685" i="7"/>
  <c r="AJ19" i="7"/>
  <c r="AJ41" i="7"/>
  <c r="AK2" i="7"/>
  <c r="AD553" i="7"/>
  <c r="AD555" i="7" s="1"/>
  <c r="AE578" i="7"/>
  <c r="AE551" i="7"/>
  <c r="AD177" i="7"/>
  <c r="AD140" i="7"/>
  <c r="AD56" i="7"/>
  <c r="AE679" i="7"/>
  <c r="AE678" i="7"/>
  <c r="AE677" i="7"/>
  <c r="AE675" i="7"/>
  <c r="AE674" i="7"/>
  <c r="AE673" i="7"/>
  <c r="AE671" i="7"/>
  <c r="AE336" i="7"/>
  <c r="AE335" i="7"/>
  <c r="AE334" i="7"/>
  <c r="AE333" i="7"/>
  <c r="AE332" i="7"/>
  <c r="AE331" i="7"/>
  <c r="AE330" i="7"/>
  <c r="AE329" i="7"/>
  <c r="AE327" i="7"/>
  <c r="AE310" i="7"/>
  <c r="AE309" i="7"/>
  <c r="AE308" i="7"/>
  <c r="AE307" i="7"/>
  <c r="AE306" i="7"/>
  <c r="AE305" i="7"/>
  <c r="AE304" i="7"/>
  <c r="AE328" i="7"/>
  <c r="AE648" i="7"/>
  <c r="AE647" i="7"/>
  <c r="AE646" i="7"/>
  <c r="AE645" i="7"/>
  <c r="AE644" i="7"/>
  <c r="AE643" i="7"/>
  <c r="AE642" i="7"/>
  <c r="AE641" i="7"/>
  <c r="AE639" i="7"/>
  <c r="AE285" i="7"/>
  <c r="AE284" i="7"/>
  <c r="AE283" i="7"/>
  <c r="AE282" i="7"/>
  <c r="AE281" i="7"/>
  <c r="AE280" i="7"/>
  <c r="AE303" i="7"/>
  <c r="AE302" i="7"/>
  <c r="AE301" i="7"/>
  <c r="AE616" i="7"/>
  <c r="AE615" i="7"/>
  <c r="AE614" i="7"/>
  <c r="AE613" i="7"/>
  <c r="AE612" i="7"/>
  <c r="AE611" i="7"/>
  <c r="AE610" i="7"/>
  <c r="AE608" i="7"/>
  <c r="AE607" i="7"/>
  <c r="AE278" i="7"/>
  <c r="AE279" i="7"/>
  <c r="AE277" i="7"/>
  <c r="AE276" i="7"/>
  <c r="AE498" i="7"/>
  <c r="AE492" i="7"/>
  <c r="AE392" i="7"/>
  <c r="AE391" i="7"/>
  <c r="AE390" i="7"/>
  <c r="AE389" i="7"/>
  <c r="AE388" i="7"/>
  <c r="AE387" i="7"/>
  <c r="AE407" i="7"/>
  <c r="AE271" i="7"/>
  <c r="AE256" i="7"/>
  <c r="AE255" i="7"/>
  <c r="AE254" i="7"/>
  <c r="AE262" i="7" s="1"/>
  <c r="AE253" i="7"/>
  <c r="AE252" i="7"/>
  <c r="AE251" i="7"/>
  <c r="AE28" i="7"/>
  <c r="AD415" i="7"/>
  <c r="AD272" i="7"/>
  <c r="AD413" i="7"/>
  <c r="AD421" i="7"/>
  <c r="AD412" i="7"/>
  <c r="AD416" i="7"/>
  <c r="AD420" i="7"/>
  <c r="AD440" i="7"/>
  <c r="AD444" i="7"/>
  <c r="AD464" i="7"/>
  <c r="AD468" i="7"/>
  <c r="AD472" i="7"/>
  <c r="AD441" i="7"/>
  <c r="AD445" i="7"/>
  <c r="AD465" i="7"/>
  <c r="AD469" i="7"/>
  <c r="AD473" i="7"/>
  <c r="AE570" i="7"/>
  <c r="AD30" i="7"/>
  <c r="AD70" i="7"/>
  <c r="AD605" i="7"/>
  <c r="AD590" i="7" s="1"/>
  <c r="AD78" i="7" s="1"/>
  <c r="AD637" i="7"/>
  <c r="AD622" i="7" s="1"/>
  <c r="AD79" i="7" s="1"/>
  <c r="AD669" i="7"/>
  <c r="AD654" i="7" s="1"/>
  <c r="AD80" i="7" s="1"/>
  <c r="AD419" i="7"/>
  <c r="AD417" i="7"/>
  <c r="AD414" i="7"/>
  <c r="AD418" i="7"/>
  <c r="AD438" i="7"/>
  <c r="AD442" i="7"/>
  <c r="AD446" i="7"/>
  <c r="AD466" i="7"/>
  <c r="AD470" i="7"/>
  <c r="AD408" i="7"/>
  <c r="AD439" i="7"/>
  <c r="AD443" i="7"/>
  <c r="AD447" i="7"/>
  <c r="AD467" i="7"/>
  <c r="AD471" i="7"/>
  <c r="AC81" i="7"/>
  <c r="AK22" i="7" l="1"/>
  <c r="AK401" i="7"/>
  <c r="AK265" i="7"/>
  <c r="AJ72" i="7"/>
  <c r="AK552" i="7"/>
  <c r="AK584" i="7"/>
  <c r="AK563" i="7"/>
  <c r="AK564" i="7"/>
  <c r="AK566" i="7"/>
  <c r="AK562" i="7"/>
  <c r="AI545" i="7"/>
  <c r="AI547" i="7" s="1"/>
  <c r="AK497" i="7"/>
  <c r="AK491" i="7"/>
  <c r="AK537" i="7"/>
  <c r="AK533" i="7"/>
  <c r="AK529" i="7"/>
  <c r="AK525" i="7"/>
  <c r="AK29" i="7"/>
  <c r="AK33" i="7"/>
  <c r="AK26" i="7"/>
  <c r="AK558" i="7"/>
  <c r="AL554" i="7"/>
  <c r="AK546" i="7"/>
  <c r="AK40" i="7"/>
  <c r="AK20" i="7"/>
  <c r="AC91" i="7"/>
  <c r="AC92" i="7" s="1"/>
  <c r="AK668" i="7"/>
  <c r="AK666" i="7"/>
  <c r="AK664" i="7"/>
  <c r="AK662" i="7"/>
  <c r="AK660" i="7"/>
  <c r="AK659" i="7"/>
  <c r="AK636" i="7"/>
  <c r="AK665" i="7"/>
  <c r="AK661" i="7"/>
  <c r="AK667" i="7"/>
  <c r="AK663" i="7"/>
  <c r="AK635" i="7"/>
  <c r="AK633" i="7"/>
  <c r="AK631" i="7"/>
  <c r="AK634" i="7"/>
  <c r="AK632" i="7"/>
  <c r="AK630" i="7"/>
  <c r="AK628" i="7"/>
  <c r="AK604" i="7"/>
  <c r="AK627" i="7"/>
  <c r="AK602" i="7"/>
  <c r="AK600" i="7"/>
  <c r="AK598" i="7"/>
  <c r="AK596" i="7"/>
  <c r="AK629" i="7"/>
  <c r="AK603" i="7"/>
  <c r="AK601" i="7"/>
  <c r="AK599" i="7"/>
  <c r="AK597" i="7"/>
  <c r="AK595" i="7"/>
  <c r="AK685" i="7"/>
  <c r="AK41" i="7"/>
  <c r="AK19" i="7"/>
  <c r="AL2" i="7"/>
  <c r="AE553" i="7"/>
  <c r="AE555" i="7" s="1"/>
  <c r="AF551" i="7"/>
  <c r="AE177" i="7"/>
  <c r="AE140" i="7"/>
  <c r="AE56" i="7"/>
  <c r="AE605" i="7"/>
  <c r="AE590" i="7" s="1"/>
  <c r="AE78" i="7" s="1"/>
  <c r="AE637" i="7"/>
  <c r="AE622" i="7" s="1"/>
  <c r="AE79" i="7" s="1"/>
  <c r="AE70" i="7"/>
  <c r="AE418" i="7"/>
  <c r="AE412" i="7"/>
  <c r="AE420" i="7"/>
  <c r="AE415" i="7"/>
  <c r="AE419" i="7"/>
  <c r="AE439" i="7"/>
  <c r="AE443" i="7"/>
  <c r="AE447" i="7"/>
  <c r="AE467" i="7"/>
  <c r="AE471" i="7"/>
  <c r="AE440" i="7"/>
  <c r="AE444" i="7"/>
  <c r="AE464" i="7"/>
  <c r="AE468" i="7"/>
  <c r="AE472" i="7"/>
  <c r="AF570" i="7"/>
  <c r="AE30" i="7"/>
  <c r="AE669" i="7"/>
  <c r="AE654" i="7" s="1"/>
  <c r="AE80" i="7" s="1"/>
  <c r="AF679" i="7"/>
  <c r="AF678" i="7"/>
  <c r="AF677" i="7"/>
  <c r="AF675" i="7"/>
  <c r="AF674" i="7"/>
  <c r="AF673" i="7"/>
  <c r="AF671" i="7"/>
  <c r="AF336" i="7"/>
  <c r="AF335" i="7"/>
  <c r="AF334" i="7"/>
  <c r="AF333" i="7"/>
  <c r="AF332" i="7"/>
  <c r="AF331" i="7"/>
  <c r="AF330" i="7"/>
  <c r="AF329" i="7"/>
  <c r="AF328" i="7"/>
  <c r="AF327" i="7"/>
  <c r="AF648" i="7"/>
  <c r="AF647" i="7"/>
  <c r="AF646" i="7"/>
  <c r="AF645" i="7"/>
  <c r="AF644" i="7"/>
  <c r="AF643" i="7"/>
  <c r="AF642" i="7"/>
  <c r="AF641" i="7"/>
  <c r="AF639" i="7"/>
  <c r="AF310" i="7"/>
  <c r="AF309" i="7"/>
  <c r="AF308" i="7"/>
  <c r="AF307" i="7"/>
  <c r="AF306" i="7"/>
  <c r="AF305" i="7"/>
  <c r="AF304" i="7"/>
  <c r="AF303" i="7"/>
  <c r="AF302" i="7"/>
  <c r="AF301" i="7"/>
  <c r="AF616" i="7"/>
  <c r="AF615" i="7"/>
  <c r="AF614" i="7"/>
  <c r="AF613" i="7"/>
  <c r="AF612" i="7"/>
  <c r="AF611" i="7"/>
  <c r="AF610" i="7"/>
  <c r="AF608" i="7"/>
  <c r="AF607" i="7"/>
  <c r="AF285" i="7"/>
  <c r="AF284" i="7"/>
  <c r="AF283" i="7"/>
  <c r="AF282" i="7"/>
  <c r="AF281" i="7"/>
  <c r="AF280" i="7"/>
  <c r="AF279" i="7"/>
  <c r="AF278" i="7"/>
  <c r="AF277" i="7"/>
  <c r="AF276" i="7"/>
  <c r="AF498" i="7"/>
  <c r="AF492" i="7"/>
  <c r="AF407" i="7"/>
  <c r="AF392" i="7"/>
  <c r="AF391" i="7"/>
  <c r="AF390" i="7"/>
  <c r="AF389" i="7"/>
  <c r="AF388" i="7"/>
  <c r="AF387" i="7"/>
  <c r="AF271" i="7"/>
  <c r="AF256" i="7"/>
  <c r="AF255" i="7"/>
  <c r="AF254" i="7"/>
  <c r="AF262" i="7" s="1"/>
  <c r="AF253" i="7"/>
  <c r="AF252" i="7"/>
  <c r="AF251" i="7"/>
  <c r="AF28" i="7"/>
  <c r="AE272" i="7"/>
  <c r="AE414" i="7"/>
  <c r="AE416" i="7"/>
  <c r="AE413" i="7"/>
  <c r="AE417" i="7"/>
  <c r="AE421" i="7"/>
  <c r="AE441" i="7"/>
  <c r="AE445" i="7"/>
  <c r="AE465" i="7"/>
  <c r="AE469" i="7"/>
  <c r="AE473" i="7"/>
  <c r="AE438" i="7"/>
  <c r="AE442" i="7"/>
  <c r="AE446" i="7"/>
  <c r="AE466" i="7"/>
  <c r="AE470" i="7"/>
  <c r="AE408" i="7"/>
  <c r="AD81" i="7"/>
  <c r="AK72" i="7" l="1"/>
  <c r="AL22" i="7"/>
  <c r="AL40" i="7" s="1"/>
  <c r="AL401" i="7"/>
  <c r="AL265" i="7"/>
  <c r="AL552" i="7"/>
  <c r="AL584" i="7"/>
  <c r="AL563" i="7"/>
  <c r="AL564" i="7"/>
  <c r="AL566" i="7"/>
  <c r="AL562" i="7"/>
  <c r="AJ545" i="7"/>
  <c r="AJ547" i="7" s="1"/>
  <c r="AL537" i="7"/>
  <c r="AL533" i="7"/>
  <c r="AL529" i="7"/>
  <c r="AL525" i="7"/>
  <c r="AL497" i="7"/>
  <c r="AL491" i="7"/>
  <c r="AL29" i="7"/>
  <c r="AL33" i="7"/>
  <c r="AL26" i="7"/>
  <c r="AL558" i="7"/>
  <c r="AM554" i="7"/>
  <c r="AL546" i="7"/>
  <c r="AE91" i="7"/>
  <c r="AE92" i="7" s="1"/>
  <c r="AL20" i="7"/>
  <c r="AD91" i="7"/>
  <c r="AD92" i="7" s="1"/>
  <c r="AL668" i="7"/>
  <c r="AL666" i="7"/>
  <c r="AL664" i="7"/>
  <c r="AL662" i="7"/>
  <c r="AL660" i="7"/>
  <c r="AL635" i="7"/>
  <c r="AL634" i="7"/>
  <c r="AL633" i="7"/>
  <c r="AL632" i="7"/>
  <c r="AL631" i="7"/>
  <c r="AL630" i="7"/>
  <c r="AL629" i="7"/>
  <c r="AL628" i="7"/>
  <c r="AL627" i="7"/>
  <c r="AL604" i="7"/>
  <c r="AL603" i="7"/>
  <c r="AL602" i="7"/>
  <c r="AL667" i="7"/>
  <c r="AL661" i="7"/>
  <c r="AL663" i="7"/>
  <c r="AL659" i="7"/>
  <c r="AL665" i="7"/>
  <c r="AL636" i="7"/>
  <c r="AL600" i="7"/>
  <c r="AL598" i="7"/>
  <c r="AL596" i="7"/>
  <c r="AL601" i="7"/>
  <c r="AL599" i="7"/>
  <c r="AL597" i="7"/>
  <c r="AL595" i="7"/>
  <c r="AL685" i="7"/>
  <c r="AL41" i="7"/>
  <c r="AL19" i="7"/>
  <c r="AM2" i="7"/>
  <c r="AF553" i="7"/>
  <c r="AF555" i="7" s="1"/>
  <c r="AG578" i="7"/>
  <c r="C392" i="7"/>
  <c r="C256" i="7"/>
  <c r="AG551" i="7"/>
  <c r="AF177" i="7"/>
  <c r="AF140" i="7"/>
  <c r="AF56" i="7"/>
  <c r="AE81" i="7"/>
  <c r="AF637" i="7"/>
  <c r="AF622" i="7" s="1"/>
  <c r="AF79" i="7" s="1"/>
  <c r="AF30" i="7"/>
  <c r="AF605" i="7"/>
  <c r="AF590" i="7" s="1"/>
  <c r="AF78" i="7" s="1"/>
  <c r="AF669" i="7"/>
  <c r="AF654" i="7" s="1"/>
  <c r="AF80" i="7" s="1"/>
  <c r="AF70" i="7"/>
  <c r="AG680" i="7"/>
  <c r="AG679" i="7"/>
  <c r="AG678" i="7"/>
  <c r="AG676" i="7"/>
  <c r="AG675" i="7"/>
  <c r="AG674" i="7"/>
  <c r="AG673" i="7"/>
  <c r="AG336" i="7"/>
  <c r="AG334" i="7"/>
  <c r="AG333" i="7"/>
  <c r="AG332" i="7"/>
  <c r="AG331" i="7"/>
  <c r="AG330" i="7"/>
  <c r="AG329" i="7"/>
  <c r="AG671" i="7"/>
  <c r="AG328" i="7"/>
  <c r="AG310" i="7"/>
  <c r="AG309" i="7"/>
  <c r="AG308" i="7"/>
  <c r="AG307" i="7"/>
  <c r="AG306" i="7"/>
  <c r="AG305" i="7"/>
  <c r="AG304" i="7"/>
  <c r="AG327" i="7"/>
  <c r="AG648" i="7"/>
  <c r="AG647" i="7"/>
  <c r="AG646" i="7"/>
  <c r="AG645" i="7"/>
  <c r="AG644" i="7"/>
  <c r="AG643" i="7"/>
  <c r="AG642" i="7"/>
  <c r="AG640" i="7"/>
  <c r="AG639" i="7"/>
  <c r="AG303" i="7"/>
  <c r="AG285" i="7"/>
  <c r="AG284" i="7"/>
  <c r="AG283" i="7"/>
  <c r="AG282" i="7"/>
  <c r="AG281" i="7"/>
  <c r="AG280" i="7"/>
  <c r="AG302" i="7"/>
  <c r="AG301" i="7"/>
  <c r="AG616" i="7"/>
  <c r="AG615" i="7"/>
  <c r="AG614" i="7"/>
  <c r="AG613" i="7"/>
  <c r="AG612" i="7"/>
  <c r="AG611" i="7"/>
  <c r="AG610" i="7"/>
  <c r="AG608" i="7"/>
  <c r="AG607" i="7"/>
  <c r="AG279" i="7"/>
  <c r="AG278" i="7"/>
  <c r="AG277" i="7"/>
  <c r="AG276" i="7"/>
  <c r="AG498" i="7"/>
  <c r="AG492" i="7"/>
  <c r="AG392" i="7"/>
  <c r="AG391" i="7"/>
  <c r="AG390" i="7"/>
  <c r="AG389" i="7"/>
  <c r="AG388" i="7"/>
  <c r="AG387" i="7"/>
  <c r="AG335" i="7"/>
  <c r="AG407" i="7"/>
  <c r="AG271" i="7"/>
  <c r="AG256" i="7"/>
  <c r="AG255" i="7"/>
  <c r="AG254" i="7"/>
  <c r="AG262" i="7" s="1"/>
  <c r="AG253" i="7"/>
  <c r="AG252" i="7"/>
  <c r="AG251" i="7"/>
  <c r="AG28" i="7"/>
  <c r="AF417" i="7"/>
  <c r="AF272" i="7"/>
  <c r="AF415" i="7"/>
  <c r="AF414" i="7"/>
  <c r="AF418" i="7"/>
  <c r="AF438" i="7"/>
  <c r="AF442" i="7"/>
  <c r="AF446" i="7"/>
  <c r="AF466" i="7"/>
  <c r="AF470" i="7"/>
  <c r="AF408" i="7"/>
  <c r="AF439" i="7"/>
  <c r="AF443" i="7"/>
  <c r="AF447" i="7"/>
  <c r="AF467" i="7"/>
  <c r="AF471" i="7"/>
  <c r="AF413" i="7"/>
  <c r="AF421" i="7"/>
  <c r="AF419" i="7"/>
  <c r="AF412" i="7"/>
  <c r="AF416" i="7"/>
  <c r="AF420" i="7"/>
  <c r="AF440" i="7"/>
  <c r="AF444" i="7"/>
  <c r="AF464" i="7"/>
  <c r="AF468" i="7"/>
  <c r="AF472" i="7"/>
  <c r="AF441" i="7"/>
  <c r="AF445" i="7"/>
  <c r="AF465" i="7"/>
  <c r="AF469" i="7"/>
  <c r="AF473" i="7"/>
  <c r="AG570" i="7"/>
  <c r="AM22" i="7" l="1"/>
  <c r="AM401" i="7"/>
  <c r="AM265" i="7"/>
  <c r="AL72" i="7"/>
  <c r="AM552" i="7"/>
  <c r="AM584" i="7"/>
  <c r="AM563" i="7"/>
  <c r="AM564" i="7"/>
  <c r="AM566" i="7"/>
  <c r="AM562" i="7"/>
  <c r="AK545" i="7"/>
  <c r="AK547" i="7" s="1"/>
  <c r="AM491" i="7"/>
  <c r="AM497" i="7"/>
  <c r="AM529" i="7"/>
  <c r="AM537" i="7"/>
  <c r="AM533" i="7"/>
  <c r="AM525" i="7"/>
  <c r="AM29" i="7"/>
  <c r="AM33" i="7"/>
  <c r="AM26" i="7"/>
  <c r="AM558" i="7"/>
  <c r="AN554" i="7"/>
  <c r="AM546" i="7"/>
  <c r="AF91" i="7"/>
  <c r="AF92" i="7" s="1"/>
  <c r="AM40" i="7"/>
  <c r="AM20" i="7"/>
  <c r="AM668" i="7"/>
  <c r="AM667" i="7"/>
  <c r="AM666" i="7"/>
  <c r="AM665" i="7"/>
  <c r="AM664" i="7"/>
  <c r="AM663" i="7"/>
  <c r="AM662" i="7"/>
  <c r="AM661" i="7"/>
  <c r="AM660" i="7"/>
  <c r="AM636" i="7"/>
  <c r="AM659" i="7"/>
  <c r="AM635" i="7"/>
  <c r="AM633" i="7"/>
  <c r="AM631" i="7"/>
  <c r="AM634" i="7"/>
  <c r="AM632" i="7"/>
  <c r="AM630" i="7"/>
  <c r="AM628" i="7"/>
  <c r="AM604" i="7"/>
  <c r="AM602" i="7"/>
  <c r="AM598" i="7"/>
  <c r="AM627" i="7"/>
  <c r="AM601" i="7"/>
  <c r="AM599" i="7"/>
  <c r="AM597" i="7"/>
  <c r="AM595" i="7"/>
  <c r="AM629" i="7"/>
  <c r="AM603" i="7"/>
  <c r="AM600" i="7"/>
  <c r="AM596" i="7"/>
  <c r="AM685" i="7"/>
  <c r="AM19" i="7"/>
  <c r="AM41" i="7"/>
  <c r="AN2" i="7"/>
  <c r="AG553" i="7"/>
  <c r="AG555" i="7" s="1"/>
  <c r="AH578" i="7"/>
  <c r="AH551" i="7"/>
  <c r="AG177" i="7"/>
  <c r="AG140" i="7"/>
  <c r="AG56" i="7"/>
  <c r="AG669" i="7"/>
  <c r="AG654" i="7" s="1"/>
  <c r="AG80" i="7" s="1"/>
  <c r="AF81" i="7"/>
  <c r="AH680" i="7"/>
  <c r="AH679" i="7"/>
  <c r="AH678" i="7"/>
  <c r="AH676" i="7"/>
  <c r="AH675" i="7"/>
  <c r="AH674" i="7"/>
  <c r="AH673" i="7"/>
  <c r="AH671" i="7"/>
  <c r="AH336" i="7"/>
  <c r="AH335" i="7"/>
  <c r="AH334" i="7"/>
  <c r="AH333" i="7"/>
  <c r="AH332" i="7"/>
  <c r="AH330" i="7"/>
  <c r="AH329" i="7"/>
  <c r="AH328" i="7"/>
  <c r="AH327" i="7"/>
  <c r="AH648" i="7"/>
  <c r="AH647" i="7"/>
  <c r="AH646" i="7"/>
  <c r="AH645" i="7"/>
  <c r="AH644" i="7"/>
  <c r="AH643" i="7"/>
  <c r="AH642" i="7"/>
  <c r="AH640" i="7"/>
  <c r="AH639" i="7"/>
  <c r="AH310" i="7"/>
  <c r="AH309" i="7"/>
  <c r="AH308" i="7"/>
  <c r="AH307" i="7"/>
  <c r="AH306" i="7"/>
  <c r="AH305" i="7"/>
  <c r="AH304" i="7"/>
  <c r="AH303" i="7"/>
  <c r="AH302" i="7"/>
  <c r="AH301" i="7"/>
  <c r="AH616" i="7"/>
  <c r="AH615" i="7"/>
  <c r="AH614" i="7"/>
  <c r="AH613" i="7"/>
  <c r="AH612" i="7"/>
  <c r="AH611" i="7"/>
  <c r="AH610" i="7"/>
  <c r="AH608" i="7"/>
  <c r="AH607" i="7"/>
  <c r="AH285" i="7"/>
  <c r="AH284" i="7"/>
  <c r="AH283" i="7"/>
  <c r="AH282" i="7"/>
  <c r="AH281" i="7"/>
  <c r="AH280" i="7"/>
  <c r="AH279" i="7"/>
  <c r="AH278" i="7"/>
  <c r="AH277" i="7"/>
  <c r="AH276" i="7"/>
  <c r="AH498" i="7"/>
  <c r="AH492" i="7"/>
  <c r="AH407" i="7"/>
  <c r="AH392" i="7"/>
  <c r="AH391" i="7"/>
  <c r="AH390" i="7"/>
  <c r="AH389" i="7"/>
  <c r="AH388" i="7"/>
  <c r="AH387" i="7"/>
  <c r="AH331" i="7"/>
  <c r="AH271" i="7"/>
  <c r="AH256" i="7"/>
  <c r="AH255" i="7"/>
  <c r="AH254" i="7"/>
  <c r="AH262" i="7" s="1"/>
  <c r="AH253" i="7"/>
  <c r="AH252" i="7"/>
  <c r="AH251" i="7"/>
  <c r="AH28" i="7"/>
  <c r="AG272" i="7"/>
  <c r="AG416" i="7"/>
  <c r="AG414" i="7"/>
  <c r="AG413" i="7"/>
  <c r="AG417" i="7"/>
  <c r="AG421" i="7"/>
  <c r="AG441" i="7"/>
  <c r="AG445" i="7"/>
  <c r="AG465" i="7"/>
  <c r="AG469" i="7"/>
  <c r="AG473" i="7"/>
  <c r="AG438" i="7"/>
  <c r="AG442" i="7"/>
  <c r="AG446" i="7"/>
  <c r="AG466" i="7"/>
  <c r="AG470" i="7"/>
  <c r="AG408" i="7"/>
  <c r="AG30" i="7"/>
  <c r="AG70" i="7"/>
  <c r="AG605" i="7"/>
  <c r="AG590" i="7" s="1"/>
  <c r="AG78" i="7" s="1"/>
  <c r="AG637" i="7"/>
  <c r="AG622" i="7" s="1"/>
  <c r="AG79" i="7" s="1"/>
  <c r="AG412" i="7"/>
  <c r="AG420" i="7"/>
  <c r="AG418" i="7"/>
  <c r="AG415" i="7"/>
  <c r="AG419" i="7"/>
  <c r="AG439" i="7"/>
  <c r="AG443" i="7"/>
  <c r="AG447" i="7"/>
  <c r="AG467" i="7"/>
  <c r="AG471" i="7"/>
  <c r="AG440" i="7"/>
  <c r="AG444" i="7"/>
  <c r="AG464" i="7"/>
  <c r="AG468" i="7"/>
  <c r="AG472" i="7"/>
  <c r="AH570" i="7"/>
  <c r="AN22" i="7" l="1"/>
  <c r="AN401" i="7"/>
  <c r="AN265" i="7"/>
  <c r="AM72" i="7"/>
  <c r="AN552" i="7"/>
  <c r="AN584" i="7"/>
  <c r="AN563" i="7"/>
  <c r="AN564" i="7"/>
  <c r="AN566" i="7"/>
  <c r="AN562" i="7"/>
  <c r="AL545" i="7"/>
  <c r="AL547" i="7" s="1"/>
  <c r="AN497" i="7"/>
  <c r="AN491" i="7"/>
  <c r="AN537" i="7"/>
  <c r="AN533" i="7"/>
  <c r="AN529" i="7"/>
  <c r="AN525" i="7"/>
  <c r="AN29" i="7"/>
  <c r="AN33" i="7"/>
  <c r="AN26" i="7"/>
  <c r="AN558" i="7"/>
  <c r="AO554" i="7"/>
  <c r="AN546" i="7"/>
  <c r="AN40" i="7"/>
  <c r="AN20" i="7"/>
  <c r="AN667" i="7"/>
  <c r="AN665" i="7"/>
  <c r="AN663" i="7"/>
  <c r="AN661" i="7"/>
  <c r="AN666" i="7"/>
  <c r="AN662" i="7"/>
  <c r="AN660" i="7"/>
  <c r="AN633" i="7"/>
  <c r="AN629" i="7"/>
  <c r="AN627" i="7"/>
  <c r="AN668" i="7"/>
  <c r="AN664" i="7"/>
  <c r="AN636" i="7"/>
  <c r="AN634" i="7"/>
  <c r="AN632" i="7"/>
  <c r="AN630" i="7"/>
  <c r="AN659" i="7"/>
  <c r="AN601" i="7"/>
  <c r="AN600" i="7"/>
  <c r="AN599" i="7"/>
  <c r="AN598" i="7"/>
  <c r="AN597" i="7"/>
  <c r="AN596" i="7"/>
  <c r="AN595" i="7"/>
  <c r="AN635" i="7"/>
  <c r="AN631" i="7"/>
  <c r="AN603" i="7"/>
  <c r="AN602" i="7"/>
  <c r="AN628" i="7"/>
  <c r="AN604" i="7"/>
  <c r="AN685" i="7"/>
  <c r="AN19" i="7"/>
  <c r="AN41" i="7"/>
  <c r="AO2" i="7"/>
  <c r="AH553" i="7"/>
  <c r="AH555" i="7" s="1"/>
  <c r="AI578" i="7"/>
  <c r="AI551" i="7"/>
  <c r="AH177" i="7"/>
  <c r="AH140" i="7"/>
  <c r="AH56" i="7"/>
  <c r="AH30" i="7"/>
  <c r="AH605" i="7"/>
  <c r="AH590" i="7" s="1"/>
  <c r="AH78" i="7" s="1"/>
  <c r="AH70" i="7"/>
  <c r="AI680" i="7"/>
  <c r="AI679" i="7"/>
  <c r="AI678" i="7"/>
  <c r="AI676" i="7"/>
  <c r="AI675" i="7"/>
  <c r="AI674" i="7"/>
  <c r="AI673" i="7"/>
  <c r="AI671" i="7"/>
  <c r="AI336" i="7"/>
  <c r="AI335" i="7"/>
  <c r="AI334" i="7"/>
  <c r="AI333" i="7"/>
  <c r="AI332" i="7"/>
  <c r="AI331" i="7"/>
  <c r="AI330" i="7"/>
  <c r="AI329" i="7"/>
  <c r="AI327" i="7"/>
  <c r="AI310" i="7"/>
  <c r="AI309" i="7"/>
  <c r="AI308" i="7"/>
  <c r="AI307" i="7"/>
  <c r="AI306" i="7"/>
  <c r="AI305" i="7"/>
  <c r="AI304" i="7"/>
  <c r="AI328" i="7"/>
  <c r="AI648" i="7"/>
  <c r="AI647" i="7"/>
  <c r="AI646" i="7"/>
  <c r="AI645" i="7"/>
  <c r="AI644" i="7"/>
  <c r="AI643" i="7"/>
  <c r="AI642" i="7"/>
  <c r="AI640" i="7"/>
  <c r="AI639" i="7"/>
  <c r="AI285" i="7"/>
  <c r="AI284" i="7"/>
  <c r="AI283" i="7"/>
  <c r="AI282" i="7"/>
  <c r="AI281" i="7"/>
  <c r="AI280" i="7"/>
  <c r="AI303" i="7"/>
  <c r="AI302" i="7"/>
  <c r="AI301" i="7"/>
  <c r="AI616" i="7"/>
  <c r="AI615" i="7"/>
  <c r="AI614" i="7"/>
  <c r="AI613" i="7"/>
  <c r="AI612" i="7"/>
  <c r="AI611" i="7"/>
  <c r="AI610" i="7"/>
  <c r="AI608" i="7"/>
  <c r="AI607" i="7"/>
  <c r="AI278" i="7"/>
  <c r="AI279" i="7"/>
  <c r="AI277" i="7"/>
  <c r="AI276" i="7"/>
  <c r="AI498" i="7"/>
  <c r="AI492" i="7"/>
  <c r="AI392" i="7"/>
  <c r="AI391" i="7"/>
  <c r="AI390" i="7"/>
  <c r="AI389" i="7"/>
  <c r="AI388" i="7"/>
  <c r="AI387" i="7"/>
  <c r="AI407" i="7"/>
  <c r="AI271" i="7"/>
  <c r="AI256" i="7"/>
  <c r="AI255" i="7"/>
  <c r="AI254" i="7"/>
  <c r="AI262" i="7" s="1"/>
  <c r="AI253" i="7"/>
  <c r="AI252" i="7"/>
  <c r="AI251" i="7"/>
  <c r="AI28" i="7"/>
  <c r="AH419" i="7"/>
  <c r="AH417" i="7"/>
  <c r="AH414" i="7"/>
  <c r="AH418" i="7"/>
  <c r="AH438" i="7"/>
  <c r="AH442" i="7"/>
  <c r="AH446" i="7"/>
  <c r="AH466" i="7"/>
  <c r="AH470" i="7"/>
  <c r="AH408" i="7"/>
  <c r="AH439" i="7"/>
  <c r="AH443" i="7"/>
  <c r="AH447" i="7"/>
  <c r="AH467" i="7"/>
  <c r="AH471" i="7"/>
  <c r="AG81" i="7"/>
  <c r="AH415" i="7"/>
  <c r="AH272" i="7"/>
  <c r="AH413" i="7"/>
  <c r="AH421" i="7"/>
  <c r="AH412" i="7"/>
  <c r="AH416" i="7"/>
  <c r="AH420" i="7"/>
  <c r="AH440" i="7"/>
  <c r="AH444" i="7"/>
  <c r="AH464" i="7"/>
  <c r="AH468" i="7"/>
  <c r="AH472" i="7"/>
  <c r="AH441" i="7"/>
  <c r="AH445" i="7"/>
  <c r="AH465" i="7"/>
  <c r="AH469" i="7"/>
  <c r="AH473" i="7"/>
  <c r="AI570" i="7"/>
  <c r="AH637" i="7"/>
  <c r="AH622" i="7" s="1"/>
  <c r="AH79" i="7" s="1"/>
  <c r="AH669" i="7"/>
  <c r="AH654" i="7" s="1"/>
  <c r="AH80" i="7" s="1"/>
  <c r="AO22" i="7" l="1"/>
  <c r="AO401" i="7"/>
  <c r="AO265" i="7"/>
  <c r="AN72" i="7"/>
  <c r="AO552" i="7"/>
  <c r="AO584" i="7"/>
  <c r="AO563" i="7"/>
  <c r="AO564" i="7"/>
  <c r="AO566" i="7"/>
  <c r="AO562" i="7"/>
  <c r="AM545" i="7"/>
  <c r="AM547" i="7" s="1"/>
  <c r="AO497" i="7"/>
  <c r="AO491" i="7"/>
  <c r="AO537" i="7"/>
  <c r="AO533" i="7"/>
  <c r="AO529" i="7"/>
  <c r="AO525" i="7"/>
  <c r="AO29" i="7"/>
  <c r="AO33" i="7"/>
  <c r="AO26" i="7"/>
  <c r="AO558" i="7"/>
  <c r="AP554" i="7"/>
  <c r="AO546" i="7"/>
  <c r="AO40" i="7"/>
  <c r="AO20" i="7"/>
  <c r="AG91" i="7"/>
  <c r="AG92" i="7" s="1"/>
  <c r="AO659" i="7"/>
  <c r="AO636" i="7"/>
  <c r="AO667" i="7"/>
  <c r="AO665" i="7"/>
  <c r="AO663" i="7"/>
  <c r="AO661" i="7"/>
  <c r="AO668" i="7"/>
  <c r="AO662" i="7"/>
  <c r="AO664" i="7"/>
  <c r="AO634" i="7"/>
  <c r="AO632" i="7"/>
  <c r="AO666" i="7"/>
  <c r="AO660" i="7"/>
  <c r="AO635" i="7"/>
  <c r="AO633" i="7"/>
  <c r="AO631" i="7"/>
  <c r="AO629" i="7"/>
  <c r="AO627" i="7"/>
  <c r="AO603" i="7"/>
  <c r="AO628" i="7"/>
  <c r="AO601" i="7"/>
  <c r="AO599" i="7"/>
  <c r="AO597" i="7"/>
  <c r="AO595" i="7"/>
  <c r="AO630" i="7"/>
  <c r="AO604" i="7"/>
  <c r="AO600" i="7"/>
  <c r="AO598" i="7"/>
  <c r="AO596" i="7"/>
  <c r="AO602" i="7"/>
  <c r="AO685" i="7"/>
  <c r="AO41" i="7"/>
  <c r="AO19" i="7"/>
  <c r="AP2" i="7"/>
  <c r="AI553" i="7"/>
  <c r="AI555" i="7" s="1"/>
  <c r="AJ578" i="7"/>
  <c r="AJ551" i="7"/>
  <c r="AI177" i="7"/>
  <c r="AI140" i="7"/>
  <c r="AI56" i="7"/>
  <c r="AH81" i="7"/>
  <c r="AJ680" i="7"/>
  <c r="AJ679" i="7"/>
  <c r="AJ678" i="7"/>
  <c r="AJ676" i="7"/>
  <c r="AJ675" i="7"/>
  <c r="AJ674" i="7"/>
  <c r="AJ673" i="7"/>
  <c r="AJ671" i="7"/>
  <c r="AJ336" i="7"/>
  <c r="AJ335" i="7"/>
  <c r="AJ334" i="7"/>
  <c r="AJ333" i="7"/>
  <c r="AJ332" i="7"/>
  <c r="AJ331" i="7"/>
  <c r="AJ330" i="7"/>
  <c r="AJ329" i="7"/>
  <c r="AJ328" i="7"/>
  <c r="AJ648" i="7"/>
  <c r="AJ647" i="7"/>
  <c r="AJ646" i="7"/>
  <c r="AJ645" i="7"/>
  <c r="AJ644" i="7"/>
  <c r="AJ643" i="7"/>
  <c r="AJ642" i="7"/>
  <c r="AJ640" i="7"/>
  <c r="AJ639" i="7"/>
  <c r="AJ310" i="7"/>
  <c r="AJ309" i="7"/>
  <c r="AJ308" i="7"/>
  <c r="AJ307" i="7"/>
  <c r="AJ306" i="7"/>
  <c r="AJ305" i="7"/>
  <c r="AJ304" i="7"/>
  <c r="AJ303" i="7"/>
  <c r="AJ302" i="7"/>
  <c r="AJ301" i="7"/>
  <c r="AJ616" i="7"/>
  <c r="AJ615" i="7"/>
  <c r="AJ614" i="7"/>
  <c r="AJ613" i="7"/>
  <c r="AJ612" i="7"/>
  <c r="AJ611" i="7"/>
  <c r="AJ610" i="7"/>
  <c r="AJ608" i="7"/>
  <c r="AJ607" i="7"/>
  <c r="AJ285" i="7"/>
  <c r="AJ284" i="7"/>
  <c r="AJ283" i="7"/>
  <c r="AJ282" i="7"/>
  <c r="AJ281" i="7"/>
  <c r="AJ280" i="7"/>
  <c r="AJ279" i="7"/>
  <c r="AJ278" i="7"/>
  <c r="AJ277" i="7"/>
  <c r="AJ276" i="7"/>
  <c r="AJ498" i="7"/>
  <c r="AJ492" i="7"/>
  <c r="AJ407" i="7"/>
  <c r="AJ392" i="7"/>
  <c r="AJ391" i="7"/>
  <c r="AJ390" i="7"/>
  <c r="AJ389" i="7"/>
  <c r="AJ388" i="7"/>
  <c r="AJ387" i="7"/>
  <c r="AJ327" i="7"/>
  <c r="AJ271" i="7"/>
  <c r="AJ256" i="7"/>
  <c r="AJ255" i="7"/>
  <c r="AJ254" i="7"/>
  <c r="AJ262" i="7" s="1"/>
  <c r="AJ253" i="7"/>
  <c r="AJ252" i="7"/>
  <c r="AJ251" i="7"/>
  <c r="AJ28" i="7"/>
  <c r="AI272" i="7"/>
  <c r="AI414" i="7"/>
  <c r="AI416" i="7"/>
  <c r="AI413" i="7"/>
  <c r="AI417" i="7"/>
  <c r="AI421" i="7"/>
  <c r="AI441" i="7"/>
  <c r="AI445" i="7"/>
  <c r="AI465" i="7"/>
  <c r="AI469" i="7"/>
  <c r="AI473" i="7"/>
  <c r="AI438" i="7"/>
  <c r="AI442" i="7"/>
  <c r="AI446" i="7"/>
  <c r="AI466" i="7"/>
  <c r="AI470" i="7"/>
  <c r="AI408" i="7"/>
  <c r="AI30" i="7"/>
  <c r="AI70" i="7"/>
  <c r="AI605" i="7"/>
  <c r="AI590" i="7" s="1"/>
  <c r="AI78" i="7" s="1"/>
  <c r="AI637" i="7"/>
  <c r="AI622" i="7" s="1"/>
  <c r="AI79" i="7" s="1"/>
  <c r="AI418" i="7"/>
  <c r="AI412" i="7"/>
  <c r="AI420" i="7"/>
  <c r="AI415" i="7"/>
  <c r="AI419" i="7"/>
  <c r="AI439" i="7"/>
  <c r="AI443" i="7"/>
  <c r="AI447" i="7"/>
  <c r="AI467" i="7"/>
  <c r="AI471" i="7"/>
  <c r="AI440" i="7"/>
  <c r="AI444" i="7"/>
  <c r="AI464" i="7"/>
  <c r="AI468" i="7"/>
  <c r="AI472" i="7"/>
  <c r="AJ570" i="7"/>
  <c r="AI669" i="7"/>
  <c r="AI654" i="7" s="1"/>
  <c r="AI80" i="7" s="1"/>
  <c r="AO72" i="7" l="1"/>
  <c r="AP22" i="7"/>
  <c r="AP40" i="7" s="1"/>
  <c r="AP401" i="7"/>
  <c r="AP265" i="7"/>
  <c r="AP552" i="7"/>
  <c r="AP584" i="7"/>
  <c r="AP563" i="7"/>
  <c r="AP564" i="7"/>
  <c r="AP566" i="7"/>
  <c r="AP562" i="7"/>
  <c r="AN545" i="7"/>
  <c r="AN547" i="7" s="1"/>
  <c r="AP497" i="7"/>
  <c r="AP533" i="7"/>
  <c r="AP529" i="7"/>
  <c r="AP525" i="7"/>
  <c r="AP491" i="7"/>
  <c r="AP537" i="7"/>
  <c r="AP29" i="7"/>
  <c r="AP33" i="7"/>
  <c r="AP26" i="7"/>
  <c r="AP558" i="7"/>
  <c r="AP546" i="7"/>
  <c r="AP20" i="7"/>
  <c r="AH91" i="7"/>
  <c r="AH92" i="7" s="1"/>
  <c r="AP668" i="7"/>
  <c r="AP666" i="7"/>
  <c r="AP664" i="7"/>
  <c r="AP662" i="7"/>
  <c r="AP660" i="7"/>
  <c r="AP667" i="7"/>
  <c r="AP663" i="7"/>
  <c r="AP659" i="7"/>
  <c r="AP635" i="7"/>
  <c r="AP634" i="7"/>
  <c r="AP633" i="7"/>
  <c r="AP632" i="7"/>
  <c r="AP631" i="7"/>
  <c r="AP630" i="7"/>
  <c r="AP629" i="7"/>
  <c r="AP628" i="7"/>
  <c r="AP627" i="7"/>
  <c r="AP604" i="7"/>
  <c r="AP603" i="7"/>
  <c r="AP602" i="7"/>
  <c r="AP636" i="7"/>
  <c r="AP665" i="7"/>
  <c r="AP661" i="7"/>
  <c r="AP600" i="7"/>
  <c r="AP598" i="7"/>
  <c r="AP596" i="7"/>
  <c r="AP601" i="7"/>
  <c r="AP599" i="7"/>
  <c r="AP597" i="7"/>
  <c r="AP595" i="7"/>
  <c r="AP685" i="7"/>
  <c r="AP41" i="7"/>
  <c r="AP19" i="7"/>
  <c r="AJ553" i="7"/>
  <c r="AJ555" i="7" s="1"/>
  <c r="AK578" i="7"/>
  <c r="AK551" i="7"/>
  <c r="AJ177" i="7"/>
  <c r="AJ140" i="7"/>
  <c r="AJ56" i="7"/>
  <c r="AK680" i="7"/>
  <c r="AK679" i="7"/>
  <c r="AK678" i="7"/>
  <c r="AK676" i="7"/>
  <c r="AK675" i="7"/>
  <c r="AK674" i="7"/>
  <c r="AK673" i="7"/>
  <c r="AK336" i="7"/>
  <c r="AK334" i="7"/>
  <c r="AK333" i="7"/>
  <c r="AK332" i="7"/>
  <c r="AK331" i="7"/>
  <c r="AK330" i="7"/>
  <c r="AK329" i="7"/>
  <c r="AK671" i="7"/>
  <c r="AK328" i="7"/>
  <c r="AK310" i="7"/>
  <c r="AK309" i="7"/>
  <c r="AK308" i="7"/>
  <c r="AK307" i="7"/>
  <c r="AK306" i="7"/>
  <c r="AK305" i="7"/>
  <c r="AK304" i="7"/>
  <c r="AK327" i="7"/>
  <c r="AK648" i="7"/>
  <c r="AK647" i="7"/>
  <c r="AK646" i="7"/>
  <c r="AK645" i="7"/>
  <c r="AK644" i="7"/>
  <c r="AK643" i="7"/>
  <c r="AK642" i="7"/>
  <c r="AK640" i="7"/>
  <c r="AK639" i="7"/>
  <c r="AK303" i="7"/>
  <c r="AK285" i="7"/>
  <c r="AK284" i="7"/>
  <c r="AK283" i="7"/>
  <c r="AK282" i="7"/>
  <c r="AK281" i="7"/>
  <c r="AK280" i="7"/>
  <c r="AK302" i="7"/>
  <c r="AK301" i="7"/>
  <c r="AK616" i="7"/>
  <c r="AK615" i="7"/>
  <c r="AK614" i="7"/>
  <c r="AK613" i="7"/>
  <c r="AK612" i="7"/>
  <c r="AK611" i="7"/>
  <c r="AK610" i="7"/>
  <c r="AK608" i="7"/>
  <c r="AK607" i="7"/>
  <c r="AK279" i="7"/>
  <c r="AK278" i="7"/>
  <c r="AK277" i="7"/>
  <c r="AK276" i="7"/>
  <c r="AK498" i="7"/>
  <c r="AK492" i="7"/>
  <c r="AK392" i="7"/>
  <c r="AK391" i="7"/>
  <c r="AK390" i="7"/>
  <c r="AK389" i="7"/>
  <c r="AK388" i="7"/>
  <c r="AK387" i="7"/>
  <c r="AK335" i="7"/>
  <c r="AK407" i="7"/>
  <c r="AK271" i="7"/>
  <c r="AK256" i="7"/>
  <c r="AK255" i="7"/>
  <c r="AK254" i="7"/>
  <c r="AK262" i="7" s="1"/>
  <c r="AK253" i="7"/>
  <c r="AK252" i="7"/>
  <c r="AK251" i="7"/>
  <c r="AK28" i="7"/>
  <c r="AJ413" i="7"/>
  <c r="AJ421" i="7"/>
  <c r="AJ419" i="7"/>
  <c r="AJ412" i="7"/>
  <c r="AJ416" i="7"/>
  <c r="AJ420" i="7"/>
  <c r="AJ440" i="7"/>
  <c r="AJ444" i="7"/>
  <c r="AJ464" i="7"/>
  <c r="AJ468" i="7"/>
  <c r="AJ472" i="7"/>
  <c r="AJ441" i="7"/>
  <c r="AJ445" i="7"/>
  <c r="AJ465" i="7"/>
  <c r="AJ469" i="7"/>
  <c r="AJ473" i="7"/>
  <c r="AK570" i="7"/>
  <c r="AJ30" i="7"/>
  <c r="AJ70" i="7"/>
  <c r="AJ605" i="7"/>
  <c r="AJ590" i="7" s="1"/>
  <c r="AJ78" i="7" s="1"/>
  <c r="AJ637" i="7"/>
  <c r="AJ622" i="7" s="1"/>
  <c r="AJ79" i="7" s="1"/>
  <c r="AJ669" i="7"/>
  <c r="AJ654" i="7" s="1"/>
  <c r="AJ80" i="7" s="1"/>
  <c r="AJ417" i="7"/>
  <c r="AJ272" i="7"/>
  <c r="AJ415" i="7"/>
  <c r="AJ414" i="7"/>
  <c r="AJ418" i="7"/>
  <c r="AJ438" i="7"/>
  <c r="AJ442" i="7"/>
  <c r="AJ446" i="7"/>
  <c r="AJ466" i="7"/>
  <c r="AJ470" i="7"/>
  <c r="AJ408" i="7"/>
  <c r="AJ439" i="7"/>
  <c r="AJ443" i="7"/>
  <c r="AJ447" i="7"/>
  <c r="AJ467" i="7"/>
  <c r="AJ471" i="7"/>
  <c r="AI81" i="7"/>
  <c r="AP72" i="7" l="1"/>
  <c r="AO545" i="7"/>
  <c r="AO547" i="7" s="1"/>
  <c r="AI91" i="7"/>
  <c r="AI92" i="7" s="1"/>
  <c r="AK553" i="7"/>
  <c r="AK555" i="7" s="1"/>
  <c r="AL578" i="7"/>
  <c r="AL551" i="7"/>
  <c r="AK177" i="7"/>
  <c r="AK140" i="7"/>
  <c r="AK56" i="7"/>
  <c r="AK669" i="7"/>
  <c r="AK654" i="7" s="1"/>
  <c r="AK80" i="7" s="1"/>
  <c r="AK30" i="7"/>
  <c r="AK412" i="7"/>
  <c r="AK420" i="7"/>
  <c r="AK418" i="7"/>
  <c r="AK415" i="7"/>
  <c r="AK419" i="7"/>
  <c r="AK439" i="7"/>
  <c r="AK443" i="7"/>
  <c r="AK447" i="7"/>
  <c r="AK467" i="7"/>
  <c r="AK471" i="7"/>
  <c r="AK440" i="7"/>
  <c r="AK444" i="7"/>
  <c r="AK464" i="7"/>
  <c r="AK468" i="7"/>
  <c r="AK472" i="7"/>
  <c r="AL570" i="7"/>
  <c r="AL680" i="7"/>
  <c r="AL679" i="7"/>
  <c r="AL677" i="7"/>
  <c r="AL676" i="7"/>
  <c r="AL675" i="7"/>
  <c r="AL674" i="7"/>
  <c r="AL673" i="7"/>
  <c r="AL671" i="7"/>
  <c r="AL336" i="7"/>
  <c r="AL334" i="7"/>
  <c r="AL333" i="7"/>
  <c r="AL332" i="7"/>
  <c r="AL331" i="7"/>
  <c r="AL330" i="7"/>
  <c r="AL329" i="7"/>
  <c r="AL328" i="7"/>
  <c r="AL327" i="7"/>
  <c r="AL648" i="7"/>
  <c r="AL647" i="7"/>
  <c r="AL646" i="7"/>
  <c r="AL645" i="7"/>
  <c r="AL644" i="7"/>
  <c r="AL643" i="7"/>
  <c r="AL642" i="7"/>
  <c r="AL640" i="7"/>
  <c r="AL639" i="7"/>
  <c r="AL310" i="7"/>
  <c r="AL309" i="7"/>
  <c r="AL308" i="7"/>
  <c r="AL307" i="7"/>
  <c r="AL306" i="7"/>
  <c r="AL305" i="7"/>
  <c r="AL304" i="7"/>
  <c r="AL303" i="7"/>
  <c r="AL302" i="7"/>
  <c r="AL301" i="7"/>
  <c r="AL616" i="7"/>
  <c r="AL615" i="7"/>
  <c r="AL614" i="7"/>
  <c r="AL613" i="7"/>
  <c r="AL612" i="7"/>
  <c r="AL611" i="7"/>
  <c r="AL610" i="7"/>
  <c r="AL608" i="7"/>
  <c r="AL607" i="7"/>
  <c r="AL285" i="7"/>
  <c r="AL284" i="7"/>
  <c r="AL283" i="7"/>
  <c r="AL282" i="7"/>
  <c r="AL281" i="7"/>
  <c r="AL280" i="7"/>
  <c r="AL279" i="7"/>
  <c r="AL278" i="7"/>
  <c r="AL277" i="7"/>
  <c r="AL276" i="7"/>
  <c r="AL498" i="7"/>
  <c r="AL492" i="7"/>
  <c r="AL407" i="7"/>
  <c r="AL392" i="7"/>
  <c r="AL391" i="7"/>
  <c r="AL390" i="7"/>
  <c r="AL389" i="7"/>
  <c r="AL388" i="7"/>
  <c r="AL387" i="7"/>
  <c r="AL335" i="7"/>
  <c r="AL271" i="7"/>
  <c r="AL256" i="7"/>
  <c r="AL255" i="7"/>
  <c r="AL254" i="7"/>
  <c r="AL262" i="7" s="1"/>
  <c r="AL253" i="7"/>
  <c r="AL252" i="7"/>
  <c r="AL251" i="7"/>
  <c r="AL28" i="7"/>
  <c r="AK272" i="7"/>
  <c r="AK416" i="7"/>
  <c r="AK414" i="7"/>
  <c r="AK413" i="7"/>
  <c r="AK417" i="7"/>
  <c r="AK421" i="7"/>
  <c r="AK441" i="7"/>
  <c r="AK445" i="7"/>
  <c r="AK465" i="7"/>
  <c r="AK469" i="7"/>
  <c r="AK473" i="7"/>
  <c r="AK438" i="7"/>
  <c r="AK442" i="7"/>
  <c r="AK446" i="7"/>
  <c r="AK466" i="7"/>
  <c r="AK470" i="7"/>
  <c r="AK408" i="7"/>
  <c r="AJ81" i="7"/>
  <c r="AK70" i="7"/>
  <c r="AK605" i="7"/>
  <c r="AK590" i="7" s="1"/>
  <c r="AK78" i="7" s="1"/>
  <c r="AK637" i="7"/>
  <c r="AK622" i="7" s="1"/>
  <c r="AK79" i="7" s="1"/>
  <c r="AP545" i="7" l="1"/>
  <c r="AP547" i="7" s="1"/>
  <c r="AJ91" i="7"/>
  <c r="AJ92" i="7" s="1"/>
  <c r="AL553" i="7"/>
  <c r="AL555" i="7" s="1"/>
  <c r="AM578" i="7"/>
  <c r="AM551" i="7"/>
  <c r="AL177" i="7"/>
  <c r="AL140" i="7"/>
  <c r="AL56" i="7"/>
  <c r="AL605" i="7"/>
  <c r="AL590" i="7" s="1"/>
  <c r="AL78" i="7" s="1"/>
  <c r="AL669" i="7"/>
  <c r="AL654" i="7" s="1"/>
  <c r="AL80" i="7" s="1"/>
  <c r="AL30" i="7"/>
  <c r="AL637" i="7"/>
  <c r="AL622" i="7" s="1"/>
  <c r="AL79" i="7" s="1"/>
  <c r="AL70" i="7"/>
  <c r="AM680" i="7"/>
  <c r="AM679" i="7"/>
  <c r="AM677" i="7"/>
  <c r="AM676" i="7"/>
  <c r="AM675" i="7"/>
  <c r="AM674" i="7"/>
  <c r="AM673" i="7"/>
  <c r="AM671" i="7"/>
  <c r="AM336" i="7"/>
  <c r="AM335" i="7"/>
  <c r="AM334" i="7"/>
  <c r="AM333" i="7"/>
  <c r="AM332" i="7"/>
  <c r="AM331" i="7"/>
  <c r="AM330" i="7"/>
  <c r="AM329" i="7"/>
  <c r="AM327" i="7"/>
  <c r="AM310" i="7"/>
  <c r="AM309" i="7"/>
  <c r="AM308" i="7"/>
  <c r="AM307" i="7"/>
  <c r="AM306" i="7"/>
  <c r="AM305" i="7"/>
  <c r="AM304" i="7"/>
  <c r="AM328" i="7"/>
  <c r="AM648" i="7"/>
  <c r="AM647" i="7"/>
  <c r="AM646" i="7"/>
  <c r="AM645" i="7"/>
  <c r="AM644" i="7"/>
  <c r="AM643" i="7"/>
  <c r="AM642" i="7"/>
  <c r="AM640" i="7"/>
  <c r="AM639" i="7"/>
  <c r="AM285" i="7"/>
  <c r="AM284" i="7"/>
  <c r="AM283" i="7"/>
  <c r="AM282" i="7"/>
  <c r="AM281" i="7"/>
  <c r="AM280" i="7"/>
  <c r="AM303" i="7"/>
  <c r="AM302" i="7"/>
  <c r="AM301" i="7"/>
  <c r="AM616" i="7"/>
  <c r="AM615" i="7"/>
  <c r="AM614" i="7"/>
  <c r="AM613" i="7"/>
  <c r="AM612" i="7"/>
  <c r="AM611" i="7"/>
  <c r="AM609" i="7"/>
  <c r="AM608" i="7"/>
  <c r="AM607" i="7"/>
  <c r="AM278" i="7"/>
  <c r="AM279" i="7"/>
  <c r="AM277" i="7"/>
  <c r="AM276" i="7"/>
  <c r="AM498" i="7"/>
  <c r="AM492" i="7"/>
  <c r="AM392" i="7"/>
  <c r="AM391" i="7"/>
  <c r="AM390" i="7"/>
  <c r="AM389" i="7"/>
  <c r="AM388" i="7"/>
  <c r="AM387" i="7"/>
  <c r="AM407" i="7"/>
  <c r="AM271" i="7"/>
  <c r="AM256" i="7"/>
  <c r="AM255" i="7"/>
  <c r="AM254" i="7"/>
  <c r="AM262" i="7" s="1"/>
  <c r="AM253" i="7"/>
  <c r="AM252" i="7"/>
  <c r="AM251" i="7"/>
  <c r="AM28" i="7"/>
  <c r="AL419" i="7"/>
  <c r="AL417" i="7"/>
  <c r="AL414" i="7"/>
  <c r="AL418" i="7"/>
  <c r="AL438" i="7"/>
  <c r="AL442" i="7"/>
  <c r="AL446" i="7"/>
  <c r="AL466" i="7"/>
  <c r="AL470" i="7"/>
  <c r="AL408" i="7"/>
  <c r="AL439" i="7"/>
  <c r="AL443" i="7"/>
  <c r="AL447" i="7"/>
  <c r="AL467" i="7"/>
  <c r="AL471" i="7"/>
  <c r="AK81" i="7"/>
  <c r="AL415" i="7"/>
  <c r="AL272" i="7"/>
  <c r="AL413" i="7"/>
  <c r="AL421" i="7"/>
  <c r="AL412" i="7"/>
  <c r="AL416" i="7"/>
  <c r="AL420" i="7"/>
  <c r="AL440" i="7"/>
  <c r="AL444" i="7"/>
  <c r="AL464" i="7"/>
  <c r="AL468" i="7"/>
  <c r="AL472" i="7"/>
  <c r="AL441" i="7"/>
  <c r="AL445" i="7"/>
  <c r="AL465" i="7"/>
  <c r="AL469" i="7"/>
  <c r="AL473" i="7"/>
  <c r="AM570" i="7"/>
  <c r="AK91" i="7" l="1"/>
  <c r="AK92" i="7" s="1"/>
  <c r="AM553" i="7"/>
  <c r="AM555" i="7" s="1"/>
  <c r="AN578" i="7"/>
  <c r="AN551" i="7"/>
  <c r="AM177" i="7"/>
  <c r="AM140" i="7"/>
  <c r="AM56" i="7"/>
  <c r="AL81" i="7"/>
  <c r="AM30" i="7"/>
  <c r="AM605" i="7"/>
  <c r="AM590" i="7" s="1"/>
  <c r="AM78" i="7" s="1"/>
  <c r="AM637" i="7"/>
  <c r="AM622" i="7" s="1"/>
  <c r="AM79" i="7" s="1"/>
  <c r="AM70" i="7"/>
  <c r="AM418" i="7"/>
  <c r="AM412" i="7"/>
  <c r="AM420" i="7"/>
  <c r="AM415" i="7"/>
  <c r="AM419" i="7"/>
  <c r="AM439" i="7"/>
  <c r="AM443" i="7"/>
  <c r="AM447" i="7"/>
  <c r="AM467" i="7"/>
  <c r="AM471" i="7"/>
  <c r="AM440" i="7"/>
  <c r="AM444" i="7"/>
  <c r="AM464" i="7"/>
  <c r="AM468" i="7"/>
  <c r="AM472" i="7"/>
  <c r="AN570" i="7"/>
  <c r="AM669" i="7"/>
  <c r="AM654" i="7" s="1"/>
  <c r="AM80" i="7" s="1"/>
  <c r="AN680" i="7"/>
  <c r="AN679" i="7"/>
  <c r="AN677" i="7"/>
  <c r="AN676" i="7"/>
  <c r="AN675" i="7"/>
  <c r="AN674" i="7"/>
  <c r="AN673" i="7"/>
  <c r="AN671" i="7"/>
  <c r="AN336" i="7"/>
  <c r="AN335" i="7"/>
  <c r="AN334" i="7"/>
  <c r="AN333" i="7"/>
  <c r="AN332" i="7"/>
  <c r="AN331" i="7"/>
  <c r="AN330" i="7"/>
  <c r="AN329" i="7"/>
  <c r="AN328" i="7"/>
  <c r="AN327" i="7"/>
  <c r="AN648" i="7"/>
  <c r="AN647" i="7"/>
  <c r="AN646" i="7"/>
  <c r="AN645" i="7"/>
  <c r="AN644" i="7"/>
  <c r="AN643" i="7"/>
  <c r="AN642" i="7"/>
  <c r="AN640" i="7"/>
  <c r="AN639" i="7"/>
  <c r="AN309" i="7"/>
  <c r="AN308" i="7"/>
  <c r="AN307" i="7"/>
  <c r="AN306" i="7"/>
  <c r="AN305" i="7"/>
  <c r="AN304" i="7"/>
  <c r="AN303" i="7"/>
  <c r="AN302" i="7"/>
  <c r="AN301" i="7"/>
  <c r="AN616" i="7"/>
  <c r="AN615" i="7"/>
  <c r="AN614" i="7"/>
  <c r="AN613" i="7"/>
  <c r="AN612" i="7"/>
  <c r="AN611" i="7"/>
  <c r="AN609" i="7"/>
  <c r="AN608" i="7"/>
  <c r="AN607" i="7"/>
  <c r="AN285" i="7"/>
  <c r="AN284" i="7"/>
  <c r="AN283" i="7"/>
  <c r="AN282" i="7"/>
  <c r="AN281" i="7"/>
  <c r="AN280" i="7"/>
  <c r="AN279" i="7"/>
  <c r="AN278" i="7"/>
  <c r="AN277" i="7"/>
  <c r="AN276" i="7"/>
  <c r="AN498" i="7"/>
  <c r="AN492" i="7"/>
  <c r="AN407" i="7"/>
  <c r="AN310" i="7"/>
  <c r="AN392" i="7"/>
  <c r="AN391" i="7"/>
  <c r="AN390" i="7"/>
  <c r="AN389" i="7"/>
  <c r="AN388" i="7"/>
  <c r="AN387" i="7"/>
  <c r="AN271" i="7"/>
  <c r="AN256" i="7"/>
  <c r="AN255" i="7"/>
  <c r="AN254" i="7"/>
  <c r="AN262" i="7" s="1"/>
  <c r="AN253" i="7"/>
  <c r="AN252" i="7"/>
  <c r="AN251" i="7"/>
  <c r="AN28" i="7"/>
  <c r="AM272" i="7"/>
  <c r="AM414" i="7"/>
  <c r="AM416" i="7"/>
  <c r="AM413" i="7"/>
  <c r="AM417" i="7"/>
  <c r="AM421" i="7"/>
  <c r="AM441" i="7"/>
  <c r="AM445" i="7"/>
  <c r="AM465" i="7"/>
  <c r="AM469" i="7"/>
  <c r="AM473" i="7"/>
  <c r="AM438" i="7"/>
  <c r="AM442" i="7"/>
  <c r="AM446" i="7"/>
  <c r="AM466" i="7"/>
  <c r="AM470" i="7"/>
  <c r="AM408" i="7"/>
  <c r="AL91" i="7" l="1"/>
  <c r="AL92" i="7" s="1"/>
  <c r="AN553" i="7"/>
  <c r="AN555" i="7" s="1"/>
  <c r="AO578" i="7"/>
  <c r="AO551" i="7"/>
  <c r="AN177" i="7"/>
  <c r="AN140" i="7"/>
  <c r="AN56" i="7"/>
  <c r="AM81" i="7"/>
  <c r="AN417" i="7"/>
  <c r="AN272" i="7"/>
  <c r="AN415" i="7"/>
  <c r="AN414" i="7"/>
  <c r="AN418" i="7"/>
  <c r="AN438" i="7"/>
  <c r="AN442" i="7"/>
  <c r="AN446" i="7"/>
  <c r="AN466" i="7"/>
  <c r="AN470" i="7"/>
  <c r="AN408" i="7"/>
  <c r="AN439" i="7"/>
  <c r="AN443" i="7"/>
  <c r="AN447" i="7"/>
  <c r="AN467" i="7"/>
  <c r="AN471" i="7"/>
  <c r="AO680" i="7"/>
  <c r="AO679" i="7"/>
  <c r="AO677" i="7"/>
  <c r="AO676" i="7"/>
  <c r="AO675" i="7"/>
  <c r="AO674" i="7"/>
  <c r="AO673" i="7"/>
  <c r="AO336" i="7"/>
  <c r="AO334" i="7"/>
  <c r="AO333" i="7"/>
  <c r="AO332" i="7"/>
  <c r="AO331" i="7"/>
  <c r="AO330" i="7"/>
  <c r="AO329" i="7"/>
  <c r="AO671" i="7"/>
  <c r="AO328" i="7"/>
  <c r="AO310" i="7"/>
  <c r="AO309" i="7"/>
  <c r="AO308" i="7"/>
  <c r="AO307" i="7"/>
  <c r="AO306" i="7"/>
  <c r="AO305" i="7"/>
  <c r="AO304" i="7"/>
  <c r="AO327" i="7"/>
  <c r="AO648" i="7"/>
  <c r="AO647" i="7"/>
  <c r="AO646" i="7"/>
  <c r="AO645" i="7"/>
  <c r="AO644" i="7"/>
  <c r="AO643" i="7"/>
  <c r="AO642" i="7"/>
  <c r="AO640" i="7"/>
  <c r="AO639" i="7"/>
  <c r="AO303" i="7"/>
  <c r="AO285" i="7"/>
  <c r="AO284" i="7"/>
  <c r="AO283" i="7"/>
  <c r="AO282" i="7"/>
  <c r="AO281" i="7"/>
  <c r="AO280" i="7"/>
  <c r="AO302" i="7"/>
  <c r="AO301" i="7"/>
  <c r="AO616" i="7"/>
  <c r="AO615" i="7"/>
  <c r="AO614" i="7"/>
  <c r="AO613" i="7"/>
  <c r="AO612" i="7"/>
  <c r="AO611" i="7"/>
  <c r="AO609" i="7"/>
  <c r="AO608" i="7"/>
  <c r="AO607" i="7"/>
  <c r="AO279" i="7"/>
  <c r="AO278" i="7"/>
  <c r="AO277" i="7"/>
  <c r="AO276" i="7"/>
  <c r="AO498" i="7"/>
  <c r="AO492" i="7"/>
  <c r="AO392" i="7"/>
  <c r="AO391" i="7"/>
  <c r="AO390" i="7"/>
  <c r="AO389" i="7"/>
  <c r="AO388" i="7"/>
  <c r="AO387" i="7"/>
  <c r="AO335" i="7"/>
  <c r="AO407" i="7"/>
  <c r="AO271" i="7"/>
  <c r="AO256" i="7"/>
  <c r="AO255" i="7"/>
  <c r="AO254" i="7"/>
  <c r="AO262" i="7" s="1"/>
  <c r="AO253" i="7"/>
  <c r="AO252" i="7"/>
  <c r="AO251" i="7"/>
  <c r="AO28" i="7"/>
  <c r="AN413" i="7"/>
  <c r="AN421" i="7"/>
  <c r="AN419" i="7"/>
  <c r="AN412" i="7"/>
  <c r="AN416" i="7"/>
  <c r="AN420" i="7"/>
  <c r="AN440" i="7"/>
  <c r="AN444" i="7"/>
  <c r="AN464" i="7"/>
  <c r="AN468" i="7"/>
  <c r="AN472" i="7"/>
  <c r="AN441" i="7"/>
  <c r="AN445" i="7"/>
  <c r="AN465" i="7"/>
  <c r="AN469" i="7"/>
  <c r="AN473" i="7"/>
  <c r="AO570" i="7"/>
  <c r="AN30" i="7"/>
  <c r="AN70" i="7"/>
  <c r="AN605" i="7"/>
  <c r="AN590" i="7" s="1"/>
  <c r="AN78" i="7" s="1"/>
  <c r="AN637" i="7"/>
  <c r="AN622" i="7" s="1"/>
  <c r="AN79" i="7" s="1"/>
  <c r="AN669" i="7"/>
  <c r="AN654" i="7" s="1"/>
  <c r="AN80" i="7" s="1"/>
  <c r="AM91" i="7" l="1"/>
  <c r="AM92" i="7" s="1"/>
  <c r="AO553" i="7"/>
  <c r="AO555" i="7" s="1"/>
  <c r="AP551" i="7"/>
  <c r="AO177" i="7"/>
  <c r="AO140" i="7"/>
  <c r="AO56" i="7"/>
  <c r="AO30" i="7"/>
  <c r="AO605" i="7"/>
  <c r="AO590" i="7" s="1"/>
  <c r="AO78" i="7" s="1"/>
  <c r="AO637" i="7"/>
  <c r="AO622" i="7" s="1"/>
  <c r="AO79" i="7" s="1"/>
  <c r="AO70" i="7"/>
  <c r="AO412" i="7"/>
  <c r="AO420" i="7"/>
  <c r="AO418" i="7"/>
  <c r="AO415" i="7"/>
  <c r="AO419" i="7"/>
  <c r="AO439" i="7"/>
  <c r="AO443" i="7"/>
  <c r="AO447" i="7"/>
  <c r="AO467" i="7"/>
  <c r="AO471" i="7"/>
  <c r="AO440" i="7"/>
  <c r="AO444" i="7"/>
  <c r="AO464" i="7"/>
  <c r="AO468" i="7"/>
  <c r="AO472" i="7"/>
  <c r="AP570" i="7"/>
  <c r="AO669" i="7"/>
  <c r="AO654" i="7" s="1"/>
  <c r="AO80" i="7" s="1"/>
  <c r="AP680" i="7"/>
  <c r="AP679" i="7"/>
  <c r="AP677" i="7"/>
  <c r="AP676" i="7"/>
  <c r="AP675" i="7"/>
  <c r="AP674" i="7"/>
  <c r="AP673" i="7"/>
  <c r="AP671" i="7"/>
  <c r="B668" i="7"/>
  <c r="B667" i="7"/>
  <c r="B666" i="7"/>
  <c r="B665" i="7"/>
  <c r="B664" i="7"/>
  <c r="B663" i="7"/>
  <c r="B662" i="7"/>
  <c r="B661" i="7"/>
  <c r="B660" i="7"/>
  <c r="AP327" i="7"/>
  <c r="AP648" i="7"/>
  <c r="B648" i="7" s="1"/>
  <c r="AP647" i="7"/>
  <c r="B647" i="7" s="1"/>
  <c r="AP646" i="7"/>
  <c r="B646" i="7" s="1"/>
  <c r="AP645" i="7"/>
  <c r="B645" i="7" s="1"/>
  <c r="AP644" i="7"/>
  <c r="B644" i="7" s="1"/>
  <c r="AP643" i="7"/>
  <c r="B643" i="7" s="1"/>
  <c r="AP642" i="7"/>
  <c r="B642" i="7" s="1"/>
  <c r="AP640" i="7"/>
  <c r="AP639" i="7"/>
  <c r="B636" i="7"/>
  <c r="B635" i="7"/>
  <c r="B634" i="7"/>
  <c r="B633" i="7"/>
  <c r="B632" i="7"/>
  <c r="B631" i="7"/>
  <c r="B630" i="7"/>
  <c r="B629" i="7"/>
  <c r="B628" i="7"/>
  <c r="AP301" i="7"/>
  <c r="AP616" i="7"/>
  <c r="B616" i="7" s="1"/>
  <c r="AP615" i="7"/>
  <c r="B615" i="7" s="1"/>
  <c r="AP614" i="7"/>
  <c r="B614" i="7" s="1"/>
  <c r="AP613" i="7"/>
  <c r="B613" i="7" s="1"/>
  <c r="AP612" i="7"/>
  <c r="B612" i="7" s="1"/>
  <c r="AP611" i="7"/>
  <c r="B611" i="7" s="1"/>
  <c r="AP609" i="7"/>
  <c r="AP608" i="7"/>
  <c r="AP607" i="7"/>
  <c r="B604" i="7"/>
  <c r="B603" i="7"/>
  <c r="B602" i="7"/>
  <c r="B601" i="7"/>
  <c r="B600" i="7"/>
  <c r="B599" i="7"/>
  <c r="B598" i="7"/>
  <c r="B597" i="7"/>
  <c r="B596" i="7"/>
  <c r="AP276" i="7"/>
  <c r="AP498" i="7"/>
  <c r="AP492" i="7"/>
  <c r="AP407" i="7"/>
  <c r="AP310" i="7"/>
  <c r="AP392" i="7"/>
  <c r="AP391" i="7"/>
  <c r="AP390" i="7"/>
  <c r="AP389" i="7"/>
  <c r="AP388" i="7"/>
  <c r="AP387" i="7"/>
  <c r="AP271" i="7"/>
  <c r="AP256" i="7"/>
  <c r="AP255" i="7"/>
  <c r="AP254" i="7"/>
  <c r="AP262" i="7" s="1"/>
  <c r="AP253" i="7"/>
  <c r="AP252" i="7"/>
  <c r="AP251" i="7"/>
  <c r="AP28" i="7"/>
  <c r="AO272" i="7"/>
  <c r="AO416" i="7"/>
  <c r="AO414" i="7"/>
  <c r="AO413" i="7"/>
  <c r="AO417" i="7"/>
  <c r="AO421" i="7"/>
  <c r="AO441" i="7"/>
  <c r="AO445" i="7"/>
  <c r="AO465" i="7"/>
  <c r="AO469" i="7"/>
  <c r="AO473" i="7"/>
  <c r="AO438" i="7"/>
  <c r="AO442" i="7"/>
  <c r="AO446" i="7"/>
  <c r="AO466" i="7"/>
  <c r="AO470" i="7"/>
  <c r="AO408" i="7"/>
  <c r="AN81" i="7"/>
  <c r="AO428" i="7" l="1"/>
  <c r="AO485" i="7"/>
  <c r="AN427" i="7"/>
  <c r="AO478" i="7"/>
  <c r="AO482" i="7"/>
  <c r="AO457" i="7"/>
  <c r="AO454" i="7"/>
  <c r="AO458" i="7"/>
  <c r="AO481" i="7"/>
  <c r="AO288" i="7"/>
  <c r="AN433" i="7"/>
  <c r="AO315" i="7"/>
  <c r="AN479" i="7"/>
  <c r="AN426" i="7"/>
  <c r="AO343" i="7"/>
  <c r="AN431" i="7"/>
  <c r="AN454" i="7"/>
  <c r="AN458" i="7"/>
  <c r="AN481" i="7"/>
  <c r="AP322" i="7"/>
  <c r="AN428" i="7"/>
  <c r="AN451" i="7"/>
  <c r="AN459" i="7"/>
  <c r="AO341" i="7"/>
  <c r="AO345" i="7"/>
  <c r="AO477" i="7"/>
  <c r="AO425" i="7"/>
  <c r="AO433" i="7"/>
  <c r="AO426" i="7"/>
  <c r="AO453" i="7"/>
  <c r="AO479" i="7"/>
  <c r="AN452" i="7"/>
  <c r="AO429" i="7"/>
  <c r="AO314" i="7"/>
  <c r="E292" i="7"/>
  <c r="D292" i="7"/>
  <c r="H292" i="7"/>
  <c r="G292" i="7"/>
  <c r="F292" i="7"/>
  <c r="C292" i="7"/>
  <c r="I292" i="7"/>
  <c r="J292" i="7"/>
  <c r="C429" i="7"/>
  <c r="E429" i="7"/>
  <c r="D429" i="7"/>
  <c r="G429" i="7"/>
  <c r="H429" i="7"/>
  <c r="F429" i="7"/>
  <c r="I429" i="7"/>
  <c r="K292" i="7"/>
  <c r="J429" i="7"/>
  <c r="K429" i="7"/>
  <c r="L292" i="7"/>
  <c r="L429" i="7"/>
  <c r="M292" i="7"/>
  <c r="M429" i="7"/>
  <c r="N292" i="7"/>
  <c r="O292" i="7"/>
  <c r="N429" i="7"/>
  <c r="P292" i="7"/>
  <c r="O429" i="7"/>
  <c r="Q292" i="7"/>
  <c r="P429" i="7"/>
  <c r="R292" i="7"/>
  <c r="Q429" i="7"/>
  <c r="S292" i="7"/>
  <c r="R429" i="7"/>
  <c r="T292" i="7"/>
  <c r="S429" i="7"/>
  <c r="T429" i="7"/>
  <c r="U292" i="7"/>
  <c r="U429" i="7"/>
  <c r="V292" i="7"/>
  <c r="V429" i="7"/>
  <c r="W292" i="7"/>
  <c r="X292" i="7"/>
  <c r="W429" i="7"/>
  <c r="Y292" i="7"/>
  <c r="X429" i="7"/>
  <c r="Y429" i="7"/>
  <c r="Z292" i="7"/>
  <c r="Z429" i="7"/>
  <c r="AA292" i="7"/>
  <c r="AB292" i="7"/>
  <c r="AA429" i="7"/>
  <c r="AC292" i="7"/>
  <c r="AB429" i="7"/>
  <c r="AC429" i="7"/>
  <c r="AD292" i="7"/>
  <c r="AD429" i="7"/>
  <c r="AE292" i="7"/>
  <c r="AF292" i="7"/>
  <c r="AE429" i="7"/>
  <c r="AF429" i="7"/>
  <c r="AG292" i="7"/>
  <c r="AG429" i="7"/>
  <c r="AH292" i="7"/>
  <c r="AH429" i="7"/>
  <c r="AI292" i="7"/>
  <c r="AI429" i="7"/>
  <c r="AJ292" i="7"/>
  <c r="AJ429" i="7"/>
  <c r="AK292" i="7"/>
  <c r="AK429" i="7"/>
  <c r="AL292" i="7"/>
  <c r="AL429" i="7"/>
  <c r="AM292" i="7"/>
  <c r="AN292" i="7"/>
  <c r="AM429" i="7"/>
  <c r="C315" i="7"/>
  <c r="F315" i="7"/>
  <c r="D315" i="7"/>
  <c r="C452" i="7"/>
  <c r="E315" i="7"/>
  <c r="D452" i="7"/>
  <c r="G315" i="7"/>
  <c r="E452" i="7"/>
  <c r="F452" i="7"/>
  <c r="G452" i="7"/>
  <c r="H315" i="7"/>
  <c r="I315" i="7"/>
  <c r="H452" i="7"/>
  <c r="I452" i="7"/>
  <c r="J315" i="7"/>
  <c r="J452" i="7"/>
  <c r="K315" i="7"/>
  <c r="L315" i="7"/>
  <c r="K452" i="7"/>
  <c r="M315" i="7"/>
  <c r="L452" i="7"/>
  <c r="M452" i="7"/>
  <c r="N315" i="7"/>
  <c r="N452" i="7"/>
  <c r="O315" i="7"/>
  <c r="P315" i="7"/>
  <c r="O452" i="7"/>
  <c r="P452" i="7"/>
  <c r="Q315" i="7"/>
  <c r="R315" i="7"/>
  <c r="Q452" i="7"/>
  <c r="R452" i="7"/>
  <c r="S315" i="7"/>
  <c r="T315" i="7"/>
  <c r="S452" i="7"/>
  <c r="U315" i="7"/>
  <c r="T452" i="7"/>
  <c r="V315" i="7"/>
  <c r="U452" i="7"/>
  <c r="V452" i="7"/>
  <c r="W315" i="7"/>
  <c r="W452" i="7"/>
  <c r="X315" i="7"/>
  <c r="Y315" i="7"/>
  <c r="X452" i="7"/>
  <c r="Y452" i="7"/>
  <c r="Z315" i="7"/>
  <c r="Z452" i="7"/>
  <c r="AA315" i="7"/>
  <c r="AA452" i="7"/>
  <c r="AB315" i="7"/>
  <c r="AB452" i="7"/>
  <c r="AC315" i="7"/>
  <c r="AC452" i="7"/>
  <c r="AD315" i="7"/>
  <c r="AD452" i="7"/>
  <c r="AE315" i="7"/>
  <c r="AF315" i="7"/>
  <c r="AE452" i="7"/>
  <c r="AG315" i="7"/>
  <c r="AF452" i="7"/>
  <c r="AG452" i="7"/>
  <c r="AH315" i="7"/>
  <c r="AI315" i="7"/>
  <c r="AH452" i="7"/>
  <c r="AI452" i="7"/>
  <c r="AJ315" i="7"/>
  <c r="AK315" i="7"/>
  <c r="AJ452" i="7"/>
  <c r="AK452" i="7"/>
  <c r="AL315" i="7"/>
  <c r="AL452" i="7"/>
  <c r="AM315" i="7"/>
  <c r="AN315" i="7"/>
  <c r="AM452" i="7"/>
  <c r="H346" i="7"/>
  <c r="D346" i="7"/>
  <c r="E346" i="7"/>
  <c r="G346" i="7"/>
  <c r="F346" i="7"/>
  <c r="C346" i="7"/>
  <c r="I346" i="7"/>
  <c r="J346" i="7"/>
  <c r="K346" i="7"/>
  <c r="J483" i="7"/>
  <c r="L346" i="7"/>
  <c r="I483" i="7"/>
  <c r="H483" i="7"/>
  <c r="C483" i="7"/>
  <c r="E483" i="7"/>
  <c r="G483" i="7"/>
  <c r="K483" i="7"/>
  <c r="F483" i="7"/>
  <c r="D483" i="7"/>
  <c r="L483" i="7"/>
  <c r="M346" i="7"/>
  <c r="M483" i="7"/>
  <c r="N346" i="7"/>
  <c r="N483" i="7"/>
  <c r="O346" i="7"/>
  <c r="P346" i="7"/>
  <c r="O483" i="7"/>
  <c r="P483" i="7"/>
  <c r="Q346" i="7"/>
  <c r="R346" i="7"/>
  <c r="Q483" i="7"/>
  <c r="R483" i="7"/>
  <c r="S346" i="7"/>
  <c r="T346" i="7"/>
  <c r="S483" i="7"/>
  <c r="U346" i="7"/>
  <c r="T483" i="7"/>
  <c r="V346" i="7"/>
  <c r="U483" i="7"/>
  <c r="V483" i="7"/>
  <c r="W346" i="7"/>
  <c r="W483" i="7"/>
  <c r="X346" i="7"/>
  <c r="X483" i="7"/>
  <c r="Y346" i="7"/>
  <c r="Y483" i="7"/>
  <c r="Z346" i="7"/>
  <c r="Z483" i="7"/>
  <c r="AA346" i="7"/>
  <c r="AB346" i="7"/>
  <c r="AA483" i="7"/>
  <c r="AC346" i="7"/>
  <c r="AB483" i="7"/>
  <c r="AC483" i="7"/>
  <c r="AD346" i="7"/>
  <c r="AE346" i="7"/>
  <c r="AD483" i="7"/>
  <c r="AF346" i="7"/>
  <c r="AE483" i="7"/>
  <c r="AG346" i="7"/>
  <c r="AF483" i="7"/>
  <c r="AH346" i="7"/>
  <c r="AG483" i="7"/>
  <c r="AI346" i="7"/>
  <c r="AH483" i="7"/>
  <c r="AI483" i="7"/>
  <c r="AJ346" i="7"/>
  <c r="AK346" i="7"/>
  <c r="AJ483" i="7"/>
  <c r="AL346" i="7"/>
  <c r="AK483" i="7"/>
  <c r="AL483" i="7"/>
  <c r="AM346" i="7"/>
  <c r="AN346" i="7"/>
  <c r="AM483" i="7"/>
  <c r="AO456" i="7"/>
  <c r="AO427" i="7"/>
  <c r="AN478" i="7"/>
  <c r="AN482" i="7"/>
  <c r="AO296" i="7"/>
  <c r="AO289" i="7"/>
  <c r="G293" i="7"/>
  <c r="F293" i="7"/>
  <c r="H293" i="7"/>
  <c r="D293" i="7"/>
  <c r="C293" i="7"/>
  <c r="I293" i="7"/>
  <c r="E293" i="7"/>
  <c r="J293" i="7"/>
  <c r="C430" i="7"/>
  <c r="K293" i="7"/>
  <c r="J430" i="7"/>
  <c r="I430" i="7"/>
  <c r="D430" i="7"/>
  <c r="F430" i="7"/>
  <c r="E430" i="7"/>
  <c r="G430" i="7"/>
  <c r="H430" i="7"/>
  <c r="L293" i="7"/>
  <c r="K430" i="7"/>
  <c r="M293" i="7"/>
  <c r="L430" i="7"/>
  <c r="N293" i="7"/>
  <c r="M430" i="7"/>
  <c r="O293" i="7"/>
  <c r="N430" i="7"/>
  <c r="P293" i="7"/>
  <c r="O430" i="7"/>
  <c r="P430" i="7"/>
  <c r="Q293" i="7"/>
  <c r="R293" i="7"/>
  <c r="Q430" i="7"/>
  <c r="S293" i="7"/>
  <c r="R430" i="7"/>
  <c r="T293" i="7"/>
  <c r="S430" i="7"/>
  <c r="T430" i="7"/>
  <c r="U293" i="7"/>
  <c r="V293" i="7"/>
  <c r="U430" i="7"/>
  <c r="V430" i="7"/>
  <c r="W293" i="7"/>
  <c r="X293" i="7"/>
  <c r="W430" i="7"/>
  <c r="Y293" i="7"/>
  <c r="X430" i="7"/>
  <c r="Z293" i="7"/>
  <c r="Y430" i="7"/>
  <c r="AA293" i="7"/>
  <c r="Z430" i="7"/>
  <c r="AB293" i="7"/>
  <c r="AA430" i="7"/>
  <c r="AC293" i="7"/>
  <c r="AB430" i="7"/>
  <c r="AD293" i="7"/>
  <c r="AC430" i="7"/>
  <c r="AE293" i="7"/>
  <c r="AD430" i="7"/>
  <c r="AF293" i="7"/>
  <c r="AE430" i="7"/>
  <c r="AG293" i="7"/>
  <c r="AF430" i="7"/>
  <c r="AH293" i="7"/>
  <c r="AG430" i="7"/>
  <c r="AI293" i="7"/>
  <c r="AH430" i="7"/>
  <c r="AI430" i="7"/>
  <c r="AJ293" i="7"/>
  <c r="AJ430" i="7"/>
  <c r="AK293" i="7"/>
  <c r="AK430" i="7"/>
  <c r="AL293" i="7"/>
  <c r="AM293" i="7"/>
  <c r="AL430" i="7"/>
  <c r="AM430" i="7"/>
  <c r="AN293" i="7"/>
  <c r="D316" i="7"/>
  <c r="F316" i="7"/>
  <c r="G316" i="7"/>
  <c r="E316" i="7"/>
  <c r="C316" i="7"/>
  <c r="G453" i="7"/>
  <c r="C453" i="7"/>
  <c r="H316" i="7"/>
  <c r="E453" i="7"/>
  <c r="F453" i="7"/>
  <c r="D453" i="7"/>
  <c r="I316" i="7"/>
  <c r="H453" i="7"/>
  <c r="I453" i="7"/>
  <c r="J316" i="7"/>
  <c r="J453" i="7"/>
  <c r="K316" i="7"/>
  <c r="L316" i="7"/>
  <c r="K453" i="7"/>
  <c r="L453" i="7"/>
  <c r="M316" i="7"/>
  <c r="M453" i="7"/>
  <c r="N316" i="7"/>
  <c r="N453" i="7"/>
  <c r="O316" i="7"/>
  <c r="P316" i="7"/>
  <c r="O453" i="7"/>
  <c r="Q316" i="7"/>
  <c r="P453" i="7"/>
  <c r="R316" i="7"/>
  <c r="Q453" i="7"/>
  <c r="R453" i="7"/>
  <c r="S316" i="7"/>
  <c r="T316" i="7"/>
  <c r="S453" i="7"/>
  <c r="U316" i="7"/>
  <c r="T453" i="7"/>
  <c r="V316" i="7"/>
  <c r="U453" i="7"/>
  <c r="V453" i="7"/>
  <c r="W316" i="7"/>
  <c r="X316" i="7"/>
  <c r="W453" i="7"/>
  <c r="Y316" i="7"/>
  <c r="X453" i="7"/>
  <c r="Z316" i="7"/>
  <c r="Y453" i="7"/>
  <c r="Z453" i="7"/>
  <c r="AA316" i="7"/>
  <c r="AA453" i="7"/>
  <c r="AB316" i="7"/>
  <c r="AC316" i="7"/>
  <c r="AB453" i="7"/>
  <c r="AD316" i="7"/>
  <c r="AC453" i="7"/>
  <c r="AE316" i="7"/>
  <c r="AD453" i="7"/>
  <c r="AF316" i="7"/>
  <c r="AE453" i="7"/>
  <c r="AF453" i="7"/>
  <c r="AG316" i="7"/>
  <c r="AG453" i="7"/>
  <c r="AH316" i="7"/>
  <c r="AH453" i="7"/>
  <c r="AI316" i="7"/>
  <c r="AJ316" i="7"/>
  <c r="AI453" i="7"/>
  <c r="AK316" i="7"/>
  <c r="AJ453" i="7"/>
  <c r="AK453" i="7"/>
  <c r="AL316" i="7"/>
  <c r="AL453" i="7"/>
  <c r="AM316" i="7"/>
  <c r="AM453" i="7"/>
  <c r="AN316" i="7"/>
  <c r="E347" i="7"/>
  <c r="D347" i="7"/>
  <c r="F347" i="7"/>
  <c r="L347" i="7"/>
  <c r="C347" i="7"/>
  <c r="K347" i="7"/>
  <c r="J347" i="7"/>
  <c r="I347" i="7"/>
  <c r="H347" i="7"/>
  <c r="G347" i="7"/>
  <c r="L484" i="7"/>
  <c r="M347" i="7"/>
  <c r="G484" i="7"/>
  <c r="C484" i="7"/>
  <c r="H484" i="7"/>
  <c r="F484" i="7"/>
  <c r="E484" i="7"/>
  <c r="I484" i="7"/>
  <c r="D484" i="7"/>
  <c r="J484" i="7"/>
  <c r="K484" i="7"/>
  <c r="M484" i="7"/>
  <c r="N347" i="7"/>
  <c r="O347" i="7"/>
  <c r="N484" i="7"/>
  <c r="O484" i="7"/>
  <c r="P347" i="7"/>
  <c r="Q347" i="7"/>
  <c r="P484" i="7"/>
  <c r="Q484" i="7"/>
  <c r="R347" i="7"/>
  <c r="R484" i="7"/>
  <c r="S347" i="7"/>
  <c r="S484" i="7"/>
  <c r="T347" i="7"/>
  <c r="U347" i="7"/>
  <c r="T484" i="7"/>
  <c r="U484" i="7"/>
  <c r="V347" i="7"/>
  <c r="W347" i="7"/>
  <c r="V484" i="7"/>
  <c r="W484" i="7"/>
  <c r="X347" i="7"/>
  <c r="X484" i="7"/>
  <c r="Y347" i="7"/>
  <c r="Y484" i="7"/>
  <c r="Z347" i="7"/>
  <c r="AA347" i="7"/>
  <c r="Z484" i="7"/>
  <c r="AA484" i="7"/>
  <c r="AB347" i="7"/>
  <c r="AC347" i="7"/>
  <c r="AB484" i="7"/>
  <c r="AD347" i="7"/>
  <c r="AC484" i="7"/>
  <c r="AE347" i="7"/>
  <c r="AD484" i="7"/>
  <c r="AE484" i="7"/>
  <c r="AF347" i="7"/>
  <c r="AF484" i="7"/>
  <c r="AG347" i="7"/>
  <c r="AG484" i="7"/>
  <c r="AH347" i="7"/>
  <c r="AH484" i="7"/>
  <c r="AI347" i="7"/>
  <c r="AJ347" i="7"/>
  <c r="AI484" i="7"/>
  <c r="AK347" i="7"/>
  <c r="AJ484" i="7"/>
  <c r="AK484" i="7"/>
  <c r="AL347" i="7"/>
  <c r="AM347" i="7"/>
  <c r="AL484" i="7"/>
  <c r="AM484" i="7"/>
  <c r="AN347" i="7"/>
  <c r="AO452" i="7"/>
  <c r="AO430" i="7"/>
  <c r="AO291" i="7"/>
  <c r="AO346" i="7"/>
  <c r="AN484" i="7"/>
  <c r="AN453" i="7"/>
  <c r="H294" i="7"/>
  <c r="G294" i="7"/>
  <c r="K294" i="7"/>
  <c r="F294" i="7"/>
  <c r="I294" i="7"/>
  <c r="J294" i="7"/>
  <c r="C294" i="7"/>
  <c r="D294" i="7"/>
  <c r="E294" i="7"/>
  <c r="G431" i="7"/>
  <c r="H431" i="7"/>
  <c r="D431" i="7"/>
  <c r="C431" i="7"/>
  <c r="I431" i="7"/>
  <c r="F431" i="7"/>
  <c r="L294" i="7"/>
  <c r="K431" i="7"/>
  <c r="J431" i="7"/>
  <c r="E431" i="7"/>
  <c r="L431" i="7"/>
  <c r="M294" i="7"/>
  <c r="M431" i="7"/>
  <c r="N294" i="7"/>
  <c r="N431" i="7"/>
  <c r="O294" i="7"/>
  <c r="O431" i="7"/>
  <c r="P294" i="7"/>
  <c r="P431" i="7"/>
  <c r="Q294" i="7"/>
  <c r="Q431" i="7"/>
  <c r="R294" i="7"/>
  <c r="R431" i="7"/>
  <c r="S294" i="7"/>
  <c r="S431" i="7"/>
  <c r="T294" i="7"/>
  <c r="U294" i="7"/>
  <c r="T431" i="7"/>
  <c r="V294" i="7"/>
  <c r="U431" i="7"/>
  <c r="V431" i="7"/>
  <c r="W294" i="7"/>
  <c r="X294" i="7"/>
  <c r="W431" i="7"/>
  <c r="X431" i="7"/>
  <c r="Y294" i="7"/>
  <c r="Y431" i="7"/>
  <c r="Z294" i="7"/>
  <c r="Z431" i="7"/>
  <c r="AA294" i="7"/>
  <c r="AB294" i="7"/>
  <c r="AA431" i="7"/>
  <c r="AB431" i="7"/>
  <c r="AC294" i="7"/>
  <c r="AC431" i="7"/>
  <c r="AD294" i="7"/>
  <c r="AE294" i="7"/>
  <c r="AD431" i="7"/>
  <c r="AF294" i="7"/>
  <c r="AE431" i="7"/>
  <c r="AG294" i="7"/>
  <c r="AF431" i="7"/>
  <c r="AH294" i="7"/>
  <c r="AG431" i="7"/>
  <c r="AI294" i="7"/>
  <c r="AH431" i="7"/>
  <c r="AJ294" i="7"/>
  <c r="AI431" i="7"/>
  <c r="AJ431" i="7"/>
  <c r="AK294" i="7"/>
  <c r="AK431" i="7"/>
  <c r="AL294" i="7"/>
  <c r="AM294" i="7"/>
  <c r="AL431" i="7"/>
  <c r="AM431" i="7"/>
  <c r="AN294" i="7"/>
  <c r="E317" i="7"/>
  <c r="C317" i="7"/>
  <c r="D317" i="7"/>
  <c r="G317" i="7"/>
  <c r="H317" i="7"/>
  <c r="F317" i="7"/>
  <c r="D454" i="7"/>
  <c r="C454" i="7"/>
  <c r="F454" i="7"/>
  <c r="G454" i="7"/>
  <c r="H454" i="7"/>
  <c r="E454" i="7"/>
  <c r="I317" i="7"/>
  <c r="J317" i="7"/>
  <c r="I454" i="7"/>
  <c r="K317" i="7"/>
  <c r="J454" i="7"/>
  <c r="K454" i="7"/>
  <c r="L317" i="7"/>
  <c r="L454" i="7"/>
  <c r="M317" i="7"/>
  <c r="N317" i="7"/>
  <c r="M454" i="7"/>
  <c r="N454" i="7"/>
  <c r="O317" i="7"/>
  <c r="P317" i="7"/>
  <c r="O454" i="7"/>
  <c r="P454" i="7"/>
  <c r="Q317" i="7"/>
  <c r="R317" i="7"/>
  <c r="Q454" i="7"/>
  <c r="S317" i="7"/>
  <c r="R454" i="7"/>
  <c r="T317" i="7"/>
  <c r="S454" i="7"/>
  <c r="T454" i="7"/>
  <c r="U317" i="7"/>
  <c r="U454" i="7"/>
  <c r="V317" i="7"/>
  <c r="W317" i="7"/>
  <c r="V454" i="7"/>
  <c r="X317" i="7"/>
  <c r="W454" i="7"/>
  <c r="X454" i="7"/>
  <c r="Y317" i="7"/>
  <c r="Y454" i="7"/>
  <c r="Z317" i="7"/>
  <c r="AA317" i="7"/>
  <c r="Z454" i="7"/>
  <c r="AA454" i="7"/>
  <c r="AB317" i="7"/>
  <c r="AB454" i="7"/>
  <c r="AC317" i="7"/>
  <c r="AC454" i="7"/>
  <c r="AD317" i="7"/>
  <c r="AE317" i="7"/>
  <c r="AD454" i="7"/>
  <c r="AE454" i="7"/>
  <c r="AF317" i="7"/>
  <c r="AG317" i="7"/>
  <c r="AF454" i="7"/>
  <c r="AH317" i="7"/>
  <c r="AG454" i="7"/>
  <c r="AI317" i="7"/>
  <c r="AH454" i="7"/>
  <c r="AI454" i="7"/>
  <c r="AJ317" i="7"/>
  <c r="AK317" i="7"/>
  <c r="AJ454" i="7"/>
  <c r="AL317" i="7"/>
  <c r="AK454" i="7"/>
  <c r="AM317" i="7"/>
  <c r="AL454" i="7"/>
  <c r="AM454" i="7"/>
  <c r="AN317" i="7"/>
  <c r="C340" i="7"/>
  <c r="C477" i="7"/>
  <c r="D340" i="7"/>
  <c r="F340" i="7"/>
  <c r="D477" i="7"/>
  <c r="E340" i="7"/>
  <c r="G340" i="7"/>
  <c r="E477" i="7"/>
  <c r="F477" i="7"/>
  <c r="G477" i="7"/>
  <c r="H340" i="7"/>
  <c r="I340" i="7"/>
  <c r="H477" i="7"/>
  <c r="J340" i="7"/>
  <c r="I477" i="7"/>
  <c r="J477" i="7"/>
  <c r="K340" i="7"/>
  <c r="L340" i="7"/>
  <c r="K477" i="7"/>
  <c r="L477" i="7"/>
  <c r="M340" i="7"/>
  <c r="M477" i="7"/>
  <c r="N340" i="7"/>
  <c r="N477" i="7"/>
  <c r="O340" i="7"/>
  <c r="P340" i="7"/>
  <c r="O477" i="7"/>
  <c r="Q340" i="7"/>
  <c r="P477" i="7"/>
  <c r="Q477" i="7"/>
  <c r="R340" i="7"/>
  <c r="R477" i="7"/>
  <c r="S340" i="7"/>
  <c r="S477" i="7"/>
  <c r="T340" i="7"/>
  <c r="U340" i="7"/>
  <c r="T477" i="7"/>
  <c r="U477" i="7"/>
  <c r="V340" i="7"/>
  <c r="V477" i="7"/>
  <c r="W340" i="7"/>
  <c r="X340" i="7"/>
  <c r="W477" i="7"/>
  <c r="Y340" i="7"/>
  <c r="X477" i="7"/>
  <c r="Y477" i="7"/>
  <c r="Z340" i="7"/>
  <c r="AA340" i="7"/>
  <c r="Z477" i="7"/>
  <c r="AB340" i="7"/>
  <c r="AA477" i="7"/>
  <c r="AC340" i="7"/>
  <c r="AB477" i="7"/>
  <c r="AC477" i="7"/>
  <c r="AD340" i="7"/>
  <c r="AD477" i="7"/>
  <c r="AE340" i="7"/>
  <c r="AE477" i="7"/>
  <c r="AF340" i="7"/>
  <c r="AG340" i="7"/>
  <c r="AF477" i="7"/>
  <c r="AH340" i="7"/>
  <c r="AG477" i="7"/>
  <c r="AI340" i="7"/>
  <c r="AH477" i="7"/>
  <c r="AJ340" i="7"/>
  <c r="AI477" i="7"/>
  <c r="AK340" i="7"/>
  <c r="AJ477" i="7"/>
  <c r="AL340" i="7"/>
  <c r="AK477" i="7"/>
  <c r="AL477" i="7"/>
  <c r="AM340" i="7"/>
  <c r="AN340" i="7"/>
  <c r="AM477" i="7"/>
  <c r="C348" i="7"/>
  <c r="L348" i="7"/>
  <c r="D348" i="7"/>
  <c r="I348" i="7"/>
  <c r="E348" i="7"/>
  <c r="K348" i="7"/>
  <c r="G348" i="7"/>
  <c r="F348" i="7"/>
  <c r="J348" i="7"/>
  <c r="H348" i="7"/>
  <c r="M348" i="7"/>
  <c r="F485" i="7"/>
  <c r="G485" i="7"/>
  <c r="K485" i="7"/>
  <c r="H485" i="7"/>
  <c r="D485" i="7"/>
  <c r="E485" i="7"/>
  <c r="L485" i="7"/>
  <c r="C485" i="7"/>
  <c r="J485" i="7"/>
  <c r="M485" i="7"/>
  <c r="N348" i="7"/>
  <c r="I485" i="7"/>
  <c r="N485" i="7"/>
  <c r="O348" i="7"/>
  <c r="O485" i="7"/>
  <c r="P348" i="7"/>
  <c r="P485" i="7"/>
  <c r="Q348" i="7"/>
  <c r="R348" i="7"/>
  <c r="Q485" i="7"/>
  <c r="S348" i="7"/>
  <c r="R485" i="7"/>
  <c r="T348" i="7"/>
  <c r="S485" i="7"/>
  <c r="T485" i="7"/>
  <c r="U348" i="7"/>
  <c r="V348" i="7"/>
  <c r="U485" i="7"/>
  <c r="W348" i="7"/>
  <c r="V485" i="7"/>
  <c r="W485" i="7"/>
  <c r="X348" i="7"/>
  <c r="X485" i="7"/>
  <c r="Y348" i="7"/>
  <c r="Y485" i="7"/>
  <c r="Z348" i="7"/>
  <c r="AA348" i="7"/>
  <c r="Z485" i="7"/>
  <c r="AB348" i="7"/>
  <c r="AA485" i="7"/>
  <c r="AB485" i="7"/>
  <c r="AC348" i="7"/>
  <c r="AC485" i="7"/>
  <c r="AD348" i="7"/>
  <c r="AD485" i="7"/>
  <c r="AE348" i="7"/>
  <c r="AF348" i="7"/>
  <c r="AE485" i="7"/>
  <c r="AF485" i="7"/>
  <c r="AG348" i="7"/>
  <c r="AH348" i="7"/>
  <c r="AG485" i="7"/>
  <c r="AH485" i="7"/>
  <c r="AI348" i="7"/>
  <c r="AJ348" i="7"/>
  <c r="AI485" i="7"/>
  <c r="AK348" i="7"/>
  <c r="AJ485" i="7"/>
  <c r="AL348" i="7"/>
  <c r="AK485" i="7"/>
  <c r="AL485" i="7"/>
  <c r="AM348" i="7"/>
  <c r="AN348" i="7"/>
  <c r="AM485" i="7"/>
  <c r="AO483" i="7"/>
  <c r="AO432" i="7"/>
  <c r="AO347" i="7"/>
  <c r="AO322" i="7"/>
  <c r="AO321" i="7"/>
  <c r="AN430" i="7"/>
  <c r="AO316" i="7"/>
  <c r="E318" i="7"/>
  <c r="I318" i="7"/>
  <c r="F318" i="7"/>
  <c r="H318" i="7"/>
  <c r="C318" i="7"/>
  <c r="G318" i="7"/>
  <c r="D318" i="7"/>
  <c r="C455" i="7"/>
  <c r="E455" i="7"/>
  <c r="J318" i="7"/>
  <c r="F455" i="7"/>
  <c r="H455" i="7"/>
  <c r="I455" i="7"/>
  <c r="D455" i="7"/>
  <c r="G455" i="7"/>
  <c r="J455" i="7"/>
  <c r="K318" i="7"/>
  <c r="K455" i="7"/>
  <c r="L318" i="7"/>
  <c r="L455" i="7"/>
  <c r="M318" i="7"/>
  <c r="N318" i="7"/>
  <c r="M455" i="7"/>
  <c r="O318" i="7"/>
  <c r="N455" i="7"/>
  <c r="P318" i="7"/>
  <c r="O455" i="7"/>
  <c r="P455" i="7"/>
  <c r="Q318" i="7"/>
  <c r="Q455" i="7"/>
  <c r="R318" i="7"/>
  <c r="S318" i="7"/>
  <c r="R455" i="7"/>
  <c r="T318" i="7"/>
  <c r="S455" i="7"/>
  <c r="U318" i="7"/>
  <c r="T455" i="7"/>
  <c r="V318" i="7"/>
  <c r="U455" i="7"/>
  <c r="V455" i="7"/>
  <c r="W318" i="7"/>
  <c r="X318" i="7"/>
  <c r="W455" i="7"/>
  <c r="X455" i="7"/>
  <c r="Y318" i="7"/>
  <c r="Y455" i="7"/>
  <c r="Z318" i="7"/>
  <c r="AA318" i="7"/>
  <c r="Z455" i="7"/>
  <c r="AB318" i="7"/>
  <c r="AA455" i="7"/>
  <c r="AC318" i="7"/>
  <c r="AB455" i="7"/>
  <c r="AC455" i="7"/>
  <c r="AD318" i="7"/>
  <c r="AE318" i="7"/>
  <c r="AD455" i="7"/>
  <c r="AE455" i="7"/>
  <c r="AF318" i="7"/>
  <c r="AG318" i="7"/>
  <c r="AF455" i="7"/>
  <c r="AG455" i="7"/>
  <c r="AH318" i="7"/>
  <c r="AH455" i="7"/>
  <c r="AI318" i="7"/>
  <c r="AJ318" i="7"/>
  <c r="AI455" i="7"/>
  <c r="AK318" i="7"/>
  <c r="AJ455" i="7"/>
  <c r="AL318" i="7"/>
  <c r="AK455" i="7"/>
  <c r="AM318" i="7"/>
  <c r="AL455" i="7"/>
  <c r="AM455" i="7"/>
  <c r="AN318" i="7"/>
  <c r="C288" i="7"/>
  <c r="D288" i="7"/>
  <c r="F288" i="7"/>
  <c r="E288" i="7"/>
  <c r="C425" i="7"/>
  <c r="D425" i="7"/>
  <c r="E425" i="7"/>
  <c r="F425" i="7"/>
  <c r="G288" i="7"/>
  <c r="G425" i="7"/>
  <c r="H288" i="7"/>
  <c r="I288" i="7"/>
  <c r="H425" i="7"/>
  <c r="I425" i="7"/>
  <c r="J288" i="7"/>
  <c r="K288" i="7"/>
  <c r="J425" i="7"/>
  <c r="K425" i="7"/>
  <c r="L288" i="7"/>
  <c r="L425" i="7"/>
  <c r="M288" i="7"/>
  <c r="N288" i="7"/>
  <c r="M425" i="7"/>
  <c r="O288" i="7"/>
  <c r="N425" i="7"/>
  <c r="O425" i="7"/>
  <c r="P288" i="7"/>
  <c r="Q288" i="7"/>
  <c r="P425" i="7"/>
  <c r="R288" i="7"/>
  <c r="Q425" i="7"/>
  <c r="S288" i="7"/>
  <c r="R425" i="7"/>
  <c r="T288" i="7"/>
  <c r="S425" i="7"/>
  <c r="T425" i="7"/>
  <c r="U288" i="7"/>
  <c r="U425" i="7"/>
  <c r="V288" i="7"/>
  <c r="W288" i="7"/>
  <c r="V425" i="7"/>
  <c r="X288" i="7"/>
  <c r="W425" i="7"/>
  <c r="X425" i="7"/>
  <c r="Y288" i="7"/>
  <c r="Y425" i="7"/>
  <c r="Z288" i="7"/>
  <c r="Z425" i="7"/>
  <c r="AA288" i="7"/>
  <c r="AB288" i="7"/>
  <c r="AA425" i="7"/>
  <c r="AB425" i="7"/>
  <c r="AC288" i="7"/>
  <c r="AD288" i="7"/>
  <c r="AC425" i="7"/>
  <c r="AD425" i="7"/>
  <c r="AE288" i="7"/>
  <c r="AE425" i="7"/>
  <c r="AF288" i="7"/>
  <c r="AF425" i="7"/>
  <c r="AG288" i="7"/>
  <c r="AH288" i="7"/>
  <c r="AG425" i="7"/>
  <c r="AI288" i="7"/>
  <c r="AH425" i="7"/>
  <c r="AI425" i="7"/>
  <c r="AJ288" i="7"/>
  <c r="AJ425" i="7"/>
  <c r="AK288" i="7"/>
  <c r="AL288" i="7"/>
  <c r="AK425" i="7"/>
  <c r="AM288" i="7"/>
  <c r="AL425" i="7"/>
  <c r="AM425" i="7"/>
  <c r="AN288" i="7"/>
  <c r="G296" i="7"/>
  <c r="C296" i="7"/>
  <c r="J296" i="7"/>
  <c r="H296" i="7"/>
  <c r="E296" i="7"/>
  <c r="L296" i="7"/>
  <c r="I296" i="7"/>
  <c r="F296" i="7"/>
  <c r="K296" i="7"/>
  <c r="M296" i="7"/>
  <c r="D296" i="7"/>
  <c r="K433" i="7"/>
  <c r="H433" i="7"/>
  <c r="M433" i="7"/>
  <c r="J433" i="7"/>
  <c r="N296" i="7"/>
  <c r="F433" i="7"/>
  <c r="D433" i="7"/>
  <c r="L433" i="7"/>
  <c r="E433" i="7"/>
  <c r="I433" i="7"/>
  <c r="G433" i="7"/>
  <c r="C433" i="7"/>
  <c r="O296" i="7"/>
  <c r="N433" i="7"/>
  <c r="O433" i="7"/>
  <c r="P296" i="7"/>
  <c r="P433" i="7"/>
  <c r="Q296" i="7"/>
  <c r="R296" i="7"/>
  <c r="Q433" i="7"/>
  <c r="R433" i="7"/>
  <c r="S296" i="7"/>
  <c r="T296" i="7"/>
  <c r="S433" i="7"/>
  <c r="U296" i="7"/>
  <c r="T433" i="7"/>
  <c r="U433" i="7"/>
  <c r="V296" i="7"/>
  <c r="V433" i="7"/>
  <c r="W296" i="7"/>
  <c r="X296" i="7"/>
  <c r="W433" i="7"/>
  <c r="Y296" i="7"/>
  <c r="X433" i="7"/>
  <c r="Z296" i="7"/>
  <c r="Y433" i="7"/>
  <c r="AA296" i="7"/>
  <c r="Z433" i="7"/>
  <c r="AB296" i="7"/>
  <c r="AA433" i="7"/>
  <c r="AC296" i="7"/>
  <c r="AB433" i="7"/>
  <c r="AD296" i="7"/>
  <c r="AC433" i="7"/>
  <c r="AE296" i="7"/>
  <c r="AD433" i="7"/>
  <c r="AF296" i="7"/>
  <c r="AE433" i="7"/>
  <c r="AF433" i="7"/>
  <c r="AG296" i="7"/>
  <c r="AG433" i="7"/>
  <c r="AH296" i="7"/>
  <c r="AH433" i="7"/>
  <c r="AI296" i="7"/>
  <c r="AJ296" i="7"/>
  <c r="AI433" i="7"/>
  <c r="AJ433" i="7"/>
  <c r="AK296" i="7"/>
  <c r="AL296" i="7"/>
  <c r="AK433" i="7"/>
  <c r="AM296" i="7"/>
  <c r="AL433" i="7"/>
  <c r="AM433" i="7"/>
  <c r="AN296" i="7"/>
  <c r="I319" i="7"/>
  <c r="E319" i="7"/>
  <c r="D319" i="7"/>
  <c r="F319" i="7"/>
  <c r="H319" i="7"/>
  <c r="J319" i="7"/>
  <c r="C319" i="7"/>
  <c r="G319" i="7"/>
  <c r="J456" i="7"/>
  <c r="K319" i="7"/>
  <c r="E456" i="7"/>
  <c r="G456" i="7"/>
  <c r="F456" i="7"/>
  <c r="I456" i="7"/>
  <c r="D456" i="7"/>
  <c r="C456" i="7"/>
  <c r="H456" i="7"/>
  <c r="L319" i="7"/>
  <c r="K456" i="7"/>
  <c r="L456" i="7"/>
  <c r="M319" i="7"/>
  <c r="N319" i="7"/>
  <c r="M456" i="7"/>
  <c r="O319" i="7"/>
  <c r="N456" i="7"/>
  <c r="P319" i="7"/>
  <c r="O456" i="7"/>
  <c r="P456" i="7"/>
  <c r="Q319" i="7"/>
  <c r="Q456" i="7"/>
  <c r="R319" i="7"/>
  <c r="S319" i="7"/>
  <c r="R456" i="7"/>
  <c r="S456" i="7"/>
  <c r="T319" i="7"/>
  <c r="T456" i="7"/>
  <c r="U319" i="7"/>
  <c r="U456" i="7"/>
  <c r="V319" i="7"/>
  <c r="W319" i="7"/>
  <c r="V456" i="7"/>
  <c r="W456" i="7"/>
  <c r="X319" i="7"/>
  <c r="X456" i="7"/>
  <c r="Y319" i="7"/>
  <c r="Y456" i="7"/>
  <c r="Z319" i="7"/>
  <c r="Z456" i="7"/>
  <c r="AA319" i="7"/>
  <c r="AA456" i="7"/>
  <c r="AB319" i="7"/>
  <c r="AB456" i="7"/>
  <c r="AC319" i="7"/>
  <c r="AC456" i="7"/>
  <c r="AD319" i="7"/>
  <c r="AE319" i="7"/>
  <c r="AD456" i="7"/>
  <c r="AF319" i="7"/>
  <c r="AE456" i="7"/>
  <c r="AG319" i="7"/>
  <c r="AF456" i="7"/>
  <c r="AG456" i="7"/>
  <c r="AH319" i="7"/>
  <c r="AI319" i="7"/>
  <c r="AH456" i="7"/>
  <c r="AJ319" i="7"/>
  <c r="AI456" i="7"/>
  <c r="AK319" i="7"/>
  <c r="AJ456" i="7"/>
  <c r="AK456" i="7"/>
  <c r="AL319" i="7"/>
  <c r="AM319" i="7"/>
  <c r="AL456" i="7"/>
  <c r="AM456" i="7"/>
  <c r="AN319" i="7"/>
  <c r="F342" i="7"/>
  <c r="G342" i="7"/>
  <c r="E342" i="7"/>
  <c r="C342" i="7"/>
  <c r="D342" i="7"/>
  <c r="F479" i="7"/>
  <c r="C479" i="7"/>
  <c r="D479" i="7"/>
  <c r="H342" i="7"/>
  <c r="E479" i="7"/>
  <c r="G479" i="7"/>
  <c r="I342" i="7"/>
  <c r="H479" i="7"/>
  <c r="I479" i="7"/>
  <c r="J342" i="7"/>
  <c r="J479" i="7"/>
  <c r="K342" i="7"/>
  <c r="K479" i="7"/>
  <c r="L342" i="7"/>
  <c r="M342" i="7"/>
  <c r="L479" i="7"/>
  <c r="N342" i="7"/>
  <c r="M479" i="7"/>
  <c r="O342" i="7"/>
  <c r="N479" i="7"/>
  <c r="P342" i="7"/>
  <c r="O479" i="7"/>
  <c r="P479" i="7"/>
  <c r="Q342" i="7"/>
  <c r="Q479" i="7"/>
  <c r="R342" i="7"/>
  <c r="S342" i="7"/>
  <c r="R479" i="7"/>
  <c r="S479" i="7"/>
  <c r="T342" i="7"/>
  <c r="U342" i="7"/>
  <c r="T479" i="7"/>
  <c r="V342" i="7"/>
  <c r="U479" i="7"/>
  <c r="V479" i="7"/>
  <c r="W342" i="7"/>
  <c r="W479" i="7"/>
  <c r="X342" i="7"/>
  <c r="X479" i="7"/>
  <c r="Y342" i="7"/>
  <c r="Y479" i="7"/>
  <c r="Z342" i="7"/>
  <c r="AA342" i="7"/>
  <c r="Z479" i="7"/>
  <c r="AB342" i="7"/>
  <c r="AA479" i="7"/>
  <c r="AC342" i="7"/>
  <c r="AB479" i="7"/>
  <c r="AD342" i="7"/>
  <c r="AC479" i="7"/>
  <c r="AE342" i="7"/>
  <c r="AD479" i="7"/>
  <c r="AF342" i="7"/>
  <c r="AE479" i="7"/>
  <c r="AG342" i="7"/>
  <c r="AF479" i="7"/>
  <c r="AG479" i="7"/>
  <c r="AH342" i="7"/>
  <c r="AI342" i="7"/>
  <c r="AH479" i="7"/>
  <c r="AI479" i="7"/>
  <c r="AJ342" i="7"/>
  <c r="AK342" i="7"/>
  <c r="AJ479" i="7"/>
  <c r="AK479" i="7"/>
  <c r="AL342" i="7"/>
  <c r="AM342" i="7"/>
  <c r="AL479" i="7"/>
  <c r="AN342" i="7"/>
  <c r="AM479" i="7"/>
  <c r="AO459" i="7"/>
  <c r="AN456" i="7"/>
  <c r="AN455" i="7"/>
  <c r="AO292" i="7"/>
  <c r="C295" i="7"/>
  <c r="F295" i="7"/>
  <c r="D295" i="7"/>
  <c r="L295" i="7"/>
  <c r="E295" i="7"/>
  <c r="I295" i="7"/>
  <c r="H295" i="7"/>
  <c r="J295" i="7"/>
  <c r="G295" i="7"/>
  <c r="K295" i="7"/>
  <c r="L432" i="7"/>
  <c r="D432" i="7"/>
  <c r="C432" i="7"/>
  <c r="E432" i="7"/>
  <c r="F432" i="7"/>
  <c r="H432" i="7"/>
  <c r="I432" i="7"/>
  <c r="M295" i="7"/>
  <c r="K432" i="7"/>
  <c r="J432" i="7"/>
  <c r="G432" i="7"/>
  <c r="M432" i="7"/>
  <c r="N295" i="7"/>
  <c r="O295" i="7"/>
  <c r="N432" i="7"/>
  <c r="P295" i="7"/>
  <c r="O432" i="7"/>
  <c r="Q295" i="7"/>
  <c r="P432" i="7"/>
  <c r="R295" i="7"/>
  <c r="Q432" i="7"/>
  <c r="R432" i="7"/>
  <c r="S295" i="7"/>
  <c r="S432" i="7"/>
  <c r="T295" i="7"/>
  <c r="T432" i="7"/>
  <c r="U295" i="7"/>
  <c r="U432" i="7"/>
  <c r="V295" i="7"/>
  <c r="V432" i="7"/>
  <c r="W295" i="7"/>
  <c r="W432" i="7"/>
  <c r="X295" i="7"/>
  <c r="Y295" i="7"/>
  <c r="X432" i="7"/>
  <c r="Y432" i="7"/>
  <c r="Z295" i="7"/>
  <c r="AA295" i="7"/>
  <c r="Z432" i="7"/>
  <c r="AB295" i="7"/>
  <c r="AA432" i="7"/>
  <c r="AC295" i="7"/>
  <c r="AB432" i="7"/>
  <c r="AC432" i="7"/>
  <c r="AD295" i="7"/>
  <c r="AD432" i="7"/>
  <c r="AE295" i="7"/>
  <c r="AF295" i="7"/>
  <c r="AE432" i="7"/>
  <c r="AF432" i="7"/>
  <c r="AG295" i="7"/>
  <c r="AG432" i="7"/>
  <c r="AH295" i="7"/>
  <c r="AI295" i="7"/>
  <c r="AH432" i="7"/>
  <c r="AJ295" i="7"/>
  <c r="AI432" i="7"/>
  <c r="AK295" i="7"/>
  <c r="AJ432" i="7"/>
  <c r="AK432" i="7"/>
  <c r="AL295" i="7"/>
  <c r="AM295" i="7"/>
  <c r="AL432" i="7"/>
  <c r="AM432" i="7"/>
  <c r="AN295" i="7"/>
  <c r="C289" i="7"/>
  <c r="D289" i="7"/>
  <c r="C426" i="7"/>
  <c r="E289" i="7"/>
  <c r="F289" i="7"/>
  <c r="G289" i="7"/>
  <c r="D426" i="7"/>
  <c r="G426" i="7"/>
  <c r="H289" i="7"/>
  <c r="F426" i="7"/>
  <c r="E426" i="7"/>
  <c r="H426" i="7"/>
  <c r="I289" i="7"/>
  <c r="J289" i="7"/>
  <c r="I426" i="7"/>
  <c r="J426" i="7"/>
  <c r="K289" i="7"/>
  <c r="K426" i="7"/>
  <c r="L289" i="7"/>
  <c r="L426" i="7"/>
  <c r="M289" i="7"/>
  <c r="N289" i="7"/>
  <c r="M426" i="7"/>
  <c r="N426" i="7"/>
  <c r="O289" i="7"/>
  <c r="P289" i="7"/>
  <c r="O426" i="7"/>
  <c r="Q289" i="7"/>
  <c r="P426" i="7"/>
  <c r="R289" i="7"/>
  <c r="Q426" i="7"/>
  <c r="R426" i="7"/>
  <c r="S289" i="7"/>
  <c r="T289" i="7"/>
  <c r="S426" i="7"/>
  <c r="U289" i="7"/>
  <c r="T426" i="7"/>
  <c r="V289" i="7"/>
  <c r="U426" i="7"/>
  <c r="W289" i="7"/>
  <c r="V426" i="7"/>
  <c r="W426" i="7"/>
  <c r="X289" i="7"/>
  <c r="Y289" i="7"/>
  <c r="X426" i="7"/>
  <c r="Z289" i="7"/>
  <c r="Y426" i="7"/>
  <c r="Z426" i="7"/>
  <c r="AA289" i="7"/>
  <c r="AA426" i="7"/>
  <c r="AB289" i="7"/>
  <c r="AC289" i="7"/>
  <c r="AB426" i="7"/>
  <c r="AD289" i="7"/>
  <c r="AC426" i="7"/>
  <c r="AE289" i="7"/>
  <c r="AD426" i="7"/>
  <c r="AE426" i="7"/>
  <c r="AF289" i="7"/>
  <c r="AG289" i="7"/>
  <c r="AF426" i="7"/>
  <c r="AH289" i="7"/>
  <c r="AG426" i="7"/>
  <c r="AH426" i="7"/>
  <c r="AI289" i="7"/>
  <c r="AI426" i="7"/>
  <c r="AJ289" i="7"/>
  <c r="AK289" i="7"/>
  <c r="AJ426" i="7"/>
  <c r="AK426" i="7"/>
  <c r="AL289" i="7"/>
  <c r="AM289" i="7"/>
  <c r="AL426" i="7"/>
  <c r="AN289" i="7"/>
  <c r="AM426" i="7"/>
  <c r="I320" i="7"/>
  <c r="H320" i="7"/>
  <c r="E320" i="7"/>
  <c r="C320" i="7"/>
  <c r="K320" i="7"/>
  <c r="D320" i="7"/>
  <c r="G320" i="7"/>
  <c r="J320" i="7"/>
  <c r="F320" i="7"/>
  <c r="C457" i="7"/>
  <c r="L320" i="7"/>
  <c r="J457" i="7"/>
  <c r="E457" i="7"/>
  <c r="H457" i="7"/>
  <c r="G457" i="7"/>
  <c r="F457" i="7"/>
  <c r="I457" i="7"/>
  <c r="K457" i="7"/>
  <c r="D457" i="7"/>
  <c r="L457" i="7"/>
  <c r="M320" i="7"/>
  <c r="N320" i="7"/>
  <c r="M457" i="7"/>
  <c r="N457" i="7"/>
  <c r="O320" i="7"/>
  <c r="O457" i="7"/>
  <c r="P320" i="7"/>
  <c r="P457" i="7"/>
  <c r="Q320" i="7"/>
  <c r="R320" i="7"/>
  <c r="Q457" i="7"/>
  <c r="R457" i="7"/>
  <c r="S320" i="7"/>
  <c r="T320" i="7"/>
  <c r="S457" i="7"/>
  <c r="U320" i="7"/>
  <c r="T457" i="7"/>
  <c r="U457" i="7"/>
  <c r="V320" i="7"/>
  <c r="V457" i="7"/>
  <c r="W320" i="7"/>
  <c r="X320" i="7"/>
  <c r="W457" i="7"/>
  <c r="Y320" i="7"/>
  <c r="X457" i="7"/>
  <c r="Z320" i="7"/>
  <c r="Y457" i="7"/>
  <c r="AA320" i="7"/>
  <c r="Z457" i="7"/>
  <c r="AA457" i="7"/>
  <c r="AB320" i="7"/>
  <c r="AC320" i="7"/>
  <c r="AB457" i="7"/>
  <c r="AD320" i="7"/>
  <c r="AC457" i="7"/>
  <c r="AE320" i="7"/>
  <c r="AD457" i="7"/>
  <c r="AE457" i="7"/>
  <c r="AF320" i="7"/>
  <c r="AF457" i="7"/>
  <c r="AG320" i="7"/>
  <c r="AH320" i="7"/>
  <c r="AG457" i="7"/>
  <c r="AH457" i="7"/>
  <c r="AI320" i="7"/>
  <c r="AJ320" i="7"/>
  <c r="AI457" i="7"/>
  <c r="AK320" i="7"/>
  <c r="AJ457" i="7"/>
  <c r="AL320" i="7"/>
  <c r="AK457" i="7"/>
  <c r="AL457" i="7"/>
  <c r="AM320" i="7"/>
  <c r="AM457" i="7"/>
  <c r="AN320" i="7"/>
  <c r="C343" i="7"/>
  <c r="E343" i="7"/>
  <c r="F343" i="7"/>
  <c r="H343" i="7"/>
  <c r="D343" i="7"/>
  <c r="G343" i="7"/>
  <c r="F480" i="7"/>
  <c r="G480" i="7"/>
  <c r="D480" i="7"/>
  <c r="E480" i="7"/>
  <c r="C480" i="7"/>
  <c r="I343" i="7"/>
  <c r="H480" i="7"/>
  <c r="I480" i="7"/>
  <c r="J343" i="7"/>
  <c r="K343" i="7"/>
  <c r="J480" i="7"/>
  <c r="K480" i="7"/>
  <c r="L343" i="7"/>
  <c r="L480" i="7"/>
  <c r="M343" i="7"/>
  <c r="N343" i="7"/>
  <c r="M480" i="7"/>
  <c r="O343" i="7"/>
  <c r="N480" i="7"/>
  <c r="O480" i="7"/>
  <c r="P343" i="7"/>
  <c r="Q343" i="7"/>
  <c r="P480" i="7"/>
  <c r="R343" i="7"/>
  <c r="Q480" i="7"/>
  <c r="R480" i="7"/>
  <c r="S343" i="7"/>
  <c r="T343" i="7"/>
  <c r="S480" i="7"/>
  <c r="U343" i="7"/>
  <c r="T480" i="7"/>
  <c r="V343" i="7"/>
  <c r="U480" i="7"/>
  <c r="V480" i="7"/>
  <c r="W343" i="7"/>
  <c r="X343" i="7"/>
  <c r="W480" i="7"/>
  <c r="Y343" i="7"/>
  <c r="X480" i="7"/>
  <c r="Y480" i="7"/>
  <c r="Z343" i="7"/>
  <c r="AA343" i="7"/>
  <c r="Z480" i="7"/>
  <c r="AA480" i="7"/>
  <c r="AB343" i="7"/>
  <c r="AB480" i="7"/>
  <c r="AC343" i="7"/>
  <c r="AC480" i="7"/>
  <c r="AD343" i="7"/>
  <c r="AE343" i="7"/>
  <c r="AD480" i="7"/>
  <c r="AE480" i="7"/>
  <c r="AF343" i="7"/>
  <c r="AG343" i="7"/>
  <c r="AF480" i="7"/>
  <c r="AG480" i="7"/>
  <c r="AH343" i="7"/>
  <c r="AH480" i="7"/>
  <c r="AI343" i="7"/>
  <c r="AJ343" i="7"/>
  <c r="AI480" i="7"/>
  <c r="AK343" i="7"/>
  <c r="AJ480" i="7"/>
  <c r="AL343" i="7"/>
  <c r="AK480" i="7"/>
  <c r="AM343" i="7"/>
  <c r="AL480" i="7"/>
  <c r="AN343" i="7"/>
  <c r="AM480" i="7"/>
  <c r="AO484" i="7"/>
  <c r="AO455" i="7"/>
  <c r="AN483" i="7"/>
  <c r="AN425" i="7"/>
  <c r="AN485" i="7"/>
  <c r="AO319" i="7"/>
  <c r="AO342" i="7"/>
  <c r="E290" i="7"/>
  <c r="C290" i="7"/>
  <c r="D290" i="7"/>
  <c r="F290" i="7"/>
  <c r="G290" i="7"/>
  <c r="G427" i="7"/>
  <c r="E427" i="7"/>
  <c r="F427" i="7"/>
  <c r="C427" i="7"/>
  <c r="H290" i="7"/>
  <c r="D427" i="7"/>
  <c r="I290" i="7"/>
  <c r="H427" i="7"/>
  <c r="J290" i="7"/>
  <c r="I427" i="7"/>
  <c r="K290" i="7"/>
  <c r="J427" i="7"/>
  <c r="L290" i="7"/>
  <c r="K427" i="7"/>
  <c r="L427" i="7"/>
  <c r="M290" i="7"/>
  <c r="N290" i="7"/>
  <c r="M427" i="7"/>
  <c r="O290" i="7"/>
  <c r="N427" i="7"/>
  <c r="P290" i="7"/>
  <c r="O427" i="7"/>
  <c r="P427" i="7"/>
  <c r="Q290" i="7"/>
  <c r="Q427" i="7"/>
  <c r="R290" i="7"/>
  <c r="S290" i="7"/>
  <c r="R427" i="7"/>
  <c r="T290" i="7"/>
  <c r="S427" i="7"/>
  <c r="U290" i="7"/>
  <c r="T427" i="7"/>
  <c r="V290" i="7"/>
  <c r="U427" i="7"/>
  <c r="V427" i="7"/>
  <c r="W290" i="7"/>
  <c r="W427" i="7"/>
  <c r="X290" i="7"/>
  <c r="X427" i="7"/>
  <c r="Y290" i="7"/>
  <c r="Y427" i="7"/>
  <c r="Z290" i="7"/>
  <c r="AA290" i="7"/>
  <c r="Z427" i="7"/>
  <c r="AA427" i="7"/>
  <c r="AB290" i="7"/>
  <c r="AB427" i="7"/>
  <c r="AC290" i="7"/>
  <c r="AC427" i="7"/>
  <c r="AD290" i="7"/>
  <c r="AE290" i="7"/>
  <c r="AD427" i="7"/>
  <c r="AF290" i="7"/>
  <c r="AE427" i="7"/>
  <c r="AF427" i="7"/>
  <c r="AG290" i="7"/>
  <c r="AG427" i="7"/>
  <c r="AH290" i="7"/>
  <c r="AH427" i="7"/>
  <c r="AI290" i="7"/>
  <c r="AJ290" i="7"/>
  <c r="AI427" i="7"/>
  <c r="AJ427" i="7"/>
  <c r="AK290" i="7"/>
  <c r="AK427" i="7"/>
  <c r="AL290" i="7"/>
  <c r="AL427" i="7"/>
  <c r="AM290" i="7"/>
  <c r="AM427" i="7"/>
  <c r="AN290" i="7"/>
  <c r="K321" i="7"/>
  <c r="L321" i="7"/>
  <c r="E321" i="7"/>
  <c r="F321" i="7"/>
  <c r="J321" i="7"/>
  <c r="C321" i="7"/>
  <c r="D321" i="7"/>
  <c r="G321" i="7"/>
  <c r="I321" i="7"/>
  <c r="H321" i="7"/>
  <c r="K458" i="7"/>
  <c r="I458" i="7"/>
  <c r="H458" i="7"/>
  <c r="E458" i="7"/>
  <c r="G458" i="7"/>
  <c r="L458" i="7"/>
  <c r="J458" i="7"/>
  <c r="D458" i="7"/>
  <c r="C458" i="7"/>
  <c r="M321" i="7"/>
  <c r="F458" i="7"/>
  <c r="M458" i="7"/>
  <c r="N321" i="7"/>
  <c r="O321" i="7"/>
  <c r="N458" i="7"/>
  <c r="P321" i="7"/>
  <c r="O458" i="7"/>
  <c r="P458" i="7"/>
  <c r="Q321" i="7"/>
  <c r="R321" i="7"/>
  <c r="Q458" i="7"/>
  <c r="R458" i="7"/>
  <c r="S321" i="7"/>
  <c r="T321" i="7"/>
  <c r="S458" i="7"/>
  <c r="T458" i="7"/>
  <c r="U321" i="7"/>
  <c r="U458" i="7"/>
  <c r="V321" i="7"/>
  <c r="V458" i="7"/>
  <c r="W321" i="7"/>
  <c r="W458" i="7"/>
  <c r="X321" i="7"/>
  <c r="X458" i="7"/>
  <c r="Y321" i="7"/>
  <c r="Y458" i="7"/>
  <c r="Z321" i="7"/>
  <c r="Z458" i="7"/>
  <c r="AA321" i="7"/>
  <c r="AA458" i="7"/>
  <c r="AB321" i="7"/>
  <c r="AB458" i="7"/>
  <c r="AC321" i="7"/>
  <c r="AD321" i="7"/>
  <c r="AC458" i="7"/>
  <c r="AE321" i="7"/>
  <c r="AD458" i="7"/>
  <c r="AF321" i="7"/>
  <c r="AE458" i="7"/>
  <c r="AG321" i="7"/>
  <c r="AF458" i="7"/>
  <c r="AH321" i="7"/>
  <c r="AG458" i="7"/>
  <c r="AI321" i="7"/>
  <c r="AH458" i="7"/>
  <c r="AI458" i="7"/>
  <c r="AJ321" i="7"/>
  <c r="AJ458" i="7"/>
  <c r="AK321" i="7"/>
  <c r="AK458" i="7"/>
  <c r="AL321" i="7"/>
  <c r="AM321" i="7"/>
  <c r="AL458" i="7"/>
  <c r="AM458" i="7"/>
  <c r="AN321" i="7"/>
  <c r="E344" i="7"/>
  <c r="F344" i="7"/>
  <c r="D344" i="7"/>
  <c r="G344" i="7"/>
  <c r="H344" i="7"/>
  <c r="I344" i="7"/>
  <c r="C344" i="7"/>
  <c r="F481" i="7"/>
  <c r="C481" i="7"/>
  <c r="E481" i="7"/>
  <c r="J344" i="7"/>
  <c r="I481" i="7"/>
  <c r="H481" i="7"/>
  <c r="G481" i="7"/>
  <c r="D481" i="7"/>
  <c r="J481" i="7"/>
  <c r="K344" i="7"/>
  <c r="K481" i="7"/>
  <c r="L344" i="7"/>
  <c r="M344" i="7"/>
  <c r="L481" i="7"/>
  <c r="M481" i="7"/>
  <c r="N344" i="7"/>
  <c r="O344" i="7"/>
  <c r="N481" i="7"/>
  <c r="P344" i="7"/>
  <c r="O481" i="7"/>
  <c r="P481" i="7"/>
  <c r="Q344" i="7"/>
  <c r="R344" i="7"/>
  <c r="Q481" i="7"/>
  <c r="R481" i="7"/>
  <c r="S344" i="7"/>
  <c r="S481" i="7"/>
  <c r="T344" i="7"/>
  <c r="T481" i="7"/>
  <c r="U344" i="7"/>
  <c r="V344" i="7"/>
  <c r="U481" i="7"/>
  <c r="V481" i="7"/>
  <c r="W344" i="7"/>
  <c r="X344" i="7"/>
  <c r="W481" i="7"/>
  <c r="Y344" i="7"/>
  <c r="X481" i="7"/>
  <c r="Z344" i="7"/>
  <c r="Y481" i="7"/>
  <c r="Z481" i="7"/>
  <c r="AA344" i="7"/>
  <c r="AB344" i="7"/>
  <c r="AA481" i="7"/>
  <c r="AC344" i="7"/>
  <c r="AB481" i="7"/>
  <c r="AC481" i="7"/>
  <c r="AD344" i="7"/>
  <c r="AE344" i="7"/>
  <c r="AD481" i="7"/>
  <c r="AE481" i="7"/>
  <c r="AF344" i="7"/>
  <c r="AG344" i="7"/>
  <c r="AF481" i="7"/>
  <c r="AG481" i="7"/>
  <c r="AH344" i="7"/>
  <c r="AI344" i="7"/>
  <c r="AH481" i="7"/>
  <c r="AJ344" i="7"/>
  <c r="AI481" i="7"/>
  <c r="AJ481" i="7"/>
  <c r="AK344" i="7"/>
  <c r="AL344" i="7"/>
  <c r="AK481" i="7"/>
  <c r="AL481" i="7"/>
  <c r="AM344" i="7"/>
  <c r="AM481" i="7"/>
  <c r="AN344" i="7"/>
  <c r="AO480" i="7"/>
  <c r="AO451" i="7"/>
  <c r="AO348" i="7"/>
  <c r="AN480" i="7"/>
  <c r="AO344" i="7"/>
  <c r="AO295" i="7"/>
  <c r="AO318" i="7"/>
  <c r="AO317" i="7"/>
  <c r="AN432" i="7"/>
  <c r="C341" i="7"/>
  <c r="F341" i="7"/>
  <c r="C478" i="7"/>
  <c r="E341" i="7"/>
  <c r="D341" i="7"/>
  <c r="D478" i="7"/>
  <c r="E478" i="7"/>
  <c r="F478" i="7"/>
  <c r="G341" i="7"/>
  <c r="G478" i="7"/>
  <c r="H341" i="7"/>
  <c r="I341" i="7"/>
  <c r="H478" i="7"/>
  <c r="I478" i="7"/>
  <c r="J341" i="7"/>
  <c r="J478" i="7"/>
  <c r="K341" i="7"/>
  <c r="L341" i="7"/>
  <c r="K478" i="7"/>
  <c r="M341" i="7"/>
  <c r="L478" i="7"/>
  <c r="M478" i="7"/>
  <c r="N341" i="7"/>
  <c r="N478" i="7"/>
  <c r="O341" i="7"/>
  <c r="P341" i="7"/>
  <c r="O478" i="7"/>
  <c r="Q341" i="7"/>
  <c r="P478" i="7"/>
  <c r="R341" i="7"/>
  <c r="Q478" i="7"/>
  <c r="S341" i="7"/>
  <c r="R478" i="7"/>
  <c r="S478" i="7"/>
  <c r="T341" i="7"/>
  <c r="T478" i="7"/>
  <c r="U341" i="7"/>
  <c r="U478" i="7"/>
  <c r="V341" i="7"/>
  <c r="V478" i="7"/>
  <c r="W341" i="7"/>
  <c r="X341" i="7"/>
  <c r="W478" i="7"/>
  <c r="X478" i="7"/>
  <c r="Y341" i="7"/>
  <c r="Y478" i="7"/>
  <c r="Z341" i="7"/>
  <c r="AA341" i="7"/>
  <c r="Z478" i="7"/>
  <c r="AA478" i="7"/>
  <c r="AB341" i="7"/>
  <c r="AC341" i="7"/>
  <c r="AB478" i="7"/>
  <c r="AD341" i="7"/>
  <c r="AC478" i="7"/>
  <c r="AE341" i="7"/>
  <c r="AD478" i="7"/>
  <c r="AE478" i="7"/>
  <c r="AF341" i="7"/>
  <c r="AG341" i="7"/>
  <c r="AF478" i="7"/>
  <c r="AH341" i="7"/>
  <c r="AG478" i="7"/>
  <c r="AI341" i="7"/>
  <c r="AH478" i="7"/>
  <c r="AJ341" i="7"/>
  <c r="AI478" i="7"/>
  <c r="AK341" i="7"/>
  <c r="AJ478" i="7"/>
  <c r="AL341" i="7"/>
  <c r="AK478" i="7"/>
  <c r="AM341" i="7"/>
  <c r="AL478" i="7"/>
  <c r="AN341" i="7"/>
  <c r="AM478" i="7"/>
  <c r="C291" i="7"/>
  <c r="F291" i="7"/>
  <c r="E291" i="7"/>
  <c r="G291" i="7"/>
  <c r="H291" i="7"/>
  <c r="D291" i="7"/>
  <c r="I291" i="7"/>
  <c r="F428" i="7"/>
  <c r="D428" i="7"/>
  <c r="C428" i="7"/>
  <c r="G428" i="7"/>
  <c r="H428" i="7"/>
  <c r="E428" i="7"/>
  <c r="I428" i="7"/>
  <c r="J291" i="7"/>
  <c r="J428" i="7"/>
  <c r="K291" i="7"/>
  <c r="L291" i="7"/>
  <c r="K428" i="7"/>
  <c r="L428" i="7"/>
  <c r="M291" i="7"/>
  <c r="M428" i="7"/>
  <c r="N291" i="7"/>
  <c r="N428" i="7"/>
  <c r="O291" i="7"/>
  <c r="O428" i="7"/>
  <c r="P291" i="7"/>
  <c r="P428" i="7"/>
  <c r="Q291" i="7"/>
  <c r="R291" i="7"/>
  <c r="Q428" i="7"/>
  <c r="R428" i="7"/>
  <c r="S291" i="7"/>
  <c r="T291" i="7"/>
  <c r="S428" i="7"/>
  <c r="T428" i="7"/>
  <c r="U291" i="7"/>
  <c r="U428" i="7"/>
  <c r="V291" i="7"/>
  <c r="V428" i="7"/>
  <c r="W291" i="7"/>
  <c r="W428" i="7"/>
  <c r="X291" i="7"/>
  <c r="Y291" i="7"/>
  <c r="X428" i="7"/>
  <c r="Y428" i="7"/>
  <c r="Z291" i="7"/>
  <c r="AA291" i="7"/>
  <c r="Z428" i="7"/>
  <c r="AA428" i="7"/>
  <c r="AB291" i="7"/>
  <c r="AC291" i="7"/>
  <c r="AB428" i="7"/>
  <c r="AD291" i="7"/>
  <c r="AC428" i="7"/>
  <c r="AE291" i="7"/>
  <c r="AD428" i="7"/>
  <c r="AF291" i="7"/>
  <c r="AE428" i="7"/>
  <c r="AF428" i="7"/>
  <c r="AG291" i="7"/>
  <c r="AG428" i="7"/>
  <c r="AH291" i="7"/>
  <c r="AI291" i="7"/>
  <c r="AH428" i="7"/>
  <c r="AJ291" i="7"/>
  <c r="AI428" i="7"/>
  <c r="AJ428" i="7"/>
  <c r="AK291" i="7"/>
  <c r="AK428" i="7"/>
  <c r="AL291" i="7"/>
  <c r="AL428" i="7"/>
  <c r="AM291" i="7"/>
  <c r="AM428" i="7"/>
  <c r="AN291" i="7"/>
  <c r="C314" i="7"/>
  <c r="C451" i="7"/>
  <c r="F314" i="7"/>
  <c r="E314" i="7"/>
  <c r="D314" i="7"/>
  <c r="F451" i="7"/>
  <c r="G314" i="7"/>
  <c r="D451" i="7"/>
  <c r="E451" i="7"/>
  <c r="H314" i="7"/>
  <c r="G451" i="7"/>
  <c r="H451" i="7"/>
  <c r="I314" i="7"/>
  <c r="I451" i="7"/>
  <c r="J314" i="7"/>
  <c r="J451" i="7"/>
  <c r="K314" i="7"/>
  <c r="L314" i="7"/>
  <c r="K451" i="7"/>
  <c r="L451" i="7"/>
  <c r="M314" i="7"/>
  <c r="N314" i="7"/>
  <c r="M451" i="7"/>
  <c r="O314" i="7"/>
  <c r="N451" i="7"/>
  <c r="P314" i="7"/>
  <c r="O451" i="7"/>
  <c r="Q314" i="7"/>
  <c r="P451" i="7"/>
  <c r="Q451" i="7"/>
  <c r="R314" i="7"/>
  <c r="R451" i="7"/>
  <c r="S314" i="7"/>
  <c r="S451" i="7"/>
  <c r="T314" i="7"/>
  <c r="T451" i="7"/>
  <c r="U314" i="7"/>
  <c r="U451" i="7"/>
  <c r="V314" i="7"/>
  <c r="V451" i="7"/>
  <c r="W314" i="7"/>
  <c r="X314" i="7"/>
  <c r="W451" i="7"/>
  <c r="Y314" i="7"/>
  <c r="X451" i="7"/>
  <c r="Y451" i="7"/>
  <c r="Z314" i="7"/>
  <c r="Z451" i="7"/>
  <c r="AA314" i="7"/>
  <c r="AA451" i="7"/>
  <c r="AB314" i="7"/>
  <c r="AB451" i="7"/>
  <c r="AC314" i="7"/>
  <c r="AC451" i="7"/>
  <c r="AD314" i="7"/>
  <c r="AD451" i="7"/>
  <c r="AE314" i="7"/>
  <c r="AF314" i="7"/>
  <c r="AE451" i="7"/>
  <c r="AG314" i="7"/>
  <c r="AF451" i="7"/>
  <c r="AH314" i="7"/>
  <c r="AG451" i="7"/>
  <c r="AI314" i="7"/>
  <c r="AH451" i="7"/>
  <c r="AJ314" i="7"/>
  <c r="AI451" i="7"/>
  <c r="AK314" i="7"/>
  <c r="AJ451" i="7"/>
  <c r="AK451" i="7"/>
  <c r="AL314" i="7"/>
  <c r="AM314" i="7"/>
  <c r="AL451" i="7"/>
  <c r="AM451" i="7"/>
  <c r="AN314" i="7"/>
  <c r="C322" i="7"/>
  <c r="M322" i="7"/>
  <c r="G322" i="7"/>
  <c r="D322" i="7"/>
  <c r="F322" i="7"/>
  <c r="L322" i="7"/>
  <c r="I322" i="7"/>
  <c r="J322" i="7"/>
  <c r="H322" i="7"/>
  <c r="E322" i="7"/>
  <c r="K322" i="7"/>
  <c r="J459" i="7"/>
  <c r="M459" i="7"/>
  <c r="C459" i="7"/>
  <c r="K459" i="7"/>
  <c r="I459" i="7"/>
  <c r="L459" i="7"/>
  <c r="N322" i="7"/>
  <c r="E459" i="7"/>
  <c r="F459" i="7"/>
  <c r="D459" i="7"/>
  <c r="H459" i="7"/>
  <c r="G459" i="7"/>
  <c r="O322" i="7"/>
  <c r="N459" i="7"/>
  <c r="O459" i="7"/>
  <c r="P322" i="7"/>
  <c r="P459" i="7"/>
  <c r="Q322" i="7"/>
  <c r="Q459" i="7"/>
  <c r="R322" i="7"/>
  <c r="S322" i="7"/>
  <c r="R459" i="7"/>
  <c r="T322" i="7"/>
  <c r="S459" i="7"/>
  <c r="T459" i="7"/>
  <c r="U322" i="7"/>
  <c r="U459" i="7"/>
  <c r="V322" i="7"/>
  <c r="W322" i="7"/>
  <c r="V459" i="7"/>
  <c r="W459" i="7"/>
  <c r="X322" i="7"/>
  <c r="Y322" i="7"/>
  <c r="X459" i="7"/>
  <c r="Y459" i="7"/>
  <c r="Z322" i="7"/>
  <c r="Z459" i="7"/>
  <c r="AA322" i="7"/>
  <c r="AA459" i="7"/>
  <c r="AB322" i="7"/>
  <c r="AC322" i="7"/>
  <c r="AB459" i="7"/>
  <c r="AD322" i="7"/>
  <c r="AC459" i="7"/>
  <c r="AD459" i="7"/>
  <c r="AE322" i="7"/>
  <c r="AF322" i="7"/>
  <c r="AE459" i="7"/>
  <c r="AG322" i="7"/>
  <c r="AF459" i="7"/>
  <c r="AG459" i="7"/>
  <c r="AH322" i="7"/>
  <c r="AH459" i="7"/>
  <c r="AI322" i="7"/>
  <c r="AI459" i="7"/>
  <c r="AJ322" i="7"/>
  <c r="AK322" i="7"/>
  <c r="AJ459" i="7"/>
  <c r="AL322" i="7"/>
  <c r="AK459" i="7"/>
  <c r="AM322" i="7"/>
  <c r="AL459" i="7"/>
  <c r="AM459" i="7"/>
  <c r="AN322" i="7"/>
  <c r="J345" i="7"/>
  <c r="F345" i="7"/>
  <c r="H345" i="7"/>
  <c r="D345" i="7"/>
  <c r="G345" i="7"/>
  <c r="C345" i="7"/>
  <c r="E345" i="7"/>
  <c r="I345" i="7"/>
  <c r="J482" i="7"/>
  <c r="C482" i="7"/>
  <c r="G482" i="7"/>
  <c r="F482" i="7"/>
  <c r="D482" i="7"/>
  <c r="I482" i="7"/>
  <c r="K345" i="7"/>
  <c r="E482" i="7"/>
  <c r="H482" i="7"/>
  <c r="L345" i="7"/>
  <c r="K482" i="7"/>
  <c r="L482" i="7"/>
  <c r="M345" i="7"/>
  <c r="M482" i="7"/>
  <c r="N345" i="7"/>
  <c r="O345" i="7"/>
  <c r="N482" i="7"/>
  <c r="P345" i="7"/>
  <c r="O482" i="7"/>
  <c r="P482" i="7"/>
  <c r="Q345" i="7"/>
  <c r="Q482" i="7"/>
  <c r="R345" i="7"/>
  <c r="S345" i="7"/>
  <c r="R482" i="7"/>
  <c r="T345" i="7"/>
  <c r="S482" i="7"/>
  <c r="U345" i="7"/>
  <c r="T482" i="7"/>
  <c r="V345" i="7"/>
  <c r="U482" i="7"/>
  <c r="W345" i="7"/>
  <c r="V482" i="7"/>
  <c r="X345" i="7"/>
  <c r="W482" i="7"/>
  <c r="X482" i="7"/>
  <c r="Y345" i="7"/>
  <c r="Y482" i="7"/>
  <c r="Z345" i="7"/>
  <c r="AA345" i="7"/>
  <c r="Z482" i="7"/>
  <c r="AB345" i="7"/>
  <c r="AA482" i="7"/>
  <c r="AC345" i="7"/>
  <c r="AB482" i="7"/>
  <c r="AC482" i="7"/>
  <c r="AD345" i="7"/>
  <c r="AE345" i="7"/>
  <c r="AD482" i="7"/>
  <c r="AF345" i="7"/>
  <c r="AE482" i="7"/>
  <c r="AG345" i="7"/>
  <c r="AF482" i="7"/>
  <c r="AH345" i="7"/>
  <c r="AG482" i="7"/>
  <c r="AI345" i="7"/>
  <c r="AH482" i="7"/>
  <c r="AJ345" i="7"/>
  <c r="AI482" i="7"/>
  <c r="AJ482" i="7"/>
  <c r="AK345" i="7"/>
  <c r="AL345" i="7"/>
  <c r="AK482" i="7"/>
  <c r="AM345" i="7"/>
  <c r="AL482" i="7"/>
  <c r="AM482" i="7"/>
  <c r="AN345" i="7"/>
  <c r="AO431" i="7"/>
  <c r="AO340" i="7"/>
  <c r="AN429" i="7"/>
  <c r="AN457" i="7"/>
  <c r="AO320" i="7"/>
  <c r="AO290" i="7"/>
  <c r="AO294" i="7"/>
  <c r="AO293" i="7"/>
  <c r="AN477" i="7"/>
  <c r="AN91" i="7"/>
  <c r="AN92" i="7" s="1"/>
  <c r="B251" i="7" a="1"/>
  <c r="B251" i="7" s="1"/>
  <c r="B253" i="7" a="1"/>
  <c r="B253" i="7" s="1"/>
  <c r="B255" i="7" a="1"/>
  <c r="B255" i="7" s="1"/>
  <c r="B388" i="7" a="1"/>
  <c r="B388" i="7" s="1"/>
  <c r="B390" i="7" a="1"/>
  <c r="B390" i="7" s="1"/>
  <c r="B392" i="7" a="1"/>
  <c r="B392" i="7" s="1"/>
  <c r="B252" i="7" a="1"/>
  <c r="B252" i="7" s="1"/>
  <c r="B254" i="7" a="1"/>
  <c r="B254" i="7" s="1"/>
  <c r="B387" i="7" a="1"/>
  <c r="B387" i="7" s="1"/>
  <c r="B389" i="7" a="1"/>
  <c r="B389" i="7" s="1"/>
  <c r="B391" i="7" a="1"/>
  <c r="B391" i="7" s="1"/>
  <c r="AP553" i="7"/>
  <c r="AP555" i="7" s="1"/>
  <c r="R674" i="7"/>
  <c r="S674" i="7"/>
  <c r="T674" i="7"/>
  <c r="U674" i="7"/>
  <c r="V674" i="7"/>
  <c r="AL678" i="7"/>
  <c r="AM678" i="7"/>
  <c r="AN678" i="7"/>
  <c r="AO678" i="7"/>
  <c r="W675" i="7"/>
  <c r="X675" i="7"/>
  <c r="Y675" i="7"/>
  <c r="Z675" i="7"/>
  <c r="AA675" i="7"/>
  <c r="AP678" i="7"/>
  <c r="I672" i="7"/>
  <c r="J672" i="7"/>
  <c r="K672" i="7"/>
  <c r="L672" i="7"/>
  <c r="AB676" i="7"/>
  <c r="AC676" i="7"/>
  <c r="AD676" i="7"/>
  <c r="AE676" i="7"/>
  <c r="AF676" i="7"/>
  <c r="M673" i="7"/>
  <c r="N673" i="7"/>
  <c r="O673" i="7"/>
  <c r="P673" i="7"/>
  <c r="Q673" i="7"/>
  <c r="AG677" i="7"/>
  <c r="AH677" i="7"/>
  <c r="AI677" i="7"/>
  <c r="AJ677" i="7"/>
  <c r="AK677" i="7"/>
  <c r="AP279" i="7"/>
  <c r="AP290" i="7" s="1"/>
  <c r="AP329" i="7"/>
  <c r="AP341" i="7" s="1"/>
  <c r="AP331" i="7"/>
  <c r="AP335" i="7"/>
  <c r="AP284" i="7"/>
  <c r="AP295" i="7" s="1"/>
  <c r="AP333" i="7"/>
  <c r="AP302" i="7"/>
  <c r="AP314" i="7" s="1"/>
  <c r="AP304" i="7"/>
  <c r="AP306" i="7"/>
  <c r="AP318" i="7" s="1"/>
  <c r="AP282" i="7"/>
  <c r="AP280" i="7"/>
  <c r="AP308" i="7"/>
  <c r="AP320" i="7" s="1"/>
  <c r="AP278" i="7"/>
  <c r="AP307" i="7"/>
  <c r="AP285" i="7"/>
  <c r="AP332" i="7"/>
  <c r="AP277" i="7"/>
  <c r="AP288" i="7" s="1"/>
  <c r="AP303" i="7"/>
  <c r="AP328" i="7"/>
  <c r="AP336" i="7"/>
  <c r="AP283" i="7"/>
  <c r="AP281" i="7"/>
  <c r="AP305" i="7"/>
  <c r="AP317" i="7" s="1"/>
  <c r="AP309" i="7"/>
  <c r="AP330" i="7"/>
  <c r="AP334" i="7"/>
  <c r="AP346" i="7" s="1"/>
  <c r="AP177" i="7"/>
  <c r="AP140" i="7"/>
  <c r="AP56" i="7"/>
  <c r="AP672" i="7"/>
  <c r="F672" i="7"/>
  <c r="G672" i="7"/>
  <c r="H672" i="7"/>
  <c r="L674" i="7"/>
  <c r="M674" i="7"/>
  <c r="N674" i="7"/>
  <c r="R676" i="7"/>
  <c r="S676" i="7"/>
  <c r="T676" i="7"/>
  <c r="X678" i="7"/>
  <c r="Y678" i="7"/>
  <c r="Z678" i="7"/>
  <c r="AD680" i="7"/>
  <c r="AE680" i="7"/>
  <c r="AF680" i="7"/>
  <c r="I673" i="7"/>
  <c r="J673" i="7"/>
  <c r="K673" i="7"/>
  <c r="O675" i="7"/>
  <c r="P675" i="7"/>
  <c r="Q675" i="7"/>
  <c r="U677" i="7"/>
  <c r="V677" i="7"/>
  <c r="W677" i="7"/>
  <c r="AA679" i="7"/>
  <c r="AB679" i="7"/>
  <c r="AC679" i="7"/>
  <c r="AP30" i="7"/>
  <c r="AO81" i="7"/>
  <c r="AP70" i="7"/>
  <c r="AP438" i="7"/>
  <c r="AP408" i="7"/>
  <c r="AP447" i="7"/>
  <c r="AP459" i="7" s="1"/>
  <c r="O608" i="7"/>
  <c r="O617" i="7" s="1"/>
  <c r="O589" i="7" s="1"/>
  <c r="P608" i="7"/>
  <c r="P617" i="7" s="1"/>
  <c r="P589" i="7" s="1"/>
  <c r="Q608" i="7"/>
  <c r="Q617" i="7" s="1"/>
  <c r="Q589" i="7" s="1"/>
  <c r="R608" i="7"/>
  <c r="R617" i="7" s="1"/>
  <c r="R589" i="7" s="1"/>
  <c r="S608" i="7"/>
  <c r="S617" i="7" s="1"/>
  <c r="S589" i="7" s="1"/>
  <c r="T608" i="7"/>
  <c r="T617" i="7" s="1"/>
  <c r="T589" i="7" s="1"/>
  <c r="U608" i="7"/>
  <c r="U617" i="7" s="1"/>
  <c r="U589" i="7" s="1"/>
  <c r="V608" i="7"/>
  <c r="V617" i="7" s="1"/>
  <c r="V589" i="7" s="1"/>
  <c r="W608" i="7"/>
  <c r="W617" i="7" s="1"/>
  <c r="W589" i="7" s="1"/>
  <c r="W73" i="7" s="1"/>
  <c r="X608" i="7"/>
  <c r="X617" i="7" s="1"/>
  <c r="X589" i="7" s="1"/>
  <c r="X73" i="7" s="1"/>
  <c r="Y608" i="7"/>
  <c r="Y617" i="7" s="1"/>
  <c r="Y589" i="7" s="1"/>
  <c r="Y73" i="7" s="1"/>
  <c r="Z608" i="7"/>
  <c r="Z617" i="7" s="1"/>
  <c r="Z589" i="7" s="1"/>
  <c r="Z73" i="7" s="1"/>
  <c r="AM610" i="7"/>
  <c r="AM617" i="7" s="1"/>
  <c r="AM589" i="7" s="1"/>
  <c r="AM73" i="7" s="1"/>
  <c r="AN610" i="7"/>
  <c r="AN617" i="7" s="1"/>
  <c r="AN589" i="7" s="1"/>
  <c r="AN73" i="7" s="1"/>
  <c r="AO610" i="7"/>
  <c r="AO617" i="7" s="1"/>
  <c r="AO589" i="7" s="1"/>
  <c r="AO73" i="7" s="1"/>
  <c r="R640" i="7"/>
  <c r="R649" i="7" s="1"/>
  <c r="R621" i="7" s="1"/>
  <c r="R74" i="7" s="1"/>
  <c r="S640" i="7"/>
  <c r="S649" i="7" s="1"/>
  <c r="S621" i="7" s="1"/>
  <c r="S74" i="7" s="1"/>
  <c r="T640" i="7"/>
  <c r="T649" i="7" s="1"/>
  <c r="T621" i="7" s="1"/>
  <c r="T74" i="7" s="1"/>
  <c r="U640" i="7"/>
  <c r="U649" i="7" s="1"/>
  <c r="U621" i="7" s="1"/>
  <c r="U74" i="7" s="1"/>
  <c r="V640" i="7"/>
  <c r="V649" i="7" s="1"/>
  <c r="V621" i="7" s="1"/>
  <c r="V74" i="7" s="1"/>
  <c r="W640" i="7"/>
  <c r="W649" i="7" s="1"/>
  <c r="W621" i="7" s="1"/>
  <c r="W74" i="7" s="1"/>
  <c r="X640" i="7"/>
  <c r="X649" i="7" s="1"/>
  <c r="X621" i="7" s="1"/>
  <c r="X74" i="7" s="1"/>
  <c r="Y640" i="7"/>
  <c r="Y649" i="7" s="1"/>
  <c r="Y621" i="7" s="1"/>
  <c r="Y74" i="7" s="1"/>
  <c r="Z640" i="7"/>
  <c r="Z649" i="7" s="1"/>
  <c r="Z621" i="7" s="1"/>
  <c r="Z74" i="7" s="1"/>
  <c r="AA640" i="7"/>
  <c r="AA649" i="7" s="1"/>
  <c r="AA621" i="7" s="1"/>
  <c r="AA74" i="7" s="1"/>
  <c r="AB640" i="7"/>
  <c r="AB649" i="7" s="1"/>
  <c r="AB621" i="7" s="1"/>
  <c r="AB74" i="7" s="1"/>
  <c r="AC640" i="7"/>
  <c r="AC649" i="7" s="1"/>
  <c r="AC621" i="7" s="1"/>
  <c r="AC74" i="7" s="1"/>
  <c r="AD640" i="7"/>
  <c r="AD649" i="7" s="1"/>
  <c r="AD621" i="7" s="1"/>
  <c r="AD74" i="7" s="1"/>
  <c r="AE640" i="7"/>
  <c r="AE649" i="7" s="1"/>
  <c r="AE621" i="7" s="1"/>
  <c r="AE74" i="7" s="1"/>
  <c r="AF640" i="7"/>
  <c r="AF649" i="7" s="1"/>
  <c r="AF621" i="7" s="1"/>
  <c r="AF74" i="7" s="1"/>
  <c r="W672" i="7"/>
  <c r="X672" i="7"/>
  <c r="Y672" i="7"/>
  <c r="Z672" i="7"/>
  <c r="AA672" i="7"/>
  <c r="AB672" i="7"/>
  <c r="AC672" i="7"/>
  <c r="AD672" i="7"/>
  <c r="AE672" i="7"/>
  <c r="AF672" i="7"/>
  <c r="AG672" i="7"/>
  <c r="AH672" i="7"/>
  <c r="AI672" i="7"/>
  <c r="AJ672" i="7"/>
  <c r="AK672" i="7"/>
  <c r="AL672" i="7"/>
  <c r="AM672" i="7"/>
  <c r="AN672" i="7"/>
  <c r="AO672" i="7"/>
  <c r="AP610" i="7"/>
  <c r="AP617" i="7" s="1"/>
  <c r="AP589" i="7" s="1"/>
  <c r="AP272" i="7"/>
  <c r="AP412" i="7"/>
  <c r="AP464" i="7"/>
  <c r="AP605" i="7"/>
  <c r="AP590" i="7" s="1"/>
  <c r="AP78" i="7" s="1"/>
  <c r="B595" i="7"/>
  <c r="C287" i="7" s="1"/>
  <c r="AA609" i="7"/>
  <c r="AA617" i="7" s="1"/>
  <c r="AA589" i="7" s="1"/>
  <c r="AA73" i="7" s="1"/>
  <c r="AB609" i="7"/>
  <c r="AB617" i="7" s="1"/>
  <c r="AB589" i="7" s="1"/>
  <c r="AB73" i="7" s="1"/>
  <c r="AC609" i="7"/>
  <c r="AC617" i="7" s="1"/>
  <c r="AC589" i="7" s="1"/>
  <c r="AC73" i="7" s="1"/>
  <c r="AD609" i="7"/>
  <c r="AD617" i="7" s="1"/>
  <c r="AD589" i="7" s="1"/>
  <c r="AD73" i="7" s="1"/>
  <c r="AE609" i="7"/>
  <c r="AE617" i="7" s="1"/>
  <c r="AE589" i="7" s="1"/>
  <c r="AE73" i="7" s="1"/>
  <c r="AF609" i="7"/>
  <c r="AF617" i="7" s="1"/>
  <c r="AF589" i="7" s="1"/>
  <c r="AF73" i="7" s="1"/>
  <c r="AG609" i="7"/>
  <c r="AG617" i="7" s="1"/>
  <c r="AG589" i="7" s="1"/>
  <c r="AG73" i="7" s="1"/>
  <c r="AH609" i="7"/>
  <c r="AH617" i="7" s="1"/>
  <c r="AH589" i="7" s="1"/>
  <c r="AH73" i="7" s="1"/>
  <c r="AI609" i="7"/>
  <c r="AI617" i="7" s="1"/>
  <c r="AI589" i="7" s="1"/>
  <c r="AI73" i="7" s="1"/>
  <c r="AJ609" i="7"/>
  <c r="AJ617" i="7" s="1"/>
  <c r="AJ589" i="7" s="1"/>
  <c r="AJ73" i="7" s="1"/>
  <c r="AK609" i="7"/>
  <c r="AK617" i="7" s="1"/>
  <c r="AK589" i="7" s="1"/>
  <c r="AK73" i="7" s="1"/>
  <c r="AL609" i="7"/>
  <c r="AL617" i="7" s="1"/>
  <c r="AL589" i="7" s="1"/>
  <c r="AL73" i="7" s="1"/>
  <c r="AP637" i="7"/>
  <c r="AP622" i="7" s="1"/>
  <c r="AP79" i="7" s="1"/>
  <c r="B627" i="7"/>
  <c r="AP313" i="7" s="1"/>
  <c r="AG641" i="7"/>
  <c r="AG649" i="7" s="1"/>
  <c r="AG621" i="7" s="1"/>
  <c r="AG74" i="7" s="1"/>
  <c r="AH641" i="7"/>
  <c r="AH649" i="7" s="1"/>
  <c r="AH621" i="7" s="1"/>
  <c r="AH74" i="7" s="1"/>
  <c r="AI641" i="7"/>
  <c r="AI649" i="7" s="1"/>
  <c r="AI621" i="7" s="1"/>
  <c r="AI74" i="7" s="1"/>
  <c r="AJ641" i="7"/>
  <c r="AJ649" i="7" s="1"/>
  <c r="AJ621" i="7" s="1"/>
  <c r="AJ74" i="7" s="1"/>
  <c r="AK641" i="7"/>
  <c r="AK649" i="7" s="1"/>
  <c r="AK621" i="7" s="1"/>
  <c r="AK74" i="7" s="1"/>
  <c r="AL641" i="7"/>
  <c r="AL649" i="7" s="1"/>
  <c r="AL621" i="7" s="1"/>
  <c r="AL74" i="7" s="1"/>
  <c r="AM641" i="7"/>
  <c r="AM649" i="7" s="1"/>
  <c r="AM621" i="7" s="1"/>
  <c r="AM74" i="7" s="1"/>
  <c r="AN641" i="7"/>
  <c r="AN649" i="7" s="1"/>
  <c r="AN621" i="7" s="1"/>
  <c r="AN74" i="7" s="1"/>
  <c r="AO641" i="7"/>
  <c r="AO649" i="7" s="1"/>
  <c r="AO621" i="7" s="1"/>
  <c r="AO74" i="7" s="1"/>
  <c r="AP669" i="7"/>
  <c r="AP654" i="7" s="1"/>
  <c r="AP80" i="7" s="1"/>
  <c r="B659" i="7"/>
  <c r="AP641" i="7"/>
  <c r="U73" i="7" l="1"/>
  <c r="V73" i="7"/>
  <c r="AP450" i="7"/>
  <c r="AP424" i="7"/>
  <c r="AP467" i="7"/>
  <c r="AP479" i="7" s="1"/>
  <c r="B479" i="7" s="1"/>
  <c r="AP342" i="7"/>
  <c r="AP446" i="7"/>
  <c r="AP458" i="7" s="1"/>
  <c r="B458" i="7" s="1"/>
  <c r="AP321" i="7"/>
  <c r="B321" i="7" s="1"/>
  <c r="AP469" i="7"/>
  <c r="AP481" i="7" s="1"/>
  <c r="AP344" i="7"/>
  <c r="B344" i="7" s="1"/>
  <c r="AP441" i="7"/>
  <c r="AP453" i="7" s="1"/>
  <c r="B453" i="7" s="1"/>
  <c r="AP316" i="7"/>
  <c r="B316" i="7" s="1"/>
  <c r="C339" i="7"/>
  <c r="D339" i="7"/>
  <c r="D349" i="7" s="1"/>
  <c r="C476" i="7"/>
  <c r="F339" i="7"/>
  <c r="F349" i="7" s="1"/>
  <c r="D476" i="7"/>
  <c r="D486" i="7" s="1"/>
  <c r="E339" i="7"/>
  <c r="E349" i="7" s="1"/>
  <c r="G339" i="7"/>
  <c r="G349" i="7" s="1"/>
  <c r="E476" i="7"/>
  <c r="E486" i="7" s="1"/>
  <c r="F476" i="7"/>
  <c r="F486" i="7" s="1"/>
  <c r="H339" i="7"/>
  <c r="H349" i="7" s="1"/>
  <c r="G476" i="7"/>
  <c r="G486" i="7" s="1"/>
  <c r="H476" i="7"/>
  <c r="H486" i="7" s="1"/>
  <c r="I339" i="7"/>
  <c r="I349" i="7" s="1"/>
  <c r="I476" i="7"/>
  <c r="J339" i="7"/>
  <c r="J349" i="7" s="1"/>
  <c r="J476" i="7"/>
  <c r="J486" i="7" s="1"/>
  <c r="K339" i="7"/>
  <c r="K349" i="7" s="1"/>
  <c r="K476" i="7"/>
  <c r="K486" i="7" s="1"/>
  <c r="L339" i="7"/>
  <c r="L349" i="7" s="1"/>
  <c r="M339" i="7"/>
  <c r="M349" i="7" s="1"/>
  <c r="N339" i="7"/>
  <c r="N349" i="7" s="1"/>
  <c r="L476" i="7"/>
  <c r="L486" i="7" s="1"/>
  <c r="N476" i="7"/>
  <c r="N486" i="7" s="1"/>
  <c r="M476" i="7"/>
  <c r="M486" i="7" s="1"/>
  <c r="O339" i="7"/>
  <c r="O476" i="7"/>
  <c r="O486" i="7" s="1"/>
  <c r="P339" i="7"/>
  <c r="P349" i="7" s="1"/>
  <c r="Q339" i="7"/>
  <c r="Q349" i="7" s="1"/>
  <c r="P476" i="7"/>
  <c r="R339" i="7"/>
  <c r="Q476" i="7"/>
  <c r="Q486" i="7" s="1"/>
  <c r="S339" i="7"/>
  <c r="S349" i="7" s="1"/>
  <c r="R476" i="7"/>
  <c r="R486" i="7" s="1"/>
  <c r="S476" i="7"/>
  <c r="S486" i="7" s="1"/>
  <c r="T339" i="7"/>
  <c r="T349" i="7" s="1"/>
  <c r="T476" i="7"/>
  <c r="T486" i="7" s="1"/>
  <c r="U339" i="7"/>
  <c r="U349" i="7" s="1"/>
  <c r="V339" i="7"/>
  <c r="V349" i="7" s="1"/>
  <c r="U476" i="7"/>
  <c r="U486" i="7" s="1"/>
  <c r="V476" i="7"/>
  <c r="V486" i="7" s="1"/>
  <c r="W339" i="7"/>
  <c r="W349" i="7" s="1"/>
  <c r="X339" i="7"/>
  <c r="X349" i="7" s="1"/>
  <c r="W476" i="7"/>
  <c r="W486" i="7" s="1"/>
  <c r="Y339" i="7"/>
  <c r="Y349" i="7" s="1"/>
  <c r="X476" i="7"/>
  <c r="X486" i="7" s="1"/>
  <c r="Y476" i="7"/>
  <c r="Y486" i="7" s="1"/>
  <c r="Z339" i="7"/>
  <c r="Z349" i="7" s="1"/>
  <c r="AA339" i="7"/>
  <c r="AA349" i="7" s="1"/>
  <c r="Z476" i="7"/>
  <c r="AA476" i="7"/>
  <c r="AA486" i="7" s="1"/>
  <c r="AB339" i="7"/>
  <c r="AB349" i="7" s="1"/>
  <c r="AC339" i="7"/>
  <c r="AC349" i="7" s="1"/>
  <c r="AB476" i="7"/>
  <c r="AB486" i="7" s="1"/>
  <c r="AD339" i="7"/>
  <c r="AC476" i="7"/>
  <c r="AC486" i="7" s="1"/>
  <c r="AD476" i="7"/>
  <c r="AD486" i="7" s="1"/>
  <c r="AE339" i="7"/>
  <c r="AE349" i="7" s="1"/>
  <c r="AF339" i="7"/>
  <c r="AF349" i="7" s="1"/>
  <c r="AE476" i="7"/>
  <c r="AE486" i="7" s="1"/>
  <c r="AG339" i="7"/>
  <c r="AG349" i="7" s="1"/>
  <c r="AF476" i="7"/>
  <c r="AF486" i="7" s="1"/>
  <c r="AH339" i="7"/>
  <c r="AH349" i="7" s="1"/>
  <c r="AG476" i="7"/>
  <c r="AG486" i="7" s="1"/>
  <c r="AH476" i="7"/>
  <c r="AH486" i="7" s="1"/>
  <c r="AI339" i="7"/>
  <c r="AI476" i="7"/>
  <c r="AI486" i="7" s="1"/>
  <c r="AJ339" i="7"/>
  <c r="AJ349" i="7" s="1"/>
  <c r="AJ476" i="7"/>
  <c r="AJ486" i="7" s="1"/>
  <c r="AK339" i="7"/>
  <c r="AK349" i="7" s="1"/>
  <c r="AL339" i="7"/>
  <c r="AL349" i="7" s="1"/>
  <c r="AK476" i="7"/>
  <c r="AK486" i="7" s="1"/>
  <c r="AL476" i="7"/>
  <c r="AL486" i="7" s="1"/>
  <c r="AM339" i="7"/>
  <c r="AM349" i="7" s="1"/>
  <c r="AM476" i="7"/>
  <c r="AM486" i="7" s="1"/>
  <c r="AN339" i="7"/>
  <c r="AN349" i="7" s="1"/>
  <c r="AN476" i="7"/>
  <c r="AN486" i="7" s="1"/>
  <c r="AO339" i="7"/>
  <c r="AO349" i="7" s="1"/>
  <c r="AP421" i="7"/>
  <c r="AP433" i="7" s="1"/>
  <c r="B433" i="7" s="1"/>
  <c r="AP296" i="7"/>
  <c r="B296" i="7" s="1"/>
  <c r="D287" i="7"/>
  <c r="C424" i="7"/>
  <c r="F287" i="7"/>
  <c r="F297" i="7" s="1"/>
  <c r="D424" i="7"/>
  <c r="D434" i="7" s="1"/>
  <c r="E287" i="7"/>
  <c r="E297" i="7" s="1"/>
  <c r="F424" i="7"/>
  <c r="F434" i="7" s="1"/>
  <c r="E424" i="7"/>
  <c r="E434" i="7" s="1"/>
  <c r="G287" i="7"/>
  <c r="G297" i="7" s="1"/>
  <c r="G424" i="7"/>
  <c r="G434" i="7" s="1"/>
  <c r="H287" i="7"/>
  <c r="H297" i="7" s="1"/>
  <c r="I287" i="7"/>
  <c r="I297" i="7" s="1"/>
  <c r="H424" i="7"/>
  <c r="H434" i="7" s="1"/>
  <c r="I424" i="7"/>
  <c r="I434" i="7" s="1"/>
  <c r="J287" i="7"/>
  <c r="J297" i="7" s="1"/>
  <c r="J424" i="7"/>
  <c r="J434" i="7" s="1"/>
  <c r="K287" i="7"/>
  <c r="K297" i="7" s="1"/>
  <c r="M287" i="7"/>
  <c r="M297" i="7" s="1"/>
  <c r="L287" i="7"/>
  <c r="L297" i="7" s="1"/>
  <c r="K424" i="7"/>
  <c r="K434" i="7" s="1"/>
  <c r="N287" i="7"/>
  <c r="N297" i="7" s="1"/>
  <c r="L424" i="7"/>
  <c r="L434" i="7" s="1"/>
  <c r="M424" i="7"/>
  <c r="M434" i="7" s="1"/>
  <c r="N424" i="7"/>
  <c r="N434" i="7" s="1"/>
  <c r="O287" i="7"/>
  <c r="O297" i="7" s="1"/>
  <c r="O424" i="7"/>
  <c r="O434" i="7" s="1"/>
  <c r="P287" i="7"/>
  <c r="P297" i="7" s="1"/>
  <c r="Q287" i="7"/>
  <c r="Q297" i="7" s="1"/>
  <c r="P424" i="7"/>
  <c r="P434" i="7" s="1"/>
  <c r="R287" i="7"/>
  <c r="R297" i="7" s="1"/>
  <c r="Q424" i="7"/>
  <c r="Q434" i="7" s="1"/>
  <c r="S287" i="7"/>
  <c r="S297" i="7" s="1"/>
  <c r="R424" i="7"/>
  <c r="R434" i="7" s="1"/>
  <c r="S424" i="7"/>
  <c r="S434" i="7" s="1"/>
  <c r="T287" i="7"/>
  <c r="T297" i="7" s="1"/>
  <c r="U287" i="7"/>
  <c r="U297" i="7" s="1"/>
  <c r="T424" i="7"/>
  <c r="T434" i="7" s="1"/>
  <c r="V287" i="7"/>
  <c r="V297" i="7" s="1"/>
  <c r="U424" i="7"/>
  <c r="U434" i="7" s="1"/>
  <c r="W287" i="7"/>
  <c r="W297" i="7" s="1"/>
  <c r="V424" i="7"/>
  <c r="V434" i="7" s="1"/>
  <c r="X287" i="7"/>
  <c r="X297" i="7" s="1"/>
  <c r="W424" i="7"/>
  <c r="W434" i="7" s="1"/>
  <c r="X424" i="7"/>
  <c r="X434" i="7" s="1"/>
  <c r="Y287" i="7"/>
  <c r="Y297" i="7" s="1"/>
  <c r="Z287" i="7"/>
  <c r="Z297" i="7" s="1"/>
  <c r="Y424" i="7"/>
  <c r="Y434" i="7" s="1"/>
  <c r="AA287" i="7"/>
  <c r="AA297" i="7" s="1"/>
  <c r="AB287" i="7"/>
  <c r="AB297" i="7" s="1"/>
  <c r="Z424" i="7"/>
  <c r="Z434" i="7" s="1"/>
  <c r="AC287" i="7"/>
  <c r="AC297" i="7" s="1"/>
  <c r="AA424" i="7"/>
  <c r="AA434" i="7" s="1"/>
  <c r="AB424" i="7"/>
  <c r="AB434" i="7" s="1"/>
  <c r="AC424" i="7"/>
  <c r="AC434" i="7" s="1"/>
  <c r="AD287" i="7"/>
  <c r="AD297" i="7" s="1"/>
  <c r="AE287" i="7"/>
  <c r="AE297" i="7" s="1"/>
  <c r="AD424" i="7"/>
  <c r="AD434" i="7" s="1"/>
  <c r="AF287" i="7"/>
  <c r="AF297" i="7" s="1"/>
  <c r="AE424" i="7"/>
  <c r="AE434" i="7" s="1"/>
  <c r="AG287" i="7"/>
  <c r="AG297" i="7" s="1"/>
  <c r="AF424" i="7"/>
  <c r="AF434" i="7" s="1"/>
  <c r="AG424" i="7"/>
  <c r="AG434" i="7" s="1"/>
  <c r="AH287" i="7"/>
  <c r="AH297" i="7" s="1"/>
  <c r="AI287" i="7"/>
  <c r="AI297" i="7" s="1"/>
  <c r="AH424" i="7"/>
  <c r="AH434" i="7" s="1"/>
  <c r="AJ287" i="7"/>
  <c r="AJ297" i="7" s="1"/>
  <c r="AI424" i="7"/>
  <c r="AI434" i="7" s="1"/>
  <c r="AJ424" i="7"/>
  <c r="AJ434" i="7" s="1"/>
  <c r="AK287" i="7"/>
  <c r="AK297" i="7" s="1"/>
  <c r="AK424" i="7"/>
  <c r="AK434" i="7" s="1"/>
  <c r="AL287" i="7"/>
  <c r="AL297" i="7" s="1"/>
  <c r="AL424" i="7"/>
  <c r="AL434" i="7" s="1"/>
  <c r="AM287" i="7"/>
  <c r="AM297" i="7" s="1"/>
  <c r="AM424" i="7"/>
  <c r="AM434" i="7" s="1"/>
  <c r="AN287" i="7"/>
  <c r="AN297" i="7" s="1"/>
  <c r="AO287" i="7"/>
  <c r="AO297" i="7" s="1"/>
  <c r="AN424" i="7"/>
  <c r="AN434" i="7" s="1"/>
  <c r="AM681" i="7"/>
  <c r="AM653" i="7" s="1"/>
  <c r="AM75" i="7" s="1"/>
  <c r="AP417" i="7"/>
  <c r="AP429" i="7" s="1"/>
  <c r="B429" i="7" s="1"/>
  <c r="AP292" i="7"/>
  <c r="B292" i="7" s="1"/>
  <c r="AP444" i="7"/>
  <c r="AP456" i="7" s="1"/>
  <c r="B456" i="7" s="1"/>
  <c r="AP319" i="7"/>
  <c r="AP470" i="7"/>
  <c r="AP482" i="7" s="1"/>
  <c r="B482" i="7" s="1"/>
  <c r="AP345" i="7"/>
  <c r="B345" i="7" s="1"/>
  <c r="AO476" i="7"/>
  <c r="AO486" i="7" s="1"/>
  <c r="AP339" i="7"/>
  <c r="AP414" i="7"/>
  <c r="AP426" i="7" s="1"/>
  <c r="B426" i="7" s="1"/>
  <c r="AP289" i="7"/>
  <c r="B289" i="7" s="1"/>
  <c r="C313" i="7"/>
  <c r="D313" i="7"/>
  <c r="D323" i="7" s="1"/>
  <c r="F313" i="7"/>
  <c r="F323" i="7" s="1"/>
  <c r="C450" i="7"/>
  <c r="D450" i="7"/>
  <c r="D460" i="7" s="1"/>
  <c r="E313" i="7"/>
  <c r="E323" i="7" s="1"/>
  <c r="F450" i="7"/>
  <c r="F460" i="7" s="1"/>
  <c r="G313" i="7"/>
  <c r="G323" i="7" s="1"/>
  <c r="H313" i="7"/>
  <c r="H323" i="7" s="1"/>
  <c r="G450" i="7"/>
  <c r="G460" i="7" s="1"/>
  <c r="E450" i="7"/>
  <c r="E460" i="7" s="1"/>
  <c r="I313" i="7"/>
  <c r="I323" i="7" s="1"/>
  <c r="H450" i="7"/>
  <c r="H460" i="7" s="1"/>
  <c r="I450" i="7"/>
  <c r="I460" i="7" s="1"/>
  <c r="J313" i="7"/>
  <c r="K313" i="7"/>
  <c r="K323" i="7" s="1"/>
  <c r="J450" i="7"/>
  <c r="J460" i="7" s="1"/>
  <c r="K450" i="7"/>
  <c r="K460" i="7" s="1"/>
  <c r="L313" i="7"/>
  <c r="L323" i="7" s="1"/>
  <c r="L450" i="7"/>
  <c r="L460" i="7" s="1"/>
  <c r="M313" i="7"/>
  <c r="M323" i="7" s="1"/>
  <c r="M450" i="7"/>
  <c r="M460" i="7" s="1"/>
  <c r="N313" i="7"/>
  <c r="N323" i="7" s="1"/>
  <c r="N450" i="7"/>
  <c r="N460" i="7" s="1"/>
  <c r="O313" i="7"/>
  <c r="O323" i="7" s="1"/>
  <c r="P313" i="7"/>
  <c r="P323" i="7" s="1"/>
  <c r="O450" i="7"/>
  <c r="O460" i="7" s="1"/>
  <c r="P450" i="7"/>
  <c r="P460" i="7" s="1"/>
  <c r="Q313" i="7"/>
  <c r="Q323" i="7" s="1"/>
  <c r="R313" i="7"/>
  <c r="R323" i="7" s="1"/>
  <c r="Q450" i="7"/>
  <c r="Q460" i="7" s="1"/>
  <c r="S313" i="7"/>
  <c r="S323" i="7" s="1"/>
  <c r="R450" i="7"/>
  <c r="R460" i="7" s="1"/>
  <c r="S450" i="7"/>
  <c r="S460" i="7" s="1"/>
  <c r="T313" i="7"/>
  <c r="T323" i="7" s="1"/>
  <c r="T450" i="7"/>
  <c r="T460" i="7" s="1"/>
  <c r="U313" i="7"/>
  <c r="U323" i="7" s="1"/>
  <c r="U450" i="7"/>
  <c r="U460" i="7" s="1"/>
  <c r="V313" i="7"/>
  <c r="V323" i="7" s="1"/>
  <c r="V450" i="7"/>
  <c r="V460" i="7" s="1"/>
  <c r="W313" i="7"/>
  <c r="W323" i="7" s="1"/>
  <c r="W450" i="7"/>
  <c r="W460" i="7" s="1"/>
  <c r="X313" i="7"/>
  <c r="X323" i="7" s="1"/>
  <c r="X450" i="7"/>
  <c r="X460" i="7" s="1"/>
  <c r="Y313" i="7"/>
  <c r="Y323" i="7" s="1"/>
  <c r="Y450" i="7"/>
  <c r="Y460" i="7" s="1"/>
  <c r="Z313" i="7"/>
  <c r="Z323" i="7" s="1"/>
  <c r="Z450" i="7"/>
  <c r="Z460" i="7" s="1"/>
  <c r="AA313" i="7"/>
  <c r="AA323" i="7" s="1"/>
  <c r="AB313" i="7"/>
  <c r="AB323" i="7" s="1"/>
  <c r="AA450" i="7"/>
  <c r="AA460" i="7" s="1"/>
  <c r="AC313" i="7"/>
  <c r="AC323" i="7" s="1"/>
  <c r="AB450" i="7"/>
  <c r="AB460" i="7" s="1"/>
  <c r="AC450" i="7"/>
  <c r="AC460" i="7" s="1"/>
  <c r="AD313" i="7"/>
  <c r="AD323" i="7" s="1"/>
  <c r="AE313" i="7"/>
  <c r="AE323" i="7" s="1"/>
  <c r="AD450" i="7"/>
  <c r="AD460" i="7" s="1"/>
  <c r="AF313" i="7"/>
  <c r="AF323" i="7" s="1"/>
  <c r="AE450" i="7"/>
  <c r="AE460" i="7" s="1"/>
  <c r="AG313" i="7"/>
  <c r="AG323" i="7" s="1"/>
  <c r="AF450" i="7"/>
  <c r="AF460" i="7" s="1"/>
  <c r="AG450" i="7"/>
  <c r="AG460" i="7" s="1"/>
  <c r="AH313" i="7"/>
  <c r="AH323" i="7" s="1"/>
  <c r="AH450" i="7"/>
  <c r="AH460" i="7" s="1"/>
  <c r="AI313" i="7"/>
  <c r="AI323" i="7" s="1"/>
  <c r="AJ313" i="7"/>
  <c r="AJ323" i="7" s="1"/>
  <c r="AI450" i="7"/>
  <c r="AI460" i="7" s="1"/>
  <c r="AK313" i="7"/>
  <c r="AK323" i="7" s="1"/>
  <c r="AJ450" i="7"/>
  <c r="AJ460" i="7" s="1"/>
  <c r="AK450" i="7"/>
  <c r="AK460" i="7" s="1"/>
  <c r="AL313" i="7"/>
  <c r="AL323" i="7" s="1"/>
  <c r="AM313" i="7"/>
  <c r="AM323" i="7" s="1"/>
  <c r="AL450" i="7"/>
  <c r="AL460" i="7" s="1"/>
  <c r="AM450" i="7"/>
  <c r="AM460" i="7" s="1"/>
  <c r="AN313" i="7"/>
  <c r="AN323" i="7" s="1"/>
  <c r="AO313" i="7"/>
  <c r="AO323" i="7" s="1"/>
  <c r="AN450" i="7"/>
  <c r="AN460" i="7" s="1"/>
  <c r="AP476" i="7"/>
  <c r="AP473" i="7"/>
  <c r="AP485" i="7" s="1"/>
  <c r="B485" i="7" s="1"/>
  <c r="AP348" i="7"/>
  <c r="B348" i="7" s="1"/>
  <c r="AP472" i="7"/>
  <c r="AP484" i="7" s="1"/>
  <c r="B484" i="7" s="1"/>
  <c r="AP347" i="7"/>
  <c r="B347" i="7" s="1"/>
  <c r="AP287" i="7"/>
  <c r="AP465" i="7"/>
  <c r="AP477" i="7" s="1"/>
  <c r="B477" i="7" s="1"/>
  <c r="AP340" i="7"/>
  <c r="B340" i="7" s="1"/>
  <c r="AP416" i="7"/>
  <c r="AP428" i="7" s="1"/>
  <c r="B428" i="7" s="1"/>
  <c r="AP291" i="7"/>
  <c r="B291" i="7" s="1"/>
  <c r="AP468" i="7"/>
  <c r="AP480" i="7" s="1"/>
  <c r="B480" i="7" s="1"/>
  <c r="AP343" i="7"/>
  <c r="B343" i="7" s="1"/>
  <c r="AO450" i="7"/>
  <c r="AO460" i="7" s="1"/>
  <c r="AP419" i="7"/>
  <c r="AP431" i="7" s="1"/>
  <c r="B431" i="7" s="1"/>
  <c r="AP294" i="7"/>
  <c r="B294" i="7" s="1"/>
  <c r="AP440" i="7"/>
  <c r="AP452" i="7" s="1"/>
  <c r="B452" i="7" s="1"/>
  <c r="AP315" i="7"/>
  <c r="B315" i="7" s="1"/>
  <c r="AP418" i="7"/>
  <c r="AP430" i="7" s="1"/>
  <c r="B430" i="7" s="1"/>
  <c r="AP293" i="7"/>
  <c r="AO424" i="7"/>
  <c r="AO434" i="7" s="1"/>
  <c r="AO681" i="7"/>
  <c r="AO653" i="7" s="1"/>
  <c r="AO75" i="7" s="1"/>
  <c r="AO91" i="7"/>
  <c r="AO92" i="7" s="1"/>
  <c r="Q73" i="7"/>
  <c r="T73" i="7"/>
  <c r="P73" i="7"/>
  <c r="S73" i="7"/>
  <c r="R73" i="7"/>
  <c r="AP445" i="7"/>
  <c r="AP457" i="7" s="1"/>
  <c r="B457" i="7" s="1"/>
  <c r="AP420" i="7"/>
  <c r="AP432" i="7" s="1"/>
  <c r="B432" i="7" s="1"/>
  <c r="AP415" i="7"/>
  <c r="AP681" i="7"/>
  <c r="AP653" i="7" s="1"/>
  <c r="AP75" i="7" s="1"/>
  <c r="AJ681" i="7"/>
  <c r="AJ653" i="7" s="1"/>
  <c r="AJ75" i="7" s="1"/>
  <c r="AH681" i="7"/>
  <c r="AH653" i="7" s="1"/>
  <c r="AH75" i="7" s="1"/>
  <c r="AK681" i="7"/>
  <c r="AK653" i="7" s="1"/>
  <c r="AK75" i="7" s="1"/>
  <c r="AL681" i="7"/>
  <c r="AL653" i="7" s="1"/>
  <c r="AL75" i="7" s="1"/>
  <c r="AG681" i="7"/>
  <c r="AG653" i="7" s="1"/>
  <c r="AG75" i="7" s="1"/>
  <c r="AA681" i="7"/>
  <c r="AA653" i="7" s="1"/>
  <c r="AA75" i="7" s="1"/>
  <c r="AN681" i="7"/>
  <c r="AN653" i="7" s="1"/>
  <c r="AN75" i="7" s="1"/>
  <c r="AI681" i="7"/>
  <c r="AI653" i="7" s="1"/>
  <c r="AI75" i="7" s="1"/>
  <c r="AP466" i="7"/>
  <c r="AF681" i="7"/>
  <c r="AF653" i="7" s="1"/>
  <c r="AF75" i="7" s="1"/>
  <c r="AC681" i="7"/>
  <c r="AC653" i="7" s="1"/>
  <c r="AC75" i="7" s="1"/>
  <c r="Z681" i="7"/>
  <c r="Z653" i="7" s="1"/>
  <c r="Z75" i="7" s="1"/>
  <c r="W681" i="7"/>
  <c r="W653" i="7" s="1"/>
  <c r="W75" i="7" s="1"/>
  <c r="AP443" i="7"/>
  <c r="AP439" i="7"/>
  <c r="AP471" i="7"/>
  <c r="X681" i="7"/>
  <c r="X653" i="7" s="1"/>
  <c r="X75" i="7" s="1"/>
  <c r="AD681" i="7"/>
  <c r="AD653" i="7" s="1"/>
  <c r="AD75" i="7" s="1"/>
  <c r="AP413" i="7"/>
  <c r="AB681" i="7"/>
  <c r="AB653" i="7" s="1"/>
  <c r="AB75" i="7" s="1"/>
  <c r="B342" i="7"/>
  <c r="AP442" i="7"/>
  <c r="AE681" i="7"/>
  <c r="AE653" i="7" s="1"/>
  <c r="AE75" i="7" s="1"/>
  <c r="Y681" i="7"/>
  <c r="Y653" i="7" s="1"/>
  <c r="Y75" i="7" s="1"/>
  <c r="O73" i="7"/>
  <c r="B676" i="7"/>
  <c r="B608" i="7"/>
  <c r="B675" i="7"/>
  <c r="B680" i="7"/>
  <c r="B679" i="7"/>
  <c r="B673" i="7"/>
  <c r="B678" i="7"/>
  <c r="B674" i="7"/>
  <c r="B677" i="7"/>
  <c r="B672" i="7"/>
  <c r="B609" i="7"/>
  <c r="B640" i="7"/>
  <c r="B641" i="7"/>
  <c r="AP73" i="7"/>
  <c r="B610" i="7"/>
  <c r="D671" i="7"/>
  <c r="D681" i="7" s="1"/>
  <c r="D653" i="7" s="1"/>
  <c r="D75" i="7" s="1"/>
  <c r="C671" i="7"/>
  <c r="E671" i="7"/>
  <c r="E681" i="7" s="1"/>
  <c r="E653" i="7" s="1"/>
  <c r="E75" i="7" s="1"/>
  <c r="F671" i="7"/>
  <c r="F681" i="7" s="1"/>
  <c r="F653" i="7" s="1"/>
  <c r="F75" i="7" s="1"/>
  <c r="G671" i="7"/>
  <c r="G681" i="7" s="1"/>
  <c r="G653" i="7" s="1"/>
  <c r="G75" i="7" s="1"/>
  <c r="H671" i="7"/>
  <c r="H681" i="7" s="1"/>
  <c r="H653" i="7" s="1"/>
  <c r="H75" i="7" s="1"/>
  <c r="I671" i="7"/>
  <c r="I681" i="7" s="1"/>
  <c r="I653" i="7" s="1"/>
  <c r="I75" i="7" s="1"/>
  <c r="J671" i="7"/>
  <c r="J681" i="7" s="1"/>
  <c r="J653" i="7" s="1"/>
  <c r="J75" i="7" s="1"/>
  <c r="K671" i="7"/>
  <c r="K681" i="7" s="1"/>
  <c r="K653" i="7" s="1"/>
  <c r="K75" i="7" s="1"/>
  <c r="L671" i="7"/>
  <c r="L681" i="7" s="1"/>
  <c r="L653" i="7" s="1"/>
  <c r="L75" i="7" s="1"/>
  <c r="M671" i="7"/>
  <c r="M681" i="7" s="1"/>
  <c r="M653" i="7" s="1"/>
  <c r="M75" i="7" s="1"/>
  <c r="N671" i="7"/>
  <c r="N681" i="7" s="1"/>
  <c r="N653" i="7" s="1"/>
  <c r="N75" i="7" s="1"/>
  <c r="O671" i="7"/>
  <c r="O681" i="7" s="1"/>
  <c r="O653" i="7" s="1"/>
  <c r="O75" i="7" s="1"/>
  <c r="P671" i="7"/>
  <c r="P681" i="7" s="1"/>
  <c r="P653" i="7" s="1"/>
  <c r="P75" i="7" s="1"/>
  <c r="Q671" i="7"/>
  <c r="Q681" i="7" s="1"/>
  <c r="Q653" i="7" s="1"/>
  <c r="Q75" i="7" s="1"/>
  <c r="R671" i="7"/>
  <c r="R681" i="7" s="1"/>
  <c r="R653" i="7" s="1"/>
  <c r="R75" i="7" s="1"/>
  <c r="S671" i="7"/>
  <c r="S681" i="7" s="1"/>
  <c r="S653" i="7" s="1"/>
  <c r="S75" i="7" s="1"/>
  <c r="T671" i="7"/>
  <c r="T681" i="7" s="1"/>
  <c r="T653" i="7" s="1"/>
  <c r="T75" i="7" s="1"/>
  <c r="U671" i="7"/>
  <c r="U681" i="7" s="1"/>
  <c r="U653" i="7" s="1"/>
  <c r="U75" i="7" s="1"/>
  <c r="V671" i="7"/>
  <c r="V681" i="7" s="1"/>
  <c r="V653" i="7" s="1"/>
  <c r="V75" i="7" s="1"/>
  <c r="I486" i="7"/>
  <c r="O349" i="7"/>
  <c r="P486" i="7"/>
  <c r="R349" i="7"/>
  <c r="Z486" i="7"/>
  <c r="AD349" i="7"/>
  <c r="AI349" i="7"/>
  <c r="AP649" i="7"/>
  <c r="AP621" i="7" s="1"/>
  <c r="AP74" i="7" s="1"/>
  <c r="B341" i="7"/>
  <c r="B295" i="7"/>
  <c r="AP81" i="7"/>
  <c r="B322" i="7"/>
  <c r="B459" i="7"/>
  <c r="B320" i="7"/>
  <c r="B314" i="7"/>
  <c r="D639" i="7"/>
  <c r="D649" i="7" s="1"/>
  <c r="D621" i="7" s="1"/>
  <c r="D74" i="7" s="1"/>
  <c r="C639" i="7"/>
  <c r="E639" i="7"/>
  <c r="E649" i="7" s="1"/>
  <c r="E621" i="7" s="1"/>
  <c r="E74" i="7" s="1"/>
  <c r="F639" i="7"/>
  <c r="F649" i="7" s="1"/>
  <c r="F621" i="7" s="1"/>
  <c r="F74" i="7" s="1"/>
  <c r="G639" i="7"/>
  <c r="G649" i="7" s="1"/>
  <c r="G621" i="7" s="1"/>
  <c r="G74" i="7" s="1"/>
  <c r="H639" i="7"/>
  <c r="H649" i="7" s="1"/>
  <c r="H621" i="7" s="1"/>
  <c r="H74" i="7" s="1"/>
  <c r="I639" i="7"/>
  <c r="I649" i="7" s="1"/>
  <c r="I621" i="7" s="1"/>
  <c r="I74" i="7" s="1"/>
  <c r="J639" i="7"/>
  <c r="J649" i="7" s="1"/>
  <c r="J621" i="7" s="1"/>
  <c r="J74" i="7" s="1"/>
  <c r="K639" i="7"/>
  <c r="K649" i="7" s="1"/>
  <c r="K621" i="7" s="1"/>
  <c r="K74" i="7" s="1"/>
  <c r="L639" i="7"/>
  <c r="L649" i="7" s="1"/>
  <c r="L621" i="7" s="1"/>
  <c r="L74" i="7" s="1"/>
  <c r="M639" i="7"/>
  <c r="M649" i="7" s="1"/>
  <c r="M621" i="7" s="1"/>
  <c r="N639" i="7"/>
  <c r="N649" i="7" s="1"/>
  <c r="N621" i="7" s="1"/>
  <c r="O639" i="7"/>
  <c r="O649" i="7" s="1"/>
  <c r="O621" i="7" s="1"/>
  <c r="P639" i="7"/>
  <c r="P649" i="7" s="1"/>
  <c r="P621" i="7" s="1"/>
  <c r="Q639" i="7"/>
  <c r="Q649" i="7" s="1"/>
  <c r="Q621" i="7" s="1"/>
  <c r="J323" i="7"/>
  <c r="D607" i="7"/>
  <c r="D617" i="7" s="1"/>
  <c r="D589" i="7" s="1"/>
  <c r="C607" i="7"/>
  <c r="E607" i="7"/>
  <c r="E617" i="7" s="1"/>
  <c r="E589" i="7" s="1"/>
  <c r="F607" i="7"/>
  <c r="F617" i="7" s="1"/>
  <c r="F589" i="7" s="1"/>
  <c r="G607" i="7"/>
  <c r="G617" i="7" s="1"/>
  <c r="G589" i="7" s="1"/>
  <c r="H607" i="7"/>
  <c r="H617" i="7" s="1"/>
  <c r="H589" i="7" s="1"/>
  <c r="I607" i="7"/>
  <c r="I617" i="7" s="1"/>
  <c r="I589" i="7" s="1"/>
  <c r="J607" i="7"/>
  <c r="J617" i="7" s="1"/>
  <c r="J589" i="7" s="1"/>
  <c r="K607" i="7"/>
  <c r="K617" i="7" s="1"/>
  <c r="K589" i="7" s="1"/>
  <c r="L607" i="7"/>
  <c r="L617" i="7" s="1"/>
  <c r="L589" i="7" s="1"/>
  <c r="M607" i="7"/>
  <c r="M617" i="7" s="1"/>
  <c r="M589" i="7" s="1"/>
  <c r="N607" i="7"/>
  <c r="N617" i="7" s="1"/>
  <c r="N589" i="7" s="1"/>
  <c r="B317" i="7"/>
  <c r="B346" i="7"/>
  <c r="B481" i="7"/>
  <c r="B318" i="7"/>
  <c r="B290" i="7"/>
  <c r="B288" i="7"/>
  <c r="D297" i="7" l="1"/>
  <c r="B287" i="7"/>
  <c r="AP454" i="7"/>
  <c r="B454" i="7" s="1"/>
  <c r="AP455" i="7"/>
  <c r="B455" i="7" s="1"/>
  <c r="AP427" i="7"/>
  <c r="B427" i="7" s="1"/>
  <c r="AP483" i="7"/>
  <c r="B483" i="7" s="1"/>
  <c r="AP478" i="7"/>
  <c r="B478" i="7" s="1"/>
  <c r="AP451" i="7"/>
  <c r="B451" i="7" s="1"/>
  <c r="AP425" i="7"/>
  <c r="B425" i="7" s="1"/>
  <c r="AP91" i="7"/>
  <c r="AP92" i="7" s="1"/>
  <c r="AP323" i="7"/>
  <c r="AP349" i="7"/>
  <c r="B319" i="7"/>
  <c r="AP297" i="7"/>
  <c r="B293" i="7"/>
  <c r="N73" i="7"/>
  <c r="M73" i="7"/>
  <c r="P74" i="7"/>
  <c r="N74" i="7"/>
  <c r="Q74" i="7"/>
  <c r="O74" i="7"/>
  <c r="M74" i="7"/>
  <c r="K73" i="7"/>
  <c r="I73" i="7"/>
  <c r="G73" i="7"/>
  <c r="E73" i="7"/>
  <c r="D73" i="7"/>
  <c r="L73" i="7"/>
  <c r="J73" i="7"/>
  <c r="H73" i="7"/>
  <c r="F73" i="7"/>
  <c r="B607" i="7"/>
  <c r="C617" i="7"/>
  <c r="C589" i="7" s="1"/>
  <c r="B450" i="7"/>
  <c r="C460" i="7"/>
  <c r="B639" i="7"/>
  <c r="C649" i="7"/>
  <c r="C621" i="7" s="1"/>
  <c r="C681" i="7"/>
  <c r="C653" i="7" s="1"/>
  <c r="B671" i="7"/>
  <c r="C297" i="7"/>
  <c r="C434" i="7"/>
  <c r="B424" i="7"/>
  <c r="C323" i="7"/>
  <c r="B313" i="7"/>
  <c r="C349" i="7"/>
  <c r="B339" i="7"/>
  <c r="B476" i="7"/>
  <c r="C486" i="7"/>
  <c r="AP460" i="7" l="1"/>
  <c r="AP434" i="7"/>
  <c r="AP486" i="7"/>
  <c r="C75"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74" i="7"/>
  <c r="C623" i="7"/>
  <c r="D620" i="7" s="1"/>
  <c r="D623" i="7" s="1"/>
  <c r="E620" i="7" s="1"/>
  <c r="E623" i="7" s="1"/>
  <c r="F620" i="7" s="1"/>
  <c r="F623" i="7" s="1"/>
  <c r="G620" i="7" s="1"/>
  <c r="G623" i="7" s="1"/>
  <c r="H620" i="7" s="1"/>
  <c r="H623" i="7" s="1"/>
  <c r="I620" i="7" s="1"/>
  <c r="I623" i="7" s="1"/>
  <c r="J620" i="7" s="1"/>
  <c r="J623" i="7" s="1"/>
  <c r="K620" i="7" s="1"/>
  <c r="K623" i="7" s="1"/>
  <c r="L620" i="7" s="1"/>
  <c r="L623" i="7" s="1"/>
  <c r="M620" i="7" s="1"/>
  <c r="M623" i="7" s="1"/>
  <c r="N620" i="7" s="1"/>
  <c r="N623" i="7" s="1"/>
  <c r="O620" i="7" s="1"/>
  <c r="O623" i="7" s="1"/>
  <c r="P620" i="7" s="1"/>
  <c r="P623" i="7" s="1"/>
  <c r="Q620" i="7" s="1"/>
  <c r="Q623" i="7" s="1"/>
  <c r="R620" i="7" s="1"/>
  <c r="R623" i="7" s="1"/>
  <c r="S620" i="7" s="1"/>
  <c r="S623" i="7" s="1"/>
  <c r="T620" i="7" s="1"/>
  <c r="T623" i="7" s="1"/>
  <c r="U620" i="7" s="1"/>
  <c r="U623" i="7" s="1"/>
  <c r="V620" i="7" s="1"/>
  <c r="V623" i="7" s="1"/>
  <c r="W620" i="7" s="1"/>
  <c r="W623" i="7" s="1"/>
  <c r="X620" i="7" s="1"/>
  <c r="X623" i="7" s="1"/>
  <c r="Y620" i="7" s="1"/>
  <c r="Y623" i="7" s="1"/>
  <c r="Z620" i="7" s="1"/>
  <c r="Z623" i="7" s="1"/>
  <c r="AA620" i="7" s="1"/>
  <c r="AA623" i="7" s="1"/>
  <c r="AB620" i="7" s="1"/>
  <c r="AB623" i="7" s="1"/>
  <c r="AC620" i="7" s="1"/>
  <c r="AC623" i="7" s="1"/>
  <c r="AD620" i="7" s="1"/>
  <c r="AD623" i="7" s="1"/>
  <c r="AE620" i="7" s="1"/>
  <c r="AE623" i="7" s="1"/>
  <c r="AF620" i="7" s="1"/>
  <c r="AF623" i="7" s="1"/>
  <c r="AG620" i="7" s="1"/>
  <c r="AG623" i="7" s="1"/>
  <c r="AH620" i="7" s="1"/>
  <c r="AH623" i="7" s="1"/>
  <c r="AI620" i="7" s="1"/>
  <c r="AI623" i="7" s="1"/>
  <c r="AJ620" i="7" s="1"/>
  <c r="AJ623" i="7" s="1"/>
  <c r="AK620" i="7" s="1"/>
  <c r="AK623" i="7" s="1"/>
  <c r="AL620" i="7" s="1"/>
  <c r="AL623" i="7" s="1"/>
  <c r="AM620" i="7" s="1"/>
  <c r="AM623" i="7" s="1"/>
  <c r="AN620" i="7" s="1"/>
  <c r="AN623" i="7" s="1"/>
  <c r="AO620" i="7" s="1"/>
  <c r="AO623" i="7" s="1"/>
  <c r="AP620" i="7" s="1"/>
  <c r="AP623" i="7" s="1"/>
  <c r="C73" i="7"/>
  <c r="C591" i="7"/>
  <c r="D588" i="7" s="1"/>
  <c r="D591" i="7" s="1"/>
  <c r="E588" i="7" s="1"/>
  <c r="E591" i="7" s="1"/>
  <c r="F588" i="7" s="1"/>
  <c r="F591" i="7" s="1"/>
  <c r="G588" i="7" s="1"/>
  <c r="G591" i="7" s="1"/>
  <c r="H588" i="7" s="1"/>
  <c r="H591" i="7" s="1"/>
  <c r="I588" i="7" s="1"/>
  <c r="I591" i="7" s="1"/>
  <c r="J588" i="7" s="1"/>
  <c r="J591" i="7" s="1"/>
  <c r="K588" i="7" s="1"/>
  <c r="K591" i="7" s="1"/>
  <c r="L588" i="7" s="1"/>
  <c r="L591" i="7" s="1"/>
  <c r="M588" i="7" l="1"/>
  <c r="M591" i="7" s="1"/>
  <c r="N588" i="7" l="1"/>
  <c r="N591" i="7" s="1"/>
  <c r="AO538" i="7" l="1"/>
  <c r="AO539" i="7" s="1"/>
  <c r="AO17" i="7" s="1"/>
  <c r="AO534" i="7"/>
  <c r="AO535" i="7" s="1"/>
  <c r="AO499" i="7"/>
  <c r="AO500" i="7" s="1"/>
  <c r="AO107" i="7" s="1"/>
  <c r="AO530" i="7"/>
  <c r="AO531" i="7" s="1"/>
  <c r="AO526" i="7"/>
  <c r="AO527" i="7" s="1"/>
  <c r="AO493" i="7"/>
  <c r="AO494" i="7" s="1"/>
  <c r="AO106" i="7" s="1"/>
  <c r="AO32" i="7"/>
  <c r="AO34" i="7" s="1"/>
  <c r="AN534" i="7"/>
  <c r="AN535" i="7" s="1"/>
  <c r="AN499" i="7"/>
  <c r="AN500" i="7" s="1"/>
  <c r="AN107" i="7" s="1"/>
  <c r="AN538" i="7"/>
  <c r="AN539" i="7" s="1"/>
  <c r="AN17" i="7" s="1"/>
  <c r="AN526" i="7"/>
  <c r="AN527" i="7" s="1"/>
  <c r="AN493" i="7"/>
  <c r="AN494" i="7" s="1"/>
  <c r="AN106" i="7" s="1"/>
  <c r="AN530" i="7"/>
  <c r="AN531" i="7" s="1"/>
  <c r="AN32" i="7"/>
  <c r="AN34" i="7" s="1"/>
  <c r="AM530" i="7"/>
  <c r="AM531" i="7" s="1"/>
  <c r="AM526" i="7"/>
  <c r="AM527" i="7" s="1"/>
  <c r="AM493" i="7"/>
  <c r="AM494" i="7" s="1"/>
  <c r="AM106" i="7" s="1"/>
  <c r="AM32" i="7"/>
  <c r="AM34" i="7" s="1"/>
  <c r="AM538" i="7"/>
  <c r="AM539" i="7" s="1"/>
  <c r="AM17" i="7" s="1"/>
  <c r="AM534" i="7"/>
  <c r="AM535" i="7" s="1"/>
  <c r="AM499" i="7"/>
  <c r="AM500" i="7" s="1"/>
  <c r="AM107" i="7" s="1"/>
  <c r="AL534" i="7"/>
  <c r="AL535" i="7" s="1"/>
  <c r="AL499" i="7"/>
  <c r="AL500" i="7" s="1"/>
  <c r="AL107" i="7" s="1"/>
  <c r="AL538" i="7"/>
  <c r="AL539" i="7" s="1"/>
  <c r="AL17" i="7" s="1"/>
  <c r="AL526" i="7"/>
  <c r="AL527" i="7" s="1"/>
  <c r="AL493" i="7"/>
  <c r="AL494" i="7" s="1"/>
  <c r="AL106" i="7" s="1"/>
  <c r="AL530" i="7"/>
  <c r="AL531" i="7" s="1"/>
  <c r="AL32" i="7"/>
  <c r="AL34" i="7" s="1"/>
  <c r="AK538" i="7"/>
  <c r="AK539" i="7" s="1"/>
  <c r="AK17" i="7" s="1"/>
  <c r="AK534" i="7"/>
  <c r="AK535" i="7" s="1"/>
  <c r="AK530" i="7"/>
  <c r="AK531" i="7" s="1"/>
  <c r="AK526" i="7"/>
  <c r="AK527" i="7" s="1"/>
  <c r="AK493" i="7"/>
  <c r="AK494" i="7" s="1"/>
  <c r="AK106" i="7" s="1"/>
  <c r="AK32" i="7"/>
  <c r="AK34" i="7" s="1"/>
  <c r="AK499" i="7"/>
  <c r="AK500" i="7" s="1"/>
  <c r="AK107" i="7" s="1"/>
  <c r="AJ526" i="7"/>
  <c r="AJ527" i="7" s="1"/>
  <c r="AJ493" i="7"/>
  <c r="AJ494" i="7" s="1"/>
  <c r="AJ106" i="7" s="1"/>
  <c r="AJ530" i="7"/>
  <c r="AJ531" i="7" s="1"/>
  <c r="AJ32" i="7"/>
  <c r="AJ34" i="7" s="1"/>
  <c r="AJ534" i="7"/>
  <c r="AJ535" i="7" s="1"/>
  <c r="AJ499" i="7"/>
  <c r="AJ500" i="7" s="1"/>
  <c r="AJ107" i="7" s="1"/>
  <c r="AJ538" i="7"/>
  <c r="AJ539" i="7" s="1"/>
  <c r="AJ17" i="7" s="1"/>
  <c r="AH526" i="7"/>
  <c r="AH527" i="7" s="1"/>
  <c r="AH493" i="7"/>
  <c r="AH494" i="7" s="1"/>
  <c r="AH106" i="7" s="1"/>
  <c r="AH530" i="7"/>
  <c r="AH531" i="7" s="1"/>
  <c r="AH32" i="7"/>
  <c r="AH34" i="7" s="1"/>
  <c r="AH534" i="7"/>
  <c r="AH535" i="7" s="1"/>
  <c r="AH499" i="7"/>
  <c r="AH500" i="7" s="1"/>
  <c r="AH107" i="7" s="1"/>
  <c r="AH538" i="7"/>
  <c r="AH539" i="7" s="1"/>
  <c r="AH17" i="7" s="1"/>
  <c r="AG530" i="7"/>
  <c r="AG531" i="7" s="1"/>
  <c r="AG526" i="7"/>
  <c r="AG527" i="7" s="1"/>
  <c r="AG493" i="7"/>
  <c r="AG494" i="7" s="1"/>
  <c r="AG106" i="7" s="1"/>
  <c r="AG32" i="7"/>
  <c r="AG34" i="7" s="1"/>
  <c r="AG538" i="7"/>
  <c r="AG539" i="7" s="1"/>
  <c r="AG17" i="7" s="1"/>
  <c r="AG534" i="7"/>
  <c r="AG535" i="7" s="1"/>
  <c r="AG499" i="7"/>
  <c r="AG500" i="7" s="1"/>
  <c r="AG107" i="7" s="1"/>
  <c r="AP534" i="7"/>
  <c r="AP535" i="7" s="1"/>
  <c r="AP499" i="7"/>
  <c r="AP500" i="7" s="1"/>
  <c r="AP107" i="7" s="1"/>
  <c r="AP538" i="7"/>
  <c r="AP539" i="7" s="1"/>
  <c r="AP17" i="7" s="1"/>
  <c r="AP526" i="7"/>
  <c r="AP527" i="7" s="1"/>
  <c r="AP493" i="7"/>
  <c r="AP494" i="7" s="1"/>
  <c r="AP106" i="7" s="1"/>
  <c r="AP530" i="7"/>
  <c r="AP531" i="7" s="1"/>
  <c r="AP32" i="7"/>
  <c r="AP34" i="7" s="1"/>
  <c r="AI530" i="7"/>
  <c r="AI531" i="7" s="1"/>
  <c r="AI493" i="7"/>
  <c r="AI494" i="7" s="1"/>
  <c r="AI106" i="7" s="1"/>
  <c r="AI538" i="7"/>
  <c r="AI539" i="7" s="1"/>
  <c r="AI17" i="7" s="1"/>
  <c r="AI534" i="7"/>
  <c r="AI535" i="7" s="1"/>
  <c r="AI499" i="7"/>
  <c r="AI500" i="7" s="1"/>
  <c r="AI107" i="7" s="1"/>
  <c r="AI526" i="7"/>
  <c r="AI527" i="7" s="1"/>
  <c r="AI32" i="7"/>
  <c r="AI34" i="7" s="1"/>
  <c r="C526" i="7"/>
  <c r="C527" i="7" s="1"/>
  <c r="C32" i="7"/>
  <c r="C34" i="7" s="1"/>
  <c r="C42" i="7" s="1"/>
  <c r="C534" i="7"/>
  <c r="C535" i="7" s="1"/>
  <c r="C126" i="7"/>
  <c r="C530" i="7"/>
  <c r="C531" i="7" s="1"/>
  <c r="C493" i="7"/>
  <c r="C494" i="7" s="1"/>
  <c r="C106" i="7" s="1"/>
  <c r="C538" i="7"/>
  <c r="C539" i="7" s="1"/>
  <c r="C17" i="7" s="1"/>
  <c r="C18" i="7" s="1"/>
  <c r="C20" i="7" s="1"/>
  <c r="C499" i="7"/>
  <c r="C500" i="7" s="1"/>
  <c r="C107" i="7" s="1"/>
  <c r="G538" i="7"/>
  <c r="G539" i="7" s="1"/>
  <c r="G17" i="7" s="1"/>
  <c r="G499" i="7"/>
  <c r="G500" i="7" s="1"/>
  <c r="G107" i="7" s="1"/>
  <c r="G526" i="7"/>
  <c r="G527" i="7" s="1"/>
  <c r="G32" i="7"/>
  <c r="G34" i="7" s="1"/>
  <c r="G534" i="7"/>
  <c r="G535" i="7" s="1"/>
  <c r="G126" i="7"/>
  <c r="G530" i="7"/>
  <c r="G531" i="7" s="1"/>
  <c r="G493" i="7"/>
  <c r="G494" i="7" s="1"/>
  <c r="G106" i="7" s="1"/>
  <c r="K538" i="7"/>
  <c r="K539" i="7" s="1"/>
  <c r="K17" i="7" s="1"/>
  <c r="K499" i="7"/>
  <c r="K500" i="7" s="1"/>
  <c r="K107" i="7" s="1"/>
  <c r="K493" i="7"/>
  <c r="K494" i="7" s="1"/>
  <c r="K106" i="7" s="1"/>
  <c r="K526" i="7"/>
  <c r="K527" i="7" s="1"/>
  <c r="K534" i="7"/>
  <c r="K535" i="7" s="1"/>
  <c r="K126" i="7"/>
  <c r="K530" i="7"/>
  <c r="K531" i="7" s="1"/>
  <c r="K32" i="7"/>
  <c r="K34" i="7" s="1"/>
  <c r="O538" i="7"/>
  <c r="O539" i="7" s="1"/>
  <c r="O17" i="7" s="1"/>
  <c r="O126" i="7"/>
  <c r="O526" i="7"/>
  <c r="O527" i="7" s="1"/>
  <c r="O32" i="7"/>
  <c r="O34" i="7" s="1"/>
  <c r="O534" i="7"/>
  <c r="O535" i="7" s="1"/>
  <c r="O530" i="7"/>
  <c r="O531" i="7" s="1"/>
  <c r="O493" i="7"/>
  <c r="O494" i="7" s="1"/>
  <c r="O106" i="7" s="1"/>
  <c r="O499" i="7"/>
  <c r="O500" i="7" s="1"/>
  <c r="O107" i="7" s="1"/>
  <c r="S530" i="7"/>
  <c r="S531" i="7" s="1"/>
  <c r="S493" i="7"/>
  <c r="S494" i="7" s="1"/>
  <c r="S106" i="7" s="1"/>
  <c r="S538" i="7"/>
  <c r="S539" i="7" s="1"/>
  <c r="S17" i="7" s="1"/>
  <c r="S499" i="7"/>
  <c r="S500" i="7" s="1"/>
  <c r="S107" i="7" s="1"/>
  <c r="S526" i="7"/>
  <c r="S527" i="7" s="1"/>
  <c r="S32" i="7"/>
  <c r="S34" i="7" s="1"/>
  <c r="S534" i="7"/>
  <c r="S535" i="7" s="1"/>
  <c r="S126" i="7"/>
  <c r="W530" i="7"/>
  <c r="W531" i="7" s="1"/>
  <c r="W493" i="7"/>
  <c r="W494" i="7" s="1"/>
  <c r="W106" i="7" s="1"/>
  <c r="W538" i="7"/>
  <c r="W539" i="7" s="1"/>
  <c r="W17" i="7" s="1"/>
  <c r="W499" i="7"/>
  <c r="W500" i="7" s="1"/>
  <c r="W107" i="7" s="1"/>
  <c r="W526" i="7"/>
  <c r="W527" i="7" s="1"/>
  <c r="W32" i="7"/>
  <c r="W34" i="7" s="1"/>
  <c r="W534" i="7"/>
  <c r="W535" i="7" s="1"/>
  <c r="W126" i="7"/>
  <c r="AA530" i="7"/>
  <c r="AA531" i="7" s="1"/>
  <c r="AA493" i="7"/>
  <c r="AA494" i="7" s="1"/>
  <c r="AA106" i="7" s="1"/>
  <c r="AA538" i="7"/>
  <c r="AA539" i="7" s="1"/>
  <c r="AA17" i="7" s="1"/>
  <c r="AA499" i="7"/>
  <c r="AA500" i="7" s="1"/>
  <c r="AA107" i="7" s="1"/>
  <c r="AA526" i="7"/>
  <c r="AA527" i="7" s="1"/>
  <c r="AA32" i="7"/>
  <c r="AA34" i="7" s="1"/>
  <c r="AA534" i="7"/>
  <c r="AA535" i="7" s="1"/>
  <c r="AA126" i="7"/>
  <c r="AE538" i="7"/>
  <c r="AE539" i="7" s="1"/>
  <c r="AE17" i="7" s="1"/>
  <c r="AE499" i="7"/>
  <c r="AE500" i="7" s="1"/>
  <c r="AE107" i="7" s="1"/>
  <c r="AE526" i="7"/>
  <c r="AE527" i="7" s="1"/>
  <c r="AE32" i="7"/>
  <c r="AE34" i="7" s="1"/>
  <c r="AE534" i="7"/>
  <c r="AE535" i="7" s="1"/>
  <c r="AE530" i="7"/>
  <c r="AE531" i="7" s="1"/>
  <c r="AE493" i="7"/>
  <c r="AE494" i="7" s="1"/>
  <c r="AE106" i="7" s="1"/>
  <c r="F534" i="7"/>
  <c r="F535" i="7" s="1"/>
  <c r="F538" i="7"/>
  <c r="F539" i="7" s="1"/>
  <c r="F17" i="7" s="1"/>
  <c r="F493" i="7"/>
  <c r="F494" i="7" s="1"/>
  <c r="F106" i="7" s="1"/>
  <c r="F32" i="7"/>
  <c r="F34" i="7" s="1"/>
  <c r="F499" i="7"/>
  <c r="F500" i="7" s="1"/>
  <c r="F107" i="7" s="1"/>
  <c r="F126" i="7"/>
  <c r="F526" i="7"/>
  <c r="F527" i="7" s="1"/>
  <c r="F530" i="7"/>
  <c r="F531" i="7" s="1"/>
  <c r="J493" i="7"/>
  <c r="J494" i="7" s="1"/>
  <c r="J106" i="7" s="1"/>
  <c r="J32" i="7"/>
  <c r="J34" i="7" s="1"/>
  <c r="J499" i="7"/>
  <c r="J500" i="7" s="1"/>
  <c r="J107" i="7" s="1"/>
  <c r="J126" i="7"/>
  <c r="J526" i="7"/>
  <c r="J527" i="7" s="1"/>
  <c r="J530" i="7"/>
  <c r="J531" i="7" s="1"/>
  <c r="J534" i="7"/>
  <c r="J535" i="7" s="1"/>
  <c r="J538" i="7"/>
  <c r="J539" i="7" s="1"/>
  <c r="J17" i="7" s="1"/>
  <c r="N493" i="7"/>
  <c r="N494" i="7" s="1"/>
  <c r="N106" i="7" s="1"/>
  <c r="N32" i="7"/>
  <c r="N34" i="7" s="1"/>
  <c r="N499" i="7"/>
  <c r="N500" i="7" s="1"/>
  <c r="N107" i="7" s="1"/>
  <c r="N126" i="7"/>
  <c r="N526" i="7"/>
  <c r="N527" i="7" s="1"/>
  <c r="N530" i="7"/>
  <c r="N531" i="7" s="1"/>
  <c r="N534" i="7"/>
  <c r="N535" i="7" s="1"/>
  <c r="N538" i="7"/>
  <c r="N539" i="7" s="1"/>
  <c r="N17" i="7" s="1"/>
  <c r="R526" i="7"/>
  <c r="R527" i="7" s="1"/>
  <c r="R530" i="7"/>
  <c r="R531" i="7" s="1"/>
  <c r="R534" i="7"/>
  <c r="R535" i="7" s="1"/>
  <c r="R126" i="7"/>
  <c r="R538" i="7"/>
  <c r="R539" i="7" s="1"/>
  <c r="R17" i="7" s="1"/>
  <c r="R493" i="7"/>
  <c r="R494" i="7" s="1"/>
  <c r="R106" i="7" s="1"/>
  <c r="R32" i="7"/>
  <c r="R34" i="7" s="1"/>
  <c r="R499" i="7"/>
  <c r="R500" i="7" s="1"/>
  <c r="R107" i="7" s="1"/>
  <c r="V499" i="7"/>
  <c r="V500" i="7" s="1"/>
  <c r="V107" i="7" s="1"/>
  <c r="V493" i="7"/>
  <c r="V494" i="7" s="1"/>
  <c r="V106" i="7" s="1"/>
  <c r="V32" i="7"/>
  <c r="V34" i="7" s="1"/>
  <c r="V534" i="7"/>
  <c r="V535" i="7" s="1"/>
  <c r="V538" i="7"/>
  <c r="V539" i="7" s="1"/>
  <c r="V17" i="7" s="1"/>
  <c r="V526" i="7"/>
  <c r="V527" i="7" s="1"/>
  <c r="V530" i="7"/>
  <c r="V531" i="7" s="1"/>
  <c r="V126" i="7"/>
  <c r="Z499" i="7"/>
  <c r="Z500" i="7" s="1"/>
  <c r="Z107" i="7" s="1"/>
  <c r="Z526" i="7"/>
  <c r="Z527" i="7" s="1"/>
  <c r="Z530" i="7"/>
  <c r="Z531" i="7" s="1"/>
  <c r="Z538" i="7"/>
  <c r="Z539" i="7" s="1"/>
  <c r="Z17" i="7" s="1"/>
  <c r="Z534" i="7"/>
  <c r="Z535" i="7" s="1"/>
  <c r="Z493" i="7"/>
  <c r="Z494" i="7" s="1"/>
  <c r="Z106" i="7" s="1"/>
  <c r="Z32" i="7"/>
  <c r="Z34" i="7" s="1"/>
  <c r="Z126" i="7"/>
  <c r="AD493" i="7"/>
  <c r="AD494" i="7" s="1"/>
  <c r="AD106" i="7" s="1"/>
  <c r="AD32" i="7"/>
  <c r="AD34" i="7" s="1"/>
  <c r="AD499" i="7"/>
  <c r="AD500" i="7" s="1"/>
  <c r="AD107" i="7" s="1"/>
  <c r="AD526" i="7"/>
  <c r="AD527" i="7" s="1"/>
  <c r="AD530" i="7"/>
  <c r="AD531" i="7" s="1"/>
  <c r="AD534" i="7"/>
  <c r="AD535" i="7" s="1"/>
  <c r="AD538" i="7"/>
  <c r="AD539" i="7" s="1"/>
  <c r="AD17" i="7" s="1"/>
  <c r="E538" i="7"/>
  <c r="E539" i="7" s="1"/>
  <c r="E17" i="7" s="1"/>
  <c r="E499" i="7"/>
  <c r="E500" i="7" s="1"/>
  <c r="E107" i="7" s="1"/>
  <c r="E526" i="7"/>
  <c r="E527" i="7" s="1"/>
  <c r="E32" i="7"/>
  <c r="E34" i="7" s="1"/>
  <c r="E534" i="7"/>
  <c r="E535" i="7" s="1"/>
  <c r="E126" i="7"/>
  <c r="E530" i="7"/>
  <c r="E531" i="7" s="1"/>
  <c r="E493" i="7"/>
  <c r="E494" i="7" s="1"/>
  <c r="E106" i="7" s="1"/>
  <c r="I530" i="7"/>
  <c r="I531" i="7" s="1"/>
  <c r="I493" i="7"/>
  <c r="I494" i="7" s="1"/>
  <c r="I106" i="7" s="1"/>
  <c r="I538" i="7"/>
  <c r="I539" i="7" s="1"/>
  <c r="I17" i="7" s="1"/>
  <c r="I499" i="7"/>
  <c r="I500" i="7" s="1"/>
  <c r="I107" i="7" s="1"/>
  <c r="I526" i="7"/>
  <c r="I527" i="7" s="1"/>
  <c r="I32" i="7"/>
  <c r="I34" i="7" s="1"/>
  <c r="I534" i="7"/>
  <c r="I535" i="7" s="1"/>
  <c r="I126" i="7"/>
  <c r="M538" i="7"/>
  <c r="M539" i="7" s="1"/>
  <c r="M17" i="7" s="1"/>
  <c r="M530" i="7"/>
  <c r="M531" i="7" s="1"/>
  <c r="M493" i="7"/>
  <c r="M494" i="7" s="1"/>
  <c r="M106" i="7" s="1"/>
  <c r="M534" i="7"/>
  <c r="M535" i="7" s="1"/>
  <c r="M499" i="7"/>
  <c r="M500" i="7" s="1"/>
  <c r="M107" i="7" s="1"/>
  <c r="M526" i="7"/>
  <c r="M527" i="7" s="1"/>
  <c r="M32" i="7"/>
  <c r="M34" i="7" s="1"/>
  <c r="M126" i="7"/>
  <c r="Q538" i="7"/>
  <c r="Q539" i="7" s="1"/>
  <c r="Q17" i="7" s="1"/>
  <c r="Q499" i="7"/>
  <c r="Q500" i="7" s="1"/>
  <c r="Q107" i="7" s="1"/>
  <c r="Q526" i="7"/>
  <c r="Q527" i="7" s="1"/>
  <c r="Q32" i="7"/>
  <c r="Q34" i="7" s="1"/>
  <c r="Q534" i="7"/>
  <c r="Q535" i="7" s="1"/>
  <c r="Q126" i="7"/>
  <c r="Q530" i="7"/>
  <c r="Q531" i="7" s="1"/>
  <c r="Q493" i="7"/>
  <c r="Q494" i="7" s="1"/>
  <c r="Q106" i="7" s="1"/>
  <c r="U538" i="7"/>
  <c r="U539" i="7" s="1"/>
  <c r="U17" i="7" s="1"/>
  <c r="U499" i="7"/>
  <c r="U500" i="7" s="1"/>
  <c r="U107" i="7" s="1"/>
  <c r="U530" i="7"/>
  <c r="U531" i="7" s="1"/>
  <c r="U32" i="7"/>
  <c r="U34" i="7" s="1"/>
  <c r="U534" i="7"/>
  <c r="U535" i="7" s="1"/>
  <c r="U126" i="7"/>
  <c r="U493" i="7"/>
  <c r="U494" i="7" s="1"/>
  <c r="U106" i="7" s="1"/>
  <c r="U526" i="7"/>
  <c r="U527" i="7" s="1"/>
  <c r="Y538" i="7"/>
  <c r="Y539" i="7" s="1"/>
  <c r="Y17" i="7" s="1"/>
  <c r="Y499" i="7"/>
  <c r="Y500" i="7" s="1"/>
  <c r="Y107" i="7" s="1"/>
  <c r="Y526" i="7"/>
  <c r="Y527" i="7" s="1"/>
  <c r="Y32" i="7"/>
  <c r="Y34" i="7" s="1"/>
  <c r="Y534" i="7"/>
  <c r="Y535" i="7" s="1"/>
  <c r="Y126" i="7"/>
  <c r="Y530" i="7"/>
  <c r="Y531" i="7" s="1"/>
  <c r="Y493" i="7"/>
  <c r="Y494" i="7" s="1"/>
  <c r="Y106" i="7" s="1"/>
  <c r="AC538" i="7"/>
  <c r="AC539" i="7" s="1"/>
  <c r="AC17" i="7" s="1"/>
  <c r="AC499" i="7"/>
  <c r="AC500" i="7" s="1"/>
  <c r="AC107" i="7" s="1"/>
  <c r="AC526" i="7"/>
  <c r="AC527" i="7" s="1"/>
  <c r="AC32" i="7"/>
  <c r="AC34" i="7" s="1"/>
  <c r="AC534" i="7"/>
  <c r="AC535" i="7" s="1"/>
  <c r="AC530" i="7"/>
  <c r="AC531" i="7" s="1"/>
  <c r="AC493" i="7"/>
  <c r="AC494" i="7" s="1"/>
  <c r="AC106" i="7" s="1"/>
  <c r="D534" i="7"/>
  <c r="D535" i="7" s="1"/>
  <c r="D538" i="7"/>
  <c r="D539" i="7" s="1"/>
  <c r="D17" i="7" s="1"/>
  <c r="D493" i="7"/>
  <c r="D494" i="7" s="1"/>
  <c r="D106" i="7" s="1"/>
  <c r="D32" i="7"/>
  <c r="D34" i="7" s="1"/>
  <c r="D499" i="7"/>
  <c r="D500" i="7" s="1"/>
  <c r="D107" i="7" s="1"/>
  <c r="D126" i="7"/>
  <c r="D526" i="7"/>
  <c r="D527" i="7" s="1"/>
  <c r="D530" i="7"/>
  <c r="D531" i="7" s="1"/>
  <c r="H493" i="7"/>
  <c r="H494" i="7" s="1"/>
  <c r="H106" i="7" s="1"/>
  <c r="H32" i="7"/>
  <c r="H34" i="7" s="1"/>
  <c r="H526" i="7"/>
  <c r="H527" i="7" s="1"/>
  <c r="H530" i="7"/>
  <c r="H531" i="7" s="1"/>
  <c r="H534" i="7"/>
  <c r="H535" i="7" s="1"/>
  <c r="H538" i="7"/>
  <c r="H539" i="7" s="1"/>
  <c r="H17" i="7" s="1"/>
  <c r="H126" i="7"/>
  <c r="H499" i="7"/>
  <c r="H500" i="7" s="1"/>
  <c r="H107" i="7" s="1"/>
  <c r="L493" i="7"/>
  <c r="L494" i="7" s="1"/>
  <c r="L106" i="7" s="1"/>
  <c r="L32" i="7"/>
  <c r="L34" i="7" s="1"/>
  <c r="L499" i="7"/>
  <c r="L500" i="7" s="1"/>
  <c r="L107" i="7" s="1"/>
  <c r="L126" i="7"/>
  <c r="L526" i="7"/>
  <c r="L527" i="7" s="1"/>
  <c r="L530" i="7"/>
  <c r="L531" i="7" s="1"/>
  <c r="L534" i="7"/>
  <c r="L535" i="7" s="1"/>
  <c r="L538" i="7"/>
  <c r="L539" i="7" s="1"/>
  <c r="L17" i="7" s="1"/>
  <c r="P493" i="7"/>
  <c r="P494" i="7" s="1"/>
  <c r="P106" i="7" s="1"/>
  <c r="P32" i="7"/>
  <c r="P34" i="7" s="1"/>
  <c r="P499" i="7"/>
  <c r="P500" i="7" s="1"/>
  <c r="P107" i="7" s="1"/>
  <c r="P126" i="7"/>
  <c r="P526" i="7"/>
  <c r="P527" i="7" s="1"/>
  <c r="P530" i="7"/>
  <c r="P531" i="7" s="1"/>
  <c r="P534" i="7"/>
  <c r="P535" i="7" s="1"/>
  <c r="P538" i="7"/>
  <c r="P539" i="7" s="1"/>
  <c r="P17" i="7" s="1"/>
  <c r="T534" i="7"/>
  <c r="T535" i="7" s="1"/>
  <c r="T538" i="7"/>
  <c r="T539" i="7" s="1"/>
  <c r="T17" i="7" s="1"/>
  <c r="T530" i="7"/>
  <c r="T531" i="7" s="1"/>
  <c r="T493" i="7"/>
  <c r="T494" i="7" s="1"/>
  <c r="T106" i="7" s="1"/>
  <c r="T499" i="7"/>
  <c r="T500" i="7" s="1"/>
  <c r="T107" i="7" s="1"/>
  <c r="T126" i="7"/>
  <c r="T526" i="7"/>
  <c r="T527" i="7" s="1"/>
  <c r="T32" i="7"/>
  <c r="T34" i="7" s="1"/>
  <c r="X493" i="7"/>
  <c r="X494" i="7" s="1"/>
  <c r="X106" i="7" s="1"/>
  <c r="X32" i="7"/>
  <c r="X34" i="7" s="1"/>
  <c r="X499" i="7"/>
  <c r="X500" i="7" s="1"/>
  <c r="X107" i="7" s="1"/>
  <c r="X126" i="7"/>
  <c r="X526" i="7"/>
  <c r="X527" i="7" s="1"/>
  <c r="X530" i="7"/>
  <c r="X531" i="7" s="1"/>
  <c r="X534" i="7"/>
  <c r="X535" i="7" s="1"/>
  <c r="X538" i="7"/>
  <c r="X539" i="7" s="1"/>
  <c r="X17" i="7" s="1"/>
  <c r="AB534" i="7"/>
  <c r="AB535" i="7" s="1"/>
  <c r="AB538" i="7"/>
  <c r="AB539" i="7" s="1"/>
  <c r="AB17" i="7" s="1"/>
  <c r="AB530" i="7"/>
  <c r="AB531" i="7" s="1"/>
  <c r="AB526" i="7"/>
  <c r="AB527" i="7" s="1"/>
  <c r="AB499" i="7"/>
  <c r="AB500" i="7" s="1"/>
  <c r="AB107" i="7" s="1"/>
  <c r="AB493" i="7"/>
  <c r="AB494" i="7" s="1"/>
  <c r="AB106" i="7" s="1"/>
  <c r="AB32" i="7"/>
  <c r="AB34" i="7" s="1"/>
  <c r="AF493" i="7"/>
  <c r="AF494" i="7" s="1"/>
  <c r="AF106" i="7" s="1"/>
  <c r="AF32" i="7"/>
  <c r="AF34" i="7" s="1"/>
  <c r="AF499" i="7"/>
  <c r="AF500" i="7" s="1"/>
  <c r="AF107" i="7" s="1"/>
  <c r="AF526" i="7"/>
  <c r="AF527" i="7" s="1"/>
  <c r="AF530" i="7"/>
  <c r="AF531" i="7" s="1"/>
  <c r="AF534" i="7"/>
  <c r="AF535" i="7" s="1"/>
  <c r="AF538" i="7"/>
  <c r="AF539" i="7" s="1"/>
  <c r="AF17" i="7" s="1"/>
  <c r="O588" i="7"/>
  <c r="O591" i="7" s="1"/>
  <c r="AC582" i="7" l="1"/>
  <c r="AC42" i="7"/>
  <c r="Y582" i="7"/>
  <c r="Y42" i="7"/>
  <c r="U582" i="7"/>
  <c r="U42" i="7"/>
  <c r="Q582" i="7"/>
  <c r="Q42" i="7"/>
  <c r="E582" i="7"/>
  <c r="E42" i="7"/>
  <c r="Z582" i="7"/>
  <c r="Z42" i="7"/>
  <c r="V582" i="7"/>
  <c r="V42" i="7"/>
  <c r="R582" i="7"/>
  <c r="R42" i="7"/>
  <c r="AA582" i="7"/>
  <c r="AA42" i="7"/>
  <c r="W582" i="7"/>
  <c r="W42" i="7"/>
  <c r="S582" i="7"/>
  <c r="S42" i="7"/>
  <c r="AL582" i="7"/>
  <c r="AL42" i="7"/>
  <c r="X582" i="7"/>
  <c r="X42" i="7"/>
  <c r="AF582" i="7"/>
  <c r="AF42" i="7"/>
  <c r="T582" i="7"/>
  <c r="T42" i="7"/>
  <c r="D582" i="7"/>
  <c r="D42" i="7"/>
  <c r="M582" i="7"/>
  <c r="M42" i="7"/>
  <c r="AD582" i="7"/>
  <c r="AD42" i="7"/>
  <c r="N582" i="7"/>
  <c r="N42" i="7"/>
  <c r="J582" i="7"/>
  <c r="J42" i="7"/>
  <c r="AP582" i="7"/>
  <c r="AP42" i="7"/>
  <c r="AJ582" i="7"/>
  <c r="AJ42" i="7"/>
  <c r="AO582" i="7"/>
  <c r="AO42" i="7"/>
  <c r="AB582" i="7"/>
  <c r="AB42" i="7"/>
  <c r="I582" i="7"/>
  <c r="I42" i="7"/>
  <c r="AE582" i="7"/>
  <c r="AE42" i="7"/>
  <c r="O582" i="7"/>
  <c r="O42" i="7"/>
  <c r="K582" i="7"/>
  <c r="K42" i="7"/>
  <c r="G582" i="7"/>
  <c r="G42" i="7"/>
  <c r="AI582" i="7"/>
  <c r="AI42" i="7"/>
  <c r="AH582" i="7"/>
  <c r="AH42" i="7"/>
  <c r="AK582" i="7"/>
  <c r="AK42" i="7"/>
  <c r="AM582" i="7"/>
  <c r="AM42" i="7"/>
  <c r="AN582" i="7"/>
  <c r="AN42" i="7"/>
  <c r="P582" i="7"/>
  <c r="P42" i="7"/>
  <c r="L582" i="7"/>
  <c r="L42" i="7"/>
  <c r="H582" i="7"/>
  <c r="H42" i="7"/>
  <c r="F582" i="7"/>
  <c r="F42" i="7"/>
  <c r="AG582" i="7"/>
  <c r="AG42" i="7"/>
  <c r="C582" i="7"/>
  <c r="C44" i="7"/>
  <c r="C541" i="7"/>
  <c r="B129" i="7"/>
  <c r="AB206" i="7"/>
  <c r="AB166" i="7"/>
  <c r="AB53" i="7"/>
  <c r="X205" i="7"/>
  <c r="X165" i="7"/>
  <c r="X52" i="7"/>
  <c r="T203" i="7"/>
  <c r="T50" i="7"/>
  <c r="T163" i="7"/>
  <c r="T204" i="7"/>
  <c r="T164" i="7"/>
  <c r="T51" i="7"/>
  <c r="P203" i="7"/>
  <c r="P163" i="7"/>
  <c r="P50" i="7"/>
  <c r="L204" i="7"/>
  <c r="L164" i="7"/>
  <c r="L51" i="7"/>
  <c r="H203" i="7"/>
  <c r="H163" i="7"/>
  <c r="H50" i="7"/>
  <c r="D203" i="7"/>
  <c r="D50" i="7"/>
  <c r="D163" i="7"/>
  <c r="AC206" i="7"/>
  <c r="AC166" i="7"/>
  <c r="AC53" i="7"/>
  <c r="Y205" i="7"/>
  <c r="Y165" i="7"/>
  <c r="Y52" i="7"/>
  <c r="Q204" i="7"/>
  <c r="Q51" i="7"/>
  <c r="Q164" i="7"/>
  <c r="Q203" i="7"/>
  <c r="Q163" i="7"/>
  <c r="Q50" i="7"/>
  <c r="M206" i="7"/>
  <c r="M166" i="7"/>
  <c r="M53" i="7"/>
  <c r="I203" i="7"/>
  <c r="I163" i="7"/>
  <c r="I50" i="7"/>
  <c r="AD206" i="7"/>
  <c r="AD166" i="7"/>
  <c r="AD53" i="7"/>
  <c r="Z205" i="7"/>
  <c r="Z165" i="7"/>
  <c r="Z52" i="7"/>
  <c r="V206" i="7"/>
  <c r="V166" i="7"/>
  <c r="V53" i="7"/>
  <c r="R205" i="7"/>
  <c r="R52" i="7"/>
  <c r="R165" i="7"/>
  <c r="N206" i="7"/>
  <c r="N166" i="7"/>
  <c r="N53" i="7"/>
  <c r="J203" i="7"/>
  <c r="J50" i="7"/>
  <c r="J163" i="7"/>
  <c r="F206" i="7"/>
  <c r="F166" i="7"/>
  <c r="F53" i="7"/>
  <c r="AA205" i="7"/>
  <c r="AA165" i="7"/>
  <c r="AA52" i="7"/>
  <c r="W204" i="7"/>
  <c r="W164" i="7"/>
  <c r="W51" i="7"/>
  <c r="S203" i="7"/>
  <c r="S163" i="7"/>
  <c r="S50" i="7"/>
  <c r="O204" i="7"/>
  <c r="O164" i="7"/>
  <c r="O51" i="7"/>
  <c r="O203" i="7"/>
  <c r="O50" i="7"/>
  <c r="O163" i="7"/>
  <c r="K204" i="7"/>
  <c r="K51" i="7"/>
  <c r="K164" i="7"/>
  <c r="G206" i="7"/>
  <c r="G166" i="7"/>
  <c r="G53" i="7"/>
  <c r="AI206" i="7"/>
  <c r="AI166" i="7"/>
  <c r="AI53" i="7"/>
  <c r="AP204" i="7"/>
  <c r="AP164" i="7"/>
  <c r="AP51" i="7"/>
  <c r="AG206" i="7"/>
  <c r="AG166" i="7"/>
  <c r="AG53" i="7"/>
  <c r="AG204" i="7"/>
  <c r="AG164" i="7"/>
  <c r="AG51" i="7"/>
  <c r="AJ206" i="7"/>
  <c r="AJ166" i="7"/>
  <c r="AJ53" i="7"/>
  <c r="AJ204" i="7"/>
  <c r="AJ164" i="7"/>
  <c r="AJ51" i="7"/>
  <c r="AK204" i="7"/>
  <c r="AK51" i="7"/>
  <c r="AK164" i="7"/>
  <c r="AL205" i="7"/>
  <c r="AL165" i="7"/>
  <c r="AL52" i="7"/>
  <c r="AM205" i="7"/>
  <c r="AM165" i="7"/>
  <c r="AM52" i="7"/>
  <c r="AM203" i="7"/>
  <c r="AM163" i="7"/>
  <c r="AM50" i="7"/>
  <c r="AN206" i="7"/>
  <c r="AN166" i="7"/>
  <c r="AN53" i="7"/>
  <c r="AB203" i="7"/>
  <c r="AB163" i="7"/>
  <c r="AB50" i="7"/>
  <c r="P206" i="7"/>
  <c r="P166" i="7"/>
  <c r="P53" i="7"/>
  <c r="L203" i="7"/>
  <c r="L50" i="7"/>
  <c r="L163" i="7"/>
  <c r="H206" i="7"/>
  <c r="H166" i="7"/>
  <c r="H53" i="7"/>
  <c r="AC204" i="7"/>
  <c r="AC51" i="7"/>
  <c r="AC164" i="7"/>
  <c r="AC203" i="7"/>
  <c r="AC163" i="7"/>
  <c r="AC50" i="7"/>
  <c r="Y206" i="7"/>
  <c r="Y166" i="7"/>
  <c r="Y53" i="7"/>
  <c r="U205" i="7"/>
  <c r="U165" i="7"/>
  <c r="U52" i="7"/>
  <c r="M205" i="7"/>
  <c r="M165" i="7"/>
  <c r="M52" i="7"/>
  <c r="I204" i="7"/>
  <c r="I51" i="7"/>
  <c r="I164" i="7"/>
  <c r="E205" i="7"/>
  <c r="E165" i="7"/>
  <c r="E52" i="7"/>
  <c r="AD205" i="7"/>
  <c r="AD165" i="7"/>
  <c r="AD52" i="7"/>
  <c r="Z206" i="7"/>
  <c r="Z166" i="7"/>
  <c r="Z53" i="7"/>
  <c r="V205" i="7"/>
  <c r="V165" i="7"/>
  <c r="V52" i="7"/>
  <c r="R204" i="7"/>
  <c r="R164" i="7"/>
  <c r="R51" i="7"/>
  <c r="N205" i="7"/>
  <c r="N52" i="7"/>
  <c r="N165" i="7"/>
  <c r="J206" i="7"/>
  <c r="J166" i="7"/>
  <c r="J53" i="7"/>
  <c r="F204" i="7"/>
  <c r="F164" i="7"/>
  <c r="F51" i="7"/>
  <c r="F205" i="7"/>
  <c r="F52" i="7"/>
  <c r="F165" i="7"/>
  <c r="AE205" i="7"/>
  <c r="AE165" i="7"/>
  <c r="AE52" i="7"/>
  <c r="AA206" i="7"/>
  <c r="AA166" i="7"/>
  <c r="AA53" i="7"/>
  <c r="W205" i="7"/>
  <c r="W165" i="7"/>
  <c r="W52" i="7"/>
  <c r="S204" i="7"/>
  <c r="S164" i="7"/>
  <c r="S51" i="7"/>
  <c r="O205" i="7"/>
  <c r="O165" i="7"/>
  <c r="O52" i="7"/>
  <c r="G204" i="7"/>
  <c r="G164" i="7"/>
  <c r="G51" i="7"/>
  <c r="G203" i="7"/>
  <c r="G50" i="7"/>
  <c r="G163" i="7"/>
  <c r="C204" i="7"/>
  <c r="C164" i="7"/>
  <c r="C51" i="7"/>
  <c r="C203" i="7"/>
  <c r="C163" i="7"/>
  <c r="C50" i="7"/>
  <c r="AP206" i="7"/>
  <c r="AP166" i="7"/>
  <c r="AP53" i="7"/>
  <c r="AH205" i="7"/>
  <c r="AH165" i="7"/>
  <c r="AH52" i="7"/>
  <c r="AH203" i="7"/>
  <c r="AH50" i="7"/>
  <c r="AH163" i="7"/>
  <c r="AL204" i="7"/>
  <c r="AL164" i="7"/>
  <c r="AL51" i="7"/>
  <c r="AM206" i="7"/>
  <c r="AM166" i="7"/>
  <c r="AM53" i="7"/>
  <c r="AM204" i="7"/>
  <c r="AM164" i="7"/>
  <c r="AM51" i="7"/>
  <c r="AN203" i="7"/>
  <c r="AN163" i="7"/>
  <c r="AN50" i="7"/>
  <c r="AO203" i="7"/>
  <c r="AO163" i="7"/>
  <c r="AO50" i="7"/>
  <c r="X204" i="7"/>
  <c r="X164" i="7"/>
  <c r="X51" i="7"/>
  <c r="D206" i="7"/>
  <c r="D166" i="7"/>
  <c r="D53" i="7"/>
  <c r="Y204" i="7"/>
  <c r="Y51" i="7"/>
  <c r="Y164" i="7"/>
  <c r="Y203" i="7"/>
  <c r="Y163" i="7"/>
  <c r="Y50" i="7"/>
  <c r="U203" i="7"/>
  <c r="U163" i="7"/>
  <c r="U50" i="7"/>
  <c r="U206" i="7"/>
  <c r="U166" i="7"/>
  <c r="U53" i="7"/>
  <c r="Q205" i="7"/>
  <c r="Q165" i="7"/>
  <c r="Q52" i="7"/>
  <c r="M203" i="7"/>
  <c r="M163" i="7"/>
  <c r="M50" i="7"/>
  <c r="I205" i="7"/>
  <c r="I165" i="7"/>
  <c r="I52" i="7"/>
  <c r="E206" i="7"/>
  <c r="E166" i="7"/>
  <c r="E53" i="7"/>
  <c r="AD204" i="7"/>
  <c r="AD164" i="7"/>
  <c r="AD51" i="7"/>
  <c r="Z204" i="7"/>
  <c r="Z164" i="7"/>
  <c r="Z51" i="7"/>
  <c r="V204" i="7"/>
  <c r="V164" i="7"/>
  <c r="V51" i="7"/>
  <c r="R206" i="7"/>
  <c r="R166" i="7"/>
  <c r="R53" i="7"/>
  <c r="R203" i="7"/>
  <c r="R50" i="7"/>
  <c r="R163" i="7"/>
  <c r="N204" i="7"/>
  <c r="N164" i="7"/>
  <c r="N51" i="7"/>
  <c r="J205" i="7"/>
  <c r="J165" i="7"/>
  <c r="J52" i="7"/>
  <c r="F203" i="7"/>
  <c r="F50" i="7"/>
  <c r="F163" i="7"/>
  <c r="AE206" i="7"/>
  <c r="AE166" i="7"/>
  <c r="AE53" i="7"/>
  <c r="AA203" i="7"/>
  <c r="AA163" i="7"/>
  <c r="AA50" i="7"/>
  <c r="W206" i="7"/>
  <c r="W166" i="7"/>
  <c r="W53" i="7"/>
  <c r="S205" i="7"/>
  <c r="S165" i="7"/>
  <c r="S52" i="7"/>
  <c r="O206" i="7"/>
  <c r="O166" i="7"/>
  <c r="O53" i="7"/>
  <c r="K205" i="7"/>
  <c r="K165" i="7"/>
  <c r="K52" i="7"/>
  <c r="AI204" i="7"/>
  <c r="AI164" i="7"/>
  <c r="AI51" i="7"/>
  <c r="AP203" i="7"/>
  <c r="AP163" i="7"/>
  <c r="AP50" i="7"/>
  <c r="AJ205" i="7"/>
  <c r="AJ165" i="7"/>
  <c r="AJ52" i="7"/>
  <c r="AJ203" i="7"/>
  <c r="AJ50" i="7"/>
  <c r="AJ163" i="7"/>
  <c r="AK205" i="7"/>
  <c r="AK165" i="7"/>
  <c r="AK52" i="7"/>
  <c r="AL206" i="7"/>
  <c r="AL166" i="7"/>
  <c r="AL53" i="7"/>
  <c r="AN205" i="7"/>
  <c r="AN165" i="7"/>
  <c r="AN52" i="7"/>
  <c r="AO204" i="7"/>
  <c r="AO164" i="7"/>
  <c r="AO51" i="7"/>
  <c r="AO205" i="7"/>
  <c r="AO165" i="7"/>
  <c r="AO52" i="7"/>
  <c r="AF203" i="7"/>
  <c r="AF163" i="7"/>
  <c r="AF50" i="7"/>
  <c r="AF206" i="7"/>
  <c r="AF166" i="7"/>
  <c r="AF53" i="7"/>
  <c r="AB205" i="7"/>
  <c r="AB165" i="7"/>
  <c r="AB52" i="7"/>
  <c r="AF205" i="7"/>
  <c r="AF165" i="7"/>
  <c r="AF52" i="7"/>
  <c r="AB204" i="7"/>
  <c r="AB164" i="7"/>
  <c r="AB51" i="7"/>
  <c r="X203" i="7"/>
  <c r="X163" i="7"/>
  <c r="X50" i="7"/>
  <c r="T206" i="7"/>
  <c r="T166" i="7"/>
  <c r="T53" i="7"/>
  <c r="P205" i="7"/>
  <c r="P165" i="7"/>
  <c r="P52" i="7"/>
  <c r="L206" i="7"/>
  <c r="L166" i="7"/>
  <c r="L53" i="7"/>
  <c r="H205" i="7"/>
  <c r="H165" i="7"/>
  <c r="H52" i="7"/>
  <c r="AF204" i="7"/>
  <c r="AF164" i="7"/>
  <c r="AF51" i="7"/>
  <c r="X206" i="7"/>
  <c r="X166" i="7"/>
  <c r="X53" i="7"/>
  <c r="T205" i="7"/>
  <c r="T165" i="7"/>
  <c r="T52" i="7"/>
  <c r="P204" i="7"/>
  <c r="P164" i="7"/>
  <c r="P51" i="7"/>
  <c r="L205" i="7"/>
  <c r="L165" i="7"/>
  <c r="L52" i="7"/>
  <c r="H204" i="7"/>
  <c r="H164" i="7"/>
  <c r="H51" i="7"/>
  <c r="D204" i="7"/>
  <c r="D164" i="7"/>
  <c r="D51" i="7"/>
  <c r="D205" i="7"/>
  <c r="D165" i="7"/>
  <c r="D52" i="7"/>
  <c r="AC205" i="7"/>
  <c r="AC165" i="7"/>
  <c r="AC52" i="7"/>
  <c r="U204" i="7"/>
  <c r="U164" i="7"/>
  <c r="U51" i="7"/>
  <c r="Q206" i="7"/>
  <c r="Q166" i="7"/>
  <c r="Q53" i="7"/>
  <c r="M204" i="7"/>
  <c r="M164" i="7"/>
  <c r="M51" i="7"/>
  <c r="I206" i="7"/>
  <c r="I166" i="7"/>
  <c r="I53" i="7"/>
  <c r="E204" i="7"/>
  <c r="E164" i="7"/>
  <c r="E51" i="7"/>
  <c r="E203" i="7"/>
  <c r="E163" i="7"/>
  <c r="E50" i="7"/>
  <c r="AD203" i="7"/>
  <c r="AD163" i="7"/>
  <c r="AD50" i="7"/>
  <c r="Z203" i="7"/>
  <c r="Z163" i="7"/>
  <c r="Z50" i="7"/>
  <c r="V203" i="7"/>
  <c r="V163" i="7"/>
  <c r="V50" i="7"/>
  <c r="N203" i="7"/>
  <c r="N50" i="7"/>
  <c r="N163" i="7"/>
  <c r="J204" i="7"/>
  <c r="J164" i="7"/>
  <c r="J51" i="7"/>
  <c r="AE204" i="7"/>
  <c r="AE164" i="7"/>
  <c r="AE51" i="7"/>
  <c r="AE203" i="7"/>
  <c r="AE163" i="7"/>
  <c r="AE50" i="7"/>
  <c r="AA204" i="7"/>
  <c r="AA51" i="7"/>
  <c r="AA164" i="7"/>
  <c r="W203" i="7"/>
  <c r="W163" i="7"/>
  <c r="W50" i="7"/>
  <c r="S206" i="7"/>
  <c r="S166" i="7"/>
  <c r="S53" i="7"/>
  <c r="K203" i="7"/>
  <c r="K50" i="7"/>
  <c r="K163" i="7"/>
  <c r="K206" i="7"/>
  <c r="K166" i="7"/>
  <c r="K53" i="7"/>
  <c r="G205" i="7"/>
  <c r="G165" i="7"/>
  <c r="G52" i="7"/>
  <c r="C206" i="7"/>
  <c r="C53" i="7"/>
  <c r="C166" i="7"/>
  <c r="C205" i="7"/>
  <c r="C52" i="7"/>
  <c r="C165" i="7"/>
  <c r="AI203" i="7"/>
  <c r="AI163" i="7"/>
  <c r="AI50" i="7"/>
  <c r="AI205" i="7"/>
  <c r="AI165" i="7"/>
  <c r="AI52" i="7"/>
  <c r="AP205" i="7"/>
  <c r="AP165" i="7"/>
  <c r="AP52" i="7"/>
  <c r="AG205" i="7"/>
  <c r="AG165" i="7"/>
  <c r="AG52" i="7"/>
  <c r="AG203" i="7"/>
  <c r="AG163" i="7"/>
  <c r="AG50" i="7"/>
  <c r="AH206" i="7"/>
  <c r="AH166" i="7"/>
  <c r="AH53" i="7"/>
  <c r="AH204" i="7"/>
  <c r="AH164" i="7"/>
  <c r="AH51" i="7"/>
  <c r="AK203" i="7"/>
  <c r="AK163" i="7"/>
  <c r="AK50" i="7"/>
  <c r="AK206" i="7"/>
  <c r="AK166" i="7"/>
  <c r="AK53" i="7"/>
  <c r="AL203" i="7"/>
  <c r="AL163" i="7"/>
  <c r="AL50" i="7"/>
  <c r="AN204" i="7"/>
  <c r="AN164" i="7"/>
  <c r="AN51" i="7"/>
  <c r="AO206" i="7"/>
  <c r="AO166" i="7"/>
  <c r="AO53" i="7"/>
  <c r="AI18" i="7"/>
  <c r="AI541" i="7"/>
  <c r="AI181" i="7"/>
  <c r="AI108" i="7"/>
  <c r="AP181" i="7"/>
  <c r="AP108" i="7"/>
  <c r="AG18" i="7"/>
  <c r="AG541" i="7"/>
  <c r="AH18" i="7"/>
  <c r="AH541" i="7"/>
  <c r="AJ18" i="7"/>
  <c r="AJ541" i="7"/>
  <c r="AK181" i="7"/>
  <c r="AK108" i="7"/>
  <c r="AL181" i="7"/>
  <c r="AL108" i="7"/>
  <c r="AM18" i="7"/>
  <c r="AM541" i="7"/>
  <c r="AN181" i="7"/>
  <c r="AN108" i="7"/>
  <c r="AO181" i="7"/>
  <c r="AO108" i="7"/>
  <c r="AP18" i="7"/>
  <c r="AP541" i="7"/>
  <c r="AG181" i="7"/>
  <c r="AG108" i="7"/>
  <c r="AH181" i="7"/>
  <c r="AH108" i="7"/>
  <c r="AJ181" i="7"/>
  <c r="AJ108" i="7"/>
  <c r="AK18" i="7"/>
  <c r="AK541" i="7"/>
  <c r="AL18" i="7"/>
  <c r="AL541" i="7"/>
  <c r="AM181" i="7"/>
  <c r="AM108" i="7"/>
  <c r="AN18" i="7"/>
  <c r="AN541" i="7"/>
  <c r="AO18" i="7"/>
  <c r="AO541" i="7"/>
  <c r="AB18" i="7"/>
  <c r="AB20" i="7" s="1"/>
  <c r="AB541" i="7"/>
  <c r="T181" i="7"/>
  <c r="T108" i="7"/>
  <c r="L18" i="7"/>
  <c r="L20" i="7" s="1"/>
  <c r="L541" i="7"/>
  <c r="L181" i="7"/>
  <c r="L108" i="7"/>
  <c r="AC18" i="7"/>
  <c r="AC20" i="7" s="1"/>
  <c r="AC541" i="7"/>
  <c r="Y181" i="7"/>
  <c r="Y108" i="7"/>
  <c r="U181" i="7"/>
  <c r="U108" i="7"/>
  <c r="Q181" i="7"/>
  <c r="Q108" i="7"/>
  <c r="E18" i="7"/>
  <c r="E20" i="7" s="1"/>
  <c r="E541" i="7"/>
  <c r="Z181" i="7"/>
  <c r="Z108" i="7"/>
  <c r="R18" i="7"/>
  <c r="R20" i="7" s="1"/>
  <c r="R541" i="7"/>
  <c r="J18" i="7"/>
  <c r="J20" i="7" s="1"/>
  <c r="J541" i="7"/>
  <c r="J181" i="7"/>
  <c r="J108" i="7"/>
  <c r="F18" i="7"/>
  <c r="F20" i="7" s="1"/>
  <c r="F541" i="7"/>
  <c r="F181" i="7"/>
  <c r="F108" i="7"/>
  <c r="AE18" i="7"/>
  <c r="AE20" i="7" s="1"/>
  <c r="AE541" i="7"/>
  <c r="W18" i="7"/>
  <c r="W20" i="7" s="1"/>
  <c r="W541" i="7"/>
  <c r="W181" i="7"/>
  <c r="W108" i="7"/>
  <c r="O181" i="7"/>
  <c r="O108" i="7"/>
  <c r="K18" i="7"/>
  <c r="K20" i="7" s="1"/>
  <c r="K541" i="7"/>
  <c r="G18" i="7"/>
  <c r="G20" i="7" s="1"/>
  <c r="G541" i="7"/>
  <c r="AF18" i="7"/>
  <c r="AF20" i="7" s="1"/>
  <c r="AF541" i="7"/>
  <c r="AF181" i="7"/>
  <c r="AF108" i="7"/>
  <c r="AB181" i="7"/>
  <c r="AB108" i="7"/>
  <c r="X18" i="7"/>
  <c r="X20" i="7" s="1"/>
  <c r="X541" i="7"/>
  <c r="X181" i="7"/>
  <c r="X108" i="7"/>
  <c r="T18" i="7"/>
  <c r="T20" i="7" s="1"/>
  <c r="T541" i="7"/>
  <c r="P18" i="7"/>
  <c r="P20" i="7" s="1"/>
  <c r="P541" i="7"/>
  <c r="P181" i="7"/>
  <c r="P108" i="7"/>
  <c r="H18" i="7"/>
  <c r="H20" i="7" s="1"/>
  <c r="H541" i="7"/>
  <c r="H181" i="7"/>
  <c r="H108" i="7"/>
  <c r="D18" i="7"/>
  <c r="D20" i="7" s="1"/>
  <c r="D541" i="7"/>
  <c r="D181" i="7"/>
  <c r="D108" i="7"/>
  <c r="AC181" i="7"/>
  <c r="AC108" i="7"/>
  <c r="Y18" i="7"/>
  <c r="Y20" i="7" s="1"/>
  <c r="Y541" i="7"/>
  <c r="U18" i="7"/>
  <c r="U20" i="7" s="1"/>
  <c r="U541" i="7"/>
  <c r="Q18" i="7"/>
  <c r="Q20" i="7" s="1"/>
  <c r="Q541" i="7"/>
  <c r="M18" i="7"/>
  <c r="M20" i="7" s="1"/>
  <c r="M541" i="7"/>
  <c r="M181" i="7"/>
  <c r="M108" i="7"/>
  <c r="I18" i="7"/>
  <c r="I20" i="7" s="1"/>
  <c r="I541" i="7"/>
  <c r="I181" i="7"/>
  <c r="I108" i="7"/>
  <c r="E181" i="7"/>
  <c r="E108" i="7"/>
  <c r="AD18" i="7"/>
  <c r="AD20" i="7" s="1"/>
  <c r="AD541" i="7"/>
  <c r="AD181" i="7"/>
  <c r="AD108" i="7"/>
  <c r="Z18" i="7"/>
  <c r="Z20" i="7" s="1"/>
  <c r="Z541" i="7"/>
  <c r="V18" i="7"/>
  <c r="V20" i="7" s="1"/>
  <c r="V541" i="7"/>
  <c r="V181" i="7"/>
  <c r="V108" i="7"/>
  <c r="R181" i="7"/>
  <c r="R108" i="7"/>
  <c r="N18" i="7"/>
  <c r="N20" i="7" s="1"/>
  <c r="N541" i="7"/>
  <c r="N181" i="7"/>
  <c r="N108" i="7"/>
  <c r="AE181" i="7"/>
  <c r="AE108" i="7"/>
  <c r="AA18" i="7"/>
  <c r="AA20" i="7" s="1"/>
  <c r="AA541" i="7"/>
  <c r="AA181" i="7"/>
  <c r="AA108" i="7"/>
  <c r="S18" i="7"/>
  <c r="S20" i="7" s="1"/>
  <c r="S541" i="7"/>
  <c r="S181" i="7"/>
  <c r="S108" i="7"/>
  <c r="O18" i="7"/>
  <c r="O20" i="7" s="1"/>
  <c r="O541" i="7"/>
  <c r="K181" i="7"/>
  <c r="K108" i="7"/>
  <c r="G181" i="7"/>
  <c r="G108" i="7"/>
  <c r="C181" i="7"/>
  <c r="C108" i="7"/>
  <c r="P588" i="7"/>
  <c r="P591" i="7" s="1"/>
  <c r="B133" i="7" l="1"/>
  <c r="B132" i="7"/>
  <c r="V207" i="7"/>
  <c r="V208" i="7" s="1"/>
  <c r="Z207" i="7"/>
  <c r="Z208" i="7" s="1"/>
  <c r="C167" i="7"/>
  <c r="F207" i="7"/>
  <c r="F208" i="7" s="1"/>
  <c r="AJ207" i="7"/>
  <c r="AJ208" i="7" s="1"/>
  <c r="Y207" i="7"/>
  <c r="Y208" i="7" s="1"/>
  <c r="AA207" i="7"/>
  <c r="AA208" i="7" s="1"/>
  <c r="AK207" i="7"/>
  <c r="AK208" i="7" s="1"/>
  <c r="K207" i="7"/>
  <c r="K208" i="7" s="1"/>
  <c r="N207" i="7"/>
  <c r="N208" i="7" s="1"/>
  <c r="AL207" i="7"/>
  <c r="AL208" i="7" s="1"/>
  <c r="W207" i="7"/>
  <c r="W208" i="7" s="1"/>
  <c r="AD207" i="7"/>
  <c r="AD208" i="7" s="1"/>
  <c r="X207" i="7"/>
  <c r="X208" i="7" s="1"/>
  <c r="R207" i="7"/>
  <c r="R208" i="7" s="1"/>
  <c r="AN207" i="7"/>
  <c r="AN208" i="7" s="1"/>
  <c r="AH207" i="7"/>
  <c r="AH208" i="7" s="1"/>
  <c r="L207" i="7"/>
  <c r="L208" i="7" s="1"/>
  <c r="AM207" i="7"/>
  <c r="AM208" i="7" s="1"/>
  <c r="O207" i="7"/>
  <c r="O208" i="7" s="1"/>
  <c r="I207" i="7"/>
  <c r="I208" i="7" s="1"/>
  <c r="M207" i="7"/>
  <c r="M208" i="7" s="1"/>
  <c r="AO207" i="7"/>
  <c r="AO208" i="7" s="1"/>
  <c r="H207" i="7"/>
  <c r="H208" i="7" s="1"/>
  <c r="T207" i="7"/>
  <c r="T208" i="7" s="1"/>
  <c r="AE207" i="7"/>
  <c r="AE208" i="7" s="1"/>
  <c r="U207" i="7"/>
  <c r="U208" i="7" s="1"/>
  <c r="AB207" i="7"/>
  <c r="AB208" i="7" s="1"/>
  <c r="S207" i="7"/>
  <c r="S208" i="7" s="1"/>
  <c r="J207" i="7"/>
  <c r="J208" i="7" s="1"/>
  <c r="Q207" i="7"/>
  <c r="Q208" i="7" s="1"/>
  <c r="D207" i="7"/>
  <c r="D208" i="7" s="1"/>
  <c r="AG207" i="7"/>
  <c r="AG208" i="7" s="1"/>
  <c r="AI207" i="7"/>
  <c r="AI208" i="7" s="1"/>
  <c r="E207" i="7"/>
  <c r="E208" i="7" s="1"/>
  <c r="AF207" i="7"/>
  <c r="AF208" i="7" s="1"/>
  <c r="AP207" i="7"/>
  <c r="AP208" i="7" s="1"/>
  <c r="G207" i="7"/>
  <c r="G208" i="7" s="1"/>
  <c r="AC207" i="7"/>
  <c r="AC208" i="7" s="1"/>
  <c r="P207" i="7"/>
  <c r="P208" i="7" s="1"/>
  <c r="S54" i="7"/>
  <c r="AF54" i="7"/>
  <c r="AP54" i="7"/>
  <c r="AK167" i="7"/>
  <c r="AK168" i="7" s="1"/>
  <c r="AL54" i="7"/>
  <c r="S167" i="7"/>
  <c r="S168" i="7" s="1"/>
  <c r="AJ54" i="7"/>
  <c r="AJ167" i="7"/>
  <c r="AJ168" i="7" s="1"/>
  <c r="AK54" i="7"/>
  <c r="AP167" i="7"/>
  <c r="AP168" i="7" s="1"/>
  <c r="AH54" i="7"/>
  <c r="AH167" i="7"/>
  <c r="AH168" i="7" s="1"/>
  <c r="AO167" i="7"/>
  <c r="AO168" i="7" s="1"/>
  <c r="AN167" i="7"/>
  <c r="AN168" i="7" s="1"/>
  <c r="AN54" i="7"/>
  <c r="AL167" i="7"/>
  <c r="AL168" i="7" s="1"/>
  <c r="AM54" i="7"/>
  <c r="AM167" i="7"/>
  <c r="AM168" i="7" s="1"/>
  <c r="AG167" i="7"/>
  <c r="AG168" i="7" s="1"/>
  <c r="AG54" i="7"/>
  <c r="AI54" i="7"/>
  <c r="AI167" i="7"/>
  <c r="AI168" i="7" s="1"/>
  <c r="AO54" i="7"/>
  <c r="I54" i="7"/>
  <c r="P54" i="7"/>
  <c r="X167" i="7"/>
  <c r="X168" i="7" s="1"/>
  <c r="Z54" i="7"/>
  <c r="I167" i="7"/>
  <c r="I168" i="7" s="1"/>
  <c r="H54" i="7"/>
  <c r="N54" i="7"/>
  <c r="O54" i="7"/>
  <c r="V54" i="7"/>
  <c r="Q54" i="7"/>
  <c r="Y167" i="7"/>
  <c r="Y168" i="7" s="1"/>
  <c r="H167" i="7"/>
  <c r="H168" i="7" s="1"/>
  <c r="AA54" i="7"/>
  <c r="N167" i="7"/>
  <c r="N168" i="7" s="1"/>
  <c r="AD167" i="7"/>
  <c r="AD168" i="7" s="1"/>
  <c r="P167" i="7"/>
  <c r="P168" i="7" s="1"/>
  <c r="M167" i="7"/>
  <c r="M168" i="7" s="1"/>
  <c r="U54" i="7"/>
  <c r="D167" i="7"/>
  <c r="D168" i="7" s="1"/>
  <c r="T54" i="7"/>
  <c r="G54" i="7"/>
  <c r="K167" i="7"/>
  <c r="K168" i="7" s="1"/>
  <c r="W167" i="7"/>
  <c r="W168" i="7" s="1"/>
  <c r="AE167" i="7"/>
  <c r="AE168" i="7" s="1"/>
  <c r="F54" i="7"/>
  <c r="J167" i="7"/>
  <c r="J168" i="7" s="1"/>
  <c r="R54" i="7"/>
  <c r="E167" i="7"/>
  <c r="E168" i="7" s="1"/>
  <c r="AC167" i="7"/>
  <c r="AC168" i="7" s="1"/>
  <c r="L54" i="7"/>
  <c r="AB167" i="7"/>
  <c r="AB168" i="7" s="1"/>
  <c r="O167" i="7"/>
  <c r="O168" i="7" s="1"/>
  <c r="AA167" i="7"/>
  <c r="AA168" i="7" s="1"/>
  <c r="V167" i="7"/>
  <c r="V168" i="7" s="1"/>
  <c r="Z167" i="7"/>
  <c r="Z168" i="7" s="1"/>
  <c r="AD54" i="7"/>
  <c r="M54" i="7"/>
  <c r="Q167" i="7"/>
  <c r="Q168" i="7" s="1"/>
  <c r="U167" i="7"/>
  <c r="U168" i="7" s="1"/>
  <c r="Y54" i="7"/>
  <c r="D54" i="7"/>
  <c r="T167" i="7"/>
  <c r="T168" i="7" s="1"/>
  <c r="X54" i="7"/>
  <c r="AF167" i="7"/>
  <c r="AF168" i="7" s="1"/>
  <c r="C54" i="7"/>
  <c r="C207" i="7"/>
  <c r="G167" i="7"/>
  <c r="G168" i="7" s="1"/>
  <c r="K54" i="7"/>
  <c r="W54" i="7"/>
  <c r="AE54" i="7"/>
  <c r="F167" i="7"/>
  <c r="F168" i="7" s="1"/>
  <c r="J54" i="7"/>
  <c r="R167" i="7"/>
  <c r="R168" i="7" s="1"/>
  <c r="E54" i="7"/>
  <c r="AC54" i="7"/>
  <c r="L167" i="7"/>
  <c r="L168" i="7" s="1"/>
  <c r="AB54" i="7"/>
  <c r="Q588" i="7"/>
  <c r="Q591" i="7" s="1"/>
  <c r="B134" i="7" l="1"/>
  <c r="F11" i="1" s="1"/>
  <c r="R588" i="7"/>
  <c r="R591" i="7" s="1"/>
  <c r="AO579" i="7" l="1"/>
  <c r="AM579" i="7"/>
  <c r="AL579" i="7"/>
  <c r="AK579" i="7"/>
  <c r="AJ579" i="7"/>
  <c r="AI579" i="7"/>
  <c r="AF579" i="7"/>
  <c r="AN579" i="7"/>
  <c r="AH579" i="7"/>
  <c r="AG579" i="7"/>
  <c r="AE579" i="7"/>
  <c r="AC579" i="7"/>
  <c r="AA579" i="7"/>
  <c r="Y579" i="7"/>
  <c r="W579" i="7"/>
  <c r="U579" i="7"/>
  <c r="S579" i="7"/>
  <c r="Q579" i="7"/>
  <c r="O579" i="7"/>
  <c r="M579" i="7"/>
  <c r="K579" i="7"/>
  <c r="I579" i="7"/>
  <c r="G579" i="7"/>
  <c r="E579" i="7"/>
  <c r="C579" i="7"/>
  <c r="AD579" i="7"/>
  <c r="AB579" i="7"/>
  <c r="Z579" i="7"/>
  <c r="X579" i="7"/>
  <c r="V579" i="7"/>
  <c r="T579" i="7"/>
  <c r="U576" i="7" s="1"/>
  <c r="R579" i="7"/>
  <c r="S576" i="7" s="1"/>
  <c r="P579" i="7"/>
  <c r="Q576" i="7" s="1"/>
  <c r="N579" i="7"/>
  <c r="O576" i="7" s="1"/>
  <c r="L579" i="7"/>
  <c r="M576" i="7" s="1"/>
  <c r="J579" i="7"/>
  <c r="K576" i="7" s="1"/>
  <c r="H579" i="7"/>
  <c r="I576" i="7" s="1"/>
  <c r="F579" i="7"/>
  <c r="G576" i="7" s="1"/>
  <c r="D579" i="7"/>
  <c r="E576" i="7" s="1"/>
  <c r="S588" i="7"/>
  <c r="S591" i="7" s="1"/>
  <c r="AA576" i="7" l="1"/>
  <c r="AA578" i="7" s="1"/>
  <c r="AA71" i="7" s="1"/>
  <c r="AA76" i="7" s="1"/>
  <c r="AA82" i="7" s="1"/>
  <c r="AC576" i="7"/>
  <c r="AG576" i="7"/>
  <c r="W576" i="7"/>
  <c r="AE576" i="7"/>
  <c r="AJ576" i="7"/>
  <c r="Y576" i="7"/>
  <c r="B579" i="7"/>
  <c r="AG71" i="7"/>
  <c r="AG76" i="7" s="1"/>
  <c r="AG82" i="7" s="1"/>
  <c r="AH576" i="7"/>
  <c r="AH71" i="7" s="1"/>
  <c r="AH76" i="7" s="1"/>
  <c r="AH82" i="7" s="1"/>
  <c r="AI576" i="7"/>
  <c r="AI71" i="7" s="1"/>
  <c r="AI76" i="7" s="1"/>
  <c r="AI82" i="7" s="1"/>
  <c r="AO576" i="7"/>
  <c r="AO71" i="7" s="1"/>
  <c r="AO76" i="7" s="1"/>
  <c r="AO82" i="7" s="1"/>
  <c r="AK576" i="7"/>
  <c r="AK71" i="7" s="1"/>
  <c r="AK76" i="7" s="1"/>
  <c r="AK82" i="7" s="1"/>
  <c r="AJ71" i="7"/>
  <c r="AJ76" i="7" s="1"/>
  <c r="AJ82" i="7" s="1"/>
  <c r="AL576" i="7"/>
  <c r="AL71" i="7" s="1"/>
  <c r="AL76" i="7" s="1"/>
  <c r="AL82" i="7" s="1"/>
  <c r="AP576" i="7"/>
  <c r="AP578" i="7" s="1"/>
  <c r="AP71" i="7" s="1"/>
  <c r="AP76" i="7" s="1"/>
  <c r="AP82" i="7" s="1"/>
  <c r="AM576" i="7"/>
  <c r="AM71" i="7" s="1"/>
  <c r="AM76" i="7" s="1"/>
  <c r="AM82" i="7" s="1"/>
  <c r="AN576" i="7"/>
  <c r="AN71" i="7" s="1"/>
  <c r="AN76" i="7" s="1"/>
  <c r="AN82" i="7" s="1"/>
  <c r="D576" i="7"/>
  <c r="D71" i="7" s="1"/>
  <c r="F576" i="7"/>
  <c r="F71" i="7" s="1"/>
  <c r="E71" i="7"/>
  <c r="H576" i="7"/>
  <c r="H71" i="7" s="1"/>
  <c r="G71" i="7"/>
  <c r="J576" i="7"/>
  <c r="J71" i="7" s="1"/>
  <c r="I71" i="7"/>
  <c r="L576" i="7"/>
  <c r="L71" i="7" s="1"/>
  <c r="K71" i="7"/>
  <c r="N576" i="7"/>
  <c r="N71" i="7" s="1"/>
  <c r="M71" i="7"/>
  <c r="P576" i="7"/>
  <c r="P71" i="7" s="1"/>
  <c r="O71" i="7"/>
  <c r="R576" i="7"/>
  <c r="R71" i="7" s="1"/>
  <c r="Q71" i="7"/>
  <c r="T576" i="7"/>
  <c r="T71" i="7" s="1"/>
  <c r="S71" i="7"/>
  <c r="V576" i="7"/>
  <c r="V71" i="7" s="1"/>
  <c r="U71" i="7"/>
  <c r="X576" i="7"/>
  <c r="X71" i="7" s="1"/>
  <c r="X76" i="7" s="1"/>
  <c r="X82" i="7" s="1"/>
  <c r="W71" i="7"/>
  <c r="W76" i="7" s="1"/>
  <c r="W82" i="7" s="1"/>
  <c r="Z576" i="7"/>
  <c r="Z71" i="7" s="1"/>
  <c r="Z76" i="7" s="1"/>
  <c r="Z82" i="7" s="1"/>
  <c r="Y71" i="7"/>
  <c r="Y76" i="7" s="1"/>
  <c r="Y82" i="7" s="1"/>
  <c r="AB576" i="7"/>
  <c r="AB71" i="7" s="1"/>
  <c r="AB76" i="7" s="1"/>
  <c r="AB82" i="7" s="1"/>
  <c r="AD576" i="7"/>
  <c r="AD71" i="7" s="1"/>
  <c r="AD76" i="7" s="1"/>
  <c r="AD82" i="7" s="1"/>
  <c r="AC71" i="7"/>
  <c r="AC76" i="7" s="1"/>
  <c r="AC82" i="7" s="1"/>
  <c r="AF576" i="7"/>
  <c r="AE71" i="7"/>
  <c r="AE76" i="7" s="1"/>
  <c r="AE82" i="7" s="1"/>
  <c r="C195" i="7"/>
  <c r="C208" i="7" s="1"/>
  <c r="C155" i="7"/>
  <c r="C168" i="7" s="1"/>
  <c r="T588" i="7"/>
  <c r="T591" i="7" s="1"/>
  <c r="C576" i="7" l="1"/>
  <c r="C71" i="7" s="1"/>
  <c r="B577" i="7"/>
  <c r="B71" i="7" s="1"/>
  <c r="AF578" i="7"/>
  <c r="U588" i="7"/>
  <c r="U591" i="7" s="1"/>
  <c r="AF71" i="7" l="1"/>
  <c r="AF76" i="7" s="1"/>
  <c r="AF82" i="7" s="1"/>
  <c r="V588" i="7"/>
  <c r="V591" i="7" s="1"/>
  <c r="V684" i="7" s="1"/>
  <c r="W588" i="7" l="1"/>
  <c r="W591" i="7" s="1"/>
  <c r="W684" i="7" s="1"/>
  <c r="W685" i="7"/>
  <c r="W176" i="7" l="1"/>
  <c r="W139" i="7"/>
  <c r="W55" i="7"/>
  <c r="X588" i="7"/>
  <c r="X591" i="7" s="1"/>
  <c r="X684" i="7" s="1"/>
  <c r="X685" i="7"/>
  <c r="X176" i="7" l="1"/>
  <c r="X139" i="7"/>
  <c r="X55" i="7"/>
  <c r="Y588" i="7"/>
  <c r="Y591" i="7" s="1"/>
  <c r="Y684" i="7" s="1"/>
  <c r="Y685" i="7"/>
  <c r="Y176" i="7" l="1"/>
  <c r="Y139" i="7"/>
  <c r="Y55" i="7"/>
  <c r="Z588" i="7"/>
  <c r="Z591" i="7" s="1"/>
  <c r="Z684" i="7" s="1"/>
  <c r="Z685" i="7"/>
  <c r="AA588" i="7" l="1"/>
  <c r="AA591" i="7" s="1"/>
  <c r="AA684" i="7" s="1"/>
  <c r="AA685" i="7"/>
  <c r="Z176" i="7"/>
  <c r="Z139" i="7"/>
  <c r="Z55" i="7"/>
  <c r="AB588" i="7" l="1"/>
  <c r="AB591" i="7" s="1"/>
  <c r="AB684" i="7" s="1"/>
  <c r="AB685" i="7"/>
  <c r="AA176" i="7"/>
  <c r="AA139" i="7"/>
  <c r="AA55" i="7"/>
  <c r="AC588" i="7" l="1"/>
  <c r="AC591" i="7" s="1"/>
  <c r="AC684" i="7" s="1"/>
  <c r="AC685" i="7"/>
  <c r="AB176" i="7"/>
  <c r="AB139" i="7"/>
  <c r="AB55" i="7"/>
  <c r="AC176" i="7" l="1"/>
  <c r="AC139" i="7"/>
  <c r="AC55" i="7"/>
  <c r="AD588" i="7"/>
  <c r="AD591" i="7" s="1"/>
  <c r="AD684" i="7" s="1"/>
  <c r="AD685" i="7"/>
  <c r="AE588" i="7" l="1"/>
  <c r="AE591" i="7" s="1"/>
  <c r="AE684" i="7" s="1"/>
  <c r="AE685" i="7"/>
  <c r="AD176" i="7"/>
  <c r="AD139" i="7"/>
  <c r="AD55" i="7"/>
  <c r="AF588" i="7" l="1"/>
  <c r="AF591" i="7" s="1"/>
  <c r="AF684" i="7" s="1"/>
  <c r="AF685" i="7"/>
  <c r="AE176" i="7"/>
  <c r="AE139" i="7"/>
  <c r="AE55" i="7"/>
  <c r="AG588" i="7" l="1"/>
  <c r="AG591" i="7" s="1"/>
  <c r="AG684" i="7" s="1"/>
  <c r="AF176" i="7"/>
  <c r="AF139" i="7"/>
  <c r="AF55" i="7"/>
  <c r="AG139" i="7" l="1"/>
  <c r="AG176" i="7"/>
  <c r="AG55" i="7"/>
  <c r="M356" i="7"/>
  <c r="M358" i="7"/>
  <c r="AH588" i="7"/>
  <c r="AH591" i="7" s="1"/>
  <c r="AH684" i="7" s="1"/>
  <c r="M218" i="7" l="1"/>
  <c r="AH176" i="7"/>
  <c r="AH55" i="7"/>
  <c r="AH139" i="7"/>
  <c r="M221" i="7"/>
  <c r="M355" i="7"/>
  <c r="AI588" i="7"/>
  <c r="AI591" i="7" s="1"/>
  <c r="AI684" i="7" s="1"/>
  <c r="AI139" i="7" l="1"/>
  <c r="AI176" i="7"/>
  <c r="AI55" i="7"/>
  <c r="AJ588" i="7"/>
  <c r="AJ591" i="7" s="1"/>
  <c r="AJ684" i="7" s="1"/>
  <c r="AJ176" i="7" l="1"/>
  <c r="AJ139" i="7"/>
  <c r="AJ55" i="7"/>
  <c r="AK588" i="7"/>
  <c r="AK591" i="7" s="1"/>
  <c r="AK684" i="7" s="1"/>
  <c r="AK176" i="7" l="1"/>
  <c r="AK139" i="7"/>
  <c r="AK55" i="7"/>
  <c r="AL588" i="7"/>
  <c r="AL591" i="7" s="1"/>
  <c r="AL684" i="7" s="1"/>
  <c r="AL139" i="7" l="1"/>
  <c r="AL176" i="7"/>
  <c r="AL55" i="7"/>
  <c r="AM588" i="7"/>
  <c r="AM591" i="7" s="1"/>
  <c r="AM684" i="7" s="1"/>
  <c r="AM176" i="7" l="1"/>
  <c r="AM55" i="7"/>
  <c r="AM139" i="7"/>
  <c r="AN588" i="7"/>
  <c r="AN591" i="7" s="1"/>
  <c r="AN684" i="7" s="1"/>
  <c r="AN176" i="7" l="1"/>
  <c r="AN55" i="7"/>
  <c r="AN139" i="7"/>
  <c r="AO588" i="7"/>
  <c r="AO591" i="7" s="1"/>
  <c r="AO684" i="7" s="1"/>
  <c r="AO176" i="7" l="1"/>
  <c r="AO55" i="7"/>
  <c r="AO139" i="7"/>
  <c r="AP588" i="7"/>
  <c r="AP591" i="7" s="1"/>
  <c r="AP684" i="7" s="1"/>
  <c r="AP139" i="7" l="1"/>
  <c r="AP176" i="7"/>
  <c r="AP55" i="7"/>
  <c r="H44" i="7" l="1"/>
  <c r="AF44" i="7"/>
  <c r="AF48" i="7" s="1"/>
  <c r="AF57" i="7" s="1"/>
  <c r="AF97" i="7" s="1"/>
  <c r="AN44" i="7"/>
  <c r="AC44" i="7"/>
  <c r="AC48" i="7" s="1"/>
  <c r="AC57" i="7" s="1"/>
  <c r="AC97" i="7" s="1"/>
  <c r="AP44" i="7"/>
  <c r="AH44" i="7"/>
  <c r="H551" i="7" l="1"/>
  <c r="H553" i="7" s="1"/>
  <c r="H555" i="7" s="1"/>
  <c r="AC138" i="7"/>
  <c r="Q44" i="7"/>
  <c r="H138" i="7"/>
  <c r="H48" i="7"/>
  <c r="H175" i="7"/>
  <c r="AC175" i="7"/>
  <c r="G44" i="7"/>
  <c r="AF175" i="7"/>
  <c r="AF138" i="7"/>
  <c r="L44" i="7"/>
  <c r="AO44" i="7"/>
  <c r="AM44" i="7"/>
  <c r="AI44" i="7"/>
  <c r="C551" i="7"/>
  <c r="C553" i="7" s="1"/>
  <c r="C555" i="7" s="1"/>
  <c r="AC98" i="7"/>
  <c r="AF98" i="7"/>
  <c r="AN138" i="7"/>
  <c r="AN175" i="7"/>
  <c r="AN48" i="7"/>
  <c r="AN57" i="7" s="1"/>
  <c r="AN97" i="7" s="1"/>
  <c r="AP175" i="7"/>
  <c r="AP48" i="7"/>
  <c r="AP57" i="7" s="1"/>
  <c r="AP97" i="7" s="1"/>
  <c r="AP138" i="7"/>
  <c r="AB44" i="7"/>
  <c r="AD44" i="7"/>
  <c r="E44" i="7"/>
  <c r="AK44" i="7"/>
  <c r="U44" i="7"/>
  <c r="U551" i="7" s="1"/>
  <c r="U553" i="7" s="1"/>
  <c r="U555" i="7" s="1"/>
  <c r="AJ44" i="7"/>
  <c r="J44" i="7"/>
  <c r="AG44" i="7"/>
  <c r="R44" i="7"/>
  <c r="AE44" i="7"/>
  <c r="AH175" i="7"/>
  <c r="AH138" i="7"/>
  <c r="AH48" i="7"/>
  <c r="AH57" i="7" s="1"/>
  <c r="AH97" i="7" s="1"/>
  <c r="N44" i="7"/>
  <c r="T44" i="7"/>
  <c r="AL44" i="7"/>
  <c r="T684" i="7" l="1"/>
  <c r="T551" i="7"/>
  <c r="T553" i="7" s="1"/>
  <c r="T555" i="7" s="1"/>
  <c r="Q551" i="7"/>
  <c r="Q553" i="7" s="1"/>
  <c r="Q555" i="7" s="1"/>
  <c r="R551" i="7"/>
  <c r="R553" i="7" s="1"/>
  <c r="R555" i="7" s="1"/>
  <c r="AA44" i="7"/>
  <c r="AA175" i="7" s="1"/>
  <c r="M44" i="7"/>
  <c r="M138" i="7" s="1"/>
  <c r="F44" i="7"/>
  <c r="D44" i="7"/>
  <c r="K44" i="7"/>
  <c r="T48" i="7"/>
  <c r="T175" i="7"/>
  <c r="T138" i="7"/>
  <c r="AH98" i="7"/>
  <c r="R138" i="7"/>
  <c r="R48" i="7"/>
  <c r="R175" i="7"/>
  <c r="P44" i="7"/>
  <c r="J551" i="7"/>
  <c r="J553" i="7" s="1"/>
  <c r="J555" i="7" s="1"/>
  <c r="J48" i="7"/>
  <c r="J175" i="7"/>
  <c r="J138" i="7"/>
  <c r="O44" i="7"/>
  <c r="S44" i="7"/>
  <c r="AJ48" i="7"/>
  <c r="AJ57" i="7" s="1"/>
  <c r="AJ97" i="7" s="1"/>
  <c r="AJ138" i="7"/>
  <c r="AJ175" i="7"/>
  <c r="AK138" i="7"/>
  <c r="AK48" i="7"/>
  <c r="AK57" i="7" s="1"/>
  <c r="AK97" i="7" s="1"/>
  <c r="AK175" i="7"/>
  <c r="E138" i="7"/>
  <c r="E48" i="7"/>
  <c r="E175" i="7"/>
  <c r="E551" i="7"/>
  <c r="E553" i="7" s="1"/>
  <c r="E555" i="7" s="1"/>
  <c r="AP98" i="7"/>
  <c r="G48" i="7"/>
  <c r="G175" i="7"/>
  <c r="G138" i="7"/>
  <c r="G551" i="7"/>
  <c r="G553" i="7" s="1"/>
  <c r="G555" i="7" s="1"/>
  <c r="AN98" i="7"/>
  <c r="C48" i="7"/>
  <c r="C138" i="7"/>
  <c r="C175" i="7"/>
  <c r="Z44" i="7"/>
  <c r="AI48" i="7"/>
  <c r="AI57" i="7" s="1"/>
  <c r="AI97" i="7" s="1"/>
  <c r="AI175" i="7"/>
  <c r="AI138" i="7"/>
  <c r="X44" i="7"/>
  <c r="Y44" i="7"/>
  <c r="AM48" i="7"/>
  <c r="AM57" i="7" s="1"/>
  <c r="AM97" i="7" s="1"/>
  <c r="AM138" i="7"/>
  <c r="AM175" i="7"/>
  <c r="AO48" i="7"/>
  <c r="AO57" i="7" s="1"/>
  <c r="AO97" i="7" s="1"/>
  <c r="AO138" i="7"/>
  <c r="AO175" i="7"/>
  <c r="L551" i="7"/>
  <c r="L553" i="7" s="1"/>
  <c r="L555" i="7" s="1"/>
  <c r="L138" i="7"/>
  <c r="L175" i="7"/>
  <c r="L48" i="7"/>
  <c r="Q48" i="7"/>
  <c r="Q138" i="7"/>
  <c r="Q175" i="7"/>
  <c r="V44" i="7"/>
  <c r="V551" i="7" s="1"/>
  <c r="V553" i="7" s="1"/>
  <c r="V555" i="7" s="1"/>
  <c r="AL175" i="7"/>
  <c r="AL138" i="7"/>
  <c r="AL48" i="7"/>
  <c r="AL57" i="7" s="1"/>
  <c r="AL97" i="7" s="1"/>
  <c r="N138" i="7"/>
  <c r="N175" i="7"/>
  <c r="N48" i="7"/>
  <c r="N551" i="7"/>
  <c r="N553" i="7" s="1"/>
  <c r="N555" i="7" s="1"/>
  <c r="AE138" i="7"/>
  <c r="AE48" i="7"/>
  <c r="AE57" i="7" s="1"/>
  <c r="AE97" i="7" s="1"/>
  <c r="AE175" i="7"/>
  <c r="W44" i="7"/>
  <c r="AG175" i="7"/>
  <c r="AG48" i="7"/>
  <c r="AG57" i="7" s="1"/>
  <c r="AG97" i="7" s="1"/>
  <c r="AG138" i="7"/>
  <c r="U138" i="7"/>
  <c r="U48" i="7"/>
  <c r="U175" i="7"/>
  <c r="AD48" i="7"/>
  <c r="AD57" i="7" s="1"/>
  <c r="AD97" i="7" s="1"/>
  <c r="AD175" i="7"/>
  <c r="AD138" i="7"/>
  <c r="AB138" i="7"/>
  <c r="AB48" i="7"/>
  <c r="AB57" i="7" s="1"/>
  <c r="AB97" i="7" s="1"/>
  <c r="AB175" i="7"/>
  <c r="I44" i="7"/>
  <c r="U685" i="7" l="1"/>
  <c r="U570" i="7"/>
  <c r="U684" i="7"/>
  <c r="P551" i="7"/>
  <c r="P553" i="7" s="1"/>
  <c r="P555" i="7" s="1"/>
  <c r="S551" i="7"/>
  <c r="S553" i="7" s="1"/>
  <c r="S555" i="7" s="1"/>
  <c r="AA138" i="7"/>
  <c r="AA48" i="7"/>
  <c r="AA57" i="7" s="1"/>
  <c r="M175" i="7"/>
  <c r="M48" i="7"/>
  <c r="D138" i="7"/>
  <c r="M551" i="7"/>
  <c r="M553" i="7" s="1"/>
  <c r="M555" i="7" s="1"/>
  <c r="D48" i="7"/>
  <c r="F551" i="7"/>
  <c r="F553" i="7" s="1"/>
  <c r="F555" i="7" s="1"/>
  <c r="F175" i="7"/>
  <c r="F138" i="7"/>
  <c r="F48" i="7"/>
  <c r="D551" i="7"/>
  <c r="D553" i="7" s="1"/>
  <c r="D555" i="7" s="1"/>
  <c r="D175" i="7"/>
  <c r="K175" i="7"/>
  <c r="K138" i="7"/>
  <c r="K551" i="7"/>
  <c r="K553" i="7" s="1"/>
  <c r="K555" i="7" s="1"/>
  <c r="K48" i="7"/>
  <c r="AG98" i="7"/>
  <c r="W175" i="7"/>
  <c r="W138" i="7"/>
  <c r="W48" i="7"/>
  <c r="W57" i="7" s="1"/>
  <c r="W97" i="7" s="1"/>
  <c r="AL98" i="7"/>
  <c r="AM98" i="7"/>
  <c r="Y138" i="7"/>
  <c r="Y48" i="7"/>
  <c r="Y57" i="7" s="1"/>
  <c r="Y97" i="7" s="1"/>
  <c r="Y175" i="7"/>
  <c r="Z175" i="7"/>
  <c r="Z138" i="7"/>
  <c r="Z48" i="7"/>
  <c r="Z57" i="7" s="1"/>
  <c r="Z97" i="7" s="1"/>
  <c r="S138" i="7"/>
  <c r="S175" i="7"/>
  <c r="S48" i="7"/>
  <c r="O138" i="7"/>
  <c r="O551" i="7"/>
  <c r="O553" i="7" s="1"/>
  <c r="O555" i="7" s="1"/>
  <c r="O175" i="7"/>
  <c r="O48" i="7"/>
  <c r="I48" i="7"/>
  <c r="I175" i="7"/>
  <c r="I138" i="7"/>
  <c r="I551" i="7"/>
  <c r="I553" i="7" s="1"/>
  <c r="I555" i="7" s="1"/>
  <c r="AB98" i="7"/>
  <c r="AD98" i="7"/>
  <c r="AE98" i="7"/>
  <c r="V48" i="7"/>
  <c r="V175" i="7"/>
  <c r="V138" i="7"/>
  <c r="AO98" i="7"/>
  <c r="X138" i="7"/>
  <c r="X48" i="7"/>
  <c r="X57" i="7" s="1"/>
  <c r="X97" i="7" s="1"/>
  <c r="X175" i="7"/>
  <c r="AI98" i="7"/>
  <c r="AK98" i="7"/>
  <c r="AJ98" i="7"/>
  <c r="P48" i="7"/>
  <c r="P175" i="7"/>
  <c r="P138" i="7"/>
  <c r="AA97" i="7" l="1"/>
  <c r="AA98" i="7" s="1"/>
  <c r="V685" i="7"/>
  <c r="V570" i="7"/>
  <c r="V70" i="7" s="1"/>
  <c r="V76" i="7" s="1"/>
  <c r="V82" i="7" s="1"/>
  <c r="U70" i="7"/>
  <c r="U76" i="7" s="1"/>
  <c r="U82" i="7" s="1"/>
  <c r="U55" i="7"/>
  <c r="U139" i="7"/>
  <c r="U176" i="7"/>
  <c r="X98" i="7"/>
  <c r="Z98" i="7"/>
  <c r="Y98" i="7"/>
  <c r="W98" i="7"/>
  <c r="V176" i="7" l="1"/>
  <c r="V139" i="7"/>
  <c r="V55" i="7"/>
  <c r="U177" i="7" l="1"/>
  <c r="U56" i="7"/>
  <c r="U57" i="7" s="1"/>
  <c r="U140" i="7"/>
  <c r="U91" i="7" l="1"/>
  <c r="U92" i="7" s="1"/>
  <c r="U97" i="7" s="1"/>
  <c r="AN141" i="7"/>
  <c r="AN142" i="7" s="1"/>
  <c r="AN170" i="7" s="1"/>
  <c r="AN172" i="7" s="1"/>
  <c r="AP141" i="7"/>
  <c r="AP142" i="7" s="1"/>
  <c r="AP170" i="7" s="1"/>
  <c r="AP172" i="7" s="1"/>
  <c r="AL141" i="7"/>
  <c r="AL142" i="7" s="1"/>
  <c r="AL170" i="7" s="1"/>
  <c r="AL172" i="7" s="1"/>
  <c r="AH141" i="7"/>
  <c r="AH142" i="7" s="1"/>
  <c r="AH170" i="7" s="1"/>
  <c r="AH172" i="7" s="1"/>
  <c r="AO141" i="7"/>
  <c r="AO142" i="7" s="1"/>
  <c r="AO170" i="7" s="1"/>
  <c r="AO172" i="7" s="1"/>
  <c r="AK141" i="7"/>
  <c r="AK142" i="7" s="1"/>
  <c r="AK170" i="7" s="1"/>
  <c r="AK172" i="7" s="1"/>
  <c r="AG141" i="7"/>
  <c r="AG142" i="7" s="1"/>
  <c r="AG170" i="7" s="1"/>
  <c r="AG172" i="7" s="1"/>
  <c r="AJ141" i="7"/>
  <c r="AJ142" i="7" s="1"/>
  <c r="AJ170" i="7" s="1"/>
  <c r="AJ172" i="7" s="1"/>
  <c r="AM141" i="7"/>
  <c r="AM142" i="7" s="1"/>
  <c r="AM170" i="7" s="1"/>
  <c r="AM172" i="7" s="1"/>
  <c r="AI141" i="7"/>
  <c r="AI142" i="7" s="1"/>
  <c r="AI170" i="7" s="1"/>
  <c r="AI172" i="7" s="1"/>
  <c r="U98" i="7" l="1"/>
  <c r="AG179" i="7"/>
  <c r="AG110" i="7"/>
  <c r="AH179" i="7"/>
  <c r="AH110" i="7"/>
  <c r="AK179" i="7"/>
  <c r="AK110" i="7"/>
  <c r="AL110" i="7"/>
  <c r="AL179" i="7"/>
  <c r="AI179" i="7"/>
  <c r="AI110" i="7"/>
  <c r="AJ179" i="7"/>
  <c r="AJ110" i="7"/>
  <c r="AO179" i="7"/>
  <c r="AO110" i="7"/>
  <c r="AP179" i="7"/>
  <c r="AP110" i="7"/>
  <c r="AM179" i="7"/>
  <c r="AM110" i="7"/>
  <c r="AN179" i="7"/>
  <c r="AN110" i="7"/>
  <c r="AK178" i="7"/>
  <c r="AJ178" i="7"/>
  <c r="AG178" i="7"/>
  <c r="AI178" i="7"/>
  <c r="AL178" i="7"/>
  <c r="AO178" i="7"/>
  <c r="AH178" i="7"/>
  <c r="AN178" i="7"/>
  <c r="AP178" i="7"/>
  <c r="AM178" i="7"/>
  <c r="V56" i="7" l="1"/>
  <c r="V57" i="7" s="1"/>
  <c r="V177" i="7"/>
  <c r="V140" i="7"/>
  <c r="AG182" i="7"/>
  <c r="AG210" i="7" s="1"/>
  <c r="AN182" i="7"/>
  <c r="AN210" i="7" s="1"/>
  <c r="AL182" i="7"/>
  <c r="AL210" i="7" s="1"/>
  <c r="AM182" i="7"/>
  <c r="AM210" i="7" s="1"/>
  <c r="AP182" i="7"/>
  <c r="AP210" i="7" s="1"/>
  <c r="AJ182" i="7"/>
  <c r="AJ210" i="7" s="1"/>
  <c r="AO182" i="7"/>
  <c r="AO210" i="7" s="1"/>
  <c r="AI182" i="7"/>
  <c r="AI210" i="7" s="1"/>
  <c r="AK182" i="7"/>
  <c r="AK210" i="7" s="1"/>
  <c r="AH182" i="7"/>
  <c r="AH210" i="7" s="1"/>
  <c r="AK212" i="7" l="1"/>
  <c r="AK124" i="7" s="1"/>
  <c r="AP212" i="7"/>
  <c r="AP124" i="7" s="1"/>
  <c r="AG212" i="7"/>
  <c r="AG124" i="7" s="1"/>
  <c r="AI212" i="7"/>
  <c r="AI124" i="7" s="1"/>
  <c r="AM212" i="7"/>
  <c r="AM124" i="7" s="1"/>
  <c r="AO212" i="7"/>
  <c r="AO124" i="7" s="1"/>
  <c r="AL212" i="7"/>
  <c r="AL124" i="7" s="1"/>
  <c r="AH212" i="7"/>
  <c r="AH124" i="7" s="1"/>
  <c r="AJ212" i="7"/>
  <c r="AJ124" i="7" s="1"/>
  <c r="AN212" i="7"/>
  <c r="AN124" i="7" s="1"/>
  <c r="V91" i="7"/>
  <c r="V92" i="7" s="1"/>
  <c r="V97" i="7" s="1"/>
  <c r="AI111" i="7" l="1"/>
  <c r="AI112" i="7" s="1"/>
  <c r="AI113" i="7" s="1"/>
  <c r="AP111" i="7"/>
  <c r="AP112" i="7" s="1"/>
  <c r="AP113" i="7" s="1"/>
  <c r="AO111" i="7"/>
  <c r="AO112" i="7" s="1"/>
  <c r="AO113" i="7" s="1"/>
  <c r="AJ111" i="7"/>
  <c r="AJ112" i="7" s="1"/>
  <c r="AJ113" i="7" s="1"/>
  <c r="AK111" i="7"/>
  <c r="AK112" i="7" s="1"/>
  <c r="AK113" i="7" s="1"/>
  <c r="AM111" i="7"/>
  <c r="AM112" i="7" s="1"/>
  <c r="AM113" i="7" s="1"/>
  <c r="AH111" i="7"/>
  <c r="AH112" i="7" s="1"/>
  <c r="AH113" i="7" s="1"/>
  <c r="AG111" i="7"/>
  <c r="AG112" i="7" s="1"/>
  <c r="AG113" i="7" s="1"/>
  <c r="AL111" i="7"/>
  <c r="AL112" i="7" s="1"/>
  <c r="AL113" i="7" s="1"/>
  <c r="AN111" i="7"/>
  <c r="AN112" i="7" s="1"/>
  <c r="AN113" i="7" s="1"/>
  <c r="V98" i="7"/>
  <c r="M357" i="7" l="1"/>
  <c r="M361" i="7" s="1"/>
  <c r="C266" i="7"/>
  <c r="B266" i="7" s="1"/>
  <c r="M219" i="7"/>
  <c r="M222" i="7"/>
  <c r="M220" i="7"/>
  <c r="M225" i="7" l="1"/>
  <c r="AD141" i="7"/>
  <c r="AD142" i="7" s="1"/>
  <c r="AD170" i="7" s="1"/>
  <c r="AD172" i="7" s="1"/>
  <c r="AD178" i="7"/>
  <c r="AB141" i="7"/>
  <c r="AB142" i="7" s="1"/>
  <c r="AB170" i="7" s="1"/>
  <c r="AB172" i="7" s="1"/>
  <c r="AB178" i="7"/>
  <c r="AF141" i="7"/>
  <c r="AF142" i="7" s="1"/>
  <c r="AF170" i="7" s="1"/>
  <c r="AF172" i="7" s="1"/>
  <c r="AF178" i="7"/>
  <c r="AC141" i="7"/>
  <c r="AC142" i="7" s="1"/>
  <c r="AC170" i="7" s="1"/>
  <c r="AC172" i="7" s="1"/>
  <c r="AC178" i="7"/>
  <c r="AE141" i="7"/>
  <c r="AE142" i="7" s="1"/>
  <c r="AE170" i="7" s="1"/>
  <c r="AE172" i="7" s="1"/>
  <c r="AE178" i="7"/>
  <c r="AD110" i="7" l="1"/>
  <c r="AD179" i="7"/>
  <c r="AD182" i="7" s="1"/>
  <c r="AD210" i="7" s="1"/>
  <c r="AB179" i="7"/>
  <c r="AB182" i="7" s="1"/>
  <c r="AB210" i="7" s="1"/>
  <c r="AB110" i="7"/>
  <c r="AE110" i="7"/>
  <c r="AE179" i="7"/>
  <c r="AE182" i="7" s="1"/>
  <c r="AE210" i="7" s="1"/>
  <c r="AF179" i="7"/>
  <c r="AF182" i="7" s="1"/>
  <c r="AF210" i="7" s="1"/>
  <c r="AF110" i="7"/>
  <c r="AC110" i="7"/>
  <c r="AC179" i="7"/>
  <c r="AC182" i="7" s="1"/>
  <c r="AC210" i="7" s="1"/>
  <c r="AB212" i="7" l="1"/>
  <c r="AB124" i="7" s="1"/>
  <c r="AC212" i="7"/>
  <c r="AC124" i="7" s="1"/>
  <c r="AD212" i="7"/>
  <c r="AD124" i="7" s="1"/>
  <c r="AF212" i="7"/>
  <c r="AF124" i="7" s="1"/>
  <c r="AE212" i="7"/>
  <c r="AE124" i="7" s="1"/>
  <c r="AD111" i="7" l="1"/>
  <c r="AD112" i="7" s="1"/>
  <c r="AD113" i="7" s="1"/>
  <c r="AC111" i="7"/>
  <c r="AC112" i="7" s="1"/>
  <c r="AC113" i="7" s="1"/>
  <c r="AE111" i="7"/>
  <c r="AE112" i="7" s="1"/>
  <c r="AE113" i="7" s="1"/>
  <c r="AB111" i="7"/>
  <c r="AB112" i="7" s="1"/>
  <c r="AB113" i="7" s="1"/>
  <c r="AF111" i="7"/>
  <c r="AF112" i="7" s="1"/>
  <c r="AF113" i="7" s="1"/>
  <c r="L545" i="7"/>
  <c r="I545" i="7"/>
  <c r="R545" i="7"/>
  <c r="O545" i="7"/>
  <c r="T545" i="7"/>
  <c r="K545" i="7"/>
  <c r="G545" i="7"/>
  <c r="S545" i="7"/>
  <c r="N545" i="7"/>
  <c r="D545" i="7"/>
  <c r="E545" i="7"/>
  <c r="F545" i="7"/>
  <c r="M545" i="7"/>
  <c r="P545" i="7"/>
  <c r="Q545" i="7"/>
  <c r="H545" i="7"/>
  <c r="J545" i="7"/>
  <c r="C545" i="7"/>
  <c r="B566" i="7" l="1"/>
  <c r="F20" i="1" s="1"/>
  <c r="C558" i="7"/>
  <c r="Q558" i="7"/>
  <c r="E558" i="7"/>
  <c r="G558" i="7"/>
  <c r="R558" i="7"/>
  <c r="P558" i="7"/>
  <c r="D558" i="7"/>
  <c r="K558" i="7"/>
  <c r="I558" i="7"/>
  <c r="M558" i="7"/>
  <c r="N558" i="7"/>
  <c r="T558" i="7"/>
  <c r="L558" i="7"/>
  <c r="J558" i="7"/>
  <c r="H558" i="7"/>
  <c r="F558" i="7"/>
  <c r="S558" i="7"/>
  <c r="O558" i="7"/>
  <c r="B558" i="7" l="1"/>
  <c r="N684" i="7"/>
  <c r="S70" i="7"/>
  <c r="S76" i="7" s="1"/>
  <c r="S82" i="7" s="1"/>
  <c r="O684" i="7"/>
  <c r="J685" i="7"/>
  <c r="G684" i="7"/>
  <c r="B684" i="7"/>
  <c r="L684" i="7"/>
  <c r="J684" i="7"/>
  <c r="C684" i="7"/>
  <c r="H684" i="7"/>
  <c r="K684" i="7"/>
  <c r="Q684" i="7"/>
  <c r="M684" i="7"/>
  <c r="F685" i="7" l="1"/>
  <c r="F139" i="7" s="1"/>
  <c r="E684" i="7"/>
  <c r="S570" i="7"/>
  <c r="R684" i="7"/>
  <c r="E685" i="7"/>
  <c r="E139" i="7" s="1"/>
  <c r="D684" i="7"/>
  <c r="G570" i="7"/>
  <c r="F684" i="7"/>
  <c r="Q685" i="7"/>
  <c r="Q176" i="7" s="1"/>
  <c r="P684" i="7"/>
  <c r="T570" i="7"/>
  <c r="T70" i="7" s="1"/>
  <c r="T76" i="7" s="1"/>
  <c r="T82" i="7" s="1"/>
  <c r="S684" i="7"/>
  <c r="J570" i="7"/>
  <c r="I684" i="7"/>
  <c r="T685" i="7"/>
  <c r="T176" i="7" s="1"/>
  <c r="E570" i="7"/>
  <c r="E70" i="7" s="1"/>
  <c r="E76" i="7" s="1"/>
  <c r="E82" i="7" s="1"/>
  <c r="S685" i="7"/>
  <c r="S139" i="7" s="1"/>
  <c r="G685" i="7"/>
  <c r="G176" i="7" s="1"/>
  <c r="F570" i="7"/>
  <c r="F70" i="7" s="1"/>
  <c r="F76" i="7" s="1"/>
  <c r="F82" i="7" s="1"/>
  <c r="Q570" i="7"/>
  <c r="B88" i="7"/>
  <c r="B89" i="7" s="1"/>
  <c r="B548" i="7"/>
  <c r="L570" i="7"/>
  <c r="L70" i="7" s="1"/>
  <c r="L76" i="7" s="1"/>
  <c r="L82" i="7" s="1"/>
  <c r="L685" i="7"/>
  <c r="C70" i="7"/>
  <c r="C76" i="7" s="1"/>
  <c r="C82" i="7" s="1"/>
  <c r="C685" i="7"/>
  <c r="J139" i="7"/>
  <c r="J176" i="7"/>
  <c r="J55" i="7"/>
  <c r="N570" i="7"/>
  <c r="N685" i="7"/>
  <c r="I570" i="7"/>
  <c r="I70" i="7" s="1"/>
  <c r="I76" i="7" s="1"/>
  <c r="I82" i="7" s="1"/>
  <c r="I685" i="7"/>
  <c r="K570" i="7"/>
  <c r="K70" i="7" s="1"/>
  <c r="K76" i="7" s="1"/>
  <c r="K82" i="7" s="1"/>
  <c r="J70" i="7"/>
  <c r="J76" i="7" s="1"/>
  <c r="J82" i="7" s="1"/>
  <c r="K685" i="7"/>
  <c r="H570" i="7"/>
  <c r="H70" i="7" s="1"/>
  <c r="H76" i="7" s="1"/>
  <c r="H82" i="7" s="1"/>
  <c r="G70" i="7"/>
  <c r="G76" i="7" s="1"/>
  <c r="G82" i="7" s="1"/>
  <c r="H685" i="7"/>
  <c r="O570" i="7"/>
  <c r="N70" i="7"/>
  <c r="N76" i="7" s="1"/>
  <c r="N82" i="7" s="1"/>
  <c r="O685" i="7"/>
  <c r="R570" i="7"/>
  <c r="R70" i="7" s="1"/>
  <c r="R76" i="7" s="1"/>
  <c r="R82" i="7" s="1"/>
  <c r="Q70" i="7"/>
  <c r="Q76" i="7" s="1"/>
  <c r="Q82" i="7" s="1"/>
  <c r="R685" i="7"/>
  <c r="D570" i="7"/>
  <c r="D70" i="7" s="1"/>
  <c r="D76" i="7" s="1"/>
  <c r="D82" i="7" s="1"/>
  <c r="D685" i="7"/>
  <c r="M570" i="7"/>
  <c r="M70" i="7" s="1"/>
  <c r="M76" i="7" s="1"/>
  <c r="M82" i="7" s="1"/>
  <c r="M685" i="7"/>
  <c r="P570" i="7"/>
  <c r="P70" i="7" s="1"/>
  <c r="P76" i="7" s="1"/>
  <c r="P82" i="7" s="1"/>
  <c r="O70" i="7"/>
  <c r="O76" i="7" s="1"/>
  <c r="O82" i="7" s="1"/>
  <c r="P685" i="7"/>
  <c r="F55" i="7" l="1"/>
  <c r="Q139" i="7"/>
  <c r="E176" i="7"/>
  <c r="F176" i="7"/>
  <c r="Q55" i="7"/>
  <c r="E55" i="7"/>
  <c r="B70" i="7"/>
  <c r="B76" i="7" s="1"/>
  <c r="B82" i="7" s="1"/>
  <c r="C360" i="7" s="1"/>
  <c r="F360" i="7" s="1"/>
  <c r="T139" i="7"/>
  <c r="T55" i="7"/>
  <c r="G55" i="7"/>
  <c r="S55" i="7"/>
  <c r="G139" i="7"/>
  <c r="S176" i="7"/>
  <c r="C546" i="7"/>
  <c r="C547" i="7" s="1"/>
  <c r="F19" i="1"/>
  <c r="M139" i="7"/>
  <c r="M176" i="7"/>
  <c r="M55" i="7"/>
  <c r="I176" i="7"/>
  <c r="I139" i="7"/>
  <c r="I55" i="7"/>
  <c r="L139" i="7"/>
  <c r="L55" i="7"/>
  <c r="L176" i="7"/>
  <c r="H176" i="7"/>
  <c r="H139" i="7"/>
  <c r="H55" i="7"/>
  <c r="K176" i="7"/>
  <c r="K139" i="7"/>
  <c r="K55" i="7"/>
  <c r="R139" i="7"/>
  <c r="R176" i="7"/>
  <c r="R55" i="7"/>
  <c r="O55" i="7"/>
  <c r="O176" i="7"/>
  <c r="O139" i="7"/>
  <c r="C176" i="7"/>
  <c r="C139" i="7"/>
  <c r="C55" i="7"/>
  <c r="P139" i="7"/>
  <c r="P55" i="7"/>
  <c r="P176" i="7"/>
  <c r="D139" i="7"/>
  <c r="D55" i="7"/>
  <c r="D176" i="7"/>
  <c r="N139" i="7"/>
  <c r="N176" i="7"/>
  <c r="N55" i="7"/>
  <c r="C224" i="7" l="1"/>
  <c r="F224" i="7" s="1"/>
  <c r="C223" i="7"/>
  <c r="F223" i="7" s="1"/>
  <c r="C222" i="7"/>
  <c r="F222" i="7" s="1"/>
  <c r="C220" i="7"/>
  <c r="F220" i="7" s="1"/>
  <c r="C359" i="7"/>
  <c r="F359" i="7" s="1"/>
  <c r="B90" i="7"/>
  <c r="B96" i="7" s="1"/>
  <c r="C358" i="7"/>
  <c r="F358" i="7" s="1"/>
  <c r="C356" i="7"/>
  <c r="F356" i="7" s="1"/>
  <c r="F17" i="1"/>
  <c r="F18" i="1" s="1"/>
  <c r="C357" i="7"/>
  <c r="F357" i="7" s="1"/>
  <c r="C219" i="7"/>
  <c r="F219" i="7" s="1"/>
  <c r="C221" i="7"/>
  <c r="F221" i="7" s="1"/>
  <c r="C355" i="7"/>
  <c r="F355" i="7" s="1"/>
  <c r="C354" i="7"/>
  <c r="C218" i="7"/>
  <c r="C140" i="7"/>
  <c r="C56" i="7"/>
  <c r="C57" i="7" s="1"/>
  <c r="C177" i="7"/>
  <c r="F354" i="7" l="1"/>
  <c r="F361" i="7" s="1"/>
  <c r="C361" i="7"/>
  <c r="C225" i="7"/>
  <c r="F218" i="7"/>
  <c r="F225" i="7" s="1"/>
  <c r="B92" i="7"/>
  <c r="B97" i="7" s="1"/>
  <c r="B98" i="7" s="1"/>
  <c r="B113" i="7" s="1"/>
  <c r="C91" i="7"/>
  <c r="C92" i="7" s="1"/>
  <c r="C97" i="7" s="1"/>
  <c r="C98" i="7" s="1"/>
  <c r="C548" i="7"/>
  <c r="D546" i="7" s="1"/>
  <c r="D547" i="7" s="1"/>
  <c r="B124" i="7"/>
  <c r="H360" i="7" l="1"/>
  <c r="K360" i="7" s="1"/>
  <c r="L360" i="7" s="1"/>
  <c r="I361" i="7"/>
  <c r="H224" i="7"/>
  <c r="K224" i="7" s="1"/>
  <c r="L224" i="7" s="1"/>
  <c r="I225" i="7"/>
  <c r="I224" i="7" s="1"/>
  <c r="J224" i="7" s="1"/>
  <c r="D56" i="7"/>
  <c r="D57" i="7" s="1"/>
  <c r="D140" i="7"/>
  <c r="D177" i="7"/>
  <c r="H220" i="7"/>
  <c r="K220" i="7" s="1"/>
  <c r="L220" i="7" s="1"/>
  <c r="H223" i="7"/>
  <c r="H219" i="7"/>
  <c r="K219" i="7" s="1"/>
  <c r="L219" i="7" s="1"/>
  <c r="H222" i="7"/>
  <c r="K222" i="7" s="1"/>
  <c r="L222" i="7" s="1"/>
  <c r="H221" i="7"/>
  <c r="K221" i="7" s="1"/>
  <c r="L221" i="7" s="1"/>
  <c r="H218" i="7"/>
  <c r="H355" i="7"/>
  <c r="K355" i="7" s="1"/>
  <c r="L355" i="7" s="1"/>
  <c r="H354" i="7"/>
  <c r="H357" i="7"/>
  <c r="K357" i="7" s="1"/>
  <c r="L357" i="7" s="1"/>
  <c r="H359" i="7"/>
  <c r="H356" i="7"/>
  <c r="K356" i="7" s="1"/>
  <c r="L356" i="7" s="1"/>
  <c r="H358" i="7"/>
  <c r="K358" i="7" s="1"/>
  <c r="L358" i="7" s="1"/>
  <c r="B117" i="7"/>
  <c r="I360" i="7" l="1"/>
  <c r="J360" i="7" s="1"/>
  <c r="N224" i="7" s="1"/>
  <c r="H361" i="7"/>
  <c r="K359" i="7"/>
  <c r="L359" i="7" s="1"/>
  <c r="N360" i="7"/>
  <c r="O360" i="7" s="1"/>
  <c r="Q360" i="7" s="1"/>
  <c r="K223" i="7"/>
  <c r="L223" i="7" s="1"/>
  <c r="H225" i="7"/>
  <c r="F16" i="1"/>
  <c r="F14" i="1"/>
  <c r="D91" i="7"/>
  <c r="D92" i="7" s="1"/>
  <c r="D97" i="7" s="1"/>
  <c r="D98" i="7" s="1"/>
  <c r="D548" i="7"/>
  <c r="E546" i="7" s="1"/>
  <c r="E547" i="7" s="1"/>
  <c r="B118" i="7"/>
  <c r="K354" i="7"/>
  <c r="L354" i="7" s="1"/>
  <c r="C102" i="7"/>
  <c r="I219" i="7"/>
  <c r="J219" i="7" s="1"/>
  <c r="I220" i="7"/>
  <c r="J220" i="7" s="1"/>
  <c r="I223" i="7"/>
  <c r="J223" i="7" s="1"/>
  <c r="I222" i="7"/>
  <c r="J222" i="7" s="1"/>
  <c r="I218" i="7"/>
  <c r="J218" i="7" s="1"/>
  <c r="I221" i="7"/>
  <c r="J221" i="7" s="1"/>
  <c r="C103" i="7"/>
  <c r="I357" i="7"/>
  <c r="J357" i="7" s="1"/>
  <c r="N357" i="7" s="1"/>
  <c r="O357" i="7" s="1"/>
  <c r="Q357" i="7" s="1"/>
  <c r="I359" i="7"/>
  <c r="J359" i="7" s="1"/>
  <c r="I355" i="7"/>
  <c r="J355" i="7" s="1"/>
  <c r="N355" i="7" s="1"/>
  <c r="O355" i="7" s="1"/>
  <c r="I356" i="7"/>
  <c r="J356" i="7" s="1"/>
  <c r="N220" i="7" s="1"/>
  <c r="O220" i="7" s="1"/>
  <c r="Q220" i="7" s="1"/>
  <c r="I354" i="7"/>
  <c r="J354" i="7" s="1"/>
  <c r="I358" i="7"/>
  <c r="J358" i="7" s="1"/>
  <c r="N222" i="7" s="1"/>
  <c r="O222" i="7" s="1"/>
  <c r="Q222" i="7" s="1"/>
  <c r="K218" i="7"/>
  <c r="L218" i="7" s="1"/>
  <c r="L361" i="7" l="1"/>
  <c r="AP261" i="7"/>
  <c r="AL261" i="7"/>
  <c r="AH261" i="7"/>
  <c r="AD261" i="7"/>
  <c r="Z261" i="7"/>
  <c r="V261" i="7"/>
  <c r="R261" i="7"/>
  <c r="N261" i="7"/>
  <c r="J261" i="7"/>
  <c r="F261" i="7"/>
  <c r="P261" i="7"/>
  <c r="AO261" i="7"/>
  <c r="AK261" i="7"/>
  <c r="AG261" i="7"/>
  <c r="AC261" i="7"/>
  <c r="Y261" i="7"/>
  <c r="U261" i="7"/>
  <c r="Q261" i="7"/>
  <c r="M261" i="7"/>
  <c r="I261" i="7"/>
  <c r="E261" i="7"/>
  <c r="AN261" i="7"/>
  <c r="AJ261" i="7"/>
  <c r="AF261" i="7"/>
  <c r="AB261" i="7"/>
  <c r="X261" i="7"/>
  <c r="T261" i="7"/>
  <c r="L261" i="7"/>
  <c r="H261" i="7"/>
  <c r="D261" i="7"/>
  <c r="AM261" i="7"/>
  <c r="W261" i="7"/>
  <c r="G261" i="7"/>
  <c r="AA261" i="7"/>
  <c r="AI261" i="7"/>
  <c r="S261" i="7"/>
  <c r="C261" i="7"/>
  <c r="AE261" i="7"/>
  <c r="O261" i="7"/>
  <c r="K261" i="7"/>
  <c r="AP263" i="7"/>
  <c r="AL263" i="7"/>
  <c r="AH263" i="7"/>
  <c r="AD263" i="7"/>
  <c r="Z263" i="7"/>
  <c r="V263" i="7"/>
  <c r="R263" i="7"/>
  <c r="N263" i="7"/>
  <c r="J263" i="7"/>
  <c r="F263" i="7"/>
  <c r="AJ263" i="7"/>
  <c r="AB263" i="7"/>
  <c r="AO263" i="7"/>
  <c r="AK263" i="7"/>
  <c r="AG263" i="7"/>
  <c r="AC263" i="7"/>
  <c r="Y263" i="7"/>
  <c r="U263" i="7"/>
  <c r="Q263" i="7"/>
  <c r="M263" i="7"/>
  <c r="I263" i="7"/>
  <c r="E263" i="7"/>
  <c r="AN263" i="7"/>
  <c r="AF263" i="7"/>
  <c r="X263" i="7"/>
  <c r="P263" i="7"/>
  <c r="L263" i="7"/>
  <c r="H263" i="7"/>
  <c r="D263" i="7"/>
  <c r="AE263" i="7"/>
  <c r="S263" i="7"/>
  <c r="C263" i="7"/>
  <c r="T263" i="7"/>
  <c r="AA263" i="7"/>
  <c r="O263" i="7"/>
  <c r="AM263" i="7"/>
  <c r="W263" i="7"/>
  <c r="K263" i="7"/>
  <c r="AI263" i="7"/>
  <c r="G263" i="7"/>
  <c r="N223" i="7"/>
  <c r="O223" i="7" s="1"/>
  <c r="Q223" i="7" s="1"/>
  <c r="J361" i="7"/>
  <c r="J225" i="7"/>
  <c r="L225" i="7"/>
  <c r="E140" i="7"/>
  <c r="E91" i="7"/>
  <c r="E92" i="7" s="1"/>
  <c r="E177" i="7"/>
  <c r="E56" i="7"/>
  <c r="E57" i="7" s="1"/>
  <c r="N221" i="7"/>
  <c r="O221" i="7" s="1"/>
  <c r="Q221" i="7" s="1"/>
  <c r="C262" i="7" s="1"/>
  <c r="Q355" i="7"/>
  <c r="C104" i="7"/>
  <c r="C180" i="7"/>
  <c r="N219" i="7"/>
  <c r="O219" i="7" s="1"/>
  <c r="Q219" i="7" s="1"/>
  <c r="N354" i="7"/>
  <c r="N218" i="7"/>
  <c r="N359" i="7"/>
  <c r="O359" i="7" s="1"/>
  <c r="Q359" i="7" s="1"/>
  <c r="N356" i="7"/>
  <c r="O356" i="7" s="1"/>
  <c r="Q356" i="7" s="1"/>
  <c r="N358" i="7"/>
  <c r="O358" i="7" s="1"/>
  <c r="Q358" i="7" s="1"/>
  <c r="P398" i="7"/>
  <c r="R398" i="7"/>
  <c r="H398" i="7"/>
  <c r="N398" i="7"/>
  <c r="AK398" i="7"/>
  <c r="V398" i="7"/>
  <c r="AJ398" i="7"/>
  <c r="AI398" i="7"/>
  <c r="F398" i="7"/>
  <c r="T398" i="7"/>
  <c r="AP398" i="7"/>
  <c r="AO398" i="7"/>
  <c r="L398" i="7"/>
  <c r="AE398" i="7"/>
  <c r="AB398" i="7"/>
  <c r="E398" i="7"/>
  <c r="U398" i="7"/>
  <c r="AM398" i="7"/>
  <c r="I398" i="7"/>
  <c r="O398" i="7"/>
  <c r="D398" i="7"/>
  <c r="M398" i="7"/>
  <c r="W398" i="7"/>
  <c r="C398" i="7"/>
  <c r="AA398" i="7"/>
  <c r="AG398" i="7"/>
  <c r="J398" i="7"/>
  <c r="K398" i="7"/>
  <c r="AC398" i="7"/>
  <c r="AN398" i="7"/>
  <c r="AL398" i="7"/>
  <c r="X398" i="7"/>
  <c r="AH398" i="7"/>
  <c r="AD398" i="7"/>
  <c r="Z398" i="7"/>
  <c r="G398" i="7"/>
  <c r="Q398" i="7"/>
  <c r="S398" i="7"/>
  <c r="AF398" i="7"/>
  <c r="Y398" i="7"/>
  <c r="E548" i="7"/>
  <c r="N225" i="7" l="1"/>
  <c r="AP260" i="7"/>
  <c r="AL260" i="7"/>
  <c r="AH260" i="7"/>
  <c r="AD260" i="7"/>
  <c r="Z260" i="7"/>
  <c r="V260" i="7"/>
  <c r="R260" i="7"/>
  <c r="N260" i="7"/>
  <c r="J260" i="7"/>
  <c r="F260" i="7"/>
  <c r="D260" i="7"/>
  <c r="AO260" i="7"/>
  <c r="AK260" i="7"/>
  <c r="AG260" i="7"/>
  <c r="AC260" i="7"/>
  <c r="Y260" i="7"/>
  <c r="U260" i="7"/>
  <c r="Q260" i="7"/>
  <c r="M260" i="7"/>
  <c r="I260" i="7"/>
  <c r="E260" i="7"/>
  <c r="AN260" i="7"/>
  <c r="AJ260" i="7"/>
  <c r="AF260" i="7"/>
  <c r="AB260" i="7"/>
  <c r="X260" i="7"/>
  <c r="T260" i="7"/>
  <c r="P260" i="7"/>
  <c r="L260" i="7"/>
  <c r="H260" i="7"/>
  <c r="AE260" i="7"/>
  <c r="O260" i="7"/>
  <c r="AI260" i="7"/>
  <c r="C260" i="7"/>
  <c r="AA260" i="7"/>
  <c r="K260" i="7"/>
  <c r="AM260" i="7"/>
  <c r="W260" i="7"/>
  <c r="G260" i="7"/>
  <c r="S260" i="7"/>
  <c r="AP264" i="7"/>
  <c r="AL264" i="7"/>
  <c r="AH264" i="7"/>
  <c r="AD264" i="7"/>
  <c r="Z264" i="7"/>
  <c r="V264" i="7"/>
  <c r="R264" i="7"/>
  <c r="N264" i="7"/>
  <c r="J264" i="7"/>
  <c r="F264" i="7"/>
  <c r="AO264" i="7"/>
  <c r="AK264" i="7"/>
  <c r="AG264" i="7"/>
  <c r="AC264" i="7"/>
  <c r="Y264" i="7"/>
  <c r="U264" i="7"/>
  <c r="Q264" i="7"/>
  <c r="M264" i="7"/>
  <c r="I264" i="7"/>
  <c r="E264" i="7"/>
  <c r="AN264" i="7"/>
  <c r="AF264" i="7"/>
  <c r="X264" i="7"/>
  <c r="P264" i="7"/>
  <c r="H264" i="7"/>
  <c r="AI264" i="7"/>
  <c r="AA264" i="7"/>
  <c r="K264" i="7"/>
  <c r="AM264" i="7"/>
  <c r="AE264" i="7"/>
  <c r="W264" i="7"/>
  <c r="O264" i="7"/>
  <c r="G264" i="7"/>
  <c r="AJ264" i="7"/>
  <c r="AB264" i="7"/>
  <c r="T264" i="7"/>
  <c r="L264" i="7"/>
  <c r="D264" i="7"/>
  <c r="S264" i="7"/>
  <c r="C264" i="7"/>
  <c r="N361" i="7"/>
  <c r="O224" i="7"/>
  <c r="Q224" i="7" s="1"/>
  <c r="E97" i="7"/>
  <c r="E98" i="7" s="1"/>
  <c r="F546" i="7"/>
  <c r="F547" i="7" s="1"/>
  <c r="P400" i="7"/>
  <c r="X400" i="7"/>
  <c r="AN400" i="7"/>
  <c r="K400" i="7"/>
  <c r="I400" i="7"/>
  <c r="T400" i="7"/>
  <c r="AC400" i="7"/>
  <c r="U400" i="7"/>
  <c r="AL400" i="7"/>
  <c r="AB400" i="7"/>
  <c r="M400" i="7"/>
  <c r="Z400" i="7"/>
  <c r="H400" i="7"/>
  <c r="AK400" i="7"/>
  <c r="V400" i="7"/>
  <c r="AM400" i="7"/>
  <c r="G400" i="7"/>
  <c r="E400" i="7"/>
  <c r="Q400" i="7"/>
  <c r="Y400" i="7"/>
  <c r="AO400" i="7"/>
  <c r="AH400" i="7"/>
  <c r="AE400" i="7"/>
  <c r="C400" i="7"/>
  <c r="AF400" i="7"/>
  <c r="AI400" i="7"/>
  <c r="D400" i="7"/>
  <c r="W400" i="7"/>
  <c r="AG400" i="7"/>
  <c r="R400" i="7"/>
  <c r="J400" i="7"/>
  <c r="AD400" i="7"/>
  <c r="N400" i="7"/>
  <c r="S400" i="7"/>
  <c r="O400" i="7"/>
  <c r="F400" i="7"/>
  <c r="L400" i="7"/>
  <c r="AA400" i="7"/>
  <c r="AJ400" i="7"/>
  <c r="AP400" i="7"/>
  <c r="O354" i="7"/>
  <c r="O361" i="7" s="1"/>
  <c r="B263" i="7" a="1"/>
  <c r="B263" i="7" s="1"/>
  <c r="O218" i="7"/>
  <c r="E396" i="7"/>
  <c r="U396" i="7"/>
  <c r="P396" i="7"/>
  <c r="AF396" i="7"/>
  <c r="AP396" i="7"/>
  <c r="D396" i="7"/>
  <c r="V396" i="7"/>
  <c r="L396" i="7"/>
  <c r="AG396" i="7"/>
  <c r="T396" i="7"/>
  <c r="AN396" i="7"/>
  <c r="F396" i="7"/>
  <c r="AB396" i="7"/>
  <c r="O396" i="7"/>
  <c r="Y396" i="7"/>
  <c r="R396" i="7"/>
  <c r="AO396" i="7"/>
  <c r="AD396" i="7"/>
  <c r="N396" i="7"/>
  <c r="Q396" i="7"/>
  <c r="AM396" i="7"/>
  <c r="K396" i="7"/>
  <c r="H396" i="7"/>
  <c r="C396" i="7"/>
  <c r="AJ396" i="7"/>
  <c r="M396" i="7"/>
  <c r="AA396" i="7"/>
  <c r="Z396" i="7"/>
  <c r="AK396" i="7"/>
  <c r="X396" i="7"/>
  <c r="I396" i="7"/>
  <c r="G396" i="7"/>
  <c r="W396" i="7"/>
  <c r="J396" i="7"/>
  <c r="AE396" i="7"/>
  <c r="AL396" i="7"/>
  <c r="AH396" i="7"/>
  <c r="S396" i="7"/>
  <c r="AI396" i="7"/>
  <c r="AC396" i="7"/>
  <c r="B261" i="7" a="1"/>
  <c r="B261" i="7" s="1"/>
  <c r="B398" i="7" a="1"/>
  <c r="B398" i="7" s="1"/>
  <c r="C399" i="7"/>
  <c r="AL399" i="7"/>
  <c r="AO399" i="7"/>
  <c r="AG399" i="7"/>
  <c r="AN399" i="7"/>
  <c r="AK399" i="7"/>
  <c r="D399" i="7"/>
  <c r="AC399" i="7"/>
  <c r="Z399" i="7"/>
  <c r="H399" i="7"/>
  <c r="T399" i="7"/>
  <c r="AM399" i="7"/>
  <c r="AD399" i="7"/>
  <c r="Q399" i="7"/>
  <c r="J399" i="7"/>
  <c r="Y399" i="7"/>
  <c r="M399" i="7"/>
  <c r="AB399" i="7"/>
  <c r="AA399" i="7"/>
  <c r="AH399" i="7"/>
  <c r="S399" i="7"/>
  <c r="V399" i="7"/>
  <c r="X399" i="7"/>
  <c r="AF399" i="7"/>
  <c r="W399" i="7"/>
  <c r="E399" i="7"/>
  <c r="K399" i="7"/>
  <c r="O399" i="7"/>
  <c r="L399" i="7"/>
  <c r="AE399" i="7"/>
  <c r="I399" i="7"/>
  <c r="AI399" i="7"/>
  <c r="N399" i="7"/>
  <c r="AJ399" i="7"/>
  <c r="P399" i="7"/>
  <c r="G399" i="7"/>
  <c r="F399" i="7"/>
  <c r="AP399" i="7"/>
  <c r="R399" i="7"/>
  <c r="U399" i="7"/>
  <c r="AD397" i="7"/>
  <c r="R397" i="7"/>
  <c r="S397" i="7"/>
  <c r="E397" i="7"/>
  <c r="AK397" i="7"/>
  <c r="U397" i="7"/>
  <c r="M397" i="7"/>
  <c r="L397" i="7"/>
  <c r="AL397" i="7"/>
  <c r="AO397" i="7"/>
  <c r="N397" i="7"/>
  <c r="AF397" i="7"/>
  <c r="Q397" i="7"/>
  <c r="AP397" i="7"/>
  <c r="AN397" i="7"/>
  <c r="C397" i="7"/>
  <c r="AC397" i="7"/>
  <c r="X397" i="7"/>
  <c r="T397" i="7"/>
  <c r="Y397" i="7"/>
  <c r="I397" i="7"/>
  <c r="AI397" i="7"/>
  <c r="H397" i="7"/>
  <c r="V397" i="7"/>
  <c r="AA397" i="7"/>
  <c r="O397" i="7"/>
  <c r="J397" i="7"/>
  <c r="F397" i="7"/>
  <c r="G397" i="7"/>
  <c r="AJ397" i="7"/>
  <c r="K397" i="7"/>
  <c r="AB397" i="7"/>
  <c r="P397" i="7"/>
  <c r="AH397" i="7"/>
  <c r="Z397" i="7"/>
  <c r="AE397" i="7"/>
  <c r="D397" i="7"/>
  <c r="AG397" i="7"/>
  <c r="AM397" i="7"/>
  <c r="W397" i="7"/>
  <c r="O225" i="7" l="1"/>
  <c r="B262" i="7" a="1"/>
  <c r="B262" i="7" s="1"/>
  <c r="B260" i="7" a="1"/>
  <c r="B260" i="7" s="1"/>
  <c r="F56" i="7"/>
  <c r="F57" i="7" s="1"/>
  <c r="F177" i="7"/>
  <c r="F140" i="7"/>
  <c r="B397" i="7" a="1"/>
  <c r="B397" i="7" s="1"/>
  <c r="B396" i="7" a="1"/>
  <c r="B396" i="7" s="1"/>
  <c r="Q218" i="7"/>
  <c r="Q225" i="7" s="1"/>
  <c r="B399" i="7" a="1"/>
  <c r="B399" i="7" s="1"/>
  <c r="P354" i="7"/>
  <c r="AP259" i="7" l="1"/>
  <c r="AP267" i="7" s="1"/>
  <c r="AL259" i="7"/>
  <c r="AL267" i="7" s="1"/>
  <c r="AH259" i="7"/>
  <c r="AH267" i="7" s="1"/>
  <c r="AD259" i="7"/>
  <c r="AD267" i="7" s="1"/>
  <c r="Z259" i="7"/>
  <c r="Z267" i="7" s="1"/>
  <c r="Z141" i="7" s="1"/>
  <c r="Z142" i="7" s="1"/>
  <c r="Z170" i="7" s="1"/>
  <c r="Z172" i="7" s="1"/>
  <c r="V259" i="7"/>
  <c r="V267" i="7" s="1"/>
  <c r="V141" i="7" s="1"/>
  <c r="V142" i="7" s="1"/>
  <c r="V170" i="7" s="1"/>
  <c r="V172" i="7" s="1"/>
  <c r="R259" i="7"/>
  <c r="R267" i="7" s="1"/>
  <c r="R141" i="7" s="1"/>
  <c r="N259" i="7"/>
  <c r="N267" i="7" s="1"/>
  <c r="N141" i="7" s="1"/>
  <c r="J259" i="7"/>
  <c r="J267" i="7" s="1"/>
  <c r="J141" i="7" s="1"/>
  <c r="F259" i="7"/>
  <c r="F267" i="7" s="1"/>
  <c r="F141" i="7" s="1"/>
  <c r="F142" i="7" s="1"/>
  <c r="F170" i="7" s="1"/>
  <c r="F172" i="7" s="1"/>
  <c r="AJ259" i="7"/>
  <c r="AO259" i="7"/>
  <c r="AO267" i="7" s="1"/>
  <c r="AK259" i="7"/>
  <c r="AK267" i="7" s="1"/>
  <c r="AG259" i="7"/>
  <c r="AG267" i="7" s="1"/>
  <c r="AC259" i="7"/>
  <c r="AC267" i="7" s="1"/>
  <c r="Y259" i="7"/>
  <c r="Y267" i="7" s="1"/>
  <c r="Y141" i="7" s="1"/>
  <c r="Y142" i="7" s="1"/>
  <c r="Y170" i="7" s="1"/>
  <c r="Y172" i="7" s="1"/>
  <c r="U259" i="7"/>
  <c r="U267" i="7" s="1"/>
  <c r="U141" i="7" s="1"/>
  <c r="U142" i="7" s="1"/>
  <c r="U170" i="7" s="1"/>
  <c r="U172" i="7" s="1"/>
  <c r="Q259" i="7"/>
  <c r="Q267" i="7" s="1"/>
  <c r="Q141" i="7" s="1"/>
  <c r="M259" i="7"/>
  <c r="M267" i="7" s="1"/>
  <c r="M141" i="7" s="1"/>
  <c r="I259" i="7"/>
  <c r="I267" i="7" s="1"/>
  <c r="I141" i="7" s="1"/>
  <c r="E259" i="7"/>
  <c r="E267" i="7" s="1"/>
  <c r="E141" i="7" s="1"/>
  <c r="E142" i="7" s="1"/>
  <c r="E170" i="7" s="1"/>
  <c r="E172" i="7" s="1"/>
  <c r="AN259" i="7"/>
  <c r="AF259" i="7"/>
  <c r="AF267" i="7" s="1"/>
  <c r="AB259" i="7"/>
  <c r="AB267" i="7" s="1"/>
  <c r="X259" i="7"/>
  <c r="X267" i="7" s="1"/>
  <c r="X141" i="7" s="1"/>
  <c r="X142" i="7" s="1"/>
  <c r="X170" i="7" s="1"/>
  <c r="X172" i="7" s="1"/>
  <c r="T259" i="7"/>
  <c r="T267" i="7" s="1"/>
  <c r="T141" i="7" s="1"/>
  <c r="P259" i="7"/>
  <c r="P267" i="7" s="1"/>
  <c r="P141" i="7" s="1"/>
  <c r="L259" i="7"/>
  <c r="L267" i="7" s="1"/>
  <c r="L141" i="7" s="1"/>
  <c r="H259" i="7"/>
  <c r="H267" i="7" s="1"/>
  <c r="H141" i="7" s="1"/>
  <c r="D259" i="7"/>
  <c r="D267" i="7" s="1"/>
  <c r="AM259" i="7"/>
  <c r="AM267" i="7" s="1"/>
  <c r="W259" i="7"/>
  <c r="W267" i="7" s="1"/>
  <c r="W141" i="7" s="1"/>
  <c r="W142" i="7" s="1"/>
  <c r="W170" i="7" s="1"/>
  <c r="W172" i="7" s="1"/>
  <c r="G259" i="7"/>
  <c r="G267" i="7" s="1"/>
  <c r="G141" i="7" s="1"/>
  <c r="K259" i="7"/>
  <c r="K267" i="7" s="1"/>
  <c r="K141" i="7" s="1"/>
  <c r="AI259" i="7"/>
  <c r="AI267" i="7" s="1"/>
  <c r="S259" i="7"/>
  <c r="S267" i="7" s="1"/>
  <c r="S141" i="7" s="1"/>
  <c r="C259" i="7"/>
  <c r="C267" i="7" s="1"/>
  <c r="AE259" i="7"/>
  <c r="AE267" i="7" s="1"/>
  <c r="O259" i="7"/>
  <c r="O267" i="7" s="1"/>
  <c r="O141" i="7" s="1"/>
  <c r="AA259" i="7"/>
  <c r="AA267" i="7" s="1"/>
  <c r="AA141" i="7" s="1"/>
  <c r="AA142" i="7" s="1"/>
  <c r="AA170" i="7" s="1"/>
  <c r="AA172" i="7" s="1"/>
  <c r="P361" i="7"/>
  <c r="C402" i="7" s="1"/>
  <c r="B402" i="7" s="1" a="1"/>
  <c r="B402" i="7" s="1"/>
  <c r="AN267" i="7"/>
  <c r="AJ267" i="7"/>
  <c r="F91" i="7"/>
  <c r="F92" i="7" s="1"/>
  <c r="F97" i="7" s="1"/>
  <c r="F98" i="7" s="1"/>
  <c r="F548" i="7"/>
  <c r="Q354" i="7"/>
  <c r="Q361" i="7" s="1"/>
  <c r="D141" i="7" l="1"/>
  <c r="D142" i="7" s="1"/>
  <c r="D170" i="7" s="1"/>
  <c r="D172" i="7" s="1"/>
  <c r="D110" i="7" s="1"/>
  <c r="B267" i="7" a="1"/>
  <c r="B267" i="7" s="1"/>
  <c r="Y179" i="7"/>
  <c r="Y110" i="7"/>
  <c r="V179" i="7"/>
  <c r="V110" i="7"/>
  <c r="U179" i="7"/>
  <c r="U110" i="7"/>
  <c r="C141" i="7"/>
  <c r="C142" i="7" s="1"/>
  <c r="C170" i="7" s="1"/>
  <c r="C172" i="7" s="1"/>
  <c r="E179" i="7"/>
  <c r="E110" i="7"/>
  <c r="F179" i="7"/>
  <c r="F110" i="7"/>
  <c r="C395" i="7"/>
  <c r="C403" i="7" s="1"/>
  <c r="AI395" i="7"/>
  <c r="AI403" i="7" s="1"/>
  <c r="AP395" i="7"/>
  <c r="AP403" i="7" s="1"/>
  <c r="I395" i="7"/>
  <c r="I403" i="7" s="1"/>
  <c r="I178" i="7" s="1"/>
  <c r="AJ395" i="7"/>
  <c r="AJ403" i="7" s="1"/>
  <c r="AC395" i="7"/>
  <c r="AC403" i="7" s="1"/>
  <c r="AG395" i="7"/>
  <c r="AG403" i="7" s="1"/>
  <c r="AM395" i="7"/>
  <c r="AM403" i="7" s="1"/>
  <c r="AK395" i="7"/>
  <c r="AK403" i="7" s="1"/>
  <c r="T395" i="7"/>
  <c r="T403" i="7" s="1"/>
  <c r="T178" i="7" s="1"/>
  <c r="D395" i="7"/>
  <c r="D403" i="7" s="1"/>
  <c r="D178" i="7" s="1"/>
  <c r="K395" i="7"/>
  <c r="K403" i="7" s="1"/>
  <c r="K178" i="7" s="1"/>
  <c r="AO395" i="7"/>
  <c r="AO403" i="7" s="1"/>
  <c r="L395" i="7"/>
  <c r="L403" i="7" s="1"/>
  <c r="L178" i="7" s="1"/>
  <c r="G395" i="7"/>
  <c r="G403" i="7" s="1"/>
  <c r="G178" i="7" s="1"/>
  <c r="AB395" i="7"/>
  <c r="AB403" i="7" s="1"/>
  <c r="AN395" i="7"/>
  <c r="AN403" i="7" s="1"/>
  <c r="S395" i="7"/>
  <c r="S403" i="7" s="1"/>
  <c r="S178" i="7" s="1"/>
  <c r="E395" i="7"/>
  <c r="E403" i="7" s="1"/>
  <c r="E178" i="7" s="1"/>
  <c r="P395" i="7"/>
  <c r="P403" i="7" s="1"/>
  <c r="P178" i="7" s="1"/>
  <c r="AD395" i="7"/>
  <c r="AD403" i="7" s="1"/>
  <c r="AE395" i="7"/>
  <c r="AE403" i="7" s="1"/>
  <c r="AL395" i="7"/>
  <c r="AL403" i="7" s="1"/>
  <c r="J395" i="7"/>
  <c r="J403" i="7" s="1"/>
  <c r="J178" i="7" s="1"/>
  <c r="H395" i="7"/>
  <c r="H403" i="7" s="1"/>
  <c r="H178" i="7" s="1"/>
  <c r="AF395" i="7"/>
  <c r="AF403" i="7" s="1"/>
  <c r="M395" i="7"/>
  <c r="M403" i="7" s="1"/>
  <c r="M178" i="7" s="1"/>
  <c r="AH395" i="7"/>
  <c r="AH403" i="7" s="1"/>
  <c r="W395" i="7"/>
  <c r="W403" i="7" s="1"/>
  <c r="W178" i="7" s="1"/>
  <c r="U395" i="7"/>
  <c r="U403" i="7" s="1"/>
  <c r="U178" i="7" s="1"/>
  <c r="Z395" i="7"/>
  <c r="Z403" i="7" s="1"/>
  <c r="Z178" i="7" s="1"/>
  <c r="O395" i="7"/>
  <c r="O403" i="7" s="1"/>
  <c r="O178" i="7" s="1"/>
  <c r="R395" i="7"/>
  <c r="R403" i="7" s="1"/>
  <c r="R178" i="7" s="1"/>
  <c r="Q395" i="7"/>
  <c r="Q403" i="7" s="1"/>
  <c r="Q178" i="7" s="1"/>
  <c r="AA395" i="7"/>
  <c r="AA403" i="7" s="1"/>
  <c r="AA178" i="7" s="1"/>
  <c r="F395" i="7"/>
  <c r="F403" i="7" s="1"/>
  <c r="F178" i="7" s="1"/>
  <c r="X395" i="7"/>
  <c r="X403" i="7" s="1"/>
  <c r="X178" i="7" s="1"/>
  <c r="Y395" i="7"/>
  <c r="Y403" i="7" s="1"/>
  <c r="Y178" i="7" s="1"/>
  <c r="N395" i="7"/>
  <c r="N403" i="7" s="1"/>
  <c r="N178" i="7" s="1"/>
  <c r="V395" i="7"/>
  <c r="V403" i="7" s="1"/>
  <c r="V178" i="7" s="1"/>
  <c r="W179" i="7"/>
  <c r="W110" i="7"/>
  <c r="X179" i="7"/>
  <c r="X110" i="7"/>
  <c r="G546" i="7"/>
  <c r="G547" i="7" s="1"/>
  <c r="Z179" i="7"/>
  <c r="Z110" i="7"/>
  <c r="AA179" i="7"/>
  <c r="AA110" i="7"/>
  <c r="D179" i="7" l="1"/>
  <c r="Y182" i="7"/>
  <c r="Y210" i="7" s="1"/>
  <c r="U182" i="7"/>
  <c r="U210" i="7" s="1"/>
  <c r="V182" i="7"/>
  <c r="V210" i="7" s="1"/>
  <c r="E182" i="7"/>
  <c r="E210" i="7" s="1"/>
  <c r="E212" i="7" s="1"/>
  <c r="E124" i="7" s="1"/>
  <c r="F182" i="7"/>
  <c r="F210" i="7" s="1"/>
  <c r="F212" i="7" s="1"/>
  <c r="F124" i="7" s="1"/>
  <c r="G140" i="7"/>
  <c r="G142" i="7" s="1"/>
  <c r="G170" i="7" s="1"/>
  <c r="G172" i="7" s="1"/>
  <c r="G56" i="7"/>
  <c r="G57" i="7" s="1"/>
  <c r="G177" i="7"/>
  <c r="X182" i="7"/>
  <c r="X210" i="7" s="1"/>
  <c r="W182" i="7"/>
  <c r="W210" i="7" s="1"/>
  <c r="C179" i="7"/>
  <c r="C110" i="7"/>
  <c r="B395" i="7" a="1"/>
  <c r="B395" i="7" s="1"/>
  <c r="AA182" i="7"/>
  <c r="AA210" i="7" s="1"/>
  <c r="Z182" i="7"/>
  <c r="Z210" i="7" s="1"/>
  <c r="D182" i="7"/>
  <c r="D210" i="7" s="1"/>
  <c r="AA212" i="7" l="1"/>
  <c r="AA124" i="7" s="1"/>
  <c r="W212" i="7"/>
  <c r="W124" i="7" s="1"/>
  <c r="V212" i="7"/>
  <c r="V124" i="7" s="1"/>
  <c r="D212" i="7"/>
  <c r="D124" i="7" s="1"/>
  <c r="X212" i="7"/>
  <c r="X124" i="7" s="1"/>
  <c r="U212" i="7"/>
  <c r="U124" i="7" s="1"/>
  <c r="Z212" i="7"/>
  <c r="Z124" i="7" s="1"/>
  <c r="Y212" i="7"/>
  <c r="Y124" i="7" s="1"/>
  <c r="F111" i="7"/>
  <c r="F112" i="7" s="1"/>
  <c r="F113" i="7" s="1"/>
  <c r="E111" i="7"/>
  <c r="E112" i="7" s="1"/>
  <c r="E113" i="7" s="1"/>
  <c r="B403" i="7" a="1"/>
  <c r="B403" i="7" s="1"/>
  <c r="C178" i="7"/>
  <c r="C182" i="7" s="1"/>
  <c r="C210" i="7" s="1"/>
  <c r="G91" i="7"/>
  <c r="G92" i="7" s="1"/>
  <c r="G97" i="7" s="1"/>
  <c r="G98" i="7" s="1"/>
  <c r="G548" i="7"/>
  <c r="G110" i="7"/>
  <c r="G179" i="7"/>
  <c r="G182" i="7" s="1"/>
  <c r="G210" i="7" s="1"/>
  <c r="V111" i="7" l="1"/>
  <c r="V112" i="7" s="1"/>
  <c r="V113" i="7" s="1"/>
  <c r="W111" i="7"/>
  <c r="W112" i="7" s="1"/>
  <c r="W113" i="7" s="1"/>
  <c r="X111" i="7"/>
  <c r="X112" i="7" s="1"/>
  <c r="X113" i="7" s="1"/>
  <c r="D111" i="7"/>
  <c r="D112" i="7" s="1"/>
  <c r="D113" i="7" s="1"/>
  <c r="AA111" i="7"/>
  <c r="AA112" i="7" s="1"/>
  <c r="AA113" i="7" s="1"/>
  <c r="Z111" i="7"/>
  <c r="Z112" i="7" s="1"/>
  <c r="Z113" i="7" s="1"/>
  <c r="Y111" i="7"/>
  <c r="Y112" i="7" s="1"/>
  <c r="Y113" i="7" s="1"/>
  <c r="U111" i="7"/>
  <c r="U112" i="7" s="1"/>
  <c r="U113" i="7" s="1"/>
  <c r="G212" i="7"/>
  <c r="G124" i="7" s="1"/>
  <c r="C212" i="7"/>
  <c r="C124" i="7" s="1"/>
  <c r="H546" i="7"/>
  <c r="H547" i="7" s="1"/>
  <c r="C111" i="7" l="1"/>
  <c r="C112" i="7" s="1"/>
  <c r="C113" i="7" s="1"/>
  <c r="D117" i="7" s="1"/>
  <c r="G111" i="7"/>
  <c r="G112" i="7" s="1"/>
  <c r="G113" i="7" s="1"/>
  <c r="H177" i="7"/>
  <c r="H56" i="7"/>
  <c r="H57" i="7" s="1"/>
  <c r="H140" i="7"/>
  <c r="H142" i="7" s="1"/>
  <c r="H170" i="7" s="1"/>
  <c r="H172" i="7" s="1"/>
  <c r="F117" i="7" l="1"/>
  <c r="E117" i="7"/>
  <c r="C117" i="7"/>
  <c r="G117" i="7"/>
  <c r="H91" i="7"/>
  <c r="H92" i="7" s="1"/>
  <c r="H97" i="7" s="1"/>
  <c r="H98" i="7" s="1"/>
  <c r="H548" i="7"/>
  <c r="H179" i="7"/>
  <c r="H182" i="7" s="1"/>
  <c r="H210" i="7" s="1"/>
  <c r="H110" i="7"/>
  <c r="F118" i="7" l="1"/>
  <c r="G118" i="7"/>
  <c r="D118" i="7"/>
  <c r="E118" i="7"/>
  <c r="C118" i="7"/>
  <c r="H212" i="7"/>
  <c r="H124" i="7" s="1"/>
  <c r="I546" i="7"/>
  <c r="I547" i="7" s="1"/>
  <c r="H111" i="7" l="1"/>
  <c r="H112" i="7" s="1"/>
  <c r="H113" i="7" s="1"/>
  <c r="H117" i="7" s="1"/>
  <c r="G119" i="7"/>
  <c r="D119" i="7"/>
  <c r="E119" i="7"/>
  <c r="F119" i="7"/>
  <c r="C119" i="7"/>
  <c r="I177" i="7"/>
  <c r="I56" i="7"/>
  <c r="I57" i="7" s="1"/>
  <c r="I140" i="7"/>
  <c r="I142" i="7" s="1"/>
  <c r="I170" i="7" s="1"/>
  <c r="I172" i="7" s="1"/>
  <c r="I179" i="7" l="1"/>
  <c r="I182" i="7" s="1"/>
  <c r="I210" i="7" s="1"/>
  <c r="I110" i="7"/>
  <c r="I91" i="7"/>
  <c r="I92" i="7" s="1"/>
  <c r="I97" i="7" s="1"/>
  <c r="I98" i="7" s="1"/>
  <c r="I548" i="7"/>
  <c r="H118" i="7"/>
  <c r="I212" i="7" l="1"/>
  <c r="I124" i="7" s="1"/>
  <c r="H119" i="7"/>
  <c r="J546" i="7"/>
  <c r="J547" i="7" s="1"/>
  <c r="I111" i="7" l="1"/>
  <c r="I112" i="7" s="1"/>
  <c r="I113" i="7" s="1"/>
  <c r="I117" i="7" s="1"/>
  <c r="J56" i="7"/>
  <c r="J57" i="7" s="1"/>
  <c r="J177" i="7"/>
  <c r="J140" i="7"/>
  <c r="J142" i="7" s="1"/>
  <c r="J170" i="7" s="1"/>
  <c r="J172" i="7" s="1"/>
  <c r="J91" i="7" l="1"/>
  <c r="J92" i="7" s="1"/>
  <c r="J97" i="7" s="1"/>
  <c r="J98" i="7" s="1"/>
  <c r="J548" i="7"/>
  <c r="J179" i="7"/>
  <c r="J182" i="7" s="1"/>
  <c r="J210" i="7" s="1"/>
  <c r="J110" i="7"/>
  <c r="I118" i="7"/>
  <c r="J212" i="7" l="1"/>
  <c r="J124" i="7" s="1"/>
  <c r="I119" i="7"/>
  <c r="K546" i="7"/>
  <c r="K547" i="7" s="1"/>
  <c r="J111" i="7" l="1"/>
  <c r="J112" i="7" s="1"/>
  <c r="J113" i="7" s="1"/>
  <c r="J117" i="7" s="1"/>
  <c r="K140" i="7"/>
  <c r="K142" i="7" s="1"/>
  <c r="K170" i="7" s="1"/>
  <c r="K172" i="7" s="1"/>
  <c r="K177" i="7"/>
  <c r="K56" i="7"/>
  <c r="K57" i="7" s="1"/>
  <c r="J118" i="7" l="1"/>
  <c r="K179" i="7"/>
  <c r="K182" i="7" s="1"/>
  <c r="K210" i="7" s="1"/>
  <c r="K110" i="7"/>
  <c r="K91" i="7"/>
  <c r="K92" i="7" s="1"/>
  <c r="K97" i="7" s="1"/>
  <c r="K98" i="7" s="1"/>
  <c r="K548" i="7"/>
  <c r="K212" i="7" l="1"/>
  <c r="K124" i="7" s="1"/>
  <c r="L546" i="7"/>
  <c r="L547" i="7" s="1"/>
  <c r="J119" i="7"/>
  <c r="K111" i="7" l="1"/>
  <c r="K112" i="7" s="1"/>
  <c r="K113" i="7" s="1"/>
  <c r="K117" i="7" s="1"/>
  <c r="K118" i="7" s="1"/>
  <c r="K119" i="7" s="1"/>
  <c r="L177" i="7"/>
  <c r="L140" i="7"/>
  <c r="L142" i="7" s="1"/>
  <c r="L170" i="7" s="1"/>
  <c r="L172" i="7" s="1"/>
  <c r="L56" i="7"/>
  <c r="L57" i="7" s="1"/>
  <c r="L110" i="7" l="1"/>
  <c r="L179" i="7"/>
  <c r="L182" i="7" s="1"/>
  <c r="L210" i="7" s="1"/>
  <c r="L91" i="7"/>
  <c r="L92" i="7" s="1"/>
  <c r="L97" i="7" s="1"/>
  <c r="L98" i="7" s="1"/>
  <c r="L548" i="7"/>
  <c r="L212" i="7" l="1"/>
  <c r="L124" i="7" s="1"/>
  <c r="M546" i="7"/>
  <c r="M547" i="7" s="1"/>
  <c r="L111" i="7" l="1"/>
  <c r="L112" i="7" s="1"/>
  <c r="L113" i="7" s="1"/>
  <c r="L117" i="7" s="1"/>
  <c r="L118" i="7" s="1"/>
  <c r="L119" i="7" s="1"/>
  <c r="M56" i="7"/>
  <c r="M57" i="7" s="1"/>
  <c r="M140" i="7"/>
  <c r="M142" i="7" s="1"/>
  <c r="M170" i="7" s="1"/>
  <c r="M172" i="7" s="1"/>
  <c r="M177" i="7"/>
  <c r="M179" i="7" l="1"/>
  <c r="M182" i="7" s="1"/>
  <c r="M210" i="7" s="1"/>
  <c r="M110" i="7"/>
  <c r="M91" i="7"/>
  <c r="M92" i="7" s="1"/>
  <c r="M97" i="7" s="1"/>
  <c r="M98" i="7" s="1"/>
  <c r="M548" i="7"/>
  <c r="M212" i="7" l="1"/>
  <c r="M124" i="7" s="1"/>
  <c r="N546" i="7"/>
  <c r="N547" i="7" s="1"/>
  <c r="M111" i="7" l="1"/>
  <c r="M112" i="7" s="1"/>
  <c r="M113" i="7" s="1"/>
  <c r="M117" i="7" s="1"/>
  <c r="M118" i="7" s="1"/>
  <c r="M119" i="7" s="1"/>
  <c r="N140" i="7"/>
  <c r="N142" i="7" s="1"/>
  <c r="N170" i="7" s="1"/>
  <c r="N172" i="7" s="1"/>
  <c r="N56" i="7"/>
  <c r="N57" i="7" s="1"/>
  <c r="N177" i="7"/>
  <c r="N179" i="7" l="1"/>
  <c r="N182" i="7" s="1"/>
  <c r="N210" i="7" s="1"/>
  <c r="N110" i="7"/>
  <c r="N91" i="7"/>
  <c r="N92" i="7" s="1"/>
  <c r="N97" i="7" s="1"/>
  <c r="N98" i="7" s="1"/>
  <c r="N548" i="7"/>
  <c r="N212" i="7" l="1"/>
  <c r="N124" i="7" s="1"/>
  <c r="O546" i="7"/>
  <c r="O547" i="7" s="1"/>
  <c r="N111" i="7" l="1"/>
  <c r="N112" i="7" s="1"/>
  <c r="N113" i="7" s="1"/>
  <c r="N117" i="7" s="1"/>
  <c r="N118" i="7" s="1"/>
  <c r="N119" i="7" s="1"/>
  <c r="O56" i="7"/>
  <c r="O57" i="7" s="1"/>
  <c r="O177" i="7"/>
  <c r="O140" i="7"/>
  <c r="O142" i="7" s="1"/>
  <c r="O170" i="7" s="1"/>
  <c r="O172" i="7" s="1"/>
  <c r="O91" i="7" l="1"/>
  <c r="O92" i="7" s="1"/>
  <c r="O97" i="7" s="1"/>
  <c r="O98" i="7" s="1"/>
  <c r="O548" i="7"/>
  <c r="O179" i="7"/>
  <c r="O182" i="7" s="1"/>
  <c r="O210" i="7" s="1"/>
  <c r="O110" i="7"/>
  <c r="O212" i="7" l="1"/>
  <c r="O124" i="7" s="1"/>
  <c r="P546" i="7"/>
  <c r="P547" i="7" s="1"/>
  <c r="O111" i="7" l="1"/>
  <c r="O112" i="7" s="1"/>
  <c r="O113" i="7" s="1"/>
  <c r="O117" i="7" s="1"/>
  <c r="O118" i="7" s="1"/>
  <c r="O119" i="7" s="1"/>
  <c r="P56" i="7"/>
  <c r="P57" i="7" s="1"/>
  <c r="P177" i="7"/>
  <c r="P140" i="7"/>
  <c r="P142" i="7" s="1"/>
  <c r="P170" i="7" s="1"/>
  <c r="P172" i="7" s="1"/>
  <c r="P91" i="7" l="1"/>
  <c r="P92" i="7" s="1"/>
  <c r="P97" i="7" s="1"/>
  <c r="P98" i="7" s="1"/>
  <c r="P548" i="7"/>
  <c r="P179" i="7"/>
  <c r="P182" i="7" s="1"/>
  <c r="P210" i="7" s="1"/>
  <c r="P110" i="7"/>
  <c r="P212" i="7" l="1"/>
  <c r="P124" i="7" s="1"/>
  <c r="Q546" i="7"/>
  <c r="Q547" i="7" s="1"/>
  <c r="P111" i="7" l="1"/>
  <c r="P112" i="7" s="1"/>
  <c r="P113" i="7" s="1"/>
  <c r="P117" i="7" s="1"/>
  <c r="P118" i="7" s="1"/>
  <c r="P119" i="7" s="1"/>
  <c r="Q56" i="7"/>
  <c r="Q57" i="7" s="1"/>
  <c r="Q177" i="7"/>
  <c r="Q140" i="7"/>
  <c r="Q142" i="7" s="1"/>
  <c r="Q170" i="7" s="1"/>
  <c r="Q172" i="7" s="1"/>
  <c r="Q91" i="7" l="1"/>
  <c r="Q92" i="7" s="1"/>
  <c r="Q97" i="7" s="1"/>
  <c r="Q98" i="7" s="1"/>
  <c r="Q548" i="7"/>
  <c r="Q179" i="7"/>
  <c r="Q182" i="7" s="1"/>
  <c r="Q210" i="7" s="1"/>
  <c r="Q110" i="7"/>
  <c r="Q212" i="7" l="1"/>
  <c r="Q124" i="7" s="1"/>
  <c r="R546" i="7"/>
  <c r="R547" i="7" s="1"/>
  <c r="Q111" i="7" l="1"/>
  <c r="Q112" i="7" s="1"/>
  <c r="Q113" i="7" s="1"/>
  <c r="Q117" i="7" s="1"/>
  <c r="Q118" i="7" s="1"/>
  <c r="Q119" i="7" s="1"/>
  <c r="R140" i="7"/>
  <c r="R142" i="7" s="1"/>
  <c r="R170" i="7" s="1"/>
  <c r="R172" i="7" s="1"/>
  <c r="R177" i="7"/>
  <c r="R56" i="7"/>
  <c r="R57" i="7" s="1"/>
  <c r="R110" i="7" l="1"/>
  <c r="R179" i="7"/>
  <c r="R182" i="7" s="1"/>
  <c r="R210" i="7" s="1"/>
  <c r="R91" i="7"/>
  <c r="R92" i="7" s="1"/>
  <c r="R97" i="7" s="1"/>
  <c r="R98" i="7" s="1"/>
  <c r="R548" i="7"/>
  <c r="R212" i="7" l="1"/>
  <c r="R124" i="7" s="1"/>
  <c r="S546" i="7"/>
  <c r="S547" i="7" s="1"/>
  <c r="R111" i="7" l="1"/>
  <c r="R112" i="7" s="1"/>
  <c r="R113" i="7" s="1"/>
  <c r="R117" i="7" s="1"/>
  <c r="R118" i="7" s="1"/>
  <c r="R119" i="7" s="1"/>
  <c r="S56" i="7"/>
  <c r="S57" i="7" s="1"/>
  <c r="S177" i="7"/>
  <c r="S140" i="7"/>
  <c r="S142" i="7" s="1"/>
  <c r="S170" i="7" s="1"/>
  <c r="S172" i="7" s="1"/>
  <c r="S91" i="7" l="1"/>
  <c r="S92" i="7" s="1"/>
  <c r="S97" i="7" s="1"/>
  <c r="S98" i="7" s="1"/>
  <c r="S548" i="7"/>
  <c r="S179" i="7"/>
  <c r="S182" i="7" s="1"/>
  <c r="S210" i="7" s="1"/>
  <c r="S110" i="7"/>
  <c r="S212" i="7" l="1"/>
  <c r="S124" i="7" s="1"/>
  <c r="T546" i="7"/>
  <c r="T547" i="7" s="1"/>
  <c r="S111" i="7" l="1"/>
  <c r="S112" i="7" s="1"/>
  <c r="S113" i="7" s="1"/>
  <c r="S117" i="7" s="1"/>
  <c r="S118" i="7" s="1"/>
  <c r="S119" i="7" s="1"/>
  <c r="T56" i="7"/>
  <c r="T57" i="7" s="1"/>
  <c r="T140" i="7"/>
  <c r="T142" i="7" s="1"/>
  <c r="T170" i="7" s="1"/>
  <c r="T172" i="7" s="1"/>
  <c r="T177" i="7"/>
  <c r="T91" i="7" l="1"/>
  <c r="T92" i="7" s="1"/>
  <c r="T97" i="7" s="1"/>
  <c r="T98" i="7" s="1"/>
  <c r="T548" i="7"/>
  <c r="U548" i="7" s="1"/>
  <c r="V548" i="7" s="1"/>
  <c r="W548" i="7" s="1"/>
  <c r="X548" i="7" s="1"/>
  <c r="Y548" i="7" s="1"/>
  <c r="Z548" i="7" s="1"/>
  <c r="AA548" i="7" s="1"/>
  <c r="AB548" i="7" s="1"/>
  <c r="AC548" i="7" s="1"/>
  <c r="AD548" i="7" s="1"/>
  <c r="AE548" i="7" s="1"/>
  <c r="AF548" i="7" s="1"/>
  <c r="AG548" i="7" s="1"/>
  <c r="AH548" i="7" s="1"/>
  <c r="AI548" i="7" s="1"/>
  <c r="AJ548" i="7" s="1"/>
  <c r="AK548" i="7" s="1"/>
  <c r="AL548" i="7" s="1"/>
  <c r="AM548" i="7" s="1"/>
  <c r="AN548" i="7" s="1"/>
  <c r="AO548" i="7" s="1"/>
  <c r="AP548" i="7" s="1"/>
  <c r="T179" i="7"/>
  <c r="T182" i="7" s="1"/>
  <c r="T210" i="7" s="1"/>
  <c r="T110" i="7"/>
  <c r="T212" i="7" l="1"/>
  <c r="T124" i="7" s="1"/>
  <c r="T111" i="7" l="1"/>
  <c r="T112" i="7" s="1"/>
  <c r="T113" i="7" s="1"/>
  <c r="AF117" i="7" s="1"/>
  <c r="B128" i="7"/>
  <c r="B130" i="7" s="1"/>
  <c r="F12" i="1" s="1"/>
  <c r="Z117" i="7" l="1"/>
  <c r="U117" i="7"/>
  <c r="AB117" i="7"/>
  <c r="AA117" i="7"/>
  <c r="AG117" i="7"/>
  <c r="W117" i="7"/>
  <c r="AI117" i="7"/>
  <c r="AO117" i="7"/>
  <c r="B121" i="7"/>
  <c r="F13" i="1" s="1"/>
  <c r="Y117" i="7"/>
  <c r="AK117" i="7"/>
  <c r="AN117" i="7"/>
  <c r="AE117" i="7"/>
  <c r="AJ117" i="7"/>
  <c r="AL117" i="7"/>
  <c r="AM117" i="7"/>
  <c r="AD117" i="7"/>
  <c r="AH117" i="7"/>
  <c r="AC117" i="7"/>
  <c r="AP117" i="7"/>
  <c r="V117" i="7"/>
  <c r="X117" i="7"/>
  <c r="T117" i="7"/>
  <c r="T118" i="7" s="1"/>
  <c r="T119" i="7" s="1"/>
  <c r="AE118" i="7" l="1"/>
  <c r="U118" i="7"/>
  <c r="U119" i="7" s="1"/>
  <c r="AD118" i="7"/>
  <c r="AN118" i="7"/>
  <c r="Z118" i="7"/>
  <c r="AB118" i="7"/>
  <c r="AI118" i="7"/>
  <c r="AM118" i="7"/>
  <c r="AK118" i="7"/>
  <c r="AA118" i="7"/>
  <c r="W118" i="7"/>
  <c r="X118" i="7"/>
  <c r="V118" i="7"/>
  <c r="AL118" i="7"/>
  <c r="Y118" i="7"/>
  <c r="AG118" i="7"/>
  <c r="AP118" i="7"/>
  <c r="AC118" i="7"/>
  <c r="AH118" i="7"/>
  <c r="AJ118" i="7"/>
  <c r="AO118" i="7"/>
  <c r="AF118" i="7"/>
  <c r="AN119" i="7" l="1"/>
  <c r="AF119" i="7"/>
  <c r="AI119" i="7"/>
  <c r="AJ119" i="7"/>
  <c r="AC119" i="7"/>
  <c r="Y119" i="7"/>
  <c r="AB119" i="7"/>
  <c r="AE119" i="7"/>
  <c r="AO119" i="7"/>
  <c r="W119" i="7"/>
  <c r="AD119" i="7"/>
  <c r="AG119" i="7"/>
  <c r="V119" i="7"/>
  <c r="AL119" i="7"/>
  <c r="Z119" i="7"/>
  <c r="AP119" i="7"/>
  <c r="X119" i="7"/>
  <c r="AK119" i="7"/>
  <c r="AM119" i="7"/>
  <c r="AH119" i="7"/>
  <c r="AA119" i="7"/>
  <c r="B119" i="7" l="1"/>
  <c r="F15" i="1" s="1"/>
</calcChain>
</file>

<file path=xl/sharedStrings.xml><?xml version="1.0" encoding="utf-8"?>
<sst xmlns="http://schemas.openxmlformats.org/spreadsheetml/2006/main" count="735" uniqueCount="390">
  <si>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</si>
  <si>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</si>
  <si>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</si>
  <si>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</si>
  <si>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</si>
  <si>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</si>
  <si>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</si>
  <si>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</si>
  <si>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</si>
  <si>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</si>
  <si>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</si>
  <si>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</si>
  <si>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</si>
  <si>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</si>
  <si>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</si>
  <si>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</si>
  <si>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</si>
  <si>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</si>
  <si>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</si>
  <si>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</si>
  <si>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</si>
  <si>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</si>
  <si>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</si>
  <si>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</si>
  <si>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</si>
  <si>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</si>
  <si>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</si>
  <si>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</si>
  <si>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</si>
  <si>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</si>
  <si>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</si>
  <si>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</si>
  <si>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</si>
  <si>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</si>
  <si>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</si>
  <si>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</si>
  <si>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</si>
  <si>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</si>
  <si>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</si>
  <si>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</si>
  <si>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</si>
  <si>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</si>
  <si>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</si>
  <si>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</si>
  <si>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</si>
  <si>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</si>
  <si>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</si>
  <si>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</si>
  <si>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</si>
  <si>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</si>
  <si>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</si>
  <si>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</si>
  <si>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</si>
  <si>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</si>
  <si>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</si>
  <si>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</si>
  <si>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</si>
  <si>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</si>
  <si>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</si>
  <si>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</si>
  <si>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</si>
  <si>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</si>
  <si>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</si>
  <si>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</si>
  <si>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</si>
  <si>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</si>
  <si>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</si>
  <si>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</si>
  <si>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</si>
  <si>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</si>
  <si>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</si>
  <si>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</si>
  <si>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</si>
  <si>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</si>
  <si>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</si>
  <si>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</si>
  <si>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</si>
  <si>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</si>
  <si>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</si>
  <si>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</si>
  <si>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</si>
  <si>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</si>
  <si>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</si>
  <si>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</si>
  <si>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</si>
  <si>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</si>
  <si>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</si>
  <si>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</si>
  <si>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</si>
  <si>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</si>
  <si>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</si>
  <si>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</si>
  <si>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</si>
  <si>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</si>
  <si>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</si>
  <si>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</si>
  <si>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</si>
  <si>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</si>
  <si>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</si>
  <si>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</si>
  <si>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</si>
  <si>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</si>
  <si>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</si>
  <si>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</si>
  <si>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</si>
  <si>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</si>
  <si>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</si>
  <si>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</si>
  <si>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</si>
  <si>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</si>
  <si>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</si>
  <si>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</si>
  <si>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</si>
  <si>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</si>
  <si>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</si>
  <si>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</si>
  <si>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</si>
  <si>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</si>
  <si>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</si>
  <si>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</si>
  <si>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</si>
  <si>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</si>
  <si>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</si>
  <si>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</si>
  <si>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</si>
  <si>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</si>
  <si>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</si>
  <si>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</si>
  <si>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</si>
  <si>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</si>
  <si>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</si>
  <si>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</si>
  <si>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</si>
  <si>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</si>
  <si>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</si>
  <si>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</si>
  <si>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</si>
  <si>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</si>
  <si>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</si>
  <si>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</si>
  <si>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</si>
  <si>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</si>
  <si>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</si>
  <si>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</si>
  <si>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</si>
  <si>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</si>
  <si>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</si>
  <si>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</si>
  <si>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</si>
  <si>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</si>
  <si>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</si>
  <si>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</si>
  <si>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</si>
  <si>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</si>
  <si>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</si>
  <si>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</si>
  <si>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</si>
  <si>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</si>
  <si>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</si>
  <si>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</si>
  <si>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</si>
  <si>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</si>
  <si>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</si>
  <si>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</si>
  <si>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</si>
  <si>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</si>
  <si>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</si>
  <si>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</si>
  <si>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</si>
  <si>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</si>
  <si>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</si>
  <si>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</si>
  <si>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</si>
  <si>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</si>
  <si>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</si>
  <si>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</si>
  <si>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</si>
  <si>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</si>
  <si>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</si>
  <si>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</si>
  <si>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</si>
  <si>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</si>
  <si>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</si>
  <si>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</si>
  <si>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</si>
  <si>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</si>
  <si>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</si>
  <si>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</si>
  <si>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</si>
  <si>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</si>
  <si>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</si>
  <si>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</si>
  <si>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</si>
  <si>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</si>
  <si>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</si>
  <si>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</si>
  <si>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</si>
  <si>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</si>
  <si>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</si>
  <si>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</si>
  <si>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</si>
  <si>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</si>
  <si>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</si>
  <si>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</si>
  <si>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</si>
  <si>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</si>
  <si>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</si>
  <si>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</si>
  <si>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</si>
  <si>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</si>
  <si>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</si>
  <si>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</si>
  <si>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</si>
  <si>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</si>
  <si>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</si>
  <si>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</si>
  <si>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</si>
  <si>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</si>
  <si>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</si>
  <si>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</si>
  <si>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</si>
  <si>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</si>
  <si>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</si>
  <si>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</si>
  <si>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</si>
  <si>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</si>
  <si>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</si>
  <si>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</si>
  <si>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</si>
  <si>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</si>
  <si>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</si>
  <si>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</si>
  <si>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</si>
  <si>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</si>
  <si>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</si>
  <si>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</si>
  <si>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</si>
  <si>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</si>
  <si>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</si>
  <si>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</si>
  <si>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</si>
  <si>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</si>
  <si>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</si>
  <si>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</si>
  <si>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</si>
  <si>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</si>
  <si>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</si>
  <si>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</si>
  <si>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</si>
  <si>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</si>
  <si>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</si>
  <si>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</si>
  <si>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</si>
  <si>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</si>
  <si>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</si>
  <si>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</si>
  <si>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</si>
  <si>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</si>
  <si>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</si>
  <si>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</si>
  <si>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</si>
  <si>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</si>
  <si>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</si>
  <si>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</si>
  <si>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</si>
  <si>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</si>
  <si>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</si>
  <si>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</si>
  <si>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</si>
  <si>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</si>
  <si>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</si>
  <si>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</si>
  <si>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</si>
  <si>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</si>
  <si>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</si>
  <si>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</si>
  <si>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</si>
  <si>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</si>
  <si>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</si>
  <si>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</si>
  <si>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</si>
  <si>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</si>
  <si>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</si>
  <si>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</si>
  <si>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</si>
  <si>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</si>
  <si>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</si>
  <si>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</si>
  <si>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</si>
  <si>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</si>
  <si>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</si>
  <si>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</si>
  <si>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</si>
  <si>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</si>
  <si>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</si>
  <si>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</si>
  <si>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</si>
  <si>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</si>
  <si>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</si>
  <si>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</si>
  <si>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</si>
  <si>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</si>
  <si>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</si>
  <si>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</si>
  <si>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</si>
  <si>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</si>
  <si>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</si>
  <si>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</si>
  <si>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</si>
  <si>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</si>
  <si>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</si>
  <si>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</si>
  <si>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</si>
  <si>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</si>
  <si>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</si>
  <si>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</si>
  <si>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</si>
  <si>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</si>
  <si>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</si>
  <si>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</si>
  <si>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</si>
  <si>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</si>
  <si>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</si>
  <si>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</si>
  <si>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</si>
  <si>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</si>
  <si>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</si>
  <si>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</si>
  <si>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</si>
  <si>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</si>
  <si>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</si>
  <si>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</si>
  <si>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</si>
  <si>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</si>
  <si>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</si>
  <si>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</si>
  <si>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</si>
  <si>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</si>
  <si>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</si>
  <si>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</si>
  <si>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</si>
  <si>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</si>
  <si>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</si>
  <si>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</si>
  <si>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</si>
  <si>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</si>
  <si>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</si>
  <si>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</si>
  <si>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</si>
  <si>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</si>
  <si>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</si>
  <si>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</si>
  <si>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</si>
  <si>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</si>
  <si>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</si>
  <si>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</si>
  <si>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</si>
  <si>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</si>
  <si>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</si>
  <si>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</si>
  <si>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</si>
  <si>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</si>
  <si>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</si>
  <si>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</si>
  <si>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</si>
  <si>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</si>
  <si>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</si>
  <si>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</si>
  <si>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</si>
  <si>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</si>
  <si>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</si>
  <si>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</si>
  <si>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</si>
  <si>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</si>
  <si>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</si>
  <si>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</si>
  <si>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</si>
  <si>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</si>
  <si>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</si>
  <si>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</si>
  <si>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</si>
  <si>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</si>
  <si>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See Row 180</t>
  </si>
  <si>
    <t>Full capital recovery</t>
  </si>
  <si>
    <t>Duration (years, 40 max)</t>
  </si>
  <si>
    <t>PPA priced escalation (%/year)</t>
  </si>
  <si>
    <t>PPA price is modified by TOD multipliers</t>
  </si>
  <si>
    <t>Total PPA Revenue (TOD price multipliers may apply)</t>
  </si>
  <si>
    <t>Federal income tax rate in Year 1 (%/year)</t>
  </si>
  <si>
    <t>State income tax rate in Year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</si>
</sst>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3" tint="0.79998168889431442"/>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25">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9"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68</xdr:row>
      <xdr:rowOff>0</xdr:rowOff>
    </xdr:from>
    <xdr:to>
      <xdr:col>5</xdr:col>
      <xdr:colOff>21168</xdr:colOff>
      <xdr:row>81</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287000"/>
          <a:ext cx="3429000" cy="20955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53</xdr:row>
      <xdr:rowOff>4232</xdr:rowOff>
    </xdr:from>
    <xdr:to>
      <xdr:col>5</xdr:col>
      <xdr:colOff>10583</xdr:colOff>
      <xdr:row>63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188</xdr:row>
      <xdr:rowOff>10585</xdr:rowOff>
    </xdr:from>
    <xdr:to>
      <xdr:col>3</xdr:col>
      <xdr:colOff>105833</xdr:colOff>
      <xdr:row>192</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31750</xdr:colOff>
      <xdr:row>32</xdr:row>
      <xdr:rowOff>10583</xdr:rowOff>
    </xdr:from>
    <xdr:to>
      <xdr:col>6</xdr:col>
      <xdr:colOff>0</xdr:colOff>
      <xdr:row>37</xdr:row>
      <xdr:rowOff>127000</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767917" y="5207000"/>
          <a:ext cx="5207000" cy="9101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6"/>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9"/>
      <c r="B1" s="350" t="s">
        <v>366</v>
      </c>
      <c r="C1" s="349"/>
      <c r="D1" s="349"/>
      <c r="E1" s="349"/>
      <c r="F1" s="349"/>
      <c r="G1" s="349"/>
      <c r="H1" s="349"/>
      <c r="I1" s="349"/>
      <c r="J1" s="108"/>
      <c r="K1" s="108"/>
      <c r="L1" s="108"/>
      <c r="M1" s="108"/>
      <c r="N1" s="108"/>
    </row>
    <row r="2" spans="1:48" s="7" customFormat="1" ht="12.75" customHeight="1" x14ac:dyDescent="0.2">
      <c r="B2" s="5" t="s">
        <v>105</v>
      </c>
      <c r="C2" s="144"/>
      <c r="D2" s="108"/>
      <c r="E2" s="109" t="s">
        <v>91</v>
      </c>
      <c r="F2" s="9"/>
      <c r="G2" s="108"/>
      <c r="H2" s="263"/>
      <c r="I2" s="9"/>
      <c r="J2" s="108"/>
      <c r="K2" s="108"/>
      <c r="L2" s="108"/>
      <c r="M2" s="108"/>
      <c r="N2" s="108"/>
    </row>
    <row r="3" spans="1:48" s="7" customFormat="1" ht="12.75" customHeight="1" x14ac:dyDescent="0.2">
      <c r="B3" s="83" t="s">
        <v>200</v>
      </c>
      <c r="C3" s="145">
        <v>0</v>
      </c>
      <c r="D3" s="108"/>
      <c r="E3" s="50" t="s">
        <v>184</v>
      </c>
      <c r="F3" s="9"/>
      <c r="G3" s="108"/>
      <c r="H3" s="263"/>
      <c r="I3" s="162"/>
      <c r="J3" s="108"/>
      <c r="K3" s="108"/>
      <c r="L3" s="108"/>
      <c r="M3" s="108"/>
      <c r="N3" s="108"/>
    </row>
    <row r="4" spans="1:48" s="7" customFormat="1" ht="12.75" customHeight="1" x14ac:dyDescent="0.2">
      <c r="B4" s="15"/>
      <c r="C4" s="151"/>
      <c r="D4" s="108"/>
      <c r="E4" s="310" t="s">
        <v>185</v>
      </c>
      <c r="F4" s="9"/>
      <c r="G4" s="108"/>
      <c r="H4" s="259"/>
      <c r="I4" s="160"/>
      <c r="J4" s="108"/>
      <c r="K4" s="108"/>
      <c r="L4" s="108"/>
      <c r="M4" s="108"/>
      <c r="N4" s="108"/>
    </row>
    <row r="5" spans="1:48" s="7" customFormat="1" ht="12.75" customHeight="1" x14ac:dyDescent="0.2">
      <c r="B5" s="5" t="s">
        <v>104</v>
      </c>
      <c r="C5" s="147"/>
      <c r="D5" s="108"/>
      <c r="E5" s="272" t="s">
        <v>357</v>
      </c>
      <c r="F5" s="9"/>
      <c r="H5" s="9"/>
      <c r="I5" s="162"/>
      <c r="J5" s="9"/>
      <c r="K5" s="108"/>
      <c r="L5" s="108"/>
      <c r="M5" s="108"/>
      <c r="N5" s="108"/>
    </row>
    <row r="6" spans="1:48" x14ac:dyDescent="0.2">
      <c r="B6" s="51" t="s">
        <v>163</v>
      </c>
      <c r="C6" s="239">
        <v>0</v>
      </c>
      <c r="D6" s="7"/>
      <c r="E6" s="338" t="s">
        <v>279</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164</v>
      </c>
      <c r="C8" s="147"/>
      <c r="D8" s="7"/>
      <c r="E8" s="264" t="s">
        <v>206</v>
      </c>
      <c r="F8" s="265"/>
      <c r="G8" s="209"/>
      <c r="H8" s="162"/>
      <c r="I8" s="162"/>
      <c r="J8" s="162"/>
      <c r="K8" s="9"/>
      <c r="M8" s="128"/>
      <c r="N8" s="124"/>
      <c r="P8" s="9"/>
    </row>
    <row r="9" spans="1:48" x14ac:dyDescent="0.2">
      <c r="B9" s="114" t="s">
        <v>165</v>
      </c>
      <c r="C9" s="141">
        <v>0</v>
      </c>
      <c r="D9" s="7"/>
      <c r="E9" s="266" t="s">
        <v>209</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189</v>
      </c>
      <c r="C10" s="142">
        <v>0</v>
      </c>
      <c r="D10" s="7"/>
      <c r="E10" s="266" t="s">
        <v>208</v>
      </c>
      <c r="F10" s="271">
        <f>ppa_escalation</f>
        <v>0</v>
      </c>
      <c r="G10" s="162"/>
      <c r="H10" s="162"/>
      <c r="I10" s="244"/>
      <c r="J10" s="162"/>
      <c r="K10" s="9"/>
      <c r="M10" s="128"/>
      <c r="N10" s="124"/>
      <c r="P10" s="9"/>
    </row>
    <row r="11" spans="1:48" x14ac:dyDescent="0.2">
      <c r="B11" s="114" t="s">
        <v>166</v>
      </c>
      <c r="C11" s="141">
        <v>0</v>
      </c>
      <c r="D11" s="7"/>
      <c r="E11" s="266" t="s">
        <v>277</v>
      </c>
      <c r="F11" s="271">
        <f>'Cash Flow'!B134</f>
        <v>0</v>
      </c>
      <c r="G11" s="162"/>
      <c r="H11" s="162"/>
      <c r="I11" s="244"/>
      <c r="J11" s="162"/>
      <c r="K11" s="9"/>
      <c r="M11" s="128"/>
      <c r="N11" s="124"/>
      <c r="P11" s="9"/>
    </row>
    <row r="12" spans="1:48" x14ac:dyDescent="0.2">
      <c r="B12" s="115" t="s">
        <v>189</v>
      </c>
      <c r="C12" s="142">
        <v>0</v>
      </c>
      <c r="D12" s="7"/>
      <c r="E12" s="266" t="s">
        <v>271</v>
      </c>
      <c r="F12" s="271">
        <f>'Cash Flow'!B130</f>
        <v>0</v>
      </c>
      <c r="G12" s="162"/>
      <c r="H12" s="162"/>
      <c r="I12" s="244"/>
      <c r="J12" s="162"/>
      <c r="K12" s="9"/>
      <c r="M12" s="128"/>
      <c r="N12" s="124"/>
      <c r="P12" s="9"/>
    </row>
    <row r="13" spans="1:48" x14ac:dyDescent="0.2">
      <c r="B13" s="116" t="s">
        <v>167</v>
      </c>
      <c r="C13" s="141">
        <v>0</v>
      </c>
      <c r="D13" s="9"/>
      <c r="E13" s="266" t="s">
        <v>210</v>
      </c>
      <c r="F13" s="267">
        <f>'Cash Flow'!B121</f>
        <v>0</v>
      </c>
      <c r="G13" s="162"/>
      <c r="H13" s="162"/>
      <c r="I13" s="244"/>
      <c r="J13" s="162"/>
      <c r="K13" s="9"/>
      <c r="M13" s="128"/>
      <c r="N13" s="124"/>
      <c r="P13" s="9"/>
    </row>
    <row r="14" spans="1:48" x14ac:dyDescent="0.2">
      <c r="B14" s="115" t="s">
        <v>189</v>
      </c>
      <c r="C14" s="142">
        <v>0</v>
      </c>
      <c r="D14" s="9"/>
      <c r="E14" s="266" t="s">
        <v>258</v>
      </c>
      <c r="F14" s="146">
        <f>HLOOKUP(IF(PPAPriceInput="Calculated",IRRTargetYear,F15),'Cash Flow'!B2:AP2123,116)</f>
        <v>0</v>
      </c>
      <c r="G14" s="162"/>
      <c r="H14" s="162"/>
      <c r="I14" s="244"/>
      <c r="J14" s="162"/>
      <c r="K14" s="9"/>
      <c r="M14" s="128"/>
      <c r="N14" s="124"/>
      <c r="P14" s="9"/>
    </row>
    <row r="15" spans="1:48" x14ac:dyDescent="0.2">
      <c r="B15" s="398" t="s">
        <v>346</v>
      </c>
      <c r="C15" s="399" t="str">
        <f>IF(batt_replacement_option=0,"No",IF(batt_replacement_option=1,"Calculated","User-specified"))</f>
        <v>No</v>
      </c>
      <c r="D15" s="15" t="s">
        <v>382</v>
      </c>
      <c r="E15" s="266" t="s">
        <v>207</v>
      </c>
      <c r="F15" s="267">
        <f>IF(PPAPriceInput="Calculated",'Cash Flow'!B119,IRRTargetYear)</f>
        <v>0</v>
      </c>
      <c r="G15" s="162"/>
      <c r="H15" s="162"/>
      <c r="I15" s="244"/>
      <c r="J15" s="162"/>
      <c r="K15" s="9"/>
      <c r="M15" s="128"/>
      <c r="N15" s="124"/>
      <c r="P15" s="9"/>
    </row>
    <row r="16" spans="1:48" x14ac:dyDescent="0.2">
      <c r="B16" s="9"/>
      <c r="C16" s="9"/>
      <c r="D16" s="9"/>
      <c r="E16" s="266" t="s">
        <v>256</v>
      </c>
      <c r="F16" s="271">
        <f>HLOOKUP(analysis_period,'Cash Flow'!B2:AP2123,116)</f>
        <v>0</v>
      </c>
      <c r="G16" s="162"/>
      <c r="H16" s="162"/>
      <c r="I16" s="244"/>
      <c r="J16" s="162"/>
      <c r="K16" s="9"/>
      <c r="M16" s="128"/>
      <c r="N16" s="124"/>
      <c r="P16" s="9"/>
    </row>
    <row r="17" spans="2:16" x14ac:dyDescent="0.2">
      <c r="B17" s="301" t="s">
        <v>240</v>
      </c>
      <c r="C17" s="302"/>
      <c r="D17" s="9"/>
      <c r="E17" s="266" t="s">
        <v>303</v>
      </c>
      <c r="F17" s="267">
        <f>-'Cash Flow'!B82</f>
        <v>0</v>
      </c>
      <c r="G17" s="162"/>
      <c r="H17" s="162"/>
      <c r="I17" s="244"/>
      <c r="J17" s="162"/>
      <c r="K17" s="9"/>
      <c r="M17" s="128"/>
      <c r="N17" s="124"/>
      <c r="P17" s="9"/>
    </row>
    <row r="18" spans="2:16" x14ac:dyDescent="0.2">
      <c r="B18" s="304" t="s">
        <v>246</v>
      </c>
      <c r="C18" s="155"/>
      <c r="D18" s="9"/>
      <c r="E18" s="266" t="s">
        <v>211</v>
      </c>
      <c r="F18" s="267">
        <f>F17-F19</f>
        <v>0</v>
      </c>
      <c r="G18" s="162"/>
      <c r="H18" s="162"/>
      <c r="I18" s="244"/>
      <c r="J18" s="162"/>
      <c r="K18" s="9"/>
      <c r="M18" s="128"/>
      <c r="N18" s="124"/>
      <c r="P18" s="9"/>
    </row>
    <row r="19" spans="2:16" x14ac:dyDescent="0.2">
      <c r="B19" s="65" t="s">
        <v>241</v>
      </c>
      <c r="C19" s="303">
        <v>0</v>
      </c>
      <c r="D19" s="9"/>
      <c r="E19" s="266" t="s">
        <v>304</v>
      </c>
      <c r="F19" s="267">
        <f>'Cash Flow'!B548</f>
        <v>0</v>
      </c>
      <c r="G19" s="162"/>
      <c r="H19" s="162"/>
      <c r="I19" s="244"/>
      <c r="J19" s="162"/>
      <c r="K19" s="9"/>
      <c r="M19" s="128"/>
      <c r="N19" s="124"/>
      <c r="P19" s="9"/>
    </row>
    <row r="20" spans="2:16" x14ac:dyDescent="0.2">
      <c r="B20" s="52" t="s">
        <v>270</v>
      </c>
      <c r="C20" s="146">
        <v>0</v>
      </c>
      <c r="D20" s="9"/>
      <c r="E20" s="51" t="s">
        <v>280</v>
      </c>
      <c r="F20" s="146">
        <f>'Cash Flow'!B566</f>
        <v>0</v>
      </c>
      <c r="G20" s="162"/>
      <c r="H20" s="162"/>
      <c r="I20" s="244"/>
      <c r="J20" s="162"/>
      <c r="K20" s="9"/>
      <c r="M20" s="128"/>
      <c r="N20" s="124"/>
      <c r="P20" s="9"/>
    </row>
    <row r="21" spans="2:16" x14ac:dyDescent="0.2">
      <c r="B21" s="300" t="s">
        <v>242</v>
      </c>
      <c r="C21" s="297">
        <v>0</v>
      </c>
      <c r="D21" s="9"/>
      <c r="G21" s="246"/>
      <c r="H21" s="246"/>
      <c r="I21" s="247"/>
      <c r="J21" s="246"/>
      <c r="K21" s="9"/>
      <c r="M21" s="128"/>
      <c r="N21" s="124"/>
      <c r="P21" s="9"/>
    </row>
    <row r="22" spans="2:16" x14ac:dyDescent="0.2">
      <c r="B22" s="305" t="s">
        <v>243</v>
      </c>
      <c r="C22" s="298">
        <v>0</v>
      </c>
      <c r="D22" s="9"/>
      <c r="G22" s="162"/>
      <c r="H22" s="162"/>
      <c r="I22" s="244"/>
      <c r="J22" s="162"/>
      <c r="K22" s="9"/>
      <c r="M22" s="128"/>
      <c r="N22" s="124"/>
      <c r="P22" s="9"/>
    </row>
    <row r="23" spans="2:16" x14ac:dyDescent="0.2">
      <c r="B23" s="304" t="s">
        <v>238</v>
      </c>
      <c r="C23" s="308"/>
      <c r="D23" s="9"/>
      <c r="G23" s="162"/>
      <c r="H23" s="162"/>
      <c r="I23" s="244"/>
      <c r="J23" s="162"/>
      <c r="K23" s="9"/>
      <c r="M23" s="128"/>
      <c r="N23" s="124"/>
      <c r="P23" s="9"/>
    </row>
    <row r="24" spans="2:16" x14ac:dyDescent="0.2">
      <c r="B24" s="306" t="s">
        <v>245</v>
      </c>
      <c r="C24" s="307">
        <v>0</v>
      </c>
      <c r="D24" s="9"/>
      <c r="G24" s="162"/>
      <c r="H24" s="162"/>
      <c r="I24" s="244"/>
      <c r="J24" s="162"/>
      <c r="K24" s="9"/>
      <c r="M24" s="128"/>
      <c r="N24" s="124"/>
      <c r="P24" s="9"/>
    </row>
    <row r="25" spans="2:16" x14ac:dyDescent="0.2">
      <c r="B25" s="115" t="s">
        <v>244</v>
      </c>
      <c r="C25" s="148">
        <v>0</v>
      </c>
      <c r="D25" s="9"/>
      <c r="G25" s="162"/>
      <c r="H25" s="162"/>
      <c r="I25" s="244"/>
      <c r="J25" s="162"/>
      <c r="K25" s="9"/>
      <c r="M25" s="128"/>
      <c r="N25" s="124"/>
      <c r="P25" s="9"/>
    </row>
    <row r="26" spans="2:16" x14ac:dyDescent="0.2">
      <c r="B26" s="305" t="s">
        <v>243</v>
      </c>
      <c r="C26" s="298">
        <v>0</v>
      </c>
      <c r="D26" s="9"/>
      <c r="G26" s="162"/>
      <c r="H26" s="162"/>
      <c r="I26" s="244"/>
      <c r="J26" s="162"/>
      <c r="K26" s="9"/>
      <c r="M26" s="128"/>
      <c r="N26" s="124"/>
      <c r="P26" s="9"/>
    </row>
    <row r="27" spans="2:16" x14ac:dyDescent="0.2">
      <c r="B27" s="304" t="s">
        <v>239</v>
      </c>
      <c r="C27" s="44"/>
      <c r="D27" s="9"/>
      <c r="G27" s="162"/>
      <c r="H27" s="162"/>
      <c r="I27" s="244"/>
      <c r="J27" s="162"/>
      <c r="K27" s="9"/>
      <c r="M27" s="128"/>
      <c r="N27" s="124"/>
      <c r="P27" s="9"/>
    </row>
    <row r="28" spans="2:16" x14ac:dyDescent="0.2">
      <c r="B28" s="306" t="s">
        <v>245</v>
      </c>
      <c r="C28" s="309">
        <v>0</v>
      </c>
      <c r="D28" s="9"/>
      <c r="G28" s="162"/>
      <c r="H28" s="162"/>
      <c r="I28" s="244"/>
      <c r="J28" s="162"/>
      <c r="K28" s="9"/>
      <c r="M28" s="128"/>
      <c r="N28" s="124"/>
      <c r="P28" s="9"/>
    </row>
    <row r="29" spans="2:16" x14ac:dyDescent="0.2">
      <c r="B29" s="115" t="s">
        <v>244</v>
      </c>
      <c r="C29" s="271">
        <v>0</v>
      </c>
      <c r="D29" s="9"/>
      <c r="G29" s="162"/>
      <c r="H29" s="162"/>
      <c r="I29" s="244"/>
      <c r="J29" s="162"/>
      <c r="K29" s="9"/>
      <c r="M29" s="128"/>
      <c r="N29" s="124"/>
      <c r="P29" s="9"/>
    </row>
    <row r="30" spans="2:16" x14ac:dyDescent="0.2">
      <c r="B30" s="249" t="s">
        <v>189</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106</v>
      </c>
      <c r="C32" s="302"/>
      <c r="D32" s="7"/>
      <c r="G32" s="162"/>
      <c r="H32" s="162"/>
      <c r="I32" s="244"/>
      <c r="J32" s="162"/>
      <c r="K32" s="9"/>
      <c r="M32" s="128"/>
      <c r="N32" s="125"/>
      <c r="P32" s="9"/>
    </row>
    <row r="33" spans="2:16" x14ac:dyDescent="0.2">
      <c r="B33" s="318" t="s">
        <v>107</v>
      </c>
      <c r="C33" s="319"/>
      <c r="D33" s="7"/>
      <c r="G33" s="162"/>
      <c r="H33" s="162"/>
      <c r="I33" s="244"/>
      <c r="J33" s="162"/>
      <c r="K33" s="9"/>
      <c r="M33" s="128"/>
      <c r="N33" s="126"/>
      <c r="O33" s="16"/>
      <c r="P33" s="7"/>
    </row>
    <row r="34" spans="2:16" x14ac:dyDescent="0.2">
      <c r="B34" s="339" t="s">
        <v>367</v>
      </c>
      <c r="C34" s="340">
        <v>0</v>
      </c>
      <c r="D34" s="7"/>
      <c r="G34" s="162"/>
      <c r="H34" s="162"/>
      <c r="I34" s="244"/>
      <c r="J34" s="162"/>
      <c r="K34" s="9"/>
      <c r="M34" s="128"/>
      <c r="N34" s="126"/>
      <c r="O34" s="7"/>
      <c r="P34" s="7"/>
    </row>
    <row r="35" spans="2:16" x14ac:dyDescent="0.2">
      <c r="B35" s="339" t="s">
        <v>108</v>
      </c>
      <c r="C35" s="341">
        <v>0</v>
      </c>
      <c r="D35" s="7"/>
      <c r="G35" s="162"/>
      <c r="H35" s="162"/>
      <c r="I35" s="244"/>
      <c r="J35" s="162"/>
      <c r="K35" s="9"/>
      <c r="M35" s="128"/>
      <c r="N35" s="126"/>
    </row>
    <row r="36" spans="2:16" x14ac:dyDescent="0.2">
      <c r="B36" s="339" t="s">
        <v>257</v>
      </c>
      <c r="C36" s="340" t="s">
        <v>184</v>
      </c>
      <c r="D36" s="9"/>
      <c r="G36" s="162"/>
      <c r="H36" s="162"/>
      <c r="I36" s="244"/>
      <c r="J36" s="162"/>
      <c r="K36" s="9"/>
      <c r="M36" s="128"/>
      <c r="N36" s="126"/>
    </row>
    <row r="37" spans="2:16" x14ac:dyDescent="0.2">
      <c r="B37" s="415" t="s">
        <v>385</v>
      </c>
      <c r="C37" s="416"/>
      <c r="D37" s="9"/>
      <c r="G37" s="162"/>
      <c r="H37" s="162"/>
      <c r="I37" s="244"/>
      <c r="J37" s="162"/>
      <c r="K37" s="9"/>
      <c r="M37" s="128"/>
      <c r="N37" s="126"/>
    </row>
    <row r="38" spans="2:16" ht="13.5" thickBot="1" x14ac:dyDescent="0.25">
      <c r="B38" s="342" t="s">
        <v>386</v>
      </c>
      <c r="C38" s="343" t="s">
        <v>18</v>
      </c>
      <c r="D38" s="7"/>
      <c r="G38" s="162"/>
      <c r="H38" s="162"/>
      <c r="I38" s="244"/>
      <c r="J38" s="162"/>
      <c r="K38" s="7"/>
      <c r="M38" s="128"/>
      <c r="N38" s="126"/>
    </row>
    <row r="39" spans="2:16" x14ac:dyDescent="0.2">
      <c r="B39" s="316" t="s">
        <v>368</v>
      </c>
      <c r="C39" s="410"/>
      <c r="D39" s="408" t="s">
        <v>369</v>
      </c>
      <c r="G39" s="162"/>
      <c r="H39" s="162"/>
      <c r="I39" s="244"/>
      <c r="J39" s="162"/>
      <c r="K39" s="7"/>
      <c r="M39" s="128"/>
      <c r="N39" s="126"/>
    </row>
    <row r="40" spans="2:16" x14ac:dyDescent="0.2">
      <c r="B40" s="52" t="s">
        <v>370</v>
      </c>
      <c r="C40" s="153">
        <v>0</v>
      </c>
      <c r="D40" s="157">
        <f>100-C40</f>
        <v>100</v>
      </c>
      <c r="G40" s="162"/>
      <c r="H40" s="162"/>
      <c r="I40" s="244"/>
      <c r="J40" s="162"/>
      <c r="K40" s="7"/>
      <c r="M40" s="128"/>
      <c r="N40" s="126"/>
    </row>
    <row r="41" spans="2:16" x14ac:dyDescent="0.2">
      <c r="B41" s="52" t="s">
        <v>371</v>
      </c>
      <c r="C41" s="153">
        <v>0</v>
      </c>
      <c r="D41" s="157">
        <f t="shared" ref="D41:D44" si="0">100-C41</f>
        <v>100</v>
      </c>
      <c r="G41" s="162"/>
      <c r="H41" s="162"/>
      <c r="I41" s="244"/>
      <c r="J41" s="162"/>
      <c r="K41" s="7"/>
      <c r="M41" s="128"/>
      <c r="N41" s="126"/>
    </row>
    <row r="42" spans="2:16" x14ac:dyDescent="0.2">
      <c r="B42" s="52" t="s">
        <v>372</v>
      </c>
      <c r="C42" s="153">
        <v>0</v>
      </c>
      <c r="D42" s="157">
        <f t="shared" si="0"/>
        <v>100</v>
      </c>
      <c r="G42" s="162"/>
      <c r="H42" s="162"/>
      <c r="I42" s="244"/>
      <c r="J42" s="162"/>
      <c r="K42" s="7"/>
      <c r="M42" s="128"/>
      <c r="N42" s="126"/>
    </row>
    <row r="43" spans="2:16" x14ac:dyDescent="0.2">
      <c r="B43" s="52" t="s">
        <v>373</v>
      </c>
      <c r="C43" s="153">
        <v>0</v>
      </c>
      <c r="D43" s="157">
        <f t="shared" si="0"/>
        <v>100</v>
      </c>
      <c r="G43" s="162"/>
      <c r="H43" s="162"/>
      <c r="I43" s="244"/>
      <c r="J43" s="162"/>
      <c r="K43" s="7"/>
      <c r="M43" s="128"/>
      <c r="N43" s="126"/>
    </row>
    <row r="44" spans="2:16" x14ac:dyDescent="0.2">
      <c r="B44" s="52" t="s">
        <v>374</v>
      </c>
      <c r="C44" s="153">
        <v>0</v>
      </c>
      <c r="D44" s="157">
        <f t="shared" si="0"/>
        <v>100</v>
      </c>
      <c r="G44" s="162"/>
      <c r="H44" s="162"/>
      <c r="I44" s="244"/>
      <c r="J44" s="162"/>
      <c r="K44" s="7"/>
      <c r="M44" s="128"/>
      <c r="N44" s="126"/>
    </row>
    <row r="45" spans="2:16" x14ac:dyDescent="0.2">
      <c r="B45" s="316" t="s">
        <v>380</v>
      </c>
      <c r="C45" s="412"/>
      <c r="D45" s="413"/>
      <c r="G45" s="162"/>
      <c r="H45" s="162"/>
      <c r="I45" s="244"/>
      <c r="J45" s="162"/>
      <c r="K45" s="7"/>
      <c r="M45" s="128"/>
      <c r="N45" s="126"/>
    </row>
    <row r="46" spans="2:16" x14ac:dyDescent="0.2">
      <c r="B46" s="411" t="s">
        <v>381</v>
      </c>
      <c r="C46" s="153" t="s">
        <v>383</v>
      </c>
      <c r="D46" s="413"/>
      <c r="G46" s="162"/>
      <c r="H46" s="162"/>
      <c r="I46" s="244"/>
      <c r="J46" s="162"/>
      <c r="K46" s="7"/>
      <c r="M46" s="128"/>
      <c r="N46" s="126"/>
    </row>
    <row r="47" spans="2:16" x14ac:dyDescent="0.2">
      <c r="B47" s="411" t="s">
        <v>384</v>
      </c>
      <c r="C47" s="240"/>
      <c r="D47" s="413"/>
      <c r="G47" s="162"/>
      <c r="H47" s="162"/>
      <c r="I47" s="244"/>
      <c r="J47" s="162"/>
      <c r="K47" s="7"/>
      <c r="M47" s="128"/>
      <c r="N47" s="126"/>
    </row>
    <row r="48" spans="2:16" x14ac:dyDescent="0.2">
      <c r="B48" s="316" t="s">
        <v>109</v>
      </c>
      <c r="C48" s="317"/>
      <c r="D48" s="7"/>
      <c r="G48" s="162"/>
      <c r="H48" s="162"/>
      <c r="I48" s="244"/>
      <c r="J48" s="162"/>
      <c r="K48" s="9"/>
      <c r="M48" s="128"/>
      <c r="N48" s="126"/>
    </row>
    <row r="49" spans="2:16" x14ac:dyDescent="0.2">
      <c r="B49" s="52" t="s">
        <v>114</v>
      </c>
      <c r="C49" s="240">
        <v>0</v>
      </c>
      <c r="D49" s="7"/>
      <c r="G49" s="162"/>
      <c r="H49" s="162"/>
      <c r="I49" s="244"/>
      <c r="J49" s="162"/>
      <c r="K49" s="9"/>
      <c r="M49" s="128"/>
      <c r="N49" s="126"/>
    </row>
    <row r="50" spans="2:16" x14ac:dyDescent="0.2">
      <c r="B50" s="52" t="s">
        <v>115</v>
      </c>
      <c r="C50" s="153">
        <v>0</v>
      </c>
      <c r="D50" s="7"/>
      <c r="G50" s="162"/>
      <c r="H50" s="162"/>
      <c r="I50" s="244"/>
      <c r="J50" s="162"/>
      <c r="K50" s="77"/>
      <c r="M50" s="128"/>
      <c r="N50" s="126"/>
    </row>
    <row r="51" spans="2:16" x14ac:dyDescent="0.2">
      <c r="B51" s="52" t="s">
        <v>117</v>
      </c>
      <c r="C51" s="156">
        <v>0</v>
      </c>
      <c r="D51" s="7"/>
      <c r="G51" s="248"/>
      <c r="H51" s="162"/>
      <c r="I51" s="244"/>
      <c r="J51" s="162"/>
      <c r="K51" s="45"/>
      <c r="M51" s="128"/>
      <c r="N51" s="126"/>
    </row>
    <row r="52" spans="2:16" x14ac:dyDescent="0.2">
      <c r="B52" s="52" t="s">
        <v>116</v>
      </c>
      <c r="C52" s="157">
        <f>((inflation_rate/100+1)*(real_discount_rate/100+1)-1)*100</f>
        <v>0</v>
      </c>
      <c r="D52" s="7"/>
      <c r="G52" s="162"/>
      <c r="H52" s="162"/>
      <c r="I52" s="244"/>
      <c r="J52" s="162"/>
      <c r="K52" s="45"/>
      <c r="M52" s="128"/>
      <c r="N52" s="126"/>
    </row>
    <row r="53" spans="2:16" x14ac:dyDescent="0.2">
      <c r="B53" s="42" t="s">
        <v>110</v>
      </c>
      <c r="C53" s="155"/>
      <c r="D53" s="7"/>
      <c r="G53" s="162"/>
      <c r="H53" s="162"/>
      <c r="I53" s="244"/>
      <c r="J53" s="162"/>
      <c r="K53" s="9"/>
      <c r="M53" s="128"/>
      <c r="N53" s="126"/>
    </row>
    <row r="54" spans="2:16" x14ac:dyDescent="0.2">
      <c r="B54" s="52" t="s">
        <v>388</v>
      </c>
      <c r="C54" s="417">
        <f>AnnualTaxFederal</f>
        <v>0</v>
      </c>
      <c r="D54" s="7"/>
      <c r="E54" s="262"/>
      <c r="F54" s="244"/>
      <c r="G54" s="162"/>
      <c r="H54" s="162"/>
      <c r="I54" s="244"/>
      <c r="J54" s="162"/>
      <c r="K54" s="77"/>
      <c r="M54" s="128"/>
      <c r="N54" s="126"/>
    </row>
    <row r="55" spans="2:16" x14ac:dyDescent="0.2">
      <c r="B55" s="52" t="s">
        <v>389</v>
      </c>
      <c r="C55" s="417">
        <f>AnnualTaxState</f>
        <v>0</v>
      </c>
      <c r="D55" s="7"/>
      <c r="E55" s="262"/>
      <c r="F55" s="244"/>
      <c r="G55" s="162"/>
      <c r="H55" s="162"/>
      <c r="I55" s="244"/>
      <c r="J55" s="162"/>
      <c r="K55" s="45"/>
      <c r="M55" s="128"/>
      <c r="N55" s="126"/>
    </row>
    <row r="56" spans="2:16" x14ac:dyDescent="0.2">
      <c r="B56" s="52" t="s">
        <v>162</v>
      </c>
      <c r="C56" s="158">
        <v>0</v>
      </c>
      <c r="D56" s="7"/>
      <c r="E56" s="262"/>
      <c r="F56" s="244"/>
      <c r="G56" s="162"/>
      <c r="H56" s="162"/>
      <c r="I56" s="244"/>
      <c r="J56" s="162"/>
      <c r="K56" s="45"/>
      <c r="M56" s="128"/>
      <c r="N56" s="126"/>
      <c r="O56" s="7"/>
      <c r="P56" s="7"/>
    </row>
    <row r="57" spans="2:16" x14ac:dyDescent="0.2">
      <c r="B57" s="52" t="s">
        <v>113</v>
      </c>
      <c r="C57" s="158">
        <v>0</v>
      </c>
      <c r="D57" s="7"/>
      <c r="E57" s="243"/>
      <c r="F57" s="244"/>
      <c r="G57" s="162"/>
      <c r="H57" s="162"/>
      <c r="I57" s="244"/>
      <c r="J57" s="162"/>
      <c r="K57" s="9"/>
      <c r="M57" s="128"/>
      <c r="N57" s="126"/>
      <c r="P57" s="7"/>
    </row>
    <row r="58" spans="2:16" x14ac:dyDescent="0.2">
      <c r="B58" s="54" t="s">
        <v>0</v>
      </c>
      <c r="C58" s="154"/>
      <c r="E58" s="243"/>
      <c r="F58" s="244"/>
      <c r="G58" s="162"/>
      <c r="H58" s="162"/>
      <c r="I58" s="244"/>
      <c r="J58" s="162"/>
      <c r="K58" s="77"/>
      <c r="M58" s="128"/>
      <c r="N58" s="126"/>
      <c r="P58" s="7"/>
    </row>
    <row r="59" spans="2:16" x14ac:dyDescent="0.2">
      <c r="B59" s="53" t="s">
        <v>118</v>
      </c>
      <c r="C59" s="159">
        <v>0</v>
      </c>
      <c r="E59" s="243"/>
      <c r="F59" s="244"/>
      <c r="G59" s="162"/>
      <c r="H59" s="162"/>
      <c r="I59" s="244"/>
      <c r="J59" s="162"/>
      <c r="K59" s="45"/>
      <c r="M59" s="128"/>
      <c r="N59" s="126"/>
      <c r="P59" s="7"/>
    </row>
    <row r="60" spans="2:16" x14ac:dyDescent="0.2">
      <c r="B60" s="53" t="s">
        <v>120</v>
      </c>
      <c r="C60" s="345">
        <f>total_installed_cost*prop_tax_cost_assessed_percent/100</f>
        <v>0</v>
      </c>
      <c r="E60" s="243"/>
      <c r="F60" s="244"/>
      <c r="G60" s="162"/>
      <c r="H60" s="162"/>
      <c r="I60" s="244"/>
      <c r="J60" s="162"/>
      <c r="K60" s="9"/>
      <c r="M60" s="128"/>
      <c r="N60" s="126"/>
      <c r="P60" s="9"/>
    </row>
    <row r="61" spans="2:16" x14ac:dyDescent="0.2">
      <c r="B61" s="53" t="s">
        <v>119</v>
      </c>
      <c r="C61" s="158">
        <v>0</v>
      </c>
      <c r="E61" s="243"/>
      <c r="F61" s="244"/>
      <c r="G61" s="162"/>
      <c r="H61" s="162"/>
      <c r="I61" s="244"/>
      <c r="J61" s="162"/>
      <c r="K61" s="15"/>
      <c r="M61" s="128"/>
      <c r="N61" s="126"/>
      <c r="P61" s="7"/>
    </row>
    <row r="62" spans="2:16" x14ac:dyDescent="0.2">
      <c r="B62" s="53" t="s">
        <v>121</v>
      </c>
      <c r="C62" s="158">
        <v>0</v>
      </c>
      <c r="E62" s="243"/>
      <c r="F62" s="244"/>
      <c r="G62" s="162"/>
      <c r="H62" s="162"/>
      <c r="I62" s="244"/>
      <c r="J62" s="162"/>
      <c r="K62" s="9"/>
      <c r="M62" s="128"/>
      <c r="N62" s="126"/>
      <c r="P62" s="7"/>
    </row>
    <row r="63" spans="2:16" x14ac:dyDescent="0.2">
      <c r="B63" s="42" t="s">
        <v>53</v>
      </c>
      <c r="C63" s="154"/>
      <c r="E63" s="243"/>
      <c r="F63" s="244"/>
      <c r="G63" s="162"/>
      <c r="H63" s="162"/>
      <c r="I63" s="244"/>
      <c r="J63" s="162"/>
      <c r="K63" s="9"/>
      <c r="M63" s="128"/>
      <c r="N63" s="126"/>
      <c r="P63" s="7"/>
    </row>
    <row r="64" spans="2:16" x14ac:dyDescent="0.2">
      <c r="B64" s="51" t="s">
        <v>187</v>
      </c>
      <c r="C64" s="153">
        <v>0</v>
      </c>
      <c r="E64" s="243"/>
      <c r="F64" s="244"/>
      <c r="G64" s="162"/>
      <c r="H64" s="162"/>
      <c r="I64" s="244"/>
      <c r="J64" s="162"/>
      <c r="K64" s="7"/>
      <c r="M64" s="128"/>
      <c r="N64" s="126"/>
      <c r="P64" s="7"/>
    </row>
    <row r="65" spans="2:16" x14ac:dyDescent="0.2">
      <c r="B65" s="51" t="s">
        <v>186</v>
      </c>
      <c r="C65" s="345">
        <f>total_installed_cost*salvage_percentage/100</f>
        <v>0</v>
      </c>
      <c r="G65" s="162"/>
      <c r="H65" s="162"/>
      <c r="I65" s="244"/>
      <c r="J65" s="162"/>
      <c r="K65" s="9"/>
      <c r="M65" s="128"/>
      <c r="N65" s="126"/>
      <c r="P65" s="7"/>
    </row>
    <row r="66" spans="2:16" x14ac:dyDescent="0.2">
      <c r="B66" s="7"/>
      <c r="C66" s="160"/>
      <c r="E66" s="9"/>
      <c r="G66" s="7"/>
      <c r="H66" s="7"/>
      <c r="I66" s="29"/>
      <c r="J66" s="9"/>
      <c r="K66" s="9"/>
      <c r="M66" s="128"/>
      <c r="N66" s="126"/>
      <c r="P66" s="7"/>
    </row>
    <row r="67" spans="2:16" ht="13.5" thickBot="1" x14ac:dyDescent="0.25">
      <c r="B67" s="301" t="s">
        <v>125</v>
      </c>
      <c r="C67" s="302"/>
      <c r="E67" s="9"/>
      <c r="G67" s="7"/>
      <c r="H67" s="7"/>
      <c r="I67" s="29"/>
      <c r="J67" s="9"/>
      <c r="K67" s="9"/>
      <c r="M67" s="128"/>
      <c r="N67" s="126"/>
      <c r="P67" s="7"/>
    </row>
    <row r="68" spans="2:16" x14ac:dyDescent="0.2">
      <c r="B68" s="372" t="s">
        <v>316</v>
      </c>
      <c r="C68" s="373"/>
      <c r="E68" s="9"/>
      <c r="G68" s="7"/>
      <c r="H68" s="7"/>
      <c r="I68" s="29"/>
      <c r="J68" s="9"/>
      <c r="K68" s="9"/>
      <c r="M68" s="128"/>
      <c r="N68" s="126"/>
      <c r="P68" s="7"/>
    </row>
    <row r="69" spans="2:16" x14ac:dyDescent="0.2">
      <c r="B69" s="339" t="s">
        <v>283</v>
      </c>
      <c r="C69" s="340" t="s">
        <v>184</v>
      </c>
      <c r="E69" s="9"/>
      <c r="G69" s="7"/>
      <c r="H69" s="7"/>
      <c r="I69" s="29"/>
      <c r="J69" s="9"/>
      <c r="K69" s="9"/>
      <c r="M69" s="128"/>
      <c r="N69" s="126"/>
      <c r="P69" s="7"/>
    </row>
    <row r="70" spans="2:16" x14ac:dyDescent="0.2">
      <c r="B70" s="339" t="s">
        <v>305</v>
      </c>
      <c r="C70" s="340" t="s">
        <v>308</v>
      </c>
      <c r="E70" s="9"/>
      <c r="G70" s="7"/>
      <c r="H70" s="7"/>
      <c r="I70" s="29"/>
      <c r="J70" s="9"/>
      <c r="K70" s="9"/>
      <c r="M70" s="128"/>
      <c r="N70" s="126"/>
      <c r="P70" s="7"/>
    </row>
    <row r="71" spans="2:16" x14ac:dyDescent="0.2">
      <c r="B71" s="339" t="s">
        <v>284</v>
      </c>
      <c r="C71" s="340">
        <v>0</v>
      </c>
      <c r="E71" s="9"/>
      <c r="G71" s="7"/>
      <c r="H71" s="7"/>
      <c r="I71" s="29"/>
      <c r="J71" s="9"/>
      <c r="K71" s="9"/>
      <c r="M71" s="128"/>
      <c r="N71" s="126"/>
      <c r="P71" s="7"/>
    </row>
    <row r="72" spans="2:16" ht="13.5" thickBot="1" x14ac:dyDescent="0.25">
      <c r="B72" s="342" t="s">
        <v>319</v>
      </c>
      <c r="C72" s="343" t="s">
        <v>318</v>
      </c>
      <c r="E72" s="9"/>
      <c r="G72" s="7"/>
      <c r="H72" s="7"/>
      <c r="I72" s="29"/>
      <c r="J72" s="9"/>
      <c r="K72" s="9"/>
      <c r="M72" s="128"/>
      <c r="N72" s="126"/>
      <c r="P72" s="7"/>
    </row>
    <row r="73" spans="2:16" x14ac:dyDescent="0.2">
      <c r="B73" s="316" t="s">
        <v>278</v>
      </c>
      <c r="C73" s="303"/>
      <c r="E73" s="160"/>
      <c r="G73" s="7"/>
      <c r="H73" s="7"/>
      <c r="I73" s="29"/>
      <c r="J73" s="9"/>
      <c r="K73" s="9"/>
      <c r="M73" s="128"/>
      <c r="N73" s="126"/>
      <c r="P73" s="7"/>
    </row>
    <row r="74" spans="2:16" x14ac:dyDescent="0.2">
      <c r="B74" s="52" t="s">
        <v>126</v>
      </c>
      <c r="C74" s="239">
        <v>0</v>
      </c>
      <c r="D74" s="110"/>
      <c r="E74" s="160"/>
      <c r="G74" s="7"/>
      <c r="H74" s="7"/>
      <c r="I74" s="29"/>
      <c r="J74" s="9"/>
      <c r="K74" s="9"/>
      <c r="M74" s="128"/>
      <c r="N74" s="126"/>
      <c r="P74" s="7"/>
    </row>
    <row r="75" spans="2:16" x14ac:dyDescent="0.2">
      <c r="B75" s="52" t="s">
        <v>317</v>
      </c>
      <c r="C75" s="239">
        <v>0</v>
      </c>
      <c r="D75" s="110"/>
      <c r="E75" s="160"/>
      <c r="G75" s="7"/>
      <c r="H75" s="7"/>
      <c r="I75" s="29"/>
      <c r="J75" s="9"/>
      <c r="K75" s="9"/>
      <c r="M75" s="128"/>
      <c r="N75" s="126"/>
      <c r="P75" s="7"/>
    </row>
    <row r="76" spans="2:16" x14ac:dyDescent="0.2">
      <c r="B76" s="52" t="s">
        <v>127</v>
      </c>
      <c r="C76" s="158">
        <v>0</v>
      </c>
      <c r="D76" s="110"/>
      <c r="E76" s="160"/>
      <c r="G76" s="7"/>
      <c r="H76" s="7"/>
      <c r="I76" s="29"/>
      <c r="J76" s="9"/>
      <c r="K76" s="9"/>
      <c r="M76" s="128"/>
      <c r="N76" s="126"/>
      <c r="P76" s="7"/>
    </row>
    <row r="77" spans="2:16" x14ac:dyDescent="0.2">
      <c r="B77" s="52" t="s">
        <v>128</v>
      </c>
      <c r="C77" s="145">
        <v>0</v>
      </c>
      <c r="D77" s="110"/>
      <c r="E77" s="209"/>
      <c r="G77" s="7"/>
      <c r="H77" s="7"/>
      <c r="I77" s="29"/>
      <c r="J77" s="9"/>
      <c r="K77" s="9"/>
      <c r="M77" s="128"/>
      <c r="N77" s="126"/>
      <c r="P77" s="7"/>
    </row>
    <row r="78" spans="2:16" x14ac:dyDescent="0.2">
      <c r="B78" s="52" t="s">
        <v>129</v>
      </c>
      <c r="C78" s="158">
        <v>0</v>
      </c>
      <c r="D78" s="110"/>
      <c r="E78" s="209"/>
      <c r="G78" s="7"/>
      <c r="H78" s="7"/>
      <c r="I78" s="29"/>
      <c r="J78" s="9"/>
      <c r="K78" s="9"/>
      <c r="M78" s="128"/>
      <c r="N78" s="126"/>
      <c r="P78" s="7"/>
    </row>
    <row r="79" spans="2:16" x14ac:dyDescent="0.2">
      <c r="B79" s="52" t="s">
        <v>285</v>
      </c>
      <c r="C79" s="272">
        <v>0</v>
      </c>
      <c r="D79" s="344"/>
      <c r="G79" s="7"/>
      <c r="H79" s="7"/>
      <c r="I79" s="29"/>
      <c r="J79" s="9"/>
      <c r="K79" s="9"/>
      <c r="M79" s="128"/>
      <c r="N79" s="126"/>
      <c r="P79" s="7"/>
    </row>
    <row r="80" spans="2:16" x14ac:dyDescent="0.2">
      <c r="B80" s="7"/>
      <c r="C80" s="137"/>
      <c r="G80" s="7"/>
      <c r="H80" s="7"/>
      <c r="I80" s="29"/>
      <c r="J80" s="9"/>
      <c r="K80" s="9"/>
      <c r="M80" s="128"/>
      <c r="N80" s="126"/>
      <c r="P80" s="7"/>
    </row>
    <row r="81" spans="2:16" x14ac:dyDescent="0.2">
      <c r="B81" s="5" t="s">
        <v>130</v>
      </c>
      <c r="C81" s="138"/>
      <c r="G81" s="7"/>
      <c r="H81" s="7"/>
      <c r="I81" s="29"/>
      <c r="J81" s="9"/>
      <c r="K81" s="9"/>
      <c r="M81" s="128"/>
      <c r="N81" s="126"/>
      <c r="P81" s="7"/>
    </row>
    <row r="82" spans="2:16" x14ac:dyDescent="0.2">
      <c r="B82" s="51" t="s">
        <v>375</v>
      </c>
      <c r="C82" s="139">
        <v>0</v>
      </c>
      <c r="G82" s="7"/>
      <c r="H82" s="7"/>
      <c r="I82" s="29"/>
      <c r="J82" s="9"/>
      <c r="K82" s="9"/>
      <c r="M82" s="128"/>
      <c r="N82" s="126"/>
      <c r="P82" s="7"/>
    </row>
    <row r="83" spans="2:16" x14ac:dyDescent="0.2">
      <c r="B83" s="51" t="s">
        <v>376</v>
      </c>
      <c r="C83" s="139">
        <v>0</v>
      </c>
      <c r="G83" s="7"/>
      <c r="H83" s="7"/>
      <c r="I83" s="29"/>
      <c r="J83" s="9"/>
      <c r="K83" s="9"/>
      <c r="M83" s="128"/>
      <c r="N83" s="126"/>
      <c r="P83" s="7"/>
    </row>
    <row r="84" spans="2:16" x14ac:dyDescent="0.2">
      <c r="B84" s="51" t="s">
        <v>377</v>
      </c>
      <c r="C84" s="139">
        <v>0</v>
      </c>
      <c r="G84" s="7"/>
      <c r="H84" s="7"/>
      <c r="I84" s="29"/>
      <c r="J84" s="9"/>
      <c r="K84" s="9"/>
      <c r="M84" s="128"/>
      <c r="N84" s="126"/>
      <c r="P84" s="7"/>
    </row>
    <row r="85" spans="2:16" x14ac:dyDescent="0.2">
      <c r="B85" s="51" t="s">
        <v>378</v>
      </c>
      <c r="C85" s="409">
        <f>cost_dev_fee_percent/100*total_installed_cost</f>
        <v>0</v>
      </c>
      <c r="G85" s="7"/>
      <c r="H85" s="7"/>
      <c r="I85" s="29"/>
      <c r="J85" s="9"/>
      <c r="K85" s="9"/>
      <c r="M85" s="128"/>
      <c r="N85" s="126"/>
      <c r="P85" s="7"/>
    </row>
    <row r="86" spans="2:16" x14ac:dyDescent="0.2">
      <c r="B86" s="51" t="s">
        <v>379</v>
      </c>
      <c r="C86" s="409">
        <f>C85*(federal_tax_rate/100*(1-state_tax_rate/100)+state_tax_rate/100)</f>
        <v>0</v>
      </c>
      <c r="G86" s="7"/>
      <c r="H86" s="7"/>
      <c r="I86" s="29"/>
      <c r="J86" s="9"/>
      <c r="K86" s="9"/>
      <c r="M86" s="128"/>
      <c r="N86" s="126"/>
      <c r="P86" s="7"/>
    </row>
    <row r="87" spans="2:16" x14ac:dyDescent="0.2">
      <c r="B87" s="7"/>
      <c r="C87" s="137"/>
      <c r="G87" s="7"/>
      <c r="H87" s="7"/>
      <c r="I87" s="29"/>
      <c r="J87" s="9"/>
      <c r="K87" s="9"/>
      <c r="M87" s="128"/>
      <c r="N87" s="126"/>
      <c r="P87" s="7"/>
    </row>
    <row r="88" spans="2:16" x14ac:dyDescent="0.2">
      <c r="B88" s="5" t="s">
        <v>142</v>
      </c>
      <c r="C88" s="138"/>
      <c r="H88" s="7"/>
      <c r="J88" s="9"/>
      <c r="K88" s="9"/>
      <c r="M88" s="128"/>
      <c r="N88" s="126"/>
      <c r="P88" s="7"/>
    </row>
    <row r="89" spans="2:16" x14ac:dyDescent="0.2">
      <c r="B89" s="51" t="s">
        <v>188</v>
      </c>
      <c r="C89" s="139">
        <v>0</v>
      </c>
      <c r="H89" s="7"/>
      <c r="J89" s="9"/>
      <c r="K89" s="9"/>
      <c r="M89" s="128"/>
      <c r="N89" s="126"/>
      <c r="P89" s="7"/>
    </row>
    <row r="90" spans="2:16" x14ac:dyDescent="0.2">
      <c r="C90" s="140"/>
      <c r="H90" s="7"/>
      <c r="J90" s="9"/>
      <c r="K90" s="9"/>
      <c r="M90" s="128"/>
      <c r="N90" s="126"/>
      <c r="P90" s="7"/>
    </row>
    <row r="91" spans="2:16" x14ac:dyDescent="0.2">
      <c r="B91" s="5" t="s">
        <v>232</v>
      </c>
      <c r="C91" s="8"/>
      <c r="D91" s="8"/>
      <c r="E91" s="8"/>
      <c r="F91" s="8"/>
      <c r="G91" s="8"/>
      <c r="H91" s="8"/>
      <c r="I91" s="6"/>
      <c r="J91" s="9"/>
      <c r="K91" s="9"/>
      <c r="M91" s="128"/>
      <c r="N91" s="126"/>
      <c r="P91" s="7"/>
    </row>
    <row r="92" spans="2:16" ht="25.5" x14ac:dyDescent="0.2">
      <c r="B92" s="51"/>
      <c r="C92" s="294" t="s">
        <v>136</v>
      </c>
      <c r="D92" s="293" t="s">
        <v>137</v>
      </c>
      <c r="E92" s="293" t="s">
        <v>138</v>
      </c>
      <c r="F92" s="293" t="s">
        <v>139</v>
      </c>
      <c r="G92" s="293" t="s">
        <v>28</v>
      </c>
      <c r="H92" s="293" t="s">
        <v>29</v>
      </c>
      <c r="I92" s="295" t="s">
        <v>140</v>
      </c>
      <c r="J92" s="9"/>
      <c r="K92" s="9"/>
      <c r="M92" s="128"/>
      <c r="N92" s="126"/>
      <c r="P92" s="7"/>
    </row>
    <row r="93" spans="2:16" x14ac:dyDescent="0.2">
      <c r="B93" s="51" t="s">
        <v>131</v>
      </c>
      <c r="C93" s="250">
        <v>0</v>
      </c>
      <c r="D93" s="252">
        <v>0</v>
      </c>
      <c r="E93" s="206">
        <v>0</v>
      </c>
      <c r="F93" s="255">
        <v>0</v>
      </c>
      <c r="G93" s="250">
        <f>C93/100*total_installed_cost</f>
        <v>0</v>
      </c>
      <c r="H93" s="250">
        <f>G93*F93/100*E93/12*0.5</f>
        <v>0</v>
      </c>
      <c r="I93" s="250">
        <f>H93+D93/100*G93</f>
        <v>0</v>
      </c>
      <c r="J93" s="9"/>
      <c r="K93" s="9"/>
      <c r="M93" s="128"/>
      <c r="N93" s="126"/>
      <c r="P93" s="7"/>
    </row>
    <row r="94" spans="2:16" x14ac:dyDescent="0.2">
      <c r="B94" s="51" t="s">
        <v>132</v>
      </c>
      <c r="C94" s="250">
        <v>0</v>
      </c>
      <c r="D94" s="252">
        <v>0</v>
      </c>
      <c r="E94" s="206">
        <v>0</v>
      </c>
      <c r="F94" s="255">
        <v>0</v>
      </c>
      <c r="G94" s="250">
        <f>C94/100*total_installed_cost</f>
        <v>0</v>
      </c>
      <c r="H94" s="250">
        <f>G94*F94/100*E94/12*0.5</f>
        <v>0</v>
      </c>
      <c r="I94" s="250">
        <f t="shared" ref="I94:I97" si="1">H94+D94/100*G94</f>
        <v>0</v>
      </c>
      <c r="J94" s="9"/>
      <c r="K94" s="9"/>
      <c r="M94" s="128"/>
      <c r="N94" s="126"/>
      <c r="P94" s="7"/>
    </row>
    <row r="95" spans="2:16" x14ac:dyDescent="0.2">
      <c r="B95" s="51" t="s">
        <v>133</v>
      </c>
      <c r="C95" s="250">
        <v>0</v>
      </c>
      <c r="D95" s="252">
        <v>0</v>
      </c>
      <c r="E95" s="206">
        <v>0</v>
      </c>
      <c r="F95" s="255">
        <v>0</v>
      </c>
      <c r="G95" s="250">
        <f>C95/100*total_installed_cost</f>
        <v>0</v>
      </c>
      <c r="H95" s="250">
        <f>G95*F95/100*E95/12*0.5</f>
        <v>0</v>
      </c>
      <c r="I95" s="250">
        <f t="shared" si="1"/>
        <v>0</v>
      </c>
      <c r="J95" s="9"/>
      <c r="K95" s="9"/>
      <c r="M95" s="128"/>
      <c r="N95" s="126"/>
      <c r="P95" s="7"/>
    </row>
    <row r="96" spans="2:16" x14ac:dyDescent="0.2">
      <c r="B96" s="51" t="s">
        <v>134</v>
      </c>
      <c r="C96" s="250">
        <v>0</v>
      </c>
      <c r="D96" s="252">
        <v>0</v>
      </c>
      <c r="E96" s="206">
        <v>0</v>
      </c>
      <c r="F96" s="255">
        <v>0</v>
      </c>
      <c r="G96" s="250">
        <f>C96/100*total_installed_cost</f>
        <v>0</v>
      </c>
      <c r="H96" s="250">
        <f>G96*F96/100*E96/12*0.5</f>
        <v>0</v>
      </c>
      <c r="I96" s="250">
        <f t="shared" si="1"/>
        <v>0</v>
      </c>
      <c r="J96" s="9"/>
      <c r="K96" s="9"/>
      <c r="M96" s="128"/>
      <c r="N96" s="126"/>
      <c r="P96" s="7"/>
    </row>
    <row r="97" spans="2:16" x14ac:dyDescent="0.2">
      <c r="B97" s="51" t="s">
        <v>135</v>
      </c>
      <c r="C97" s="251">
        <v>0</v>
      </c>
      <c r="D97" s="253">
        <v>0</v>
      </c>
      <c r="E97" s="254">
        <v>0</v>
      </c>
      <c r="F97" s="256">
        <v>0</v>
      </c>
      <c r="G97" s="250">
        <f>C97/100*total_installed_cost</f>
        <v>0</v>
      </c>
      <c r="H97" s="250">
        <f>G97*F97/100*E97/12*0.5</f>
        <v>0</v>
      </c>
      <c r="I97" s="250">
        <f t="shared" si="1"/>
        <v>0</v>
      </c>
      <c r="J97" s="9"/>
      <c r="K97" s="9"/>
      <c r="M97" s="128"/>
      <c r="N97" s="126"/>
      <c r="P97" s="7"/>
    </row>
    <row r="98" spans="2:16" x14ac:dyDescent="0.2">
      <c r="B98" s="56" t="s">
        <v>141</v>
      </c>
      <c r="C98" s="57"/>
      <c r="D98" s="43"/>
      <c r="E98" s="43"/>
      <c r="F98" s="58"/>
      <c r="G98" s="59">
        <f>SUM(G93:G97)</f>
        <v>0</v>
      </c>
      <c r="H98" s="60">
        <f>SUM(H93:H97)</f>
        <v>0</v>
      </c>
      <c r="I98" s="61">
        <f>SUM(I93:I97)</f>
        <v>0</v>
      </c>
      <c r="J98" s="9"/>
      <c r="K98" s="9"/>
      <c r="M98" s="128"/>
      <c r="N98" s="126"/>
      <c r="P98" s="7"/>
    </row>
    <row r="99" spans="2:16" x14ac:dyDescent="0.2">
      <c r="C99" s="140"/>
      <c r="H99" s="7"/>
      <c r="J99" s="9"/>
      <c r="K99" s="9"/>
      <c r="M99" s="128"/>
      <c r="N99" s="126"/>
      <c r="P99" s="7"/>
    </row>
    <row r="100" spans="2:16" x14ac:dyDescent="0.2">
      <c r="B100" s="5" t="s">
        <v>143</v>
      </c>
      <c r="C100" s="8"/>
      <c r="D100" s="8"/>
      <c r="E100" s="8"/>
      <c r="F100" s="260"/>
      <c r="G100" s="7"/>
      <c r="H100" s="7"/>
      <c r="I100" s="9"/>
      <c r="J100" s="9"/>
      <c r="K100" s="9"/>
      <c r="M100" s="128"/>
      <c r="N100" s="126"/>
      <c r="P100" s="7"/>
    </row>
    <row r="101" spans="2:16" x14ac:dyDescent="0.2">
      <c r="B101" s="51" t="s">
        <v>144</v>
      </c>
      <c r="C101" s="161">
        <v>0</v>
      </c>
      <c r="D101" s="9"/>
      <c r="E101" s="9"/>
      <c r="F101" s="260"/>
      <c r="G101" s="7"/>
      <c r="H101" s="7"/>
      <c r="I101" s="9"/>
      <c r="J101" s="9"/>
      <c r="K101" s="9"/>
      <c r="M101" s="128"/>
      <c r="N101" s="126"/>
      <c r="P101" s="7"/>
    </row>
    <row r="102" spans="2:16" x14ac:dyDescent="0.2">
      <c r="B102" s="51" t="s">
        <v>153</v>
      </c>
      <c r="C102" s="161">
        <v>0</v>
      </c>
      <c r="D102" s="9"/>
      <c r="E102" s="9"/>
      <c r="F102" s="260"/>
      <c r="G102" s="7"/>
      <c r="H102" s="7"/>
      <c r="I102" s="9"/>
      <c r="J102" s="9"/>
      <c r="K102" s="9"/>
      <c r="M102" s="128"/>
      <c r="N102" s="126"/>
      <c r="P102" s="7"/>
    </row>
    <row r="103" spans="2:16" x14ac:dyDescent="0.2">
      <c r="B103" s="11" t="s">
        <v>145</v>
      </c>
      <c r="C103" s="161">
        <v>0</v>
      </c>
      <c r="D103" s="9"/>
      <c r="E103" s="414"/>
      <c r="G103" s="7"/>
      <c r="H103" s="7"/>
      <c r="I103" s="9"/>
      <c r="J103" s="9"/>
      <c r="K103" s="9"/>
      <c r="M103" s="128"/>
      <c r="N103" s="126"/>
      <c r="P103" s="7"/>
    </row>
    <row r="104" spans="2:16" x14ac:dyDescent="0.2">
      <c r="B104" s="11" t="s">
        <v>338</v>
      </c>
      <c r="C104" s="161">
        <v>0</v>
      </c>
      <c r="D104" s="9"/>
      <c r="E104" s="9"/>
      <c r="F104" s="260"/>
      <c r="G104" s="7"/>
      <c r="H104" s="7"/>
      <c r="I104" s="9"/>
      <c r="J104" s="9"/>
      <c r="K104" s="9"/>
      <c r="M104" s="128"/>
      <c r="N104" s="126"/>
      <c r="P104" s="7"/>
    </row>
    <row r="105" spans="2:16" x14ac:dyDescent="0.2">
      <c r="B105" s="51" t="s">
        <v>146</v>
      </c>
      <c r="C105" s="135" t="s">
        <v>199</v>
      </c>
      <c r="D105" s="293" t="s">
        <v>150</v>
      </c>
      <c r="E105" s="323" t="s">
        <v>151</v>
      </c>
      <c r="F105" s="260"/>
      <c r="G105" s="7"/>
      <c r="H105" s="7"/>
      <c r="I105" s="9"/>
      <c r="J105" s="9"/>
      <c r="K105" s="9"/>
      <c r="M105" s="128"/>
      <c r="N105" s="126"/>
      <c r="P105" s="7"/>
    </row>
    <row r="106" spans="2:16" x14ac:dyDescent="0.2">
      <c r="B106" s="65" t="s">
        <v>147</v>
      </c>
      <c r="C106" s="161">
        <v>0</v>
      </c>
      <c r="D106" s="409">
        <f>C106*system_capacity</f>
        <v>0</v>
      </c>
      <c r="E106" s="324">
        <v>0</v>
      </c>
      <c r="F106" s="260"/>
      <c r="G106" s="7"/>
      <c r="H106" s="7"/>
      <c r="I106" s="9"/>
      <c r="J106" s="9"/>
      <c r="K106" s="9"/>
      <c r="M106" s="128"/>
      <c r="N106" s="126"/>
      <c r="P106" s="7"/>
    </row>
    <row r="107" spans="2:16" x14ac:dyDescent="0.2">
      <c r="B107" s="52" t="s">
        <v>149</v>
      </c>
      <c r="C107" s="161">
        <v>0</v>
      </c>
      <c r="D107" s="409">
        <f>C107*system_capacity</f>
        <v>0</v>
      </c>
      <c r="E107" s="324">
        <v>0</v>
      </c>
      <c r="F107" s="260"/>
      <c r="G107" s="7"/>
      <c r="H107" s="7"/>
      <c r="I107" s="9"/>
      <c r="J107" s="9"/>
      <c r="K107" s="9"/>
      <c r="M107" s="128"/>
      <c r="N107" s="126"/>
      <c r="P107" s="7"/>
    </row>
    <row r="108" spans="2:16" x14ac:dyDescent="0.2">
      <c r="B108" s="78" t="s">
        <v>148</v>
      </c>
      <c r="C108" s="161">
        <v>0</v>
      </c>
      <c r="D108" s="409">
        <f>C108*system_capacity</f>
        <v>0</v>
      </c>
      <c r="E108" s="324">
        <v>0</v>
      </c>
      <c r="F108" s="260"/>
      <c r="G108" s="7"/>
      <c r="H108" s="7"/>
      <c r="I108" s="9"/>
      <c r="J108" s="9"/>
      <c r="K108" s="9"/>
      <c r="M108" s="128"/>
      <c r="N108" s="126"/>
      <c r="P108" s="7"/>
    </row>
    <row r="109" spans="2:16" x14ac:dyDescent="0.2">
      <c r="B109" s="55" t="s">
        <v>152</v>
      </c>
      <c r="C109" s="44"/>
      <c r="D109" s="322"/>
      <c r="E109" s="322"/>
      <c r="F109" s="260"/>
      <c r="G109" s="7"/>
      <c r="H109" s="7"/>
      <c r="I109" s="9"/>
      <c r="J109" s="9"/>
      <c r="K109" s="9"/>
      <c r="M109" s="128"/>
      <c r="N109" s="126"/>
      <c r="P109" s="7"/>
    </row>
    <row r="110" spans="2:16" x14ac:dyDescent="0.2">
      <c r="B110" s="63" t="s">
        <v>4</v>
      </c>
      <c r="C110" s="321" t="s">
        <v>47</v>
      </c>
      <c r="D110" s="260"/>
      <c r="E110" s="9"/>
      <c r="F110" s="260"/>
      <c r="G110" s="7"/>
      <c r="H110" s="7"/>
      <c r="I110" s="9"/>
      <c r="J110" s="9"/>
      <c r="K110" s="9"/>
      <c r="M110" s="128"/>
      <c r="N110" s="126"/>
      <c r="P110" s="7"/>
    </row>
    <row r="111" spans="2:16" x14ac:dyDescent="0.2">
      <c r="B111" s="63" t="s">
        <v>5</v>
      </c>
      <c r="C111" s="321" t="s">
        <v>47</v>
      </c>
      <c r="D111" s="325"/>
      <c r="E111" s="326"/>
      <c r="F111" s="260"/>
      <c r="G111" s="7"/>
      <c r="H111" s="7"/>
      <c r="I111" s="9"/>
      <c r="J111" s="9"/>
      <c r="K111" s="9"/>
      <c r="M111" s="128"/>
      <c r="N111" s="126"/>
      <c r="P111" s="7"/>
    </row>
    <row r="112" spans="2:16" x14ac:dyDescent="0.2">
      <c r="G112" s="7"/>
      <c r="H112" s="7"/>
      <c r="I112" s="9"/>
      <c r="J112" s="9"/>
      <c r="K112" s="9"/>
      <c r="M112" s="128"/>
      <c r="N112" s="126"/>
      <c r="P112" s="7"/>
    </row>
    <row r="113" spans="2:17" x14ac:dyDescent="0.2">
      <c r="B113" s="5" t="s">
        <v>154</v>
      </c>
      <c r="C113" s="8"/>
      <c r="D113" s="8"/>
      <c r="E113" s="8"/>
      <c r="F113" s="6"/>
      <c r="G113" s="7"/>
      <c r="H113" s="7"/>
      <c r="I113" s="9"/>
      <c r="J113" s="9"/>
      <c r="K113" s="9"/>
      <c r="M113" s="128"/>
      <c r="N113" s="126"/>
      <c r="P113" s="7"/>
    </row>
    <row r="114" spans="2:17" x14ac:dyDescent="0.2">
      <c r="B114" s="42" t="s">
        <v>2</v>
      </c>
      <c r="C114" s="43"/>
      <c r="D114" s="66"/>
      <c r="E114" s="418" t="s">
        <v>268</v>
      </c>
      <c r="F114" s="419"/>
      <c r="G114" s="7"/>
      <c r="H114" s="7"/>
      <c r="I114" s="7"/>
      <c r="J114" s="7"/>
      <c r="K114" s="7"/>
      <c r="M114" s="128"/>
      <c r="N114" s="126"/>
    </row>
    <row r="115" spans="2:17" x14ac:dyDescent="0.2">
      <c r="B115" s="65" t="s">
        <v>156</v>
      </c>
      <c r="C115" s="10" t="s">
        <v>227</v>
      </c>
      <c r="D115" s="76"/>
      <c r="E115" s="293" t="s">
        <v>4</v>
      </c>
      <c r="F115" s="293" t="s">
        <v>5</v>
      </c>
      <c r="G115" s="7"/>
      <c r="H115" s="7"/>
      <c r="I115" s="9"/>
      <c r="J115" s="9"/>
      <c r="K115" s="9"/>
      <c r="M115" s="128"/>
      <c r="N115" s="126"/>
    </row>
    <row r="116" spans="2:17" x14ac:dyDescent="0.2">
      <c r="B116" s="64" t="s">
        <v>157</v>
      </c>
      <c r="C116" s="184">
        <v>0</v>
      </c>
      <c r="D116" s="46"/>
      <c r="E116" s="85" t="s">
        <v>17</v>
      </c>
      <c r="F116" s="85" t="s">
        <v>17</v>
      </c>
      <c r="G116" s="7"/>
      <c r="H116" s="7"/>
      <c r="I116" s="9"/>
      <c r="J116" s="9"/>
      <c r="K116" s="9"/>
      <c r="M116" s="128"/>
      <c r="N116" s="126"/>
    </row>
    <row r="117" spans="2:17" x14ac:dyDescent="0.2">
      <c r="B117" s="64" t="s">
        <v>158</v>
      </c>
      <c r="C117" s="184">
        <v>0</v>
      </c>
      <c r="D117" s="68"/>
      <c r="E117" s="75" t="s">
        <v>18</v>
      </c>
      <c r="F117" s="71" t="s">
        <v>18</v>
      </c>
      <c r="G117" s="7"/>
      <c r="I117" s="9"/>
      <c r="J117" s="9"/>
      <c r="K117" s="9"/>
      <c r="M117" s="128"/>
      <c r="N117" s="126"/>
    </row>
    <row r="118" spans="2:17" x14ac:dyDescent="0.2">
      <c r="B118" s="63" t="s">
        <v>161</v>
      </c>
      <c r="C118" s="12" t="s">
        <v>7</v>
      </c>
      <c r="D118" s="17" t="s">
        <v>181</v>
      </c>
      <c r="E118" s="72"/>
      <c r="F118" s="73"/>
      <c r="G118" s="7"/>
      <c r="H118" s="7"/>
      <c r="I118" s="9"/>
      <c r="J118" s="9"/>
      <c r="K118" s="9"/>
      <c r="M118" s="128"/>
      <c r="N118" s="126"/>
    </row>
    <row r="119" spans="2:17" x14ac:dyDescent="0.2">
      <c r="B119" s="64" t="s">
        <v>159</v>
      </c>
      <c r="C119" s="135">
        <v>0</v>
      </c>
      <c r="D119" s="62">
        <v>9.9999999999999998E+37</v>
      </c>
      <c r="E119" s="69" t="s">
        <v>17</v>
      </c>
      <c r="F119" s="69" t="s">
        <v>17</v>
      </c>
      <c r="G119" s="7"/>
      <c r="I119" s="9"/>
      <c r="J119" s="9"/>
      <c r="K119" s="9"/>
      <c r="M119" s="128"/>
      <c r="N119" s="126"/>
    </row>
    <row r="120" spans="2:17" ht="13.5" thickBot="1" x14ac:dyDescent="0.25">
      <c r="B120" s="369" t="s">
        <v>160</v>
      </c>
      <c r="C120" s="370">
        <v>0</v>
      </c>
      <c r="D120" s="371">
        <v>9.9999999999999998E+37</v>
      </c>
      <c r="E120" s="86" t="s">
        <v>18</v>
      </c>
      <c r="F120" s="86" t="s">
        <v>18</v>
      </c>
      <c r="G120" s="7"/>
      <c r="I120" s="9"/>
      <c r="J120" s="9"/>
      <c r="K120" s="9"/>
      <c r="M120" s="128"/>
      <c r="N120" s="126"/>
    </row>
    <row r="121" spans="2:17" x14ac:dyDescent="0.2">
      <c r="B121" s="366" t="s">
        <v>6</v>
      </c>
      <c r="C121" s="367" t="s">
        <v>9</v>
      </c>
      <c r="D121" s="368" t="s">
        <v>228</v>
      </c>
      <c r="E121" s="364" t="s">
        <v>226</v>
      </c>
      <c r="F121" s="260"/>
      <c r="G121" s="7"/>
      <c r="I121" s="9"/>
      <c r="J121" s="9"/>
      <c r="K121" s="9"/>
      <c r="M121" s="128"/>
      <c r="N121" s="126"/>
      <c r="Q121" s="7"/>
    </row>
    <row r="122" spans="2:17" x14ac:dyDescent="0.2">
      <c r="B122" s="63" t="s">
        <v>4</v>
      </c>
      <c r="C122" s="145">
        <v>0</v>
      </c>
      <c r="D122" s="185">
        <v>0</v>
      </c>
      <c r="E122" s="365">
        <v>0</v>
      </c>
      <c r="F122" s="260"/>
      <c r="G122" s="7"/>
      <c r="I122" s="9"/>
      <c r="J122" s="9"/>
      <c r="K122" s="9"/>
      <c r="M122" s="128"/>
      <c r="N122" s="126"/>
      <c r="Q122" s="7"/>
    </row>
    <row r="123" spans="2:17" x14ac:dyDescent="0.2">
      <c r="B123" s="63" t="s">
        <v>5</v>
      </c>
      <c r="C123" s="145">
        <v>0</v>
      </c>
      <c r="D123" s="185">
        <v>0</v>
      </c>
      <c r="E123" s="365">
        <v>0</v>
      </c>
      <c r="F123" s="260"/>
      <c r="G123" s="7"/>
      <c r="I123" s="9"/>
      <c r="J123" s="9"/>
      <c r="K123" s="9"/>
      <c r="M123" s="128"/>
      <c r="N123" s="126"/>
      <c r="Q123" s="7"/>
    </row>
    <row r="124" spans="2:17" x14ac:dyDescent="0.2">
      <c r="B124" s="48"/>
      <c r="C124" s="13"/>
      <c r="D124" s="14"/>
      <c r="E124" s="9"/>
      <c r="F124" s="9"/>
      <c r="G124" s="7"/>
      <c r="H124" s="7"/>
      <c r="I124" s="9"/>
      <c r="J124" s="9"/>
      <c r="K124" s="9"/>
      <c r="M124" s="128"/>
      <c r="N124" s="126"/>
      <c r="Q124" s="7"/>
    </row>
    <row r="125" spans="2:17" x14ac:dyDescent="0.2">
      <c r="B125" s="301" t="s">
        <v>155</v>
      </c>
      <c r="C125" s="329"/>
      <c r="D125" s="329"/>
      <c r="E125" s="329"/>
      <c r="F125" s="329"/>
      <c r="G125" s="329"/>
      <c r="H125" s="330"/>
      <c r="I125" s="49"/>
      <c r="K125" s="9"/>
      <c r="M125" s="128"/>
      <c r="N125" s="123"/>
      <c r="Q125" s="7"/>
    </row>
    <row r="126" spans="2:17" x14ac:dyDescent="0.2">
      <c r="B126" s="93" t="s">
        <v>16</v>
      </c>
      <c r="C126" s="320"/>
      <c r="D126" s="43"/>
      <c r="E126" s="92"/>
      <c r="F126" s="92"/>
      <c r="G126" s="92"/>
      <c r="H126" s="70"/>
      <c r="I126" s="9"/>
      <c r="K126" s="9"/>
      <c r="M126" s="128"/>
      <c r="N126" s="123"/>
    </row>
    <row r="127" spans="2:17" x14ac:dyDescent="0.2">
      <c r="B127" s="99" t="s">
        <v>156</v>
      </c>
      <c r="C127" s="88" t="s">
        <v>227</v>
      </c>
      <c r="D127" s="327"/>
      <c r="E127" s="74" t="s">
        <v>260</v>
      </c>
      <c r="F127" s="69" t="s">
        <v>261</v>
      </c>
      <c r="G127" s="69" t="s">
        <v>262</v>
      </c>
      <c r="H127" s="69" t="s">
        <v>263</v>
      </c>
      <c r="I127" s="7"/>
      <c r="K127" s="91"/>
      <c r="M127" s="128"/>
      <c r="N127" s="127"/>
    </row>
    <row r="128" spans="2:17" x14ac:dyDescent="0.2">
      <c r="B128" s="82" t="s">
        <v>157</v>
      </c>
      <c r="C128" s="186">
        <v>0</v>
      </c>
      <c r="D128" s="328"/>
      <c r="E128" s="87" t="s">
        <v>17</v>
      </c>
      <c r="F128" s="87" t="s">
        <v>17</v>
      </c>
      <c r="G128" s="85" t="s">
        <v>18</v>
      </c>
      <c r="H128" s="85" t="s">
        <v>18</v>
      </c>
      <c r="I128" s="7"/>
      <c r="K128" s="9"/>
      <c r="M128" s="128"/>
      <c r="N128" s="123"/>
    </row>
    <row r="129" spans="2:17" x14ac:dyDescent="0.2">
      <c r="B129" s="82" t="s">
        <v>158</v>
      </c>
      <c r="C129" s="186">
        <v>0</v>
      </c>
      <c r="D129" s="328"/>
      <c r="E129" s="87" t="s">
        <v>17</v>
      </c>
      <c r="F129" s="87" t="s">
        <v>17</v>
      </c>
      <c r="G129" s="85" t="s">
        <v>18</v>
      </c>
      <c r="H129" s="85" t="s">
        <v>18</v>
      </c>
      <c r="I129" s="7"/>
      <c r="K129" s="9"/>
      <c r="M129" s="128"/>
      <c r="N129" s="123"/>
    </row>
    <row r="130" spans="2:17" x14ac:dyDescent="0.2">
      <c r="B130" s="82" t="s">
        <v>168</v>
      </c>
      <c r="C130" s="186">
        <v>0</v>
      </c>
      <c r="D130" s="328"/>
      <c r="E130" s="87" t="s">
        <v>17</v>
      </c>
      <c r="F130" s="87" t="s">
        <v>17</v>
      </c>
      <c r="G130" s="87" t="s">
        <v>18</v>
      </c>
      <c r="H130" s="85" t="s">
        <v>18</v>
      </c>
      <c r="I130" s="7"/>
      <c r="K130" s="9"/>
      <c r="M130" s="128"/>
      <c r="N130" s="123"/>
    </row>
    <row r="131" spans="2:17" x14ac:dyDescent="0.2">
      <c r="B131" s="100" t="s">
        <v>169</v>
      </c>
      <c r="C131" s="187">
        <v>0</v>
      </c>
      <c r="D131" s="328"/>
      <c r="E131" s="87" t="s">
        <v>17</v>
      </c>
      <c r="F131" s="87" t="s">
        <v>17</v>
      </c>
      <c r="G131" s="71" t="s">
        <v>18</v>
      </c>
      <c r="H131" s="71" t="s">
        <v>18</v>
      </c>
      <c r="I131" s="7"/>
      <c r="K131" s="9"/>
      <c r="M131" s="128"/>
      <c r="N131" s="123"/>
    </row>
    <row r="132" spans="2:17" x14ac:dyDescent="0.2">
      <c r="B132" s="84" t="s">
        <v>161</v>
      </c>
      <c r="C132" s="89" t="s">
        <v>7</v>
      </c>
      <c r="D132" s="85" t="s">
        <v>181</v>
      </c>
      <c r="E132" s="90"/>
      <c r="F132" s="94"/>
      <c r="G132" s="94"/>
      <c r="H132" s="95"/>
      <c r="I132" s="121"/>
      <c r="K132" s="15"/>
      <c r="M132" s="128"/>
      <c r="N132" s="126"/>
    </row>
    <row r="133" spans="2:17" x14ac:dyDescent="0.2">
      <c r="B133" s="82" t="s">
        <v>159</v>
      </c>
      <c r="C133" s="135">
        <v>0</v>
      </c>
      <c r="D133" s="336">
        <v>9.9999999999999998E+37</v>
      </c>
      <c r="E133" s="87" t="s">
        <v>17</v>
      </c>
      <c r="F133" s="87" t="s">
        <v>17</v>
      </c>
      <c r="G133" s="85" t="s">
        <v>18</v>
      </c>
      <c r="H133" s="87" t="s">
        <v>18</v>
      </c>
      <c r="I133" s="7"/>
      <c r="K133" s="9"/>
      <c r="L133" s="9"/>
      <c r="M133" s="15"/>
      <c r="N133" s="9"/>
    </row>
    <row r="134" spans="2:17" x14ac:dyDescent="0.2">
      <c r="B134" s="82" t="s">
        <v>160</v>
      </c>
      <c r="C134" s="135">
        <v>0</v>
      </c>
      <c r="D134" s="336">
        <v>9.9999999999999998E+37</v>
      </c>
      <c r="E134" s="87" t="s">
        <v>17</v>
      </c>
      <c r="F134" s="87" t="s">
        <v>17</v>
      </c>
      <c r="G134" s="85" t="s">
        <v>18</v>
      </c>
      <c r="H134" s="85" t="s">
        <v>18</v>
      </c>
      <c r="I134" s="7"/>
      <c r="K134" s="9"/>
      <c r="L134" s="9"/>
      <c r="M134" s="15"/>
      <c r="N134" s="9"/>
    </row>
    <row r="135" spans="2:17" x14ac:dyDescent="0.2">
      <c r="B135" s="82" t="s">
        <v>170</v>
      </c>
      <c r="C135" s="135">
        <v>0</v>
      </c>
      <c r="D135" s="336">
        <v>9.9999999999999998E+37</v>
      </c>
      <c r="E135" s="87" t="s">
        <v>17</v>
      </c>
      <c r="F135" s="87" t="s">
        <v>17</v>
      </c>
      <c r="G135" s="85" t="s">
        <v>18</v>
      </c>
      <c r="H135" s="85" t="s">
        <v>18</v>
      </c>
      <c r="I135" s="7"/>
      <c r="K135" s="9"/>
      <c r="L135" s="9"/>
      <c r="M135" s="15"/>
      <c r="N135" s="9"/>
    </row>
    <row r="136" spans="2:17" ht="13.5" thickBot="1" x14ac:dyDescent="0.25">
      <c r="B136" s="102" t="s">
        <v>171</v>
      </c>
      <c r="C136" s="190">
        <v>0</v>
      </c>
      <c r="D136" s="337">
        <v>9.9999999999999998E+37</v>
      </c>
      <c r="E136" s="334" t="s">
        <v>17</v>
      </c>
      <c r="F136" s="335" t="s">
        <v>17</v>
      </c>
      <c r="G136" s="86" t="s">
        <v>18</v>
      </c>
      <c r="H136" s="86" t="s">
        <v>18</v>
      </c>
      <c r="I136" s="7"/>
      <c r="K136" s="9"/>
      <c r="L136" s="9"/>
      <c r="M136" s="15"/>
      <c r="N136" s="9"/>
    </row>
    <row r="137" spans="2:17" x14ac:dyDescent="0.2">
      <c r="B137" s="101" t="s">
        <v>40</v>
      </c>
      <c r="C137" s="98" t="s">
        <v>176</v>
      </c>
      <c r="D137" s="69" t="s">
        <v>181</v>
      </c>
      <c r="E137" s="331"/>
      <c r="F137" s="332"/>
      <c r="G137" s="332"/>
      <c r="H137" s="333"/>
      <c r="I137" s="7"/>
      <c r="K137" s="80"/>
      <c r="L137" s="80"/>
      <c r="M137" s="15"/>
      <c r="N137" s="80"/>
      <c r="O137" s="16"/>
    </row>
    <row r="138" spans="2:17" x14ac:dyDescent="0.2">
      <c r="B138" s="84" t="s">
        <v>172</v>
      </c>
      <c r="C138" s="148">
        <v>0</v>
      </c>
      <c r="D138" s="336">
        <v>9.9999999999999998E+37</v>
      </c>
      <c r="E138" s="87" t="s">
        <v>17</v>
      </c>
      <c r="F138" s="87" t="s">
        <v>17</v>
      </c>
      <c r="G138" s="85" t="s">
        <v>18</v>
      </c>
      <c r="H138" s="90" t="s">
        <v>18</v>
      </c>
      <c r="I138" s="210"/>
      <c r="K138" s="9"/>
      <c r="L138" s="9"/>
      <c r="M138" s="15"/>
      <c r="N138" s="9"/>
    </row>
    <row r="139" spans="2:17" x14ac:dyDescent="0.2">
      <c r="B139" s="84" t="s">
        <v>173</v>
      </c>
      <c r="C139" s="148">
        <v>0</v>
      </c>
      <c r="D139" s="336">
        <v>9.9999999999999998E+37</v>
      </c>
      <c r="E139" s="87" t="s">
        <v>17</v>
      </c>
      <c r="F139" s="87" t="s">
        <v>17</v>
      </c>
      <c r="G139" s="87" t="s">
        <v>18</v>
      </c>
      <c r="H139" s="87" t="s">
        <v>18</v>
      </c>
      <c r="K139" s="9"/>
      <c r="L139" s="9"/>
      <c r="M139" s="15"/>
      <c r="N139" s="9"/>
    </row>
    <row r="140" spans="2:17" x14ac:dyDescent="0.2">
      <c r="B140" s="84" t="s">
        <v>174</v>
      </c>
      <c r="C140" s="148">
        <v>0</v>
      </c>
      <c r="D140" s="336">
        <v>9.9999999999999998E+37</v>
      </c>
      <c r="E140" s="87" t="s">
        <v>17</v>
      </c>
      <c r="F140" s="87" t="s">
        <v>17</v>
      </c>
      <c r="G140" s="85" t="s">
        <v>18</v>
      </c>
      <c r="H140" s="85" t="s">
        <v>18</v>
      </c>
      <c r="K140" s="9"/>
      <c r="L140" s="9"/>
      <c r="M140" s="15"/>
      <c r="N140" s="9"/>
    </row>
    <row r="141" spans="2:17" ht="13.5" thickBot="1" x14ac:dyDescent="0.25">
      <c r="B141" s="105" t="s">
        <v>175</v>
      </c>
      <c r="C141" s="191">
        <v>0</v>
      </c>
      <c r="D141" s="337">
        <v>9.9999999999999998E+37</v>
      </c>
      <c r="E141" s="334" t="s">
        <v>17</v>
      </c>
      <c r="F141" s="335" t="s">
        <v>17</v>
      </c>
      <c r="G141" s="86" t="s">
        <v>18</v>
      </c>
      <c r="H141" s="86" t="s">
        <v>18</v>
      </c>
      <c r="K141" s="9"/>
      <c r="L141" s="9"/>
      <c r="M141" s="15"/>
      <c r="N141" s="9"/>
    </row>
    <row r="142" spans="2:17" x14ac:dyDescent="0.2">
      <c r="B142" s="103" t="s">
        <v>37</v>
      </c>
      <c r="C142" s="98" t="s">
        <v>9</v>
      </c>
      <c r="D142" s="69" t="s">
        <v>228</v>
      </c>
      <c r="E142" s="69" t="s">
        <v>226</v>
      </c>
      <c r="F142" s="69" t="s">
        <v>260</v>
      </c>
      <c r="G142" s="69" t="s">
        <v>261</v>
      </c>
      <c r="H142" s="104" t="s">
        <v>259</v>
      </c>
      <c r="I142" s="15"/>
      <c r="J142" s="15"/>
      <c r="K142" s="15"/>
      <c r="L142" s="80"/>
      <c r="M142" s="15"/>
      <c r="N142" s="15"/>
      <c r="O142" s="16"/>
      <c r="P142" s="16"/>
      <c r="Q142" s="16"/>
    </row>
    <row r="143" spans="2:17" x14ac:dyDescent="0.2">
      <c r="B143" s="84" t="s">
        <v>177</v>
      </c>
      <c r="C143" s="148">
        <v>0</v>
      </c>
      <c r="D143" s="192">
        <v>0</v>
      </c>
      <c r="E143" s="135">
        <v>0</v>
      </c>
      <c r="F143" s="87" t="s">
        <v>17</v>
      </c>
      <c r="G143" s="87" t="s">
        <v>17</v>
      </c>
      <c r="H143" s="134" t="s">
        <v>18</v>
      </c>
      <c r="I143" s="15"/>
      <c r="J143" s="15"/>
      <c r="K143" s="15"/>
      <c r="L143" s="9"/>
      <c r="M143" s="15"/>
      <c r="N143" s="15"/>
      <c r="O143" s="16"/>
      <c r="P143" s="16"/>
      <c r="Q143" s="16"/>
    </row>
    <row r="144" spans="2:17" x14ac:dyDescent="0.2">
      <c r="B144" s="84" t="s">
        <v>178</v>
      </c>
      <c r="C144" s="148">
        <v>0</v>
      </c>
      <c r="D144" s="192">
        <v>0</v>
      </c>
      <c r="E144" s="135">
        <v>0</v>
      </c>
      <c r="F144" s="85" t="s">
        <v>17</v>
      </c>
      <c r="G144" s="87" t="s">
        <v>17</v>
      </c>
      <c r="H144" s="134" t="s">
        <v>18</v>
      </c>
      <c r="I144" s="15"/>
      <c r="J144" s="15"/>
      <c r="K144" s="15"/>
      <c r="L144" s="9"/>
      <c r="M144" s="15"/>
      <c r="N144" s="15"/>
      <c r="O144" s="16"/>
      <c r="P144" s="16"/>
      <c r="Q144" s="16"/>
    </row>
    <row r="145" spans="2:43" x14ac:dyDescent="0.2">
      <c r="B145" s="84" t="s">
        <v>179</v>
      </c>
      <c r="C145" s="148">
        <v>0</v>
      </c>
      <c r="D145" s="192">
        <v>0</v>
      </c>
      <c r="E145" s="135">
        <v>0</v>
      </c>
      <c r="F145" s="87" t="s">
        <v>17</v>
      </c>
      <c r="G145" s="87" t="s">
        <v>17</v>
      </c>
      <c r="H145" s="134" t="s">
        <v>18</v>
      </c>
      <c r="I145" s="15"/>
      <c r="J145" s="15"/>
      <c r="K145" s="15"/>
      <c r="L145" s="15"/>
      <c r="M145" s="15"/>
      <c r="N145" s="15"/>
      <c r="O145" s="16"/>
      <c r="P145" s="16"/>
      <c r="Q145" s="16"/>
    </row>
    <row r="146" spans="2:43" x14ac:dyDescent="0.2">
      <c r="B146" s="84" t="s">
        <v>180</v>
      </c>
      <c r="C146" s="148">
        <v>0</v>
      </c>
      <c r="D146" s="192">
        <v>0</v>
      </c>
      <c r="E146" s="135">
        <v>0</v>
      </c>
      <c r="F146" s="87" t="s">
        <v>17</v>
      </c>
      <c r="G146" s="87" t="s">
        <v>17</v>
      </c>
      <c r="H146" s="87" t="s">
        <v>18</v>
      </c>
      <c r="I146" s="15"/>
      <c r="J146" s="9"/>
      <c r="K146" s="9"/>
      <c r="L146" s="15"/>
      <c r="M146" s="9"/>
      <c r="N146" s="9"/>
      <c r="O146" s="16"/>
      <c r="P146" s="16"/>
      <c r="Q146" s="16"/>
    </row>
    <row r="147" spans="2:43" x14ac:dyDescent="0.2">
      <c r="B147" s="32"/>
      <c r="C147" s="81"/>
      <c r="D147" s="45"/>
      <c r="E147" s="47"/>
      <c r="F147" s="80"/>
      <c r="G147" s="80"/>
      <c r="H147" s="80"/>
      <c r="I147" s="9"/>
      <c r="J147" s="9"/>
      <c r="K147" s="9"/>
      <c r="L147" s="15"/>
      <c r="M147" s="9"/>
      <c r="N147" s="9"/>
      <c r="O147" s="16"/>
      <c r="P147" s="16"/>
      <c r="Q147" s="16"/>
    </row>
    <row r="148" spans="2:43" x14ac:dyDescent="0.2">
      <c r="B148" s="5" t="s">
        <v>183</v>
      </c>
      <c r="C148" s="8"/>
      <c r="D148" s="8"/>
      <c r="E148" s="8"/>
      <c r="F148" s="8"/>
      <c r="G148" s="6"/>
      <c r="H148" s="257"/>
      <c r="I148" s="9"/>
      <c r="J148" s="9"/>
      <c r="K148" s="9"/>
      <c r="L148" s="9"/>
      <c r="M148" s="9"/>
      <c r="N148" s="9"/>
      <c r="O148" s="16"/>
      <c r="P148" s="16"/>
      <c r="Q148" s="16"/>
    </row>
    <row r="149" spans="2:43" ht="12.75" customHeight="1" x14ac:dyDescent="0.2">
      <c r="B149" s="51" t="s">
        <v>182</v>
      </c>
      <c r="C149" s="106" t="s">
        <v>229</v>
      </c>
      <c r="D149" s="89" t="s">
        <v>266</v>
      </c>
      <c r="E149" s="89" t="s">
        <v>267</v>
      </c>
      <c r="F149" s="89" t="s">
        <v>264</v>
      </c>
      <c r="G149" s="89" t="s">
        <v>265</v>
      </c>
      <c r="H149" s="257"/>
      <c r="I149" s="96"/>
      <c r="J149" s="79"/>
      <c r="K149" s="79"/>
      <c r="L149" s="79"/>
      <c r="M149" s="9"/>
      <c r="N149" s="16"/>
    </row>
    <row r="150" spans="2:43" x14ac:dyDescent="0.2">
      <c r="B150" s="84" t="s">
        <v>47</v>
      </c>
      <c r="C150" s="135">
        <v>0</v>
      </c>
      <c r="D150" s="87" t="s">
        <v>18</v>
      </c>
      <c r="E150" s="87" t="s">
        <v>18</v>
      </c>
      <c r="F150" s="87" t="s">
        <v>18</v>
      </c>
      <c r="G150" s="87" t="s">
        <v>18</v>
      </c>
      <c r="H150" s="126"/>
      <c r="I150" s="79"/>
      <c r="J150" s="79"/>
      <c r="K150" s="79"/>
      <c r="L150" s="79"/>
      <c r="M150" s="9"/>
    </row>
    <row r="151" spans="2:43" ht="12.75" customHeight="1" x14ac:dyDescent="0.2">
      <c r="B151" s="84" t="s">
        <v>48</v>
      </c>
      <c r="C151" s="135">
        <v>0</v>
      </c>
      <c r="D151" s="87" t="s">
        <v>18</v>
      </c>
      <c r="E151" s="85" t="s">
        <v>18</v>
      </c>
      <c r="F151" s="85" t="s">
        <v>18</v>
      </c>
      <c r="G151" s="85" t="s">
        <v>18</v>
      </c>
      <c r="H151" s="126"/>
      <c r="I151" s="79"/>
      <c r="J151" s="79"/>
      <c r="K151" s="79"/>
      <c r="L151" s="79"/>
      <c r="M151" s="9"/>
    </row>
    <row r="152" spans="2:43" x14ac:dyDescent="0.2">
      <c r="B152" s="84" t="s">
        <v>49</v>
      </c>
      <c r="C152" s="135">
        <v>0</v>
      </c>
      <c r="D152" s="87" t="s">
        <v>18</v>
      </c>
      <c r="E152" s="85" t="s">
        <v>18</v>
      </c>
      <c r="F152" s="85" t="s">
        <v>18</v>
      </c>
      <c r="G152" s="85" t="s">
        <v>18</v>
      </c>
      <c r="H152" s="126"/>
      <c r="I152" s="79"/>
      <c r="J152" s="79"/>
      <c r="K152" s="79"/>
      <c r="L152" s="79"/>
      <c r="M152" s="9"/>
    </row>
    <row r="153" spans="2:43" x14ac:dyDescent="0.2">
      <c r="B153" s="84" t="s">
        <v>50</v>
      </c>
      <c r="C153" s="135">
        <v>0</v>
      </c>
      <c r="D153" s="85" t="s">
        <v>18</v>
      </c>
      <c r="E153" s="85" t="s">
        <v>18</v>
      </c>
      <c r="F153" s="85" t="s">
        <v>18</v>
      </c>
      <c r="G153" s="85" t="s">
        <v>18</v>
      </c>
      <c r="H153" s="126"/>
      <c r="I153" s="79"/>
      <c r="J153" s="79"/>
      <c r="K153" s="79"/>
      <c r="L153" s="79"/>
      <c r="M153" s="9"/>
    </row>
    <row r="154" spans="2:43" x14ac:dyDescent="0.2">
      <c r="B154" s="84" t="s">
        <v>51</v>
      </c>
      <c r="C154" s="135">
        <v>0</v>
      </c>
      <c r="D154" s="85" t="s">
        <v>18</v>
      </c>
      <c r="E154" s="85" t="s">
        <v>18</v>
      </c>
      <c r="F154" s="85" t="s">
        <v>18</v>
      </c>
      <c r="G154" s="85" t="s">
        <v>18</v>
      </c>
      <c r="H154" s="126"/>
      <c r="I154" s="79"/>
      <c r="J154" s="79"/>
      <c r="K154" s="79"/>
      <c r="L154" s="79"/>
      <c r="M154" s="9"/>
    </row>
    <row r="155" spans="2:43" x14ac:dyDescent="0.2">
      <c r="B155" s="84" t="s">
        <v>52</v>
      </c>
      <c r="C155" s="135">
        <v>0</v>
      </c>
      <c r="D155" s="71" t="s">
        <v>18</v>
      </c>
      <c r="E155" s="71" t="s">
        <v>18</v>
      </c>
      <c r="F155" s="71" t="s">
        <v>18</v>
      </c>
      <c r="G155" s="71" t="s">
        <v>18</v>
      </c>
      <c r="H155" s="126"/>
      <c r="I155" s="79"/>
      <c r="J155" s="79"/>
      <c r="K155" s="79"/>
      <c r="L155" s="79"/>
      <c r="M155" s="9"/>
    </row>
    <row r="156" spans="2:43" x14ac:dyDescent="0.2">
      <c r="B156" s="84" t="s">
        <v>362</v>
      </c>
      <c r="C156" s="365">
        <v>0</v>
      </c>
      <c r="D156" s="71" t="s">
        <v>18</v>
      </c>
      <c r="E156" s="71" t="s">
        <v>18</v>
      </c>
      <c r="F156" s="85" t="s">
        <v>18</v>
      </c>
      <c r="G156" s="85" t="s">
        <v>18</v>
      </c>
      <c r="H156" s="126"/>
      <c r="I156" s="79"/>
      <c r="J156" s="79"/>
      <c r="K156" s="79"/>
      <c r="L156" s="79"/>
      <c r="M156" s="9"/>
    </row>
    <row r="157" spans="2:43" ht="12" customHeight="1" x14ac:dyDescent="0.2">
      <c r="B157" s="84" t="s">
        <v>201</v>
      </c>
      <c r="C157" s="197">
        <f>100-C158</f>
        <v>100</v>
      </c>
      <c r="D157" s="261">
        <v>0</v>
      </c>
      <c r="E157" s="261">
        <v>0</v>
      </c>
      <c r="F157" s="258"/>
      <c r="G157" s="258"/>
      <c r="H157" s="126"/>
      <c r="I157" s="79"/>
      <c r="J157" s="79"/>
      <c r="K157" s="79"/>
      <c r="L157" s="79"/>
      <c r="M157" s="9"/>
    </row>
    <row r="158" spans="2:43" x14ac:dyDescent="0.2">
      <c r="B158" s="84" t="s">
        <v>13</v>
      </c>
      <c r="C158" s="197">
        <f>SUM(C150:C156)</f>
        <v>0</v>
      </c>
      <c r="D158" s="260"/>
      <c r="E158" s="9"/>
      <c r="F158" s="9"/>
      <c r="G158" s="259"/>
      <c r="H158" s="126"/>
      <c r="I158" s="79"/>
      <c r="J158" s="79"/>
      <c r="K158" s="79"/>
      <c r="L158" s="79"/>
      <c r="M158" s="9"/>
    </row>
    <row r="159" spans="2:43" x14ac:dyDescent="0.2">
      <c r="D159" s="79"/>
      <c r="E159" s="97"/>
      <c r="F159" s="79"/>
      <c r="G159" s="79"/>
      <c r="H159" s="79"/>
      <c r="I159" s="79"/>
      <c r="J159" s="79"/>
      <c r="K159" s="79"/>
      <c r="L159" s="79"/>
      <c r="M159" s="9"/>
    </row>
    <row r="160" spans="2:43" x14ac:dyDescent="0.2">
      <c r="B160" s="5" t="s">
        <v>306</v>
      </c>
      <c r="C160" s="351">
        <v>0</v>
      </c>
      <c r="D160" s="351">
        <f>C160+1</f>
        <v>1</v>
      </c>
      <c r="E160" s="351">
        <f>D160+1</f>
        <v>2</v>
      </c>
      <c r="F160" s="351">
        <f t="shared" ref="F160:AQ160" si="2">E160+1</f>
        <v>3</v>
      </c>
      <c r="G160" s="351">
        <f>F160+1</f>
        <v>4</v>
      </c>
      <c r="H160" s="351">
        <f t="shared" si="2"/>
        <v>5</v>
      </c>
      <c r="I160" s="351">
        <f t="shared" si="2"/>
        <v>6</v>
      </c>
      <c r="J160" s="351">
        <f t="shared" si="2"/>
        <v>7</v>
      </c>
      <c r="K160" s="351">
        <f t="shared" si="2"/>
        <v>8</v>
      </c>
      <c r="L160" s="351">
        <f t="shared" si="2"/>
        <v>9</v>
      </c>
      <c r="M160" s="351">
        <f t="shared" si="2"/>
        <v>10</v>
      </c>
      <c r="N160" s="351">
        <f t="shared" si="2"/>
        <v>11</v>
      </c>
      <c r="O160" s="351">
        <f t="shared" si="2"/>
        <v>12</v>
      </c>
      <c r="P160" s="351">
        <f t="shared" si="2"/>
        <v>13</v>
      </c>
      <c r="Q160" s="351">
        <f t="shared" si="2"/>
        <v>14</v>
      </c>
      <c r="R160" s="351">
        <f t="shared" si="2"/>
        <v>15</v>
      </c>
      <c r="S160" s="351">
        <f t="shared" si="2"/>
        <v>16</v>
      </c>
      <c r="T160" s="351">
        <f t="shared" si="2"/>
        <v>17</v>
      </c>
      <c r="U160" s="351">
        <f t="shared" si="2"/>
        <v>18</v>
      </c>
      <c r="V160" s="351">
        <f t="shared" si="2"/>
        <v>19</v>
      </c>
      <c r="W160" s="351">
        <f t="shared" si="2"/>
        <v>20</v>
      </c>
      <c r="X160" s="351">
        <f t="shared" si="2"/>
        <v>21</v>
      </c>
      <c r="Y160" s="351">
        <f t="shared" si="2"/>
        <v>22</v>
      </c>
      <c r="Z160" s="351">
        <f t="shared" si="2"/>
        <v>23</v>
      </c>
      <c r="AA160" s="351">
        <f t="shared" si="2"/>
        <v>24</v>
      </c>
      <c r="AB160" s="351">
        <f t="shared" si="2"/>
        <v>25</v>
      </c>
      <c r="AC160" s="351">
        <f t="shared" si="2"/>
        <v>26</v>
      </c>
      <c r="AD160" s="351">
        <f t="shared" si="2"/>
        <v>27</v>
      </c>
      <c r="AE160" s="351">
        <f t="shared" si="2"/>
        <v>28</v>
      </c>
      <c r="AF160" s="351">
        <f t="shared" si="2"/>
        <v>29</v>
      </c>
      <c r="AG160" s="351">
        <f t="shared" si="2"/>
        <v>30</v>
      </c>
      <c r="AH160" s="351">
        <f t="shared" si="2"/>
        <v>31</v>
      </c>
      <c r="AI160" s="351">
        <f t="shared" si="2"/>
        <v>32</v>
      </c>
      <c r="AJ160" s="351">
        <f t="shared" si="2"/>
        <v>33</v>
      </c>
      <c r="AK160" s="351">
        <f t="shared" si="2"/>
        <v>34</v>
      </c>
      <c r="AL160" s="351">
        <f t="shared" si="2"/>
        <v>35</v>
      </c>
      <c r="AM160" s="351">
        <f t="shared" si="2"/>
        <v>36</v>
      </c>
      <c r="AN160" s="351">
        <f t="shared" si="2"/>
        <v>37</v>
      </c>
      <c r="AO160" s="351">
        <f t="shared" si="2"/>
        <v>38</v>
      </c>
      <c r="AP160" s="351">
        <f t="shared" si="2"/>
        <v>39</v>
      </c>
      <c r="AQ160" s="351">
        <f t="shared" si="2"/>
        <v>40</v>
      </c>
    </row>
    <row r="161" spans="2:43" x14ac:dyDescent="0.2">
      <c r="B161" s="237" t="s">
        <v>231</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x14ac:dyDescent="0.2">
      <c r="B162" s="237" t="s">
        <v>216</v>
      </c>
      <c r="C162" s="274"/>
      <c r="D162" s="270"/>
      <c r="E162" s="274"/>
      <c r="F162" s="274"/>
      <c r="G162" s="274"/>
      <c r="H162" s="274"/>
      <c r="I162" s="274"/>
      <c r="J162" s="274"/>
      <c r="K162" s="274"/>
      <c r="L162" s="274"/>
      <c r="M162" s="274"/>
      <c r="N162" s="274"/>
      <c r="O162" s="274"/>
      <c r="P162" s="274"/>
      <c r="Q162" s="274"/>
      <c r="R162" s="274"/>
      <c r="S162" s="274"/>
      <c r="T162" s="274"/>
      <c r="U162" s="274"/>
      <c r="V162" s="274"/>
      <c r="W162" s="274"/>
      <c r="X162" s="274"/>
      <c r="Y162" s="274"/>
      <c r="Z162" s="274"/>
      <c r="AA162" s="274"/>
      <c r="AB162" s="274"/>
      <c r="AC162" s="274"/>
      <c r="AD162" s="274"/>
      <c r="AE162" s="274"/>
      <c r="AF162" s="274"/>
      <c r="AG162" s="274"/>
      <c r="AH162" s="274"/>
      <c r="AI162" s="274"/>
      <c r="AJ162" s="274"/>
      <c r="AK162" s="274"/>
      <c r="AL162" s="274"/>
      <c r="AM162" s="274"/>
      <c r="AN162" s="274"/>
      <c r="AO162" s="274"/>
      <c r="AP162" s="274"/>
      <c r="AQ162" s="274"/>
    </row>
    <row r="163" spans="2:43" ht="13.5" customHeight="1" x14ac:dyDescent="0.2">
      <c r="B163" s="358" t="s">
        <v>269</v>
      </c>
      <c r="C163" s="355"/>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5"/>
    </row>
    <row r="164" spans="2:43" ht="13.5" customHeight="1" x14ac:dyDescent="0.2">
      <c r="B164" s="354" t="s">
        <v>307</v>
      </c>
      <c r="C164" s="359"/>
      <c r="D164" s="359"/>
      <c r="E164" s="359"/>
      <c r="F164" s="359"/>
      <c r="G164" s="359"/>
      <c r="H164" s="359"/>
      <c r="I164" s="359"/>
      <c r="J164" s="359"/>
      <c r="K164" s="359"/>
      <c r="L164" s="359"/>
      <c r="M164" s="359"/>
      <c r="N164" s="359"/>
      <c r="O164" s="359"/>
      <c r="P164" s="359"/>
      <c r="Q164" s="359"/>
      <c r="R164" s="359"/>
      <c r="S164" s="359"/>
      <c r="T164" s="359"/>
      <c r="U164" s="359"/>
      <c r="V164" s="359"/>
      <c r="W164" s="359"/>
      <c r="X164" s="359"/>
      <c r="Y164" s="359"/>
      <c r="Z164" s="359"/>
      <c r="AA164" s="359"/>
      <c r="AB164" s="359"/>
      <c r="AC164" s="359"/>
      <c r="AD164" s="359"/>
      <c r="AE164" s="359"/>
      <c r="AF164" s="359"/>
      <c r="AG164" s="359"/>
      <c r="AH164" s="359"/>
      <c r="AI164" s="359"/>
      <c r="AJ164" s="359"/>
      <c r="AK164" s="359"/>
      <c r="AL164" s="359"/>
      <c r="AM164" s="359"/>
      <c r="AN164" s="359"/>
      <c r="AO164" s="359"/>
      <c r="AP164" s="359"/>
      <c r="AQ164" s="360"/>
    </row>
    <row r="165" spans="2:43" ht="13.5" customHeight="1" x14ac:dyDescent="0.2">
      <c r="B165" s="99" t="s">
        <v>249</v>
      </c>
      <c r="C165" s="356"/>
      <c r="D165" s="357"/>
      <c r="E165" s="357"/>
      <c r="F165" s="357"/>
      <c r="G165" s="357"/>
      <c r="H165" s="357"/>
      <c r="I165" s="357"/>
      <c r="J165" s="357"/>
      <c r="K165" s="357"/>
      <c r="L165" s="357"/>
      <c r="M165" s="357"/>
      <c r="N165" s="357"/>
      <c r="O165" s="357"/>
      <c r="P165" s="357"/>
      <c r="Q165" s="357"/>
      <c r="R165" s="357"/>
      <c r="S165" s="357"/>
      <c r="T165" s="357"/>
      <c r="U165" s="357"/>
      <c r="V165" s="357"/>
      <c r="W165" s="357"/>
      <c r="X165" s="357"/>
      <c r="Y165" s="357"/>
      <c r="Z165" s="357"/>
      <c r="AA165" s="357"/>
      <c r="AB165" s="357"/>
      <c r="AC165" s="357"/>
      <c r="AD165" s="357"/>
      <c r="AE165" s="357"/>
      <c r="AF165" s="357"/>
      <c r="AG165" s="357"/>
      <c r="AH165" s="357"/>
      <c r="AI165" s="357"/>
      <c r="AJ165" s="357"/>
      <c r="AK165" s="357"/>
      <c r="AL165" s="357"/>
      <c r="AM165" s="357"/>
      <c r="AN165" s="357"/>
      <c r="AO165" s="357"/>
      <c r="AP165" s="357"/>
      <c r="AQ165" s="357"/>
    </row>
    <row r="166" spans="2:43" x14ac:dyDescent="0.2">
      <c r="B166" s="84" t="s">
        <v>12</v>
      </c>
      <c r="C166" s="352"/>
      <c r="D166" s="353"/>
      <c r="E166" s="353"/>
      <c r="F166" s="353"/>
      <c r="G166" s="353"/>
      <c r="H166" s="353"/>
      <c r="I166" s="353"/>
      <c r="J166" s="353"/>
      <c r="K166" s="353"/>
      <c r="L166" s="353"/>
      <c r="M166" s="353"/>
      <c r="N166" s="353"/>
      <c r="O166" s="353"/>
      <c r="P166" s="353"/>
      <c r="Q166" s="353"/>
      <c r="R166" s="353"/>
      <c r="S166" s="353"/>
      <c r="T166" s="353"/>
      <c r="U166" s="353"/>
      <c r="V166" s="353"/>
      <c r="W166" s="353"/>
      <c r="X166" s="353"/>
      <c r="Y166" s="353"/>
      <c r="Z166" s="353"/>
      <c r="AA166" s="353"/>
      <c r="AB166" s="353"/>
      <c r="AC166" s="353"/>
      <c r="AD166" s="353"/>
      <c r="AE166" s="353"/>
      <c r="AF166" s="353"/>
      <c r="AG166" s="353"/>
      <c r="AH166" s="353"/>
      <c r="AI166" s="353"/>
      <c r="AJ166" s="353"/>
      <c r="AK166" s="353"/>
      <c r="AL166" s="353"/>
      <c r="AM166" s="353"/>
      <c r="AN166" s="353"/>
      <c r="AO166" s="353"/>
      <c r="AP166" s="353"/>
      <c r="AQ166" s="353"/>
    </row>
    <row r="167" spans="2:43" ht="12" customHeight="1" x14ac:dyDescent="0.2">
      <c r="B167" s="361" t="s">
        <v>15</v>
      </c>
      <c r="C167" s="362"/>
      <c r="D167" s="363"/>
      <c r="E167" s="363"/>
      <c r="F167" s="363"/>
      <c r="G167" s="363"/>
      <c r="H167" s="363"/>
      <c r="I167" s="363"/>
      <c r="J167" s="363"/>
      <c r="K167" s="363"/>
      <c r="L167" s="363"/>
      <c r="M167" s="363"/>
      <c r="N167" s="363"/>
      <c r="O167" s="363"/>
      <c r="P167" s="363"/>
      <c r="Q167" s="363"/>
      <c r="R167" s="363"/>
      <c r="S167" s="363"/>
      <c r="T167" s="363"/>
      <c r="U167" s="363"/>
      <c r="V167" s="363"/>
      <c r="W167" s="363"/>
      <c r="X167" s="363"/>
      <c r="Y167" s="363"/>
      <c r="Z167" s="363"/>
      <c r="AA167" s="363"/>
      <c r="AB167" s="363"/>
      <c r="AC167" s="363"/>
      <c r="AD167" s="363"/>
      <c r="AE167" s="363"/>
      <c r="AF167" s="363"/>
      <c r="AG167" s="363"/>
      <c r="AH167" s="363"/>
      <c r="AI167" s="363"/>
      <c r="AJ167" s="363"/>
      <c r="AK167" s="363"/>
      <c r="AL167" s="363"/>
      <c r="AM167" s="363"/>
      <c r="AN167" s="363"/>
      <c r="AO167" s="363"/>
      <c r="AP167" s="363"/>
      <c r="AQ167" s="363"/>
    </row>
    <row r="168" spans="2:43" ht="12" customHeight="1" x14ac:dyDescent="0.2">
      <c r="B168" s="354" t="s">
        <v>313</v>
      </c>
      <c r="C168" s="359"/>
      <c r="D168" s="359"/>
      <c r="E168" s="359"/>
      <c r="F168" s="359"/>
      <c r="G168" s="359"/>
      <c r="H168" s="359"/>
      <c r="I168" s="359"/>
      <c r="J168" s="359"/>
      <c r="K168" s="359"/>
      <c r="L168" s="359"/>
      <c r="M168" s="359"/>
      <c r="N168" s="359"/>
      <c r="O168" s="359"/>
      <c r="P168" s="359"/>
      <c r="Q168" s="359"/>
      <c r="R168" s="359"/>
      <c r="S168" s="359"/>
      <c r="T168" s="359"/>
      <c r="U168" s="359"/>
      <c r="V168" s="359"/>
      <c r="W168" s="359"/>
      <c r="X168" s="359"/>
      <c r="Y168" s="359"/>
      <c r="Z168" s="359"/>
      <c r="AA168" s="359"/>
      <c r="AB168" s="359"/>
      <c r="AC168" s="359"/>
      <c r="AD168" s="359"/>
      <c r="AE168" s="359"/>
      <c r="AF168" s="359"/>
      <c r="AG168" s="359"/>
      <c r="AH168" s="359"/>
      <c r="AI168" s="359"/>
      <c r="AJ168" s="359"/>
      <c r="AK168" s="359"/>
      <c r="AL168" s="359"/>
      <c r="AM168" s="359"/>
      <c r="AN168" s="359"/>
      <c r="AO168" s="359"/>
      <c r="AP168" s="359"/>
      <c r="AQ168" s="360"/>
    </row>
    <row r="169" spans="2:43" ht="12" customHeight="1" x14ac:dyDescent="0.2">
      <c r="B169" s="99" t="s">
        <v>112</v>
      </c>
      <c r="C169" s="356"/>
      <c r="D169" s="363"/>
      <c r="E169" s="357"/>
      <c r="F169" s="357"/>
      <c r="G169" s="357"/>
      <c r="H169" s="357"/>
      <c r="I169" s="357"/>
      <c r="J169" s="357"/>
      <c r="K169" s="357"/>
      <c r="L169" s="357"/>
      <c r="M169" s="357"/>
      <c r="N169" s="357"/>
      <c r="O169" s="357"/>
      <c r="P169" s="357"/>
      <c r="Q169" s="357"/>
      <c r="R169" s="357"/>
      <c r="S169" s="357"/>
      <c r="T169" s="357"/>
      <c r="U169" s="357"/>
      <c r="V169" s="357"/>
      <c r="W169" s="357"/>
      <c r="X169" s="357"/>
      <c r="Y169" s="357"/>
      <c r="Z169" s="357"/>
      <c r="AA169" s="357"/>
      <c r="AB169" s="357"/>
      <c r="AC169" s="357"/>
      <c r="AD169" s="357"/>
      <c r="AE169" s="357"/>
      <c r="AF169" s="357"/>
      <c r="AG169" s="357"/>
      <c r="AH169" s="357"/>
      <c r="AI169" s="357"/>
      <c r="AJ169" s="357"/>
      <c r="AK169" s="357"/>
      <c r="AL169" s="357"/>
      <c r="AM169" s="357"/>
      <c r="AN169" s="357"/>
      <c r="AO169" s="357"/>
      <c r="AP169" s="357"/>
      <c r="AQ169" s="357"/>
    </row>
    <row r="170" spans="2:43" ht="12" customHeight="1" x14ac:dyDescent="0.2">
      <c r="B170" s="361" t="s">
        <v>111</v>
      </c>
      <c r="C170" s="356"/>
      <c r="D170" s="363"/>
      <c r="E170" s="363"/>
      <c r="F170" s="363"/>
      <c r="G170" s="363"/>
      <c r="H170" s="363"/>
      <c r="I170" s="363"/>
      <c r="J170" s="363"/>
      <c r="K170" s="363"/>
      <c r="L170" s="363"/>
      <c r="M170" s="363"/>
      <c r="N170" s="363"/>
      <c r="O170" s="363"/>
      <c r="P170" s="363"/>
      <c r="Q170" s="363"/>
      <c r="R170" s="363"/>
      <c r="S170" s="363"/>
      <c r="T170" s="363"/>
      <c r="U170" s="363"/>
      <c r="V170" s="363"/>
      <c r="W170" s="363"/>
      <c r="X170" s="363"/>
      <c r="Y170" s="363"/>
      <c r="Z170" s="363"/>
      <c r="AA170" s="363"/>
      <c r="AB170" s="363"/>
      <c r="AC170" s="363"/>
      <c r="AD170" s="363"/>
      <c r="AE170" s="363"/>
      <c r="AF170" s="363"/>
      <c r="AG170" s="363"/>
      <c r="AH170" s="363"/>
      <c r="AI170" s="363"/>
      <c r="AJ170" s="363"/>
      <c r="AK170" s="363"/>
      <c r="AL170" s="363"/>
      <c r="AM170" s="363"/>
      <c r="AN170" s="363"/>
      <c r="AO170" s="363"/>
      <c r="AP170" s="363"/>
      <c r="AQ170" s="363"/>
    </row>
    <row r="171" spans="2:43" x14ac:dyDescent="0.2">
      <c r="B171" s="354" t="s">
        <v>309</v>
      </c>
      <c r="C171" s="359"/>
      <c r="D171" s="359"/>
      <c r="E171" s="359"/>
      <c r="F171" s="359"/>
      <c r="G171" s="359"/>
      <c r="H171" s="359"/>
      <c r="I171" s="359"/>
      <c r="J171" s="359"/>
      <c r="K171" s="359"/>
      <c r="L171" s="359"/>
      <c r="M171" s="359"/>
      <c r="N171" s="359"/>
      <c r="O171" s="359"/>
      <c r="P171" s="359"/>
      <c r="Q171" s="359"/>
      <c r="R171" s="359"/>
      <c r="S171" s="359"/>
      <c r="T171" s="359"/>
      <c r="U171" s="359"/>
      <c r="V171" s="359"/>
      <c r="W171" s="359"/>
      <c r="X171" s="359"/>
      <c r="Y171" s="359"/>
      <c r="Z171" s="359"/>
      <c r="AA171" s="359"/>
      <c r="AB171" s="359"/>
      <c r="AC171" s="359"/>
      <c r="AD171" s="359"/>
      <c r="AE171" s="359"/>
      <c r="AF171" s="359"/>
      <c r="AG171" s="359"/>
      <c r="AH171" s="359"/>
      <c r="AI171" s="359"/>
      <c r="AJ171" s="359"/>
      <c r="AK171" s="359"/>
      <c r="AL171" s="359"/>
      <c r="AM171" s="359"/>
      <c r="AN171" s="359"/>
      <c r="AO171" s="359"/>
      <c r="AP171" s="359"/>
      <c r="AQ171" s="360"/>
    </row>
    <row r="172" spans="2:43" x14ac:dyDescent="0.2">
      <c r="B172" s="99" t="s">
        <v>4</v>
      </c>
      <c r="C172" s="356"/>
      <c r="D172" s="357"/>
      <c r="E172" s="357"/>
      <c r="F172" s="357"/>
      <c r="G172" s="357"/>
      <c r="H172" s="357"/>
      <c r="I172" s="357"/>
      <c r="J172" s="357"/>
      <c r="K172" s="357"/>
      <c r="L172" s="357"/>
      <c r="M172" s="357"/>
      <c r="N172" s="357"/>
      <c r="O172" s="357"/>
      <c r="P172" s="357"/>
      <c r="Q172" s="357"/>
      <c r="R172" s="357"/>
      <c r="S172" s="357"/>
      <c r="T172" s="357"/>
      <c r="U172" s="357"/>
      <c r="V172" s="357"/>
      <c r="W172" s="357"/>
      <c r="X172" s="357"/>
      <c r="Y172" s="357"/>
      <c r="Z172" s="357"/>
      <c r="AA172" s="357"/>
      <c r="AB172" s="357"/>
      <c r="AC172" s="357"/>
      <c r="AD172" s="357"/>
      <c r="AE172" s="357"/>
      <c r="AF172" s="357"/>
      <c r="AG172" s="357"/>
      <c r="AH172" s="357"/>
      <c r="AI172" s="357"/>
      <c r="AJ172" s="357"/>
      <c r="AK172" s="357"/>
      <c r="AL172" s="357"/>
      <c r="AM172" s="357"/>
      <c r="AN172" s="357"/>
      <c r="AO172" s="357"/>
      <c r="AP172" s="357"/>
      <c r="AQ172" s="357"/>
    </row>
    <row r="173" spans="2:43" x14ac:dyDescent="0.2">
      <c r="B173" s="84" t="s">
        <v>5</v>
      </c>
      <c r="C173" s="352"/>
      <c r="D173" s="353"/>
      <c r="E173" s="353"/>
      <c r="F173" s="353"/>
      <c r="G173" s="353"/>
      <c r="H173" s="353"/>
      <c r="I173" s="353"/>
      <c r="J173" s="353"/>
      <c r="K173" s="353"/>
      <c r="L173" s="353"/>
      <c r="M173" s="353"/>
      <c r="N173" s="353"/>
      <c r="O173" s="353"/>
      <c r="P173" s="353"/>
      <c r="Q173" s="353"/>
      <c r="R173" s="353"/>
      <c r="S173" s="353"/>
      <c r="T173" s="353"/>
      <c r="U173" s="353"/>
      <c r="V173" s="353"/>
      <c r="W173" s="353"/>
      <c r="X173" s="353"/>
      <c r="Y173" s="353"/>
      <c r="Z173" s="353"/>
      <c r="AA173" s="353"/>
      <c r="AB173" s="353"/>
      <c r="AC173" s="353"/>
      <c r="AD173" s="353"/>
      <c r="AE173" s="353"/>
      <c r="AF173" s="353"/>
      <c r="AG173" s="353"/>
      <c r="AH173" s="353"/>
      <c r="AI173" s="353"/>
      <c r="AJ173" s="353"/>
      <c r="AK173" s="353"/>
      <c r="AL173" s="353"/>
      <c r="AM173" s="353"/>
      <c r="AN173" s="353"/>
      <c r="AO173" s="353"/>
      <c r="AP173" s="353"/>
      <c r="AQ173" s="353"/>
    </row>
    <row r="174" spans="2:43" x14ac:dyDescent="0.2">
      <c r="B174" s="84" t="s">
        <v>190</v>
      </c>
      <c r="C174" s="352"/>
      <c r="D174" s="353"/>
      <c r="E174" s="353"/>
      <c r="F174" s="353"/>
      <c r="G174" s="353"/>
      <c r="H174" s="353"/>
      <c r="I174" s="353"/>
      <c r="J174" s="353"/>
      <c r="K174" s="353"/>
      <c r="L174" s="353"/>
      <c r="M174" s="353"/>
      <c r="N174" s="353"/>
      <c r="O174" s="353"/>
      <c r="P174" s="353"/>
      <c r="Q174" s="353"/>
      <c r="R174" s="353"/>
      <c r="S174" s="353"/>
      <c r="T174" s="353"/>
      <c r="U174" s="353"/>
      <c r="V174" s="353"/>
      <c r="W174" s="353"/>
      <c r="X174" s="353"/>
      <c r="Y174" s="353"/>
      <c r="Z174" s="353"/>
      <c r="AA174" s="353"/>
      <c r="AB174" s="353"/>
      <c r="AC174" s="353"/>
      <c r="AD174" s="353"/>
      <c r="AE174" s="353"/>
      <c r="AF174" s="353"/>
      <c r="AG174" s="353"/>
      <c r="AH174" s="353"/>
      <c r="AI174" s="353"/>
      <c r="AJ174" s="353"/>
      <c r="AK174" s="353"/>
      <c r="AL174" s="353"/>
      <c r="AM174" s="353"/>
      <c r="AN174" s="353"/>
      <c r="AO174" s="353"/>
      <c r="AP174" s="353"/>
      <c r="AQ174" s="353"/>
    </row>
    <row r="175" spans="2:43" x14ac:dyDescent="0.2">
      <c r="B175" s="361" t="s">
        <v>191</v>
      </c>
      <c r="C175" s="362"/>
      <c r="D175" s="363"/>
      <c r="E175" s="363"/>
      <c r="F175" s="363"/>
      <c r="G175" s="363"/>
      <c r="H175" s="363"/>
      <c r="I175" s="363"/>
      <c r="J175" s="363"/>
      <c r="K175" s="363"/>
      <c r="L175" s="363"/>
      <c r="M175" s="363"/>
      <c r="N175" s="363"/>
      <c r="O175" s="363"/>
      <c r="P175" s="363"/>
      <c r="Q175" s="363"/>
      <c r="R175" s="363"/>
      <c r="S175" s="363"/>
      <c r="T175" s="363"/>
      <c r="U175" s="363"/>
      <c r="V175" s="363"/>
      <c r="W175" s="363"/>
      <c r="X175" s="363"/>
      <c r="Y175" s="363"/>
      <c r="Z175" s="363"/>
      <c r="AA175" s="363"/>
      <c r="AB175" s="363"/>
      <c r="AC175" s="363"/>
      <c r="AD175" s="363"/>
      <c r="AE175" s="363"/>
      <c r="AF175" s="363"/>
      <c r="AG175" s="363"/>
      <c r="AH175" s="363"/>
      <c r="AI175" s="363"/>
      <c r="AJ175" s="363"/>
      <c r="AK175" s="363"/>
      <c r="AL175" s="363"/>
      <c r="AM175" s="363"/>
      <c r="AN175" s="363"/>
      <c r="AO175" s="363"/>
      <c r="AP175" s="363"/>
      <c r="AQ175" s="363"/>
    </row>
    <row r="176" spans="2:43" x14ac:dyDescent="0.2">
      <c r="B176" s="354" t="s">
        <v>310</v>
      </c>
      <c r="C176" s="359"/>
      <c r="D176" s="359"/>
      <c r="E176" s="359"/>
      <c r="F176" s="359"/>
      <c r="G176" s="359"/>
      <c r="H176" s="359"/>
      <c r="I176" s="359"/>
      <c r="J176" s="359"/>
      <c r="K176" s="359"/>
      <c r="L176" s="359"/>
      <c r="M176" s="359"/>
      <c r="N176" s="359"/>
      <c r="O176" s="359"/>
      <c r="P176" s="359"/>
      <c r="Q176" s="359"/>
      <c r="R176" s="359"/>
      <c r="S176" s="359"/>
      <c r="T176" s="359"/>
      <c r="U176" s="359"/>
      <c r="V176" s="359"/>
      <c r="W176" s="359"/>
      <c r="X176" s="359"/>
      <c r="Y176" s="359"/>
      <c r="Z176" s="359"/>
      <c r="AA176" s="359"/>
      <c r="AB176" s="359"/>
      <c r="AC176" s="359"/>
      <c r="AD176" s="359"/>
      <c r="AE176" s="359"/>
      <c r="AF176" s="359"/>
      <c r="AG176" s="359"/>
      <c r="AH176" s="359"/>
      <c r="AI176" s="359"/>
      <c r="AJ176" s="359"/>
      <c r="AK176" s="359"/>
      <c r="AL176" s="359"/>
      <c r="AM176" s="359"/>
      <c r="AN176" s="359"/>
      <c r="AO176" s="359"/>
      <c r="AP176" s="359"/>
      <c r="AQ176" s="360"/>
    </row>
    <row r="177" spans="1:103" x14ac:dyDescent="0.2">
      <c r="B177" s="99" t="s">
        <v>4</v>
      </c>
      <c r="C177" s="356"/>
      <c r="D177" s="357"/>
      <c r="E177" s="357"/>
      <c r="F177" s="357"/>
      <c r="G177" s="357"/>
      <c r="H177" s="357"/>
      <c r="I177" s="357"/>
      <c r="J177" s="357"/>
      <c r="K177" s="357"/>
      <c r="L177" s="357"/>
      <c r="M177" s="357"/>
      <c r="N177" s="357"/>
      <c r="O177" s="357"/>
      <c r="P177" s="357"/>
      <c r="Q177" s="357"/>
      <c r="R177" s="357"/>
      <c r="S177" s="357"/>
      <c r="T177" s="357"/>
      <c r="U177" s="357"/>
      <c r="V177" s="357"/>
      <c r="W177" s="357"/>
      <c r="X177" s="357"/>
      <c r="Y177" s="357"/>
      <c r="Z177" s="357"/>
      <c r="AA177" s="357"/>
      <c r="AB177" s="357"/>
      <c r="AC177" s="357"/>
      <c r="AD177" s="357"/>
      <c r="AE177" s="357"/>
      <c r="AF177" s="357"/>
      <c r="AG177" s="357"/>
      <c r="AH177" s="357"/>
      <c r="AI177" s="357"/>
      <c r="AJ177" s="357"/>
      <c r="AK177" s="357"/>
      <c r="AL177" s="357"/>
      <c r="AM177" s="357"/>
      <c r="AN177" s="357"/>
      <c r="AO177" s="357"/>
      <c r="AP177" s="357"/>
      <c r="AQ177" s="357"/>
    </row>
    <row r="178" spans="1:103" x14ac:dyDescent="0.2">
      <c r="B178" s="84" t="s">
        <v>5</v>
      </c>
      <c r="C178" s="352"/>
      <c r="D178" s="353"/>
      <c r="E178" s="353"/>
      <c r="F178" s="353"/>
      <c r="G178" s="353"/>
      <c r="H178" s="353"/>
      <c r="I178" s="353"/>
      <c r="J178" s="353"/>
      <c r="K178" s="353"/>
      <c r="L178" s="353"/>
      <c r="M178" s="353"/>
      <c r="N178" s="353"/>
      <c r="O178" s="353"/>
      <c r="P178" s="353"/>
      <c r="Q178" s="353"/>
      <c r="R178" s="353"/>
      <c r="S178" s="353"/>
      <c r="T178" s="353"/>
      <c r="U178" s="353"/>
      <c r="V178" s="353"/>
      <c r="W178" s="353"/>
      <c r="X178" s="353"/>
      <c r="Y178" s="353"/>
      <c r="Z178" s="353"/>
      <c r="AA178" s="353"/>
      <c r="AB178" s="353"/>
      <c r="AC178" s="353"/>
      <c r="AD178" s="353"/>
      <c r="AE178" s="353"/>
      <c r="AF178" s="353"/>
      <c r="AG178" s="353"/>
      <c r="AH178" s="353"/>
      <c r="AI178" s="353"/>
      <c r="AJ178" s="353"/>
      <c r="AK178" s="353"/>
      <c r="AL178" s="353"/>
      <c r="AM178" s="353"/>
      <c r="AN178" s="353"/>
      <c r="AO178" s="353"/>
      <c r="AP178" s="353"/>
      <c r="AQ178" s="353"/>
    </row>
    <row r="179" spans="1:103" s="123" customFormat="1" x14ac:dyDescent="0.2">
      <c r="A179" s="4"/>
      <c r="B179" s="378" t="s">
        <v>346</v>
      </c>
      <c r="C179" s="184"/>
      <c r="D179" s="383"/>
      <c r="E179" s="383"/>
      <c r="F179" s="383"/>
      <c r="G179" s="383"/>
      <c r="H179" s="383"/>
      <c r="I179" s="383"/>
      <c r="J179" s="383"/>
      <c r="K179" s="383"/>
      <c r="L179" s="383"/>
      <c r="M179" s="383"/>
      <c r="N179" s="383"/>
      <c r="O179" s="383"/>
      <c r="P179" s="383"/>
      <c r="Q179" s="383"/>
      <c r="R179" s="383"/>
      <c r="S179" s="383"/>
      <c r="T179" s="383"/>
      <c r="U179" s="383"/>
      <c r="V179" s="383"/>
      <c r="W179" s="383"/>
      <c r="X179" s="383"/>
      <c r="Y179" s="383"/>
      <c r="Z179" s="383"/>
      <c r="AA179" s="383"/>
      <c r="AB179" s="383"/>
      <c r="AC179" s="383"/>
      <c r="AD179" s="383"/>
      <c r="AE179" s="383"/>
      <c r="AF179" s="383"/>
      <c r="AG179" s="383"/>
      <c r="AH179" s="383"/>
      <c r="AI179" s="383"/>
      <c r="AJ179" s="383"/>
      <c r="AK179" s="383"/>
      <c r="AL179" s="383"/>
      <c r="AM179" s="383"/>
      <c r="AN179" s="383"/>
      <c r="AO179" s="383"/>
      <c r="AP179" s="383"/>
      <c r="AQ179" s="397"/>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9" t="s">
        <v>347</v>
      </c>
      <c r="C180" s="381"/>
      <c r="D180" s="385"/>
      <c r="E180" s="386"/>
      <c r="F180" s="386"/>
      <c r="G180" s="386"/>
      <c r="H180" s="386"/>
      <c r="I180" s="386"/>
      <c r="J180" s="386"/>
      <c r="K180" s="386"/>
      <c r="L180" s="386"/>
      <c r="M180" s="386"/>
      <c r="N180" s="386"/>
      <c r="O180" s="386"/>
      <c r="P180" s="386"/>
      <c r="Q180" s="386"/>
      <c r="R180" s="386"/>
      <c r="S180" s="386"/>
      <c r="T180" s="386"/>
      <c r="U180" s="386"/>
      <c r="V180" s="386"/>
      <c r="W180" s="386"/>
      <c r="X180" s="386"/>
      <c r="Y180" s="386"/>
      <c r="Z180" s="386"/>
      <c r="AA180" s="386"/>
      <c r="AB180" s="386"/>
      <c r="AC180" s="386"/>
      <c r="AD180" s="386"/>
      <c r="AE180" s="386"/>
      <c r="AF180" s="386"/>
      <c r="AG180" s="386"/>
      <c r="AH180" s="386"/>
      <c r="AI180" s="386"/>
      <c r="AJ180" s="386"/>
      <c r="AK180" s="386"/>
      <c r="AL180" s="386"/>
      <c r="AM180" s="386"/>
      <c r="AN180" s="386"/>
      <c r="AO180" s="386"/>
      <c r="AP180" s="386"/>
      <c r="AQ180" s="387"/>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9" t="s">
        <v>348</v>
      </c>
      <c r="C181" s="382"/>
      <c r="D181" s="388"/>
      <c r="E181" s="160"/>
      <c r="F181" s="160"/>
      <c r="G181" s="160"/>
      <c r="H181" s="160"/>
      <c r="I181" s="160"/>
      <c r="J181" s="160"/>
      <c r="K181" s="160"/>
      <c r="L181" s="160"/>
      <c r="M181" s="160"/>
      <c r="N181" s="160"/>
      <c r="O181" s="160"/>
      <c r="P181" s="160"/>
      <c r="Q181" s="160"/>
      <c r="R181" s="160"/>
      <c r="S181" s="160"/>
      <c r="T181" s="160"/>
      <c r="U181" s="160"/>
      <c r="V181" s="160"/>
      <c r="W181" s="160"/>
      <c r="X181" s="160"/>
      <c r="Y181" s="160"/>
      <c r="Z181" s="160"/>
      <c r="AA181" s="160"/>
      <c r="AB181" s="160"/>
      <c r="AC181" s="160"/>
      <c r="AD181" s="160"/>
      <c r="AE181" s="160"/>
      <c r="AF181" s="160"/>
      <c r="AG181" s="160"/>
      <c r="AH181" s="160"/>
      <c r="AI181" s="160"/>
      <c r="AJ181" s="160"/>
      <c r="AK181" s="160"/>
      <c r="AL181" s="160"/>
      <c r="AM181" s="160"/>
      <c r="AN181" s="160"/>
      <c r="AO181" s="160"/>
      <c r="AP181" s="160"/>
      <c r="AQ181" s="389"/>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9" t="s">
        <v>349</v>
      </c>
      <c r="C182" s="382"/>
      <c r="D182" s="388"/>
      <c r="E182" s="160"/>
      <c r="F182" s="160"/>
      <c r="G182" s="160"/>
      <c r="H182" s="160"/>
      <c r="I182" s="160"/>
      <c r="J182" s="160"/>
      <c r="K182" s="160"/>
      <c r="L182" s="160"/>
      <c r="M182" s="160"/>
      <c r="N182" s="160"/>
      <c r="O182" s="160"/>
      <c r="P182" s="160"/>
      <c r="Q182" s="160"/>
      <c r="R182" s="160"/>
      <c r="S182" s="160"/>
      <c r="T182" s="160"/>
      <c r="U182" s="160"/>
      <c r="V182" s="160"/>
      <c r="W182" s="160"/>
      <c r="X182" s="160"/>
      <c r="Y182" s="160"/>
      <c r="Z182" s="160"/>
      <c r="AA182" s="160"/>
      <c r="AB182" s="160"/>
      <c r="AC182" s="160"/>
      <c r="AD182" s="160"/>
      <c r="AE182" s="160"/>
      <c r="AF182" s="160"/>
      <c r="AG182" s="160"/>
      <c r="AH182" s="160"/>
      <c r="AI182" s="160"/>
      <c r="AJ182" s="160"/>
      <c r="AK182" s="160"/>
      <c r="AL182" s="160"/>
      <c r="AM182" s="160"/>
      <c r="AN182" s="160"/>
      <c r="AO182" s="160"/>
      <c r="AP182" s="160"/>
      <c r="AQ182" s="389"/>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79" t="s">
        <v>350</v>
      </c>
      <c r="C183" s="382"/>
      <c r="D183" s="390"/>
      <c r="E183" s="391"/>
      <c r="F183" s="391"/>
      <c r="G183" s="391"/>
      <c r="H183" s="391"/>
      <c r="I183" s="391"/>
      <c r="J183" s="391"/>
      <c r="K183" s="391"/>
      <c r="L183" s="391"/>
      <c r="M183" s="391"/>
      <c r="N183" s="391"/>
      <c r="O183" s="391"/>
      <c r="P183" s="391"/>
      <c r="Q183" s="391"/>
      <c r="R183" s="391"/>
      <c r="S183" s="391"/>
      <c r="T183" s="391"/>
      <c r="U183" s="391"/>
      <c r="V183" s="391"/>
      <c r="W183" s="391"/>
      <c r="X183" s="391"/>
      <c r="Y183" s="391"/>
      <c r="Z183" s="391"/>
      <c r="AA183" s="391"/>
      <c r="AB183" s="391"/>
      <c r="AC183" s="391"/>
      <c r="AD183" s="391"/>
      <c r="AE183" s="391"/>
      <c r="AF183" s="391"/>
      <c r="AG183" s="391"/>
      <c r="AH183" s="391"/>
      <c r="AI183" s="391"/>
      <c r="AJ183" s="391"/>
      <c r="AK183" s="391"/>
      <c r="AL183" s="391"/>
      <c r="AM183" s="391"/>
      <c r="AN183" s="391"/>
      <c r="AO183" s="391"/>
      <c r="AP183" s="391"/>
      <c r="AQ183" s="317"/>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79" t="s">
        <v>351</v>
      </c>
      <c r="C184" s="395"/>
      <c r="D184" s="384">
        <f t="shared" ref="D184:AQ184" si="3">batt_computed_bank_capacity*batt_replacement_cost*(1+batt_replacement_cost_escal/100+inflation_rate/100)^(D160-1)</f>
        <v>0</v>
      </c>
      <c r="E184" s="384">
        <f t="shared" si="3"/>
        <v>0</v>
      </c>
      <c r="F184" s="384">
        <f t="shared" si="3"/>
        <v>0</v>
      </c>
      <c r="G184" s="384">
        <f t="shared" si="3"/>
        <v>0</v>
      </c>
      <c r="H184" s="384">
        <f t="shared" si="3"/>
        <v>0</v>
      </c>
      <c r="I184" s="384">
        <f t="shared" si="3"/>
        <v>0</v>
      </c>
      <c r="J184" s="384">
        <f t="shared" si="3"/>
        <v>0</v>
      </c>
      <c r="K184" s="384">
        <f t="shared" si="3"/>
        <v>0</v>
      </c>
      <c r="L184" s="384">
        <f t="shared" si="3"/>
        <v>0</v>
      </c>
      <c r="M184" s="384">
        <f t="shared" si="3"/>
        <v>0</v>
      </c>
      <c r="N184" s="384">
        <f t="shared" si="3"/>
        <v>0</v>
      </c>
      <c r="O184" s="384">
        <f t="shared" si="3"/>
        <v>0</v>
      </c>
      <c r="P184" s="384">
        <f t="shared" si="3"/>
        <v>0</v>
      </c>
      <c r="Q184" s="384">
        <f t="shared" si="3"/>
        <v>0</v>
      </c>
      <c r="R184" s="384">
        <f t="shared" si="3"/>
        <v>0</v>
      </c>
      <c r="S184" s="384">
        <f t="shared" si="3"/>
        <v>0</v>
      </c>
      <c r="T184" s="384">
        <f t="shared" si="3"/>
        <v>0</v>
      </c>
      <c r="U184" s="384">
        <f t="shared" si="3"/>
        <v>0</v>
      </c>
      <c r="V184" s="384">
        <f t="shared" si="3"/>
        <v>0</v>
      </c>
      <c r="W184" s="384">
        <f t="shared" si="3"/>
        <v>0</v>
      </c>
      <c r="X184" s="384">
        <f t="shared" si="3"/>
        <v>0</v>
      </c>
      <c r="Y184" s="384">
        <f t="shared" si="3"/>
        <v>0</v>
      </c>
      <c r="Z184" s="384">
        <f t="shared" si="3"/>
        <v>0</v>
      </c>
      <c r="AA184" s="384">
        <f t="shared" si="3"/>
        <v>0</v>
      </c>
      <c r="AB184" s="384">
        <f t="shared" si="3"/>
        <v>0</v>
      </c>
      <c r="AC184" s="384">
        <f t="shared" si="3"/>
        <v>0</v>
      </c>
      <c r="AD184" s="384">
        <f t="shared" si="3"/>
        <v>0</v>
      </c>
      <c r="AE184" s="384">
        <f t="shared" si="3"/>
        <v>0</v>
      </c>
      <c r="AF184" s="384">
        <f t="shared" si="3"/>
        <v>0</v>
      </c>
      <c r="AG184" s="384">
        <f t="shared" si="3"/>
        <v>0</v>
      </c>
      <c r="AH184" s="384">
        <f t="shared" si="3"/>
        <v>0</v>
      </c>
      <c r="AI184" s="384">
        <f t="shared" si="3"/>
        <v>0</v>
      </c>
      <c r="AJ184" s="384">
        <f t="shared" si="3"/>
        <v>0</v>
      </c>
      <c r="AK184" s="384">
        <f t="shared" si="3"/>
        <v>0</v>
      </c>
      <c r="AL184" s="384">
        <f t="shared" si="3"/>
        <v>0</v>
      </c>
      <c r="AM184" s="384">
        <f t="shared" si="3"/>
        <v>0</v>
      </c>
      <c r="AN184" s="384">
        <f t="shared" si="3"/>
        <v>0</v>
      </c>
      <c r="AO184" s="384">
        <f t="shared" si="3"/>
        <v>0</v>
      </c>
      <c r="AP184" s="384">
        <f t="shared" si="3"/>
        <v>0</v>
      </c>
      <c r="AQ184" s="384">
        <f t="shared" si="3"/>
        <v>0</v>
      </c>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92" t="s">
        <v>352</v>
      </c>
      <c r="C185" s="396"/>
      <c r="D185" s="393"/>
      <c r="E185" s="380"/>
      <c r="F185" s="380"/>
      <c r="G185" s="380"/>
      <c r="H185" s="380"/>
      <c r="I185" s="380"/>
      <c r="J185" s="380"/>
      <c r="K185" s="380"/>
      <c r="L185" s="380"/>
      <c r="M185" s="380"/>
      <c r="N185" s="380"/>
      <c r="O185" s="380"/>
      <c r="P185" s="380"/>
      <c r="Q185" s="380"/>
      <c r="R185" s="380"/>
      <c r="S185" s="380"/>
      <c r="T185" s="380"/>
      <c r="U185" s="380"/>
      <c r="V185" s="380"/>
      <c r="W185" s="380"/>
      <c r="X185" s="380"/>
      <c r="Y185" s="380"/>
      <c r="Z185" s="380"/>
      <c r="AA185" s="380"/>
      <c r="AB185" s="380"/>
      <c r="AC185" s="380"/>
      <c r="AD185" s="380"/>
      <c r="AE185" s="380"/>
      <c r="AF185" s="380"/>
      <c r="AG185" s="380"/>
      <c r="AH185" s="380"/>
      <c r="AI185" s="380"/>
      <c r="AJ185" s="380"/>
      <c r="AK185" s="380"/>
      <c r="AL185" s="380"/>
      <c r="AM185" s="380"/>
      <c r="AN185" s="380"/>
      <c r="AO185" s="380"/>
      <c r="AP185" s="380"/>
      <c r="AQ185" s="380"/>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92" t="s">
        <v>353</v>
      </c>
      <c r="C186" s="303"/>
      <c r="D186" s="394">
        <f>D184*D185</f>
        <v>0</v>
      </c>
      <c r="E186" s="345">
        <f t="shared" ref="E186:AQ186" si="4">E184*E185</f>
        <v>0</v>
      </c>
      <c r="F186" s="345">
        <f t="shared" si="4"/>
        <v>0</v>
      </c>
      <c r="G186" s="345">
        <f t="shared" si="4"/>
        <v>0</v>
      </c>
      <c r="H186" s="345">
        <f t="shared" si="4"/>
        <v>0</v>
      </c>
      <c r="I186" s="345">
        <f t="shared" si="4"/>
        <v>0</v>
      </c>
      <c r="J186" s="345">
        <f t="shared" si="4"/>
        <v>0</v>
      </c>
      <c r="K186" s="345">
        <f t="shared" si="4"/>
        <v>0</v>
      </c>
      <c r="L186" s="345">
        <f t="shared" si="4"/>
        <v>0</v>
      </c>
      <c r="M186" s="345">
        <f t="shared" si="4"/>
        <v>0</v>
      </c>
      <c r="N186" s="345">
        <f t="shared" si="4"/>
        <v>0</v>
      </c>
      <c r="O186" s="345">
        <f t="shared" si="4"/>
        <v>0</v>
      </c>
      <c r="P186" s="345">
        <f t="shared" si="4"/>
        <v>0</v>
      </c>
      <c r="Q186" s="345">
        <f t="shared" si="4"/>
        <v>0</v>
      </c>
      <c r="R186" s="345">
        <f t="shared" si="4"/>
        <v>0</v>
      </c>
      <c r="S186" s="345">
        <f t="shared" si="4"/>
        <v>0</v>
      </c>
      <c r="T186" s="345">
        <f t="shared" si="4"/>
        <v>0</v>
      </c>
      <c r="U186" s="345">
        <f t="shared" si="4"/>
        <v>0</v>
      </c>
      <c r="V186" s="345">
        <f t="shared" si="4"/>
        <v>0</v>
      </c>
      <c r="W186" s="345">
        <f t="shared" si="4"/>
        <v>0</v>
      </c>
      <c r="X186" s="345">
        <f t="shared" si="4"/>
        <v>0</v>
      </c>
      <c r="Y186" s="345">
        <f t="shared" si="4"/>
        <v>0</v>
      </c>
      <c r="Z186" s="345">
        <f t="shared" si="4"/>
        <v>0</v>
      </c>
      <c r="AA186" s="345">
        <f t="shared" si="4"/>
        <v>0</v>
      </c>
      <c r="AB186" s="345">
        <f t="shared" si="4"/>
        <v>0</v>
      </c>
      <c r="AC186" s="345">
        <f t="shared" si="4"/>
        <v>0</v>
      </c>
      <c r="AD186" s="345">
        <f t="shared" si="4"/>
        <v>0</v>
      </c>
      <c r="AE186" s="345">
        <f t="shared" si="4"/>
        <v>0</v>
      </c>
      <c r="AF186" s="345">
        <f t="shared" si="4"/>
        <v>0</v>
      </c>
      <c r="AG186" s="345">
        <f t="shared" si="4"/>
        <v>0</v>
      </c>
      <c r="AH186" s="345">
        <f t="shared" si="4"/>
        <v>0</v>
      </c>
      <c r="AI186" s="345">
        <f t="shared" si="4"/>
        <v>0</v>
      </c>
      <c r="AJ186" s="345">
        <f t="shared" si="4"/>
        <v>0</v>
      </c>
      <c r="AK186" s="345">
        <f t="shared" si="4"/>
        <v>0</v>
      </c>
      <c r="AL186" s="345">
        <f t="shared" si="4"/>
        <v>0</v>
      </c>
      <c r="AM186" s="345">
        <f t="shared" si="4"/>
        <v>0</v>
      </c>
      <c r="AN186" s="345">
        <f t="shared" si="4"/>
        <v>0</v>
      </c>
      <c r="AO186" s="345">
        <f t="shared" si="4"/>
        <v>0</v>
      </c>
      <c r="AP186" s="345">
        <f t="shared" si="4"/>
        <v>0</v>
      </c>
      <c r="AQ186" s="345">
        <f t="shared" si="4"/>
        <v>0</v>
      </c>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8" t="s">
        <v>360</v>
      </c>
      <c r="C187" s="400"/>
      <c r="D187" s="160"/>
      <c r="E187" s="160"/>
      <c r="F187" s="160"/>
      <c r="G187" s="160"/>
      <c r="H187" s="160"/>
      <c r="I187" s="160"/>
      <c r="J187" s="160"/>
      <c r="K187" s="160"/>
      <c r="L187" s="160"/>
      <c r="M187" s="160"/>
      <c r="N187" s="160"/>
      <c r="O187" s="160"/>
      <c r="P187" s="160"/>
      <c r="Q187" s="160"/>
      <c r="R187" s="160"/>
      <c r="S187" s="160"/>
      <c r="T187" s="160"/>
      <c r="U187" s="160"/>
      <c r="V187" s="160"/>
      <c r="W187" s="160"/>
      <c r="X187" s="160"/>
      <c r="Y187" s="160"/>
      <c r="Z187" s="160"/>
      <c r="AA187" s="160"/>
      <c r="AB187" s="160"/>
      <c r="AC187" s="160"/>
      <c r="AD187" s="160"/>
      <c r="AE187" s="160"/>
      <c r="AF187" s="160"/>
      <c r="AG187" s="160"/>
      <c r="AH187" s="160"/>
      <c r="AI187" s="160"/>
      <c r="AJ187" s="160"/>
      <c r="AK187" s="160"/>
      <c r="AL187" s="160"/>
      <c r="AM187" s="160"/>
      <c r="AN187" s="160"/>
      <c r="AO187" s="160"/>
      <c r="AP187" s="160"/>
      <c r="AQ187" s="387"/>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92" t="s">
        <v>361</v>
      </c>
      <c r="C188" s="403"/>
      <c r="D188" s="353"/>
      <c r="E188" s="353"/>
      <c r="F188" s="353"/>
      <c r="G188" s="353"/>
      <c r="H188" s="353"/>
      <c r="I188" s="353"/>
      <c r="J188" s="353"/>
      <c r="K188" s="353"/>
      <c r="L188" s="353"/>
      <c r="M188" s="353"/>
      <c r="N188" s="353"/>
      <c r="O188" s="353"/>
      <c r="P188" s="353"/>
      <c r="Q188" s="353"/>
      <c r="R188" s="353"/>
      <c r="S188" s="353"/>
      <c r="T188" s="353"/>
      <c r="U188" s="353"/>
      <c r="V188" s="353"/>
      <c r="W188" s="353"/>
      <c r="X188" s="353"/>
      <c r="Y188" s="353"/>
      <c r="Z188" s="353"/>
      <c r="AA188" s="353"/>
      <c r="AB188" s="353"/>
      <c r="AC188" s="353"/>
      <c r="AD188" s="353"/>
      <c r="AE188" s="353"/>
      <c r="AF188" s="353"/>
      <c r="AG188" s="353"/>
      <c r="AH188" s="353"/>
      <c r="AI188" s="353"/>
      <c r="AJ188" s="353"/>
      <c r="AK188" s="353"/>
      <c r="AL188" s="353"/>
      <c r="AM188" s="353"/>
      <c r="AN188" s="353"/>
      <c r="AO188" s="353"/>
      <c r="AP188" s="353"/>
      <c r="AQ188" s="353"/>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x14ac:dyDescent="0.2">
      <c r="B189" s="378" t="s">
        <v>327</v>
      </c>
      <c r="D189" s="9"/>
      <c r="E189" s="9"/>
      <c r="F189" s="9"/>
      <c r="G189" s="9"/>
      <c r="H189" s="9"/>
      <c r="I189" s="9"/>
      <c r="J189" s="9"/>
      <c r="K189" s="9"/>
      <c r="L189" s="9"/>
      <c r="M189" s="9"/>
      <c r="AQ189" s="401"/>
    </row>
    <row r="190" spans="1:103" x14ac:dyDescent="0.2">
      <c r="B190" s="379" t="s">
        <v>354</v>
      </c>
      <c r="C190" s="353"/>
      <c r="D190" s="353"/>
      <c r="E190" s="353"/>
      <c r="F190" s="353"/>
      <c r="G190" s="353"/>
      <c r="H190" s="353"/>
      <c r="I190" s="353"/>
      <c r="J190" s="353"/>
      <c r="K190" s="353"/>
      <c r="L190" s="353"/>
      <c r="M190" s="353"/>
      <c r="N190" s="353"/>
      <c r="O190" s="353"/>
      <c r="P190" s="353"/>
      <c r="Q190" s="353"/>
      <c r="R190" s="353"/>
      <c r="S190" s="353"/>
      <c r="T190" s="353"/>
      <c r="U190" s="353"/>
      <c r="V190" s="353"/>
      <c r="W190" s="353"/>
      <c r="X190" s="353"/>
      <c r="Y190" s="353"/>
      <c r="Z190" s="353"/>
      <c r="AA190" s="353"/>
      <c r="AB190" s="353"/>
      <c r="AC190" s="353"/>
      <c r="AD190" s="353"/>
      <c r="AE190" s="353"/>
      <c r="AF190" s="353"/>
      <c r="AG190" s="353"/>
      <c r="AH190" s="353"/>
      <c r="AI190" s="353"/>
      <c r="AJ190" s="353"/>
      <c r="AK190" s="353"/>
      <c r="AL190" s="353"/>
      <c r="AM190" s="353"/>
      <c r="AN190" s="353"/>
      <c r="AO190" s="353"/>
      <c r="AP190" s="353"/>
      <c r="AQ190" s="353"/>
    </row>
    <row r="191" spans="1:103" x14ac:dyDescent="0.2">
      <c r="B191" s="379" t="s">
        <v>355</v>
      </c>
      <c r="C191" s="357"/>
      <c r="D191" s="357"/>
      <c r="E191" s="357"/>
      <c r="F191" s="357"/>
      <c r="G191" s="357"/>
      <c r="H191" s="357"/>
      <c r="I191" s="357"/>
      <c r="J191" s="357"/>
      <c r="K191" s="357"/>
      <c r="L191" s="357"/>
      <c r="M191" s="357"/>
      <c r="N191" s="357"/>
      <c r="O191" s="357"/>
      <c r="P191" s="357"/>
      <c r="Q191" s="357"/>
      <c r="R191" s="357"/>
      <c r="S191" s="357"/>
      <c r="T191" s="357"/>
      <c r="U191" s="357"/>
      <c r="V191" s="357"/>
      <c r="W191" s="357"/>
      <c r="X191" s="357"/>
      <c r="Y191" s="357"/>
      <c r="Z191" s="357"/>
      <c r="AA191" s="357"/>
      <c r="AB191" s="357"/>
      <c r="AC191" s="357"/>
      <c r="AD191" s="357"/>
      <c r="AE191" s="357"/>
      <c r="AF191" s="357"/>
      <c r="AG191" s="357"/>
      <c r="AH191" s="357"/>
      <c r="AI191" s="357"/>
      <c r="AJ191" s="357"/>
      <c r="AK191" s="357"/>
      <c r="AL191" s="357"/>
      <c r="AM191" s="357"/>
      <c r="AN191" s="357"/>
      <c r="AO191" s="357"/>
      <c r="AP191" s="357"/>
      <c r="AQ191" s="357"/>
    </row>
    <row r="192" spans="1:103" x14ac:dyDescent="0.2">
      <c r="B192" s="379" t="s">
        <v>356</v>
      </c>
      <c r="C192" s="357"/>
      <c r="D192" s="357"/>
      <c r="E192" s="357"/>
      <c r="F192" s="357"/>
      <c r="G192" s="357"/>
      <c r="H192" s="357"/>
      <c r="I192" s="357"/>
      <c r="J192" s="357"/>
      <c r="K192" s="357"/>
      <c r="L192" s="357"/>
      <c r="M192" s="357"/>
      <c r="N192" s="357"/>
      <c r="O192" s="357"/>
      <c r="P192" s="357"/>
      <c r="Q192" s="357"/>
      <c r="R192" s="357"/>
      <c r="S192" s="357"/>
      <c r="T192" s="357"/>
      <c r="U192" s="357"/>
      <c r="V192" s="357"/>
      <c r="W192" s="357"/>
      <c r="X192" s="357"/>
      <c r="Y192" s="357"/>
      <c r="Z192" s="357"/>
      <c r="AA192" s="357"/>
      <c r="AB192" s="357"/>
      <c r="AC192" s="357"/>
      <c r="AD192" s="357"/>
      <c r="AE192" s="357"/>
      <c r="AF192" s="357"/>
      <c r="AG192" s="357"/>
      <c r="AH192" s="357"/>
      <c r="AI192" s="357"/>
      <c r="AJ192" s="357"/>
      <c r="AK192" s="357"/>
      <c r="AL192" s="357"/>
      <c r="AM192" s="357"/>
      <c r="AN192" s="357"/>
      <c r="AO192" s="357"/>
      <c r="AP192" s="357"/>
      <c r="AQ192" s="357"/>
    </row>
    <row r="193" spans="2:43" x14ac:dyDescent="0.2">
      <c r="B193" s="378" t="s">
        <v>363</v>
      </c>
      <c r="D193" s="9"/>
      <c r="E193" s="9"/>
      <c r="F193" s="9"/>
      <c r="G193" s="9"/>
      <c r="H193" s="9"/>
      <c r="I193" s="9"/>
      <c r="J193" s="9"/>
      <c r="K193" s="9"/>
      <c r="L193" s="9"/>
      <c r="M193" s="9"/>
      <c r="AQ193" s="44"/>
    </row>
    <row r="194" spans="2:43" x14ac:dyDescent="0.2">
      <c r="B194" s="379" t="s">
        <v>364</v>
      </c>
      <c r="C194" s="402"/>
      <c r="D194" s="402"/>
      <c r="E194" s="402"/>
      <c r="F194" s="402"/>
      <c r="G194" s="402"/>
      <c r="H194" s="402"/>
      <c r="I194" s="402"/>
      <c r="J194" s="402"/>
      <c r="K194" s="402"/>
      <c r="L194" s="402"/>
      <c r="M194" s="402"/>
      <c r="N194" s="402"/>
      <c r="O194" s="402"/>
      <c r="P194" s="402"/>
      <c r="Q194" s="402"/>
      <c r="R194" s="402"/>
      <c r="S194" s="402"/>
      <c r="T194" s="402"/>
      <c r="U194" s="402"/>
      <c r="V194" s="402"/>
      <c r="W194" s="402"/>
      <c r="X194" s="402"/>
      <c r="Y194" s="402"/>
      <c r="Z194" s="402"/>
      <c r="AA194" s="402"/>
      <c r="AB194" s="402"/>
      <c r="AC194" s="402"/>
      <c r="AD194" s="402"/>
      <c r="AE194" s="402"/>
      <c r="AF194" s="402"/>
      <c r="AG194" s="402"/>
      <c r="AH194" s="402"/>
      <c r="AI194" s="402"/>
      <c r="AJ194" s="402"/>
      <c r="AK194" s="402"/>
      <c r="AL194" s="402"/>
      <c r="AM194" s="402"/>
      <c r="AN194" s="402"/>
      <c r="AO194" s="402"/>
      <c r="AP194" s="402"/>
      <c r="AQ194" s="402"/>
    </row>
    <row r="195" spans="2:43" x14ac:dyDescent="0.2">
      <c r="D195" s="9"/>
      <c r="E195" s="9"/>
      <c r="F195" s="9"/>
      <c r="G195" s="9"/>
      <c r="H195" s="9"/>
      <c r="I195" s="9"/>
      <c r="J195" s="9"/>
      <c r="K195" s="9"/>
      <c r="L195" s="9"/>
      <c r="M195" s="9"/>
    </row>
    <row r="196" spans="2:43" x14ac:dyDescent="0.2">
      <c r="D196" s="9"/>
      <c r="E196" s="9"/>
      <c r="F196" s="9"/>
      <c r="G196" s="9"/>
      <c r="H196" s="9"/>
      <c r="I196" s="9"/>
      <c r="J196" s="9"/>
      <c r="K196" s="9"/>
      <c r="L196" s="9"/>
      <c r="M196" s="9"/>
    </row>
    <row r="197" spans="2:43" x14ac:dyDescent="0.2">
      <c r="D197" s="9"/>
      <c r="E197" s="9"/>
      <c r="F197" s="9"/>
      <c r="G197" s="9"/>
      <c r="H197" s="9"/>
      <c r="I197" s="9"/>
      <c r="J197" s="9"/>
      <c r="K197" s="9"/>
      <c r="L197" s="9"/>
      <c r="M197" s="9"/>
    </row>
    <row r="198" spans="2:43" x14ac:dyDescent="0.2">
      <c r="D198" s="9"/>
      <c r="E198" s="9"/>
      <c r="F198" s="9"/>
      <c r="G198" s="9"/>
      <c r="H198" s="9"/>
      <c r="I198" s="9"/>
      <c r="J198" s="9"/>
      <c r="K198" s="9"/>
      <c r="L198" s="9"/>
      <c r="M198" s="9"/>
    </row>
    <row r="199" spans="2:43" x14ac:dyDescent="0.2">
      <c r="D199" s="9"/>
      <c r="E199" s="9"/>
      <c r="F199" s="9"/>
      <c r="G199" s="9"/>
      <c r="H199" s="9"/>
      <c r="I199" s="9"/>
      <c r="J199" s="9"/>
      <c r="K199" s="9"/>
      <c r="L199" s="9"/>
      <c r="M199" s="9"/>
    </row>
    <row r="200" spans="2:43" x14ac:dyDescent="0.2">
      <c r="D200" s="9"/>
      <c r="E200" s="9"/>
      <c r="F200" s="9"/>
      <c r="G200" s="9"/>
      <c r="H200" s="9"/>
      <c r="I200" s="9"/>
      <c r="J200" s="9"/>
      <c r="K200" s="9"/>
      <c r="L200" s="9"/>
      <c r="M200" s="9"/>
    </row>
    <row r="201" spans="2:43" x14ac:dyDescent="0.2">
      <c r="D201" s="9"/>
      <c r="E201" s="9"/>
      <c r="F201" s="9"/>
      <c r="G201" s="9"/>
      <c r="H201" s="9"/>
      <c r="I201" s="9"/>
      <c r="J201" s="9"/>
      <c r="K201" s="9"/>
      <c r="L201" s="9"/>
      <c r="M201" s="9"/>
    </row>
    <row r="202" spans="2:43" x14ac:dyDescent="0.2">
      <c r="D202" s="9"/>
      <c r="E202" s="9"/>
      <c r="F202" s="9"/>
      <c r="G202" s="9"/>
      <c r="H202" s="9"/>
      <c r="I202" s="9"/>
      <c r="J202" s="9"/>
      <c r="K202" s="9"/>
      <c r="L202" s="9"/>
      <c r="M202" s="9"/>
    </row>
    <row r="203" spans="2:43" x14ac:dyDescent="0.2">
      <c r="D203" s="9"/>
      <c r="E203" s="9"/>
      <c r="F203" s="9"/>
      <c r="G203" s="9"/>
      <c r="H203" s="9"/>
      <c r="I203" s="9"/>
      <c r="J203" s="9"/>
      <c r="K203" s="9"/>
      <c r="L203" s="9"/>
      <c r="M203" s="9"/>
    </row>
    <row r="204" spans="2:43" x14ac:dyDescent="0.2">
      <c r="D204" s="9"/>
      <c r="E204" s="9"/>
      <c r="F204" s="9"/>
      <c r="G204" s="9"/>
      <c r="H204" s="9"/>
      <c r="I204" s="9"/>
      <c r="J204" s="9"/>
      <c r="K204" s="9"/>
      <c r="L204" s="9"/>
      <c r="M204" s="9"/>
    </row>
    <row r="205" spans="2:43" x14ac:dyDescent="0.2">
      <c r="D205" s="9"/>
      <c r="E205" s="9"/>
      <c r="F205" s="9"/>
      <c r="G205" s="9"/>
      <c r="H205" s="9"/>
      <c r="I205" s="9"/>
      <c r="J205" s="9"/>
      <c r="K205" s="9"/>
      <c r="L205" s="9"/>
      <c r="M205" s="9"/>
    </row>
    <row r="206" spans="2:43" x14ac:dyDescent="0.2">
      <c r="D206" s="9"/>
      <c r="E206" s="9"/>
      <c r="F206" s="9"/>
      <c r="G206" s="9"/>
      <c r="H206" s="9"/>
      <c r="I206" s="9"/>
      <c r="J206" s="9"/>
      <c r="K206" s="9"/>
      <c r="L206" s="9"/>
      <c r="M206" s="9"/>
    </row>
    <row r="207" spans="2:43" x14ac:dyDescent="0.2">
      <c r="D207" s="9"/>
      <c r="E207" s="9"/>
      <c r="F207" s="9"/>
      <c r="G207" s="9"/>
      <c r="H207" s="9"/>
      <c r="I207" s="9"/>
      <c r="J207" s="9"/>
      <c r="K207" s="9"/>
      <c r="L207" s="9"/>
      <c r="M207" s="9"/>
    </row>
    <row r="208" spans="2:4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sheetData>
  <mergeCells count="1">
    <mergeCell ref="E114:F114"/>
  </mergeCells>
  <dataValidations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51:J51" xr:uid="{00000000-0002-0000-0000-000003000000}"/>
    <dataValidation allowBlank="1" sqref="C56" xr:uid="{00000000-0002-0000-0000-000004000000}"/>
    <dataValidation errorTitle="Salvage Value" error="This is a calculated value shown for reference -- it should match the value in SAM. It is not used in the single owner workbook calculations." sqref="C65" xr:uid="{00000000-0002-0000-0000-000005000000}"/>
    <dataValidation type="custom" showErrorMessage="1" errorTitle="Target Year Error" error="Please enter a target year less than or equal to the analysis period." sqref="C35" xr:uid="{00000000-0002-0000-0000-000006000000}">
      <formula1>C35&lt;=C49</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6" xr:uid="{2125F302-2667-4CA5-BAD0-217C50A8E2F0}">
      <formula1>"Time,Full capital recovery"</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5"/>
  <sheetViews>
    <sheetView zoomScale="90" zoomScaleNormal="90" workbookViewId="0">
      <pane xSplit="1" ySplit="2" topLeftCell="B9"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223</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295</v>
      </c>
      <c r="B5" s="273">
        <f t="array" ref="B5:AP5">Inputs!C161:AQ161</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89</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20</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21</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296</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Inputs!C162:AQ162</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387</v>
      </c>
      <c r="B12" s="194">
        <f t="array" ref="B12:AP12">Inputs!C163:AQ163</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22</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IF(pbi_fed_for_ds="Yes",C527,0)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IF(pbi_sta_for_ds="Yes",C531,0)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190</v>
      </c>
      <c r="C16" s="194">
        <f t="shared" ref="C16:AP16" si="4">IF(pbi_uti_for_ds="Yes",C535,0)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191</v>
      </c>
      <c r="C17" s="195">
        <f t="shared" ref="C17:AP17" si="5">IF(pbi_oth_for_ds="Yes",C539,0)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23</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53</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6" t="s">
        <v>88</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122</v>
      </c>
      <c r="C22" s="194">
        <f t="shared" ref="C22:AP22" si="9">IF(C2&lt;=analysis_period,PropertyTaxAssessedValue*(1-prop_tax_assessed_decline/100)^(C2-1),0)</f>
        <v>0</v>
      </c>
      <c r="D22" s="377">
        <f t="shared" si="9"/>
        <v>0</v>
      </c>
      <c r="E22" s="377">
        <f t="shared" si="9"/>
        <v>0</v>
      </c>
      <c r="F22" s="377">
        <f t="shared" si="9"/>
        <v>0</v>
      </c>
      <c r="G22" s="377">
        <f t="shared" si="9"/>
        <v>0</v>
      </c>
      <c r="H22" s="377">
        <f t="shared" si="9"/>
        <v>0</v>
      </c>
      <c r="I22" s="377">
        <f t="shared" si="9"/>
        <v>0</v>
      </c>
      <c r="J22" s="377">
        <f t="shared" si="9"/>
        <v>0</v>
      </c>
      <c r="K22" s="377">
        <f t="shared" si="9"/>
        <v>0</v>
      </c>
      <c r="L22" s="377">
        <f t="shared" si="9"/>
        <v>0</v>
      </c>
      <c r="M22" s="377">
        <f t="shared" si="9"/>
        <v>0</v>
      </c>
      <c r="N22" s="377">
        <f t="shared" si="9"/>
        <v>0</v>
      </c>
      <c r="O22" s="377">
        <f t="shared" si="9"/>
        <v>0</v>
      </c>
      <c r="P22" s="377">
        <f t="shared" si="9"/>
        <v>0</v>
      </c>
      <c r="Q22" s="377">
        <f t="shared" si="9"/>
        <v>0</v>
      </c>
      <c r="R22" s="377">
        <f t="shared" si="9"/>
        <v>0</v>
      </c>
      <c r="S22" s="377">
        <f t="shared" si="9"/>
        <v>0</v>
      </c>
      <c r="T22" s="377">
        <f t="shared" si="9"/>
        <v>0</v>
      </c>
      <c r="U22" s="377">
        <f t="shared" si="9"/>
        <v>0</v>
      </c>
      <c r="V22" s="377">
        <f t="shared" si="9"/>
        <v>0</v>
      </c>
      <c r="W22" s="377">
        <f t="shared" si="9"/>
        <v>0</v>
      </c>
      <c r="X22" s="377">
        <f t="shared" si="9"/>
        <v>0</v>
      </c>
      <c r="Y22" s="377">
        <f t="shared" si="9"/>
        <v>0</v>
      </c>
      <c r="Z22" s="377">
        <f t="shared" si="9"/>
        <v>0</v>
      </c>
      <c r="AA22" s="377">
        <f t="shared" si="9"/>
        <v>0</v>
      </c>
      <c r="AB22" s="377">
        <f t="shared" si="9"/>
        <v>0</v>
      </c>
      <c r="AC22" s="377">
        <f t="shared" si="9"/>
        <v>0</v>
      </c>
      <c r="AD22" s="377">
        <f t="shared" si="9"/>
        <v>0</v>
      </c>
      <c r="AE22" s="377">
        <f t="shared" si="9"/>
        <v>0</v>
      </c>
      <c r="AF22" s="377">
        <f t="shared" si="9"/>
        <v>0</v>
      </c>
      <c r="AG22" s="377">
        <f t="shared" si="9"/>
        <v>0</v>
      </c>
      <c r="AH22" s="377">
        <f t="shared" si="9"/>
        <v>0</v>
      </c>
      <c r="AI22" s="377">
        <f t="shared" si="9"/>
        <v>0</v>
      </c>
      <c r="AJ22" s="377">
        <f t="shared" si="9"/>
        <v>0</v>
      </c>
      <c r="AK22" s="377">
        <f t="shared" si="9"/>
        <v>0</v>
      </c>
      <c r="AL22" s="377">
        <f t="shared" si="9"/>
        <v>0</v>
      </c>
      <c r="AM22" s="377">
        <f t="shared" si="9"/>
        <v>0</v>
      </c>
      <c r="AN22" s="377">
        <f t="shared" si="9"/>
        <v>0</v>
      </c>
      <c r="AO22" s="377">
        <f t="shared" si="9"/>
        <v>0</v>
      </c>
      <c r="AP22" s="377">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272</v>
      </c>
      <c r="C24" s="20"/>
      <c r="D24" s="28"/>
      <c r="E24" s="28"/>
      <c r="F24" s="28"/>
      <c r="G24" s="28"/>
      <c r="H24" s="28"/>
      <c r="I24" s="28"/>
      <c r="J24" s="28"/>
      <c r="K24" s="28"/>
      <c r="L24" s="28"/>
      <c r="M24" s="28"/>
      <c r="N24" s="28"/>
      <c r="O24" s="28"/>
      <c r="P24" s="28"/>
      <c r="Q24" s="28"/>
      <c r="R24" s="28"/>
      <c r="S24" s="28"/>
    </row>
    <row r="25" spans="1:42" x14ac:dyDescent="0.2">
      <c r="A25" s="4" t="s">
        <v>248</v>
      </c>
      <c r="C25" s="20"/>
      <c r="D25" s="28"/>
      <c r="E25" s="28"/>
      <c r="F25" s="28"/>
      <c r="G25" s="28"/>
      <c r="H25" s="28"/>
      <c r="I25" s="28"/>
      <c r="J25" s="28"/>
      <c r="K25" s="28"/>
      <c r="L25" s="28"/>
      <c r="M25" s="28"/>
      <c r="N25" s="28"/>
      <c r="O25" s="28"/>
      <c r="P25" s="28"/>
      <c r="Q25" s="28"/>
      <c r="R25" s="28"/>
      <c r="S25" s="28"/>
    </row>
    <row r="26" spans="1:42" x14ac:dyDescent="0.2">
      <c r="A26" s="117" t="s">
        <v>249</v>
      </c>
      <c r="C26" s="194">
        <f>IF(C$2&lt;=analysis_period,IF(om_fixed="n/a",Inputs!D165,om_fixed*(1+inflation_rate/100+om_fixed_escal/100)^B$2),0)</f>
        <v>0</v>
      </c>
      <c r="D26" s="194">
        <f>IF(D$2&lt;=analysis_period,IF(om_fixed="n/a",Inputs!E165,om_fixed*(1+inflation_rate/100+om_fixed_escal/100)^C$2),0)</f>
        <v>0</v>
      </c>
      <c r="E26" s="194">
        <f>IF(E$2&lt;=analysis_period,IF(om_fixed="n/a",Inputs!F165,om_fixed*(1+inflation_rate/100+om_fixed_escal/100)^D$2),0)</f>
        <v>0</v>
      </c>
      <c r="F26" s="194">
        <f>IF(F$2&lt;=analysis_period,IF(om_fixed="n/a",Inputs!G165,om_fixed*(1+inflation_rate/100+om_fixed_escal/100)^E$2),0)</f>
        <v>0</v>
      </c>
      <c r="G26" s="194">
        <f>IF(G$2&lt;=analysis_period,IF(om_fixed="n/a",Inputs!H165,om_fixed*(1+inflation_rate/100+om_fixed_escal/100)^F$2),0)</f>
        <v>0</v>
      </c>
      <c r="H26" s="194">
        <f>IF(H$2&lt;=analysis_period,IF(om_fixed="n/a",Inputs!I165,om_fixed*(1+inflation_rate/100+om_fixed_escal/100)^G$2),0)</f>
        <v>0</v>
      </c>
      <c r="I26" s="194">
        <f>IF(I$2&lt;=analysis_period,IF(om_fixed="n/a",Inputs!J165,om_fixed*(1+inflation_rate/100+om_fixed_escal/100)^H$2),0)</f>
        <v>0</v>
      </c>
      <c r="J26" s="194">
        <f>IF(J$2&lt;=analysis_period,IF(om_fixed="n/a",Inputs!K165,om_fixed*(1+inflation_rate/100+om_fixed_escal/100)^I$2),0)</f>
        <v>0</v>
      </c>
      <c r="K26" s="194">
        <f>IF(K$2&lt;=analysis_period,IF(om_fixed="n/a",Inputs!L165,om_fixed*(1+inflation_rate/100+om_fixed_escal/100)^J$2),0)</f>
        <v>0</v>
      </c>
      <c r="L26" s="194">
        <f>IF(L$2&lt;=analysis_period,IF(om_fixed="n/a",Inputs!M165,om_fixed*(1+inflation_rate/100+om_fixed_escal/100)^K$2),0)</f>
        <v>0</v>
      </c>
      <c r="M26" s="194">
        <f>IF(M$2&lt;=analysis_period,IF(om_fixed="n/a",Inputs!N165,om_fixed*(1+inflation_rate/100+om_fixed_escal/100)^L$2),0)</f>
        <v>0</v>
      </c>
      <c r="N26" s="194">
        <f>IF(N$2&lt;=analysis_period,IF(om_fixed="n/a",Inputs!O165,om_fixed*(1+inflation_rate/100+om_fixed_escal/100)^M$2),0)</f>
        <v>0</v>
      </c>
      <c r="O26" s="194">
        <f>IF(O$2&lt;=analysis_period,IF(om_fixed="n/a",Inputs!P165,om_fixed*(1+inflation_rate/100+om_fixed_escal/100)^N$2),0)</f>
        <v>0</v>
      </c>
      <c r="P26" s="194">
        <f>IF(P$2&lt;=analysis_period,IF(om_fixed="n/a",Inputs!Q165,om_fixed*(1+inflation_rate/100+om_fixed_escal/100)^O$2),0)</f>
        <v>0</v>
      </c>
      <c r="Q26" s="194">
        <f>IF(Q$2&lt;=analysis_period,IF(om_fixed="n/a",Inputs!R165,om_fixed*(1+inflation_rate/100+om_fixed_escal/100)^P$2),0)</f>
        <v>0</v>
      </c>
      <c r="R26" s="194">
        <f>IF(R$2&lt;=analysis_period,IF(om_fixed="n/a",Inputs!S165,om_fixed*(1+inflation_rate/100+om_fixed_escal/100)^Q$2),0)</f>
        <v>0</v>
      </c>
      <c r="S26" s="194">
        <f>IF(S$2&lt;=analysis_period,IF(om_fixed="n/a",Inputs!T165,om_fixed*(1+inflation_rate/100+om_fixed_escal/100)^R$2),0)</f>
        <v>0</v>
      </c>
      <c r="T26" s="194">
        <f>IF(T$2&lt;=analysis_period,IF(om_fixed="n/a",Inputs!U165,om_fixed*(1+inflation_rate/100+om_fixed_escal/100)^S$2),0)</f>
        <v>0</v>
      </c>
      <c r="U26" s="194">
        <f>IF(U$2&lt;=analysis_period,IF(om_fixed="n/a",Inputs!V165,om_fixed*(1+inflation_rate/100+om_fixed_escal/100)^T$2),0)</f>
        <v>0</v>
      </c>
      <c r="V26" s="194">
        <f>IF(V$2&lt;=analysis_period,IF(om_fixed="n/a",Inputs!W165,om_fixed*(1+inflation_rate/100+om_fixed_escal/100)^U$2),0)</f>
        <v>0</v>
      </c>
      <c r="W26" s="194">
        <f>IF(W$2&lt;=analysis_period,IF(om_fixed="n/a",Inputs!X165,om_fixed*(1+inflation_rate/100+om_fixed_escal/100)^V$2),0)</f>
        <v>0</v>
      </c>
      <c r="X26" s="194">
        <f>IF(X$2&lt;=analysis_period,IF(om_fixed="n/a",Inputs!Y165,om_fixed*(1+inflation_rate/100+om_fixed_escal/100)^W$2),0)</f>
        <v>0</v>
      </c>
      <c r="Y26" s="194">
        <f>IF(Y$2&lt;=analysis_period,IF(om_fixed="n/a",Inputs!Z165,om_fixed*(1+inflation_rate/100+om_fixed_escal/100)^X$2),0)</f>
        <v>0</v>
      </c>
      <c r="Z26" s="194">
        <f>IF(Z$2&lt;=analysis_period,IF(om_fixed="n/a",Inputs!AA165,om_fixed*(1+inflation_rate/100+om_fixed_escal/100)^Y$2),0)</f>
        <v>0</v>
      </c>
      <c r="AA26" s="194">
        <f>IF(AA$2&lt;=analysis_period,IF(om_fixed="n/a",Inputs!AB165,om_fixed*(1+inflation_rate/100+om_fixed_escal/100)^Z$2),0)</f>
        <v>0</v>
      </c>
      <c r="AB26" s="194">
        <f>IF(AB$2&lt;=analysis_period,IF(om_fixed="n/a",Inputs!AC165,om_fixed*(1+inflation_rate/100+om_fixed_escal/100)^AA$2),0)</f>
        <v>0</v>
      </c>
      <c r="AC26" s="194">
        <f>IF(AC$2&lt;=analysis_period,IF(om_fixed="n/a",Inputs!AD165,om_fixed*(1+inflation_rate/100+om_fixed_escal/100)^AB$2),0)</f>
        <v>0</v>
      </c>
      <c r="AD26" s="194">
        <f>IF(AD$2&lt;=analysis_period,IF(om_fixed="n/a",Inputs!AE165,om_fixed*(1+inflation_rate/100+om_fixed_escal/100)^AC$2),0)</f>
        <v>0</v>
      </c>
      <c r="AE26" s="194">
        <f>IF(AE$2&lt;=analysis_period,IF(om_fixed="n/a",Inputs!AF165,om_fixed*(1+inflation_rate/100+om_fixed_escal/100)^AD$2),0)</f>
        <v>0</v>
      </c>
      <c r="AF26" s="194">
        <f>IF(AF$2&lt;=analysis_period,IF(om_fixed="n/a",Inputs!AG165,om_fixed*(1+inflation_rate/100+om_fixed_escal/100)^AE$2),0)</f>
        <v>0</v>
      </c>
      <c r="AG26" s="194">
        <f>IF(AG$2&lt;=analysis_period,IF(om_fixed="n/a",Inputs!AH165,om_fixed*(1+inflation_rate/100+om_fixed_escal/100)^AF$2),0)</f>
        <v>0</v>
      </c>
      <c r="AH26" s="194">
        <f>IF(AH$2&lt;=analysis_period,IF(om_fixed="n/a",Inputs!AI165,om_fixed*(1+inflation_rate/100+om_fixed_escal/100)^AG$2),0)</f>
        <v>0</v>
      </c>
      <c r="AI26" s="194">
        <f>IF(AI$2&lt;=analysis_period,IF(om_fixed="n/a",Inputs!AJ165,om_fixed*(1+inflation_rate/100+om_fixed_escal/100)^AH$2),0)</f>
        <v>0</v>
      </c>
      <c r="AJ26" s="194">
        <f>IF(AJ$2&lt;=analysis_period,IF(om_fixed="n/a",Inputs!AK165,om_fixed*(1+inflation_rate/100+om_fixed_escal/100)^AI$2),0)</f>
        <v>0</v>
      </c>
      <c r="AK26" s="194">
        <f>IF(AK$2&lt;=analysis_period,IF(om_fixed="n/a",Inputs!AL165,om_fixed*(1+inflation_rate/100+om_fixed_escal/100)^AJ$2),0)</f>
        <v>0</v>
      </c>
      <c r="AL26" s="194">
        <f>IF(AL$2&lt;=analysis_period,IF(om_fixed="n/a",Inputs!AM165,om_fixed*(1+inflation_rate/100+om_fixed_escal/100)^AK$2),0)</f>
        <v>0</v>
      </c>
      <c r="AM26" s="194">
        <f>IF(AM$2&lt;=analysis_period,IF(om_fixed="n/a",Inputs!AN165,om_fixed*(1+inflation_rate/100+om_fixed_escal/100)^AL$2),0)</f>
        <v>0</v>
      </c>
      <c r="AN26" s="194">
        <f>IF(AN$2&lt;=analysis_period,IF(om_fixed="n/a",Inputs!AO165,om_fixed*(1+inflation_rate/100+om_fixed_escal/100)^AM$2),0)</f>
        <v>0</v>
      </c>
      <c r="AO26" s="194">
        <f>IF(AO$2&lt;=analysis_period,IF(om_fixed="n/a",Inputs!AP165,om_fixed*(1+inflation_rate/100+om_fixed_escal/100)^AN$2),0)</f>
        <v>0</v>
      </c>
      <c r="AP26" s="194">
        <f>IF(AP$2&lt;=analysis_period,IF(om_fixed="n/a",Inputs!AQ165,om_fixed*(1+inflation_rate/100+om_fixed_escal/100)^AO$2),0)</f>
        <v>0</v>
      </c>
    </row>
    <row r="27" spans="1:42" x14ac:dyDescent="0.2">
      <c r="A27" s="117" t="s">
        <v>250</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IF(C$2&lt;=analysis_period,IF(om_capacity="n/a",Inputs!D166,om_capacity*(1+inflation_rate/100+om_capacity_escal/100)^B$2),0)</f>
        <v>0</v>
      </c>
      <c r="D29" s="198">
        <f>IF(D$2&lt;=analysis_period,IF(om_capacity="n/a",Inputs!E166,om_capacity*(1+inflation_rate/100+om_capacity_escal/100)^C$2),0)</f>
        <v>0</v>
      </c>
      <c r="E29" s="198">
        <f>IF(E$2&lt;=analysis_period,IF(om_capacity="n/a",Inputs!F166,om_capacity*(1+inflation_rate/100+om_capacity_escal/100)^D$2),0)</f>
        <v>0</v>
      </c>
      <c r="F29" s="198">
        <f>IF(F$2&lt;=analysis_period,IF(om_capacity="n/a",Inputs!G166,om_capacity*(1+inflation_rate/100+om_capacity_escal/100)^E$2),0)</f>
        <v>0</v>
      </c>
      <c r="G29" s="198">
        <f>IF(G$2&lt;=analysis_period,IF(om_capacity="n/a",Inputs!H166,om_capacity*(1+inflation_rate/100+om_capacity_escal/100)^F$2),0)</f>
        <v>0</v>
      </c>
      <c r="H29" s="198">
        <f>IF(H$2&lt;=analysis_period,IF(om_capacity="n/a",Inputs!I166,om_capacity*(1+inflation_rate/100+om_capacity_escal/100)^G$2),0)</f>
        <v>0</v>
      </c>
      <c r="I29" s="198">
        <f>IF(I$2&lt;=analysis_period,IF(om_capacity="n/a",Inputs!J166,om_capacity*(1+inflation_rate/100+om_capacity_escal/100)^H$2),0)</f>
        <v>0</v>
      </c>
      <c r="J29" s="198">
        <f>IF(J$2&lt;=analysis_period,IF(om_capacity="n/a",Inputs!K166,om_capacity*(1+inflation_rate/100+om_capacity_escal/100)^I$2),0)</f>
        <v>0</v>
      </c>
      <c r="K29" s="198">
        <f>IF(K$2&lt;=analysis_period,IF(om_capacity="n/a",Inputs!L166,om_capacity*(1+inflation_rate/100+om_capacity_escal/100)^J$2),0)</f>
        <v>0</v>
      </c>
      <c r="L29" s="198">
        <f>IF(L$2&lt;=analysis_period,IF(om_capacity="n/a",Inputs!M166,om_capacity*(1+inflation_rate/100+om_capacity_escal/100)^K$2),0)</f>
        <v>0</v>
      </c>
      <c r="M29" s="198">
        <f>IF(M$2&lt;=analysis_period,IF(om_capacity="n/a",Inputs!N166,om_capacity*(1+inflation_rate/100+om_capacity_escal/100)^L$2),0)</f>
        <v>0</v>
      </c>
      <c r="N29" s="198">
        <f>IF(N$2&lt;=analysis_period,IF(om_capacity="n/a",Inputs!O166,om_capacity*(1+inflation_rate/100+om_capacity_escal/100)^M$2),0)</f>
        <v>0</v>
      </c>
      <c r="O29" s="198">
        <f>IF(O$2&lt;=analysis_period,IF(om_capacity="n/a",Inputs!P166,om_capacity*(1+inflation_rate/100+om_capacity_escal/100)^N$2),0)</f>
        <v>0</v>
      </c>
      <c r="P29" s="198">
        <f>IF(P$2&lt;=analysis_period,IF(om_capacity="n/a",Inputs!Q166,om_capacity*(1+inflation_rate/100+om_capacity_escal/100)^O$2),0)</f>
        <v>0</v>
      </c>
      <c r="Q29" s="198">
        <f>IF(Q$2&lt;=analysis_period,IF(om_capacity="n/a",Inputs!R166,om_capacity*(1+inflation_rate/100+om_capacity_escal/100)^P$2),0)</f>
        <v>0</v>
      </c>
      <c r="R29" s="198">
        <f>IF(R$2&lt;=analysis_period,IF(om_capacity="n/a",Inputs!S166,om_capacity*(1+inflation_rate/100+om_capacity_escal/100)^Q$2),0)</f>
        <v>0</v>
      </c>
      <c r="S29" s="198">
        <f>IF(S$2&lt;=analysis_period,IF(om_capacity="n/a",Inputs!T166,om_capacity*(1+inflation_rate/100+om_capacity_escal/100)^R$2),0)</f>
        <v>0</v>
      </c>
      <c r="T29" s="198">
        <f>IF(T$2&lt;=analysis_period,IF(om_capacity="n/a",Inputs!U166,om_capacity*(1+inflation_rate/100+om_capacity_escal/100)^S$2),0)</f>
        <v>0</v>
      </c>
      <c r="U29" s="198">
        <f>IF(U$2&lt;=analysis_period,IF(om_capacity="n/a",Inputs!V166,om_capacity*(1+inflation_rate/100+om_capacity_escal/100)^T$2),0)</f>
        <v>0</v>
      </c>
      <c r="V29" s="198">
        <f>IF(V$2&lt;=analysis_period,IF(om_capacity="n/a",Inputs!W166,om_capacity*(1+inflation_rate/100+om_capacity_escal/100)^U$2),0)</f>
        <v>0</v>
      </c>
      <c r="W29" s="198">
        <f>IF(W$2&lt;=analysis_period,IF(om_capacity="n/a",Inputs!X166,om_capacity*(1+inflation_rate/100+om_capacity_escal/100)^V$2),0)</f>
        <v>0</v>
      </c>
      <c r="X29" s="198">
        <f>IF(X$2&lt;=analysis_period,IF(om_capacity="n/a",Inputs!Y166,om_capacity*(1+inflation_rate/100+om_capacity_escal/100)^W$2),0)</f>
        <v>0</v>
      </c>
      <c r="Y29" s="198">
        <f>IF(Y$2&lt;=analysis_period,IF(om_capacity="n/a",Inputs!Z166,om_capacity*(1+inflation_rate/100+om_capacity_escal/100)^X$2),0)</f>
        <v>0</v>
      </c>
      <c r="Z29" s="198">
        <f>IF(Z$2&lt;=analysis_period,IF(om_capacity="n/a",Inputs!AA166,om_capacity*(1+inflation_rate/100+om_capacity_escal/100)^Y$2),0)</f>
        <v>0</v>
      </c>
      <c r="AA29" s="198">
        <f>IF(AA$2&lt;=analysis_period,IF(om_capacity="n/a",Inputs!AB166,om_capacity*(1+inflation_rate/100+om_capacity_escal/100)^Z$2),0)</f>
        <v>0</v>
      </c>
      <c r="AB29" s="198">
        <f>IF(AB$2&lt;=analysis_period,IF(om_capacity="n/a",Inputs!AC166,om_capacity*(1+inflation_rate/100+om_capacity_escal/100)^AA$2),0)</f>
        <v>0</v>
      </c>
      <c r="AC29" s="198">
        <f>IF(AC$2&lt;=analysis_period,IF(om_capacity="n/a",Inputs!AD166,om_capacity*(1+inflation_rate/100+om_capacity_escal/100)^AB$2),0)</f>
        <v>0</v>
      </c>
      <c r="AD29" s="198">
        <f>IF(AD$2&lt;=analysis_period,IF(om_capacity="n/a",Inputs!AE166,om_capacity*(1+inflation_rate/100+om_capacity_escal/100)^AC$2),0)</f>
        <v>0</v>
      </c>
      <c r="AE29" s="198">
        <f>IF(AE$2&lt;=analysis_period,IF(om_capacity="n/a",Inputs!AF166,om_capacity*(1+inflation_rate/100+om_capacity_escal/100)^AD$2),0)</f>
        <v>0</v>
      </c>
      <c r="AF29" s="198">
        <f>IF(AF$2&lt;=analysis_period,IF(om_capacity="n/a",Inputs!AG166,om_capacity*(1+inflation_rate/100+om_capacity_escal/100)^AE$2),0)</f>
        <v>0</v>
      </c>
      <c r="AG29" s="198">
        <f>IF(AG$2&lt;=analysis_period,IF(om_capacity="n/a",Inputs!AH166,om_capacity*(1+inflation_rate/100+om_capacity_escal/100)^AF$2),0)</f>
        <v>0</v>
      </c>
      <c r="AH29" s="198">
        <f>IF(AH$2&lt;=analysis_period,IF(om_capacity="n/a",Inputs!AI166,om_capacity*(1+inflation_rate/100+om_capacity_escal/100)^AG$2),0)</f>
        <v>0</v>
      </c>
      <c r="AI29" s="198">
        <f>IF(AI$2&lt;=analysis_period,IF(om_capacity="n/a",Inputs!AJ166,om_capacity*(1+inflation_rate/100+om_capacity_escal/100)^AH$2),0)</f>
        <v>0</v>
      </c>
      <c r="AJ29" s="198">
        <f>IF(AJ$2&lt;=analysis_period,IF(om_capacity="n/a",Inputs!AK166,om_capacity*(1+inflation_rate/100+om_capacity_escal/100)^AI$2),0)</f>
        <v>0</v>
      </c>
      <c r="AK29" s="198">
        <f>IF(AK$2&lt;=analysis_period,IF(om_capacity="n/a",Inputs!AL166,om_capacity*(1+inflation_rate/100+om_capacity_escal/100)^AJ$2),0)</f>
        <v>0</v>
      </c>
      <c r="AL29" s="198">
        <f>IF(AL$2&lt;=analysis_period,IF(om_capacity="n/a",Inputs!AM166,om_capacity*(1+inflation_rate/100+om_capacity_escal/100)^AK$2),0)</f>
        <v>0</v>
      </c>
      <c r="AM29" s="198">
        <f>IF(AM$2&lt;=analysis_period,IF(om_capacity="n/a",Inputs!AN166,om_capacity*(1+inflation_rate/100+om_capacity_escal/100)^AL$2),0)</f>
        <v>0</v>
      </c>
      <c r="AN29" s="198">
        <f>IF(AN$2&lt;=analysis_period,IF(om_capacity="n/a",Inputs!AO166,om_capacity*(1+inflation_rate/100+om_capacity_escal/100)^AM$2),0)</f>
        <v>0</v>
      </c>
      <c r="AO29" s="198">
        <f>IF(AO$2&lt;=analysis_period,IF(om_capacity="n/a",Inputs!AP166,om_capacity*(1+inflation_rate/100+om_capacity_escal/100)^AN$2),0)</f>
        <v>0</v>
      </c>
      <c r="AP29" s="198">
        <f>IF(AP$2&lt;=analysis_period,IF(om_capacity="n/a",Inputs!AQ166,om_capacity*(1+inflation_rate/100+om_capacity_escal/100)^AO$2),0)</f>
        <v>0</v>
      </c>
    </row>
    <row r="30" spans="1:42" x14ac:dyDescent="0.2">
      <c r="A30" s="119" t="s">
        <v>124</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251</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IF(C$2&lt;=analysis_period,IF(om_production="n/a",Inputs!D167,om_production*(1+inflation_rate/100+om_production_escal/100)^B$2),0)</f>
        <v>0</v>
      </c>
      <c r="D33" s="198">
        <f>IF(D$2&lt;=analysis_period,IF(om_production="n/a",Inputs!E167,om_production*(1+inflation_rate/100+om_production_escal/100)^C$2),0)</f>
        <v>0</v>
      </c>
      <c r="E33" s="198">
        <f>IF(E$2&lt;=analysis_period,IF(om_production="n/a",Inputs!F167,om_production*(1+inflation_rate/100+om_production_escal/100)^D$2),0)</f>
        <v>0</v>
      </c>
      <c r="F33" s="198">
        <f>IF(F$2&lt;=analysis_period,IF(om_production="n/a",Inputs!G167,om_production*(1+inflation_rate/100+om_production_escal/100)^E$2),0)</f>
        <v>0</v>
      </c>
      <c r="G33" s="198">
        <f>IF(G$2&lt;=analysis_period,IF(om_production="n/a",Inputs!H167,om_production*(1+inflation_rate/100+om_production_escal/100)^F$2),0)</f>
        <v>0</v>
      </c>
      <c r="H33" s="198">
        <f>IF(H$2&lt;=analysis_period,IF(om_production="n/a",Inputs!I167,om_production*(1+inflation_rate/100+om_production_escal/100)^G$2),0)</f>
        <v>0</v>
      </c>
      <c r="I33" s="198">
        <f>IF(I$2&lt;=analysis_period,IF(om_production="n/a",Inputs!J167,om_production*(1+inflation_rate/100+om_production_escal/100)^H$2),0)</f>
        <v>0</v>
      </c>
      <c r="J33" s="198">
        <f>IF(J$2&lt;=analysis_period,IF(om_production="n/a",Inputs!K167,om_production*(1+inflation_rate/100+om_production_escal/100)^I$2),0)</f>
        <v>0</v>
      </c>
      <c r="K33" s="198">
        <f>IF(K$2&lt;=analysis_period,IF(om_production="n/a",Inputs!L167,om_production*(1+inflation_rate/100+om_production_escal/100)^J$2),0)</f>
        <v>0</v>
      </c>
      <c r="L33" s="198">
        <f>IF(L$2&lt;=analysis_period,IF(om_production="n/a",Inputs!M167,om_production*(1+inflation_rate/100+om_production_escal/100)^K$2),0)</f>
        <v>0</v>
      </c>
      <c r="M33" s="198">
        <f>IF(M$2&lt;=analysis_period,IF(om_production="n/a",Inputs!N167,om_production*(1+inflation_rate/100+om_production_escal/100)^L$2),0)</f>
        <v>0</v>
      </c>
      <c r="N33" s="198">
        <f>IF(N$2&lt;=analysis_period,IF(om_production="n/a",Inputs!O167,om_production*(1+inflation_rate/100+om_production_escal/100)^M$2),0)</f>
        <v>0</v>
      </c>
      <c r="O33" s="198">
        <f>IF(O$2&lt;=analysis_period,IF(om_production="n/a",Inputs!P167,om_production*(1+inflation_rate/100+om_production_escal/100)^N$2),0)</f>
        <v>0</v>
      </c>
      <c r="P33" s="198">
        <f>IF(P$2&lt;=analysis_period,IF(om_production="n/a",Inputs!Q167,om_production*(1+inflation_rate/100+om_production_escal/100)^O$2),0)</f>
        <v>0</v>
      </c>
      <c r="Q33" s="198">
        <f>IF(Q$2&lt;=analysis_period,IF(om_production="n/a",Inputs!R167,om_production*(1+inflation_rate/100+om_production_escal/100)^P$2),0)</f>
        <v>0</v>
      </c>
      <c r="R33" s="198">
        <f>IF(R$2&lt;=analysis_period,IF(om_production="n/a",Inputs!S167,om_production*(1+inflation_rate/100+om_production_escal/100)^Q$2),0)</f>
        <v>0</v>
      </c>
      <c r="S33" s="198">
        <f>IF(S$2&lt;=analysis_period,IF(om_production="n/a",Inputs!T167,om_production*(1+inflation_rate/100+om_production_escal/100)^R$2),0)</f>
        <v>0</v>
      </c>
      <c r="T33" s="198">
        <f>IF(T$2&lt;=analysis_period,IF(om_production="n/a",Inputs!U167,om_production*(1+inflation_rate/100+om_production_escal/100)^S$2),0)</f>
        <v>0</v>
      </c>
      <c r="U33" s="198">
        <f>IF(U$2&lt;=analysis_period,IF(om_production="n/a",Inputs!V167,om_production*(1+inflation_rate/100+om_production_escal/100)^T$2),0)</f>
        <v>0</v>
      </c>
      <c r="V33" s="198">
        <f>IF(V$2&lt;=analysis_period,IF(om_production="n/a",Inputs!W167,om_production*(1+inflation_rate/100+om_production_escal/100)^U$2),0)</f>
        <v>0</v>
      </c>
      <c r="W33" s="198">
        <f>IF(W$2&lt;=analysis_period,IF(om_production="n/a",Inputs!X167,om_production*(1+inflation_rate/100+om_production_escal/100)^V$2),0)</f>
        <v>0</v>
      </c>
      <c r="X33" s="198">
        <f>IF(X$2&lt;=analysis_period,IF(om_production="n/a",Inputs!Y167,om_production*(1+inflation_rate/100+om_production_escal/100)^W$2),0)</f>
        <v>0</v>
      </c>
      <c r="Y33" s="198">
        <f>IF(Y$2&lt;=analysis_period,IF(om_production="n/a",Inputs!Z167,om_production*(1+inflation_rate/100+om_production_escal/100)^X$2),0)</f>
        <v>0</v>
      </c>
      <c r="Z33" s="198">
        <f>IF(Z$2&lt;=analysis_period,IF(om_production="n/a",Inputs!AA167,om_production*(1+inflation_rate/100+om_production_escal/100)^Y$2),0)</f>
        <v>0</v>
      </c>
      <c r="AA33" s="198">
        <f>IF(AA$2&lt;=analysis_period,IF(om_production="n/a",Inputs!AB167,om_production*(1+inflation_rate/100+om_production_escal/100)^Z$2),0)</f>
        <v>0</v>
      </c>
      <c r="AB33" s="198">
        <f>IF(AB$2&lt;=analysis_period,IF(om_production="n/a",Inputs!AC167,om_production*(1+inflation_rate/100+om_production_escal/100)^AA$2),0)</f>
        <v>0</v>
      </c>
      <c r="AC33" s="198">
        <f>IF(AC$2&lt;=analysis_period,IF(om_production="n/a",Inputs!AD167,om_production*(1+inflation_rate/100+om_production_escal/100)^AB$2),0)</f>
        <v>0</v>
      </c>
      <c r="AD33" s="198">
        <f>IF(AD$2&lt;=analysis_period,IF(om_production="n/a",Inputs!AE167,om_production*(1+inflation_rate/100+om_production_escal/100)^AC$2),0)</f>
        <v>0</v>
      </c>
      <c r="AE33" s="198">
        <f>IF(AE$2&lt;=analysis_period,IF(om_production="n/a",Inputs!AF167,om_production*(1+inflation_rate/100+om_production_escal/100)^AD$2),0)</f>
        <v>0</v>
      </c>
      <c r="AF33" s="198">
        <f>IF(AF$2&lt;=analysis_period,IF(om_production="n/a",Inputs!AG167,om_production*(1+inflation_rate/100+om_production_escal/100)^AE$2),0)</f>
        <v>0</v>
      </c>
      <c r="AG33" s="198">
        <f>IF(AG$2&lt;=analysis_period,IF(om_production="n/a",Inputs!AH167,om_production*(1+inflation_rate/100+om_production_escal/100)^AF$2),0)</f>
        <v>0</v>
      </c>
      <c r="AH33" s="198">
        <f>IF(AH$2&lt;=analysis_period,IF(om_production="n/a",Inputs!AI167,om_production*(1+inflation_rate/100+om_production_escal/100)^AG$2),0)</f>
        <v>0</v>
      </c>
      <c r="AI33" s="198">
        <f>IF(AI$2&lt;=analysis_period,IF(om_production="n/a",Inputs!AJ167,om_production*(1+inflation_rate/100+om_production_escal/100)^AH$2),0)</f>
        <v>0</v>
      </c>
      <c r="AJ33" s="198">
        <f>IF(AJ$2&lt;=analysis_period,IF(om_production="n/a",Inputs!AK167,om_production*(1+inflation_rate/100+om_production_escal/100)^AI$2),0)</f>
        <v>0</v>
      </c>
      <c r="AK33" s="198">
        <f>IF(AK$2&lt;=analysis_period,IF(om_production="n/a",Inputs!AL167,om_production*(1+inflation_rate/100+om_production_escal/100)^AJ$2),0)</f>
        <v>0</v>
      </c>
      <c r="AL33" s="198">
        <f>IF(AL$2&lt;=analysis_period,IF(om_production="n/a",Inputs!AM167,om_production*(1+inflation_rate/100+om_production_escal/100)^AK$2),0)</f>
        <v>0</v>
      </c>
      <c r="AM33" s="198">
        <f>IF(AM$2&lt;=analysis_period,IF(om_production="n/a",Inputs!AN167,om_production*(1+inflation_rate/100+om_production_escal/100)^AL$2),0)</f>
        <v>0</v>
      </c>
      <c r="AN33" s="198">
        <f>IF(AN$2&lt;=analysis_period,IF(om_production="n/a",Inputs!AO167,om_production*(1+inflation_rate/100+om_production_escal/100)^AM$2),0)</f>
        <v>0</v>
      </c>
      <c r="AO33" s="198">
        <f>IF(AO$2&lt;=analysis_period,IF(om_production="n/a",Inputs!AP167,om_production*(1+inflation_rate/100+om_production_escal/100)^AN$2),0)</f>
        <v>0</v>
      </c>
      <c r="AP33" s="198">
        <f>IF(AP$2&lt;=analysis_period,IF(om_production="n/a",Inputs!AQ167,om_production*(1+inflation_rate/100+om_production_escal/100)^AO$2),0)</f>
        <v>0</v>
      </c>
    </row>
    <row r="34" spans="1:42" x14ac:dyDescent="0.2">
      <c r="A34" s="119" t="s">
        <v>123</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358</v>
      </c>
      <c r="C35" s="376">
        <f t="array" ref="C35:AP35">Inputs!D186:AQ186</f>
        <v>0</v>
      </c>
      <c r="D35" s="376">
        <v>0</v>
      </c>
      <c r="E35" s="376">
        <v>0</v>
      </c>
      <c r="F35" s="376">
        <v>0</v>
      </c>
      <c r="G35" s="376">
        <v>0</v>
      </c>
      <c r="H35" s="376">
        <v>0</v>
      </c>
      <c r="I35" s="376">
        <v>0</v>
      </c>
      <c r="J35" s="376">
        <v>0</v>
      </c>
      <c r="K35" s="376">
        <v>0</v>
      </c>
      <c r="L35" s="376">
        <v>0</v>
      </c>
      <c r="M35" s="376">
        <v>0</v>
      </c>
      <c r="N35" s="376">
        <v>0</v>
      </c>
      <c r="O35" s="376">
        <v>0</v>
      </c>
      <c r="P35" s="376">
        <v>0</v>
      </c>
      <c r="Q35" s="376">
        <v>0</v>
      </c>
      <c r="R35" s="376">
        <v>0</v>
      </c>
      <c r="S35" s="376">
        <v>0</v>
      </c>
      <c r="T35" s="376">
        <v>0</v>
      </c>
      <c r="U35" s="376">
        <v>0</v>
      </c>
      <c r="V35" s="376">
        <v>0</v>
      </c>
      <c r="W35" s="376">
        <v>0</v>
      </c>
      <c r="X35" s="376">
        <v>0</v>
      </c>
      <c r="Y35" s="376">
        <v>0</v>
      </c>
      <c r="Z35" s="376">
        <v>0</v>
      </c>
      <c r="AA35" s="376">
        <v>0</v>
      </c>
      <c r="AB35" s="376">
        <v>0</v>
      </c>
      <c r="AC35" s="376">
        <v>0</v>
      </c>
      <c r="AD35" s="376">
        <v>0</v>
      </c>
      <c r="AE35" s="376">
        <v>0</v>
      </c>
      <c r="AF35" s="376">
        <v>0</v>
      </c>
      <c r="AG35" s="376">
        <v>0</v>
      </c>
      <c r="AH35" s="376">
        <v>0</v>
      </c>
      <c r="AI35" s="376">
        <v>0</v>
      </c>
      <c r="AJ35" s="376">
        <v>0</v>
      </c>
      <c r="AK35" s="376">
        <v>0</v>
      </c>
      <c r="AL35" s="376">
        <v>0</v>
      </c>
      <c r="AM35" s="376">
        <v>0</v>
      </c>
      <c r="AN35" s="376">
        <v>0</v>
      </c>
      <c r="AO35" s="376">
        <v>0</v>
      </c>
      <c r="AP35" s="376">
        <v>0</v>
      </c>
    </row>
    <row r="36" spans="1:42" x14ac:dyDescent="0.2">
      <c r="A36" s="117" t="s">
        <v>359</v>
      </c>
      <c r="C36" s="376">
        <f t="array" ref="C36:AP36">Inputs!D188:AQ188</f>
        <v>0</v>
      </c>
      <c r="D36" s="376">
        <v>0</v>
      </c>
      <c r="E36" s="376">
        <v>0</v>
      </c>
      <c r="F36" s="376">
        <v>0</v>
      </c>
      <c r="G36" s="376">
        <v>0</v>
      </c>
      <c r="H36" s="376">
        <v>0</v>
      </c>
      <c r="I36" s="376">
        <v>0</v>
      </c>
      <c r="J36" s="376">
        <v>0</v>
      </c>
      <c r="K36" s="376">
        <v>0</v>
      </c>
      <c r="L36" s="376">
        <v>0</v>
      </c>
      <c r="M36" s="376">
        <v>0</v>
      </c>
      <c r="N36" s="376">
        <v>0</v>
      </c>
      <c r="O36" s="376">
        <v>0</v>
      </c>
      <c r="P36" s="376">
        <v>0</v>
      </c>
      <c r="Q36" s="376">
        <v>0</v>
      </c>
      <c r="R36" s="376">
        <v>0</v>
      </c>
      <c r="S36" s="376">
        <v>0</v>
      </c>
      <c r="T36" s="376">
        <v>0</v>
      </c>
      <c r="U36" s="376">
        <v>0</v>
      </c>
      <c r="V36" s="376">
        <v>0</v>
      </c>
      <c r="W36" s="376">
        <v>0</v>
      </c>
      <c r="X36" s="376">
        <v>0</v>
      </c>
      <c r="Y36" s="376">
        <v>0</v>
      </c>
      <c r="Z36" s="376">
        <v>0</v>
      </c>
      <c r="AA36" s="376">
        <v>0</v>
      </c>
      <c r="AB36" s="376">
        <v>0</v>
      </c>
      <c r="AC36" s="376">
        <v>0</v>
      </c>
      <c r="AD36" s="376">
        <v>0</v>
      </c>
      <c r="AE36" s="376">
        <v>0</v>
      </c>
      <c r="AF36" s="376">
        <v>0</v>
      </c>
      <c r="AG36" s="376">
        <v>0</v>
      </c>
      <c r="AH36" s="376">
        <v>0</v>
      </c>
      <c r="AI36" s="376">
        <v>0</v>
      </c>
      <c r="AJ36" s="376">
        <v>0</v>
      </c>
      <c r="AK36" s="376">
        <v>0</v>
      </c>
      <c r="AL36" s="376">
        <v>0</v>
      </c>
      <c r="AM36" s="376">
        <v>0</v>
      </c>
      <c r="AN36" s="376">
        <v>0</v>
      </c>
      <c r="AO36" s="376">
        <v>0</v>
      </c>
      <c r="AP36" s="376">
        <v>0</v>
      </c>
    </row>
    <row r="37" spans="1:42" x14ac:dyDescent="0.2">
      <c r="A37" s="117" t="s">
        <v>252</v>
      </c>
      <c r="C37" s="189">
        <f>IF(C2&lt;=analysis_period,om_fuel_cost*annual_fuel_usage/1000*system_heat_rate*(1+om_fuel_cost_escal/100+inflation_rate/100)^B2,0)</f>
        <v>0</v>
      </c>
      <c r="D37" s="189">
        <f>IF(D2&lt;=analysis_period,om_fuel_cost*annual_fuel_usage/1000*system_heat_rate*(1+om_fuel_cost_escal/100+inflation_rate/100)^C2,0)</f>
        <v>0</v>
      </c>
      <c r="E37" s="189">
        <f>IF(E2&lt;=analysis_period,om_fuel_cost*annual_fuel_usage/1000*system_heat_rate*(1+om_fuel_cost_escal/100+inflation_rate/100)^D2,0)</f>
        <v>0</v>
      </c>
      <c r="F37" s="189">
        <f>IF(F2&lt;=analysis_period,om_fuel_cost*annual_fuel_usage/1000*system_heat_rate*(1+om_fuel_cost_escal/100+inflation_rate/100)^E2,0)</f>
        <v>0</v>
      </c>
      <c r="G37" s="189">
        <f>IF(G2&lt;=analysis_period,om_fuel_cost*annual_fuel_usage/1000*system_heat_rate*(1+om_fuel_cost_escal/100+inflation_rate/100)^F2,0)</f>
        <v>0</v>
      </c>
      <c r="H37" s="189">
        <f>IF(H2&lt;=analysis_period,om_fuel_cost*annual_fuel_usage/1000*system_heat_rate*(1+om_fuel_cost_escal/100+inflation_rate/100)^G2,0)</f>
        <v>0</v>
      </c>
      <c r="I37" s="189">
        <f>IF(I2&lt;=analysis_period,om_fuel_cost*annual_fuel_usage/1000*system_heat_rate*(1+om_fuel_cost_escal/100+inflation_rate/100)^H2,0)</f>
        <v>0</v>
      </c>
      <c r="J37" s="189">
        <f>IF(J2&lt;=analysis_period,om_fuel_cost*annual_fuel_usage/1000*system_heat_rate*(1+om_fuel_cost_escal/100+inflation_rate/100)^I2,0)</f>
        <v>0</v>
      </c>
      <c r="K37" s="189">
        <f>IF(K2&lt;=analysis_period,om_fuel_cost*annual_fuel_usage/1000*system_heat_rate*(1+om_fuel_cost_escal/100+inflation_rate/100)^J2,0)</f>
        <v>0</v>
      </c>
      <c r="L37" s="189">
        <f>IF(L2&lt;=analysis_period,om_fuel_cost*annual_fuel_usage/1000*system_heat_rate*(1+om_fuel_cost_escal/100+inflation_rate/100)^K2,0)</f>
        <v>0</v>
      </c>
      <c r="M37" s="189">
        <f>IF(M2&lt;=analysis_period,om_fuel_cost*annual_fuel_usage/1000*system_heat_rate*(1+om_fuel_cost_escal/100+inflation_rate/100)^L2,0)</f>
        <v>0</v>
      </c>
      <c r="N37" s="189">
        <f>IF(N2&lt;=analysis_period,om_fuel_cost*annual_fuel_usage/1000*system_heat_rate*(1+om_fuel_cost_escal/100+inflation_rate/100)^M2,0)</f>
        <v>0</v>
      </c>
      <c r="O37" s="189">
        <f>IF(O2&lt;=analysis_period,om_fuel_cost*annual_fuel_usage/1000*system_heat_rate*(1+om_fuel_cost_escal/100+inflation_rate/100)^N2,0)</f>
        <v>0</v>
      </c>
      <c r="P37" s="189">
        <f>IF(P2&lt;=analysis_period,om_fuel_cost*annual_fuel_usage/1000*system_heat_rate*(1+om_fuel_cost_escal/100+inflation_rate/100)^O2,0)</f>
        <v>0</v>
      </c>
      <c r="Q37" s="189">
        <f>IF(Q2&lt;=analysis_period,om_fuel_cost*annual_fuel_usage/1000*system_heat_rate*(1+om_fuel_cost_escal/100+inflation_rate/100)^P2,0)</f>
        <v>0</v>
      </c>
      <c r="R37" s="189">
        <f>IF(R2&lt;=analysis_period,om_fuel_cost*annual_fuel_usage/1000*system_heat_rate*(1+om_fuel_cost_escal/100+inflation_rate/100)^Q2,0)</f>
        <v>0</v>
      </c>
      <c r="S37" s="189">
        <f>IF(S2&lt;=analysis_period,om_fuel_cost*annual_fuel_usage/1000*system_heat_rate*(1+om_fuel_cost_escal/100+inflation_rate/100)^R2,0)</f>
        <v>0</v>
      </c>
      <c r="T37" s="189">
        <f>IF(T2&lt;=analysis_period,om_fuel_cost*annual_fuel_usage/1000*system_heat_rate*(1+om_fuel_cost_escal/100+inflation_rate/100)^S2,0)</f>
        <v>0</v>
      </c>
      <c r="U37" s="189">
        <f>IF(U2&lt;=analysis_period,om_fuel_cost*annual_fuel_usage/1000*system_heat_rate*(1+om_fuel_cost_escal/100+inflation_rate/100)^T2,0)</f>
        <v>0</v>
      </c>
      <c r="V37" s="189">
        <f>IF(V2&lt;=analysis_period,om_fuel_cost*annual_fuel_usage/1000*system_heat_rate*(1+om_fuel_cost_escal/100+inflation_rate/100)^U2,0)</f>
        <v>0</v>
      </c>
      <c r="W37" s="189">
        <f>IF(W2&lt;=analysis_period,om_fuel_cost*annual_fuel_usage/1000*system_heat_rate*(1+om_fuel_cost_escal/100+inflation_rate/100)^V2,0)</f>
        <v>0</v>
      </c>
      <c r="X37" s="189">
        <f>IF(X2&lt;=analysis_period,om_fuel_cost*annual_fuel_usage/1000*system_heat_rate*(1+om_fuel_cost_escal/100+inflation_rate/100)^W2,0)</f>
        <v>0</v>
      </c>
      <c r="Y37" s="189">
        <f>IF(Y2&lt;=analysis_period,om_fuel_cost*annual_fuel_usage/1000*system_heat_rate*(1+om_fuel_cost_escal/100+inflation_rate/100)^X2,0)</f>
        <v>0</v>
      </c>
      <c r="Z37" s="189">
        <f>IF(Z2&lt;=analysis_period,om_fuel_cost*annual_fuel_usage/1000*system_heat_rate*(1+om_fuel_cost_escal/100+inflation_rate/100)^Y2,0)</f>
        <v>0</v>
      </c>
      <c r="AA37" s="189">
        <f>IF(AA2&lt;=analysis_period,om_fuel_cost*annual_fuel_usage/1000*system_heat_rate*(1+om_fuel_cost_escal/100+inflation_rate/100)^Z2,0)</f>
        <v>0</v>
      </c>
      <c r="AB37" s="189">
        <f>IF(AB2&lt;=analysis_period,om_fuel_cost*annual_fuel_usage/1000*system_heat_rate*(1+om_fuel_cost_escal/100+inflation_rate/100)^AA2,0)</f>
        <v>0</v>
      </c>
      <c r="AC37" s="189">
        <f>IF(AC2&lt;=analysis_period,om_fuel_cost*annual_fuel_usage/1000*system_heat_rate*(1+om_fuel_cost_escal/100+inflation_rate/100)^AB2,0)</f>
        <v>0</v>
      </c>
      <c r="AD37" s="189">
        <f>IF(AD2&lt;=analysis_period,om_fuel_cost*annual_fuel_usage/1000*system_heat_rate*(1+om_fuel_cost_escal/100+inflation_rate/100)^AC2,0)</f>
        <v>0</v>
      </c>
      <c r="AE37" s="189">
        <f>IF(AE2&lt;=analysis_period,om_fuel_cost*annual_fuel_usage/1000*system_heat_rate*(1+om_fuel_cost_escal/100+inflation_rate/100)^AD2,0)</f>
        <v>0</v>
      </c>
      <c r="AF37" s="189">
        <f>IF(AF2&lt;=analysis_period,om_fuel_cost*annual_fuel_usage/1000*system_heat_rate*(1+om_fuel_cost_escal/100+inflation_rate/100)^AE2,0)</f>
        <v>0</v>
      </c>
      <c r="AG37" s="189">
        <f>IF(AG2&lt;=analysis_period,om_fuel_cost*annual_fuel_usage/1000*system_heat_rate*(1+om_fuel_cost_escal/100+inflation_rate/100)^AF2,0)</f>
        <v>0</v>
      </c>
      <c r="AH37" s="189">
        <f>IF(AH2&lt;=analysis_period,om_fuel_cost*annual_fuel_usage/1000*system_heat_rate*(1+om_fuel_cost_escal/100+inflation_rate/100)^AG2,0)</f>
        <v>0</v>
      </c>
      <c r="AI37" s="189">
        <f>IF(AI2&lt;=analysis_period,om_fuel_cost*annual_fuel_usage/1000*system_heat_rate*(1+om_fuel_cost_escal/100+inflation_rate/100)^AH2,0)</f>
        <v>0</v>
      </c>
      <c r="AJ37" s="189">
        <f>IF(AJ2&lt;=analysis_period,om_fuel_cost*annual_fuel_usage/1000*system_heat_rate*(1+om_fuel_cost_escal/100+inflation_rate/100)^AI2,0)</f>
        <v>0</v>
      </c>
      <c r="AK37" s="189">
        <f>IF(AK2&lt;=analysis_period,om_fuel_cost*annual_fuel_usage/1000*system_heat_rate*(1+om_fuel_cost_escal/100+inflation_rate/100)^AJ2,0)</f>
        <v>0</v>
      </c>
      <c r="AL37" s="189">
        <f>IF(AL2&lt;=analysis_period,om_fuel_cost*annual_fuel_usage/1000*system_heat_rate*(1+om_fuel_cost_escal/100+inflation_rate/100)^AK2,0)</f>
        <v>0</v>
      </c>
      <c r="AM37" s="189">
        <f>IF(AM2&lt;=analysis_period,om_fuel_cost*annual_fuel_usage/1000*system_heat_rate*(1+om_fuel_cost_escal/100+inflation_rate/100)^AL2,0)</f>
        <v>0</v>
      </c>
      <c r="AN37" s="189">
        <f>IF(AN2&lt;=analysis_period,om_fuel_cost*annual_fuel_usage/1000*system_heat_rate*(1+om_fuel_cost_escal/100+inflation_rate/100)^AM2,0)</f>
        <v>0</v>
      </c>
      <c r="AO37" s="189">
        <f>IF(AO2&lt;=analysis_period,om_fuel_cost*annual_fuel_usage/1000*system_heat_rate*(1+om_fuel_cost_escal/100+inflation_rate/100)^AN2,0)</f>
        <v>0</v>
      </c>
      <c r="AP37" s="189">
        <f>IF(AP2&lt;=analysis_period,om_fuel_cost*annual_fuel_usage/1000*system_heat_rate*(1+om_fuel_cost_escal/100+inflation_rate/100)^AO2,0)</f>
        <v>0</v>
      </c>
    </row>
    <row r="38" spans="1:42" x14ac:dyDescent="0.2">
      <c r="A38" s="117" t="s">
        <v>253</v>
      </c>
      <c r="C38" s="189">
        <f>IF(C2&lt;=analysis_period,om_opt_fuel_1_cost*om_opt_fuel_1_usage*(1+om_opt_fuel_1_cost_escal/100+inflation_rate/100)^B2,0)</f>
        <v>0</v>
      </c>
      <c r="D38" s="189">
        <f>IF(D2&lt;=analysis_period,om_opt_fuel_1_cost*om_opt_fuel_1_usage*(1+om_opt_fuel_1_cost_escal/100+inflation_rate/100)^C2,0)</f>
        <v>0</v>
      </c>
      <c r="E38" s="189">
        <f>IF(E2&lt;=analysis_period,om_opt_fuel_1_cost*om_opt_fuel_1_usage*(1+om_opt_fuel_1_cost_escal/100+inflation_rate/100)^D2,0)</f>
        <v>0</v>
      </c>
      <c r="F38" s="189">
        <f>IF(F2&lt;=analysis_period,om_opt_fuel_1_cost*om_opt_fuel_1_usage*(1+om_opt_fuel_1_cost_escal/100+inflation_rate/100)^E2,0)</f>
        <v>0</v>
      </c>
      <c r="G38" s="189">
        <f>IF(G2&lt;=analysis_period,om_opt_fuel_1_cost*om_opt_fuel_1_usage*(1+om_opt_fuel_1_cost_escal/100+inflation_rate/100)^F2,0)</f>
        <v>0</v>
      </c>
      <c r="H38" s="189">
        <f>IF(H2&lt;=analysis_period,om_opt_fuel_1_cost*om_opt_fuel_1_usage*(1+om_opt_fuel_1_cost_escal/100+inflation_rate/100)^G2,0)</f>
        <v>0</v>
      </c>
      <c r="I38" s="189">
        <f>IF(I2&lt;=analysis_period,om_opt_fuel_1_cost*om_opt_fuel_1_usage*(1+om_opt_fuel_1_cost_escal/100+inflation_rate/100)^H2,0)</f>
        <v>0</v>
      </c>
      <c r="J38" s="189">
        <f>IF(J2&lt;=analysis_period,om_opt_fuel_1_cost*om_opt_fuel_1_usage*(1+om_opt_fuel_1_cost_escal/100+inflation_rate/100)^I2,0)</f>
        <v>0</v>
      </c>
      <c r="K38" s="189">
        <f>IF(K2&lt;=analysis_period,om_opt_fuel_1_cost*om_opt_fuel_1_usage*(1+om_opt_fuel_1_cost_escal/100+inflation_rate/100)^J2,0)</f>
        <v>0</v>
      </c>
      <c r="L38" s="189">
        <f>IF(L2&lt;=analysis_period,om_opt_fuel_1_cost*om_opt_fuel_1_usage*(1+om_opt_fuel_1_cost_escal/100+inflation_rate/100)^K2,0)</f>
        <v>0</v>
      </c>
      <c r="M38" s="189">
        <f>IF(M2&lt;=analysis_period,om_opt_fuel_1_cost*om_opt_fuel_1_usage*(1+om_opt_fuel_1_cost_escal/100+inflation_rate/100)^L2,0)</f>
        <v>0</v>
      </c>
      <c r="N38" s="189">
        <f>IF(N2&lt;=analysis_period,om_opt_fuel_1_cost*om_opt_fuel_1_usage*(1+om_opt_fuel_1_cost_escal/100+inflation_rate/100)^M2,0)</f>
        <v>0</v>
      </c>
      <c r="O38" s="189">
        <f>IF(O2&lt;=analysis_period,om_opt_fuel_1_cost*om_opt_fuel_1_usage*(1+om_opt_fuel_1_cost_escal/100+inflation_rate/100)^N2,0)</f>
        <v>0</v>
      </c>
      <c r="P38" s="189">
        <f>IF(P2&lt;=analysis_period,om_opt_fuel_1_cost*om_opt_fuel_1_usage*(1+om_opt_fuel_1_cost_escal/100+inflation_rate/100)^O2,0)</f>
        <v>0</v>
      </c>
      <c r="Q38" s="189">
        <f>IF(Q2&lt;=analysis_period,om_opt_fuel_1_cost*om_opt_fuel_1_usage*(1+om_opt_fuel_1_cost_escal/100+inflation_rate/100)^P2,0)</f>
        <v>0</v>
      </c>
      <c r="R38" s="189">
        <f>IF(R2&lt;=analysis_period,om_opt_fuel_1_cost*om_opt_fuel_1_usage*(1+om_opt_fuel_1_cost_escal/100+inflation_rate/100)^Q2,0)</f>
        <v>0</v>
      </c>
      <c r="S38" s="189">
        <f>IF(S2&lt;=analysis_period,om_opt_fuel_1_cost*om_opt_fuel_1_usage*(1+om_opt_fuel_1_cost_escal/100+inflation_rate/100)^R2,0)</f>
        <v>0</v>
      </c>
      <c r="T38" s="189">
        <f>IF(T2&lt;=analysis_period,om_opt_fuel_1_cost*om_opt_fuel_1_usage*(1+om_opt_fuel_1_cost_escal/100+inflation_rate/100)^S2,0)</f>
        <v>0</v>
      </c>
      <c r="U38" s="189">
        <f>IF(U2&lt;=analysis_period,om_opt_fuel_1_cost*om_opt_fuel_1_usage*(1+om_opt_fuel_1_cost_escal/100+inflation_rate/100)^T2,0)</f>
        <v>0</v>
      </c>
      <c r="V38" s="189">
        <f>IF(V2&lt;=analysis_period,om_opt_fuel_1_cost*om_opt_fuel_1_usage*(1+om_opt_fuel_1_cost_escal/100+inflation_rate/100)^U2,0)</f>
        <v>0</v>
      </c>
      <c r="W38" s="189">
        <f>IF(W2&lt;=analysis_period,om_opt_fuel_1_cost*om_opt_fuel_1_usage*(1+om_opt_fuel_1_cost_escal/100+inflation_rate/100)^V2,0)</f>
        <v>0</v>
      </c>
      <c r="X38" s="189">
        <f>IF(X2&lt;=analysis_period,om_opt_fuel_1_cost*om_opt_fuel_1_usage*(1+om_opt_fuel_1_cost_escal/100+inflation_rate/100)^W2,0)</f>
        <v>0</v>
      </c>
      <c r="Y38" s="189">
        <f>IF(Y2&lt;=analysis_period,om_opt_fuel_1_cost*om_opt_fuel_1_usage*(1+om_opt_fuel_1_cost_escal/100+inflation_rate/100)^X2,0)</f>
        <v>0</v>
      </c>
      <c r="Z38" s="189">
        <f>IF(Z2&lt;=analysis_period,om_opt_fuel_1_cost*om_opt_fuel_1_usage*(1+om_opt_fuel_1_cost_escal/100+inflation_rate/100)^Y2,0)</f>
        <v>0</v>
      </c>
      <c r="AA38" s="189">
        <f>IF(AA2&lt;=analysis_period,om_opt_fuel_1_cost*om_opt_fuel_1_usage*(1+om_opt_fuel_1_cost_escal/100+inflation_rate/100)^Z2,0)</f>
        <v>0</v>
      </c>
      <c r="AB38" s="189">
        <f>IF(AB2&lt;=analysis_period,om_opt_fuel_1_cost*om_opt_fuel_1_usage*(1+om_opt_fuel_1_cost_escal/100+inflation_rate/100)^AA2,0)</f>
        <v>0</v>
      </c>
      <c r="AC38" s="189">
        <f>IF(AC2&lt;=analysis_period,om_opt_fuel_1_cost*om_opt_fuel_1_usage*(1+om_opt_fuel_1_cost_escal/100+inflation_rate/100)^AB2,0)</f>
        <v>0</v>
      </c>
      <c r="AD38" s="189">
        <f>IF(AD2&lt;=analysis_period,om_opt_fuel_1_cost*om_opt_fuel_1_usage*(1+om_opt_fuel_1_cost_escal/100+inflation_rate/100)^AC2,0)</f>
        <v>0</v>
      </c>
      <c r="AE38" s="189">
        <f>IF(AE2&lt;=analysis_period,om_opt_fuel_1_cost*om_opt_fuel_1_usage*(1+om_opt_fuel_1_cost_escal/100+inflation_rate/100)^AD2,0)</f>
        <v>0</v>
      </c>
      <c r="AF38" s="189">
        <f>IF(AF2&lt;=analysis_period,om_opt_fuel_1_cost*om_opt_fuel_1_usage*(1+om_opt_fuel_1_cost_escal/100+inflation_rate/100)^AE2,0)</f>
        <v>0</v>
      </c>
      <c r="AG38" s="189">
        <f>IF(AG2&lt;=analysis_period,om_opt_fuel_1_cost*om_opt_fuel_1_usage*(1+om_opt_fuel_1_cost_escal/100+inflation_rate/100)^AF2,0)</f>
        <v>0</v>
      </c>
      <c r="AH38" s="189">
        <f>IF(AH2&lt;=analysis_period,om_opt_fuel_1_cost*om_opt_fuel_1_usage*(1+om_opt_fuel_1_cost_escal/100+inflation_rate/100)^AG2,0)</f>
        <v>0</v>
      </c>
      <c r="AI38" s="189">
        <f>IF(AI2&lt;=analysis_period,om_opt_fuel_1_cost*om_opt_fuel_1_usage*(1+om_opt_fuel_1_cost_escal/100+inflation_rate/100)^AH2,0)</f>
        <v>0</v>
      </c>
      <c r="AJ38" s="189">
        <f>IF(AJ2&lt;=analysis_period,om_opt_fuel_1_cost*om_opt_fuel_1_usage*(1+om_opt_fuel_1_cost_escal/100+inflation_rate/100)^AI2,0)</f>
        <v>0</v>
      </c>
      <c r="AK38" s="189">
        <f>IF(AK2&lt;=analysis_period,om_opt_fuel_1_cost*om_opt_fuel_1_usage*(1+om_opt_fuel_1_cost_escal/100+inflation_rate/100)^AJ2,0)</f>
        <v>0</v>
      </c>
      <c r="AL38" s="189">
        <f>IF(AL2&lt;=analysis_period,om_opt_fuel_1_cost*om_opt_fuel_1_usage*(1+om_opt_fuel_1_cost_escal/100+inflation_rate/100)^AK2,0)</f>
        <v>0</v>
      </c>
      <c r="AM38" s="189">
        <f>IF(AM2&lt;=analysis_period,om_opt_fuel_1_cost*om_opt_fuel_1_usage*(1+om_opt_fuel_1_cost_escal/100+inflation_rate/100)^AL2,0)</f>
        <v>0</v>
      </c>
      <c r="AN38" s="189">
        <f>IF(AN2&lt;=analysis_period,om_opt_fuel_1_cost*om_opt_fuel_1_usage*(1+om_opt_fuel_1_cost_escal/100+inflation_rate/100)^AM2,0)</f>
        <v>0</v>
      </c>
      <c r="AO38" s="189">
        <f>IF(AO2&lt;=analysis_period,om_opt_fuel_1_cost*om_opt_fuel_1_usage*(1+om_opt_fuel_1_cost_escal/100+inflation_rate/100)^AN2,0)</f>
        <v>0</v>
      </c>
      <c r="AP38" s="189">
        <f>IF(AP2&lt;=analysis_period,om_opt_fuel_1_cost*om_opt_fuel_1_usage*(1+om_opt_fuel_1_cost_escal/100+inflation_rate/100)^AO2,0)</f>
        <v>0</v>
      </c>
    </row>
    <row r="39" spans="1:42" x14ac:dyDescent="0.2">
      <c r="A39" s="117" t="s">
        <v>254</v>
      </c>
      <c r="C39" s="189">
        <f>IF(C2&lt;=analysis_period,om_opt_fuel_2_cost*om_opt_fuel_2_usage*(1+om_opt_fuel_2_cost_escal/100+inflation_rate/100)^B2,0)</f>
        <v>0</v>
      </c>
      <c r="D39" s="189">
        <f>IF(D2&lt;=analysis_period,om_opt_fuel_2_cost*om_opt_fuel_2_usage*(1+om_opt_fuel_2_cost_escal/100+inflation_rate/100)^C2,0)</f>
        <v>0</v>
      </c>
      <c r="E39" s="189">
        <f>IF(E2&lt;=analysis_period,om_opt_fuel_2_cost*om_opt_fuel_2_usage*(1+om_opt_fuel_2_cost_escal/100+inflation_rate/100)^D2,0)</f>
        <v>0</v>
      </c>
      <c r="F39" s="189">
        <f>IF(F2&lt;=analysis_period,om_opt_fuel_2_cost*om_opt_fuel_2_usage*(1+om_opt_fuel_2_cost_escal/100+inflation_rate/100)^E2,0)</f>
        <v>0</v>
      </c>
      <c r="G39" s="189">
        <f>IF(G2&lt;=analysis_period,om_opt_fuel_2_cost*om_opt_fuel_2_usage*(1+om_opt_fuel_2_cost_escal/100+inflation_rate/100)^F2,0)</f>
        <v>0</v>
      </c>
      <c r="H39" s="189">
        <f>IF(H2&lt;=analysis_period,om_opt_fuel_2_cost*om_opt_fuel_2_usage*(1+om_opt_fuel_2_cost_escal/100+inflation_rate/100)^G2,0)</f>
        <v>0</v>
      </c>
      <c r="I39" s="189">
        <f>IF(I2&lt;=analysis_period,om_opt_fuel_2_cost*om_opt_fuel_2_usage*(1+om_opt_fuel_2_cost_escal/100+inflation_rate/100)^H2,0)</f>
        <v>0</v>
      </c>
      <c r="J39" s="189">
        <f>IF(J2&lt;=analysis_period,om_opt_fuel_2_cost*om_opt_fuel_2_usage*(1+om_opt_fuel_2_cost_escal/100+inflation_rate/100)^I2,0)</f>
        <v>0</v>
      </c>
      <c r="K39" s="189">
        <f>IF(K2&lt;=analysis_period,om_opt_fuel_2_cost*om_opt_fuel_2_usage*(1+om_opt_fuel_2_cost_escal/100+inflation_rate/100)^J2,0)</f>
        <v>0</v>
      </c>
      <c r="L39" s="189">
        <f>IF(L2&lt;=analysis_period,om_opt_fuel_2_cost*om_opt_fuel_2_usage*(1+om_opt_fuel_2_cost_escal/100+inflation_rate/100)^K2,0)</f>
        <v>0</v>
      </c>
      <c r="M39" s="189">
        <f>IF(M2&lt;=analysis_period,om_opt_fuel_2_cost*om_opt_fuel_2_usage*(1+om_opt_fuel_2_cost_escal/100+inflation_rate/100)^L2,0)</f>
        <v>0</v>
      </c>
      <c r="N39" s="189">
        <f>IF(N2&lt;=analysis_period,om_opt_fuel_2_cost*om_opt_fuel_2_usage*(1+om_opt_fuel_2_cost_escal/100+inflation_rate/100)^M2,0)</f>
        <v>0</v>
      </c>
      <c r="O39" s="189">
        <f>IF(O2&lt;=analysis_period,om_opt_fuel_2_cost*om_opt_fuel_2_usage*(1+om_opt_fuel_2_cost_escal/100+inflation_rate/100)^N2,0)</f>
        <v>0</v>
      </c>
      <c r="P39" s="189">
        <f>IF(P2&lt;=analysis_period,om_opt_fuel_2_cost*om_opt_fuel_2_usage*(1+om_opt_fuel_2_cost_escal/100+inflation_rate/100)^O2,0)</f>
        <v>0</v>
      </c>
      <c r="Q39" s="189">
        <f>IF(Q2&lt;=analysis_period,om_opt_fuel_2_cost*om_opt_fuel_2_usage*(1+om_opt_fuel_2_cost_escal/100+inflation_rate/100)^P2,0)</f>
        <v>0</v>
      </c>
      <c r="R39" s="189">
        <f>IF(R2&lt;=analysis_period,om_opt_fuel_2_cost*om_opt_fuel_2_usage*(1+om_opt_fuel_2_cost_escal/100+inflation_rate/100)^Q2,0)</f>
        <v>0</v>
      </c>
      <c r="S39" s="189">
        <f>IF(S2&lt;=analysis_period,om_opt_fuel_2_cost*om_opt_fuel_2_usage*(1+om_opt_fuel_2_cost_escal/100+inflation_rate/100)^R2,0)</f>
        <v>0</v>
      </c>
      <c r="T39" s="189">
        <f>IF(T2&lt;=analysis_period,om_opt_fuel_2_cost*om_opt_fuel_2_usage*(1+om_opt_fuel_2_cost_escal/100+inflation_rate/100)^S2,0)</f>
        <v>0</v>
      </c>
      <c r="U39" s="189">
        <f>IF(U2&lt;=analysis_period,om_opt_fuel_2_cost*om_opt_fuel_2_usage*(1+om_opt_fuel_2_cost_escal/100+inflation_rate/100)^T2,0)</f>
        <v>0</v>
      </c>
      <c r="V39" s="189">
        <f>IF(V2&lt;=analysis_period,om_opt_fuel_2_cost*om_opt_fuel_2_usage*(1+om_opt_fuel_2_cost_escal/100+inflation_rate/100)^U2,0)</f>
        <v>0</v>
      </c>
      <c r="W39" s="189">
        <f>IF(W2&lt;=analysis_period,om_opt_fuel_2_cost*om_opt_fuel_2_usage*(1+om_opt_fuel_2_cost_escal/100+inflation_rate/100)^V2,0)</f>
        <v>0</v>
      </c>
      <c r="X39" s="189">
        <f>IF(X2&lt;=analysis_period,om_opt_fuel_2_cost*om_opt_fuel_2_usage*(1+om_opt_fuel_2_cost_escal/100+inflation_rate/100)^W2,0)</f>
        <v>0</v>
      </c>
      <c r="Y39" s="189">
        <f>IF(Y2&lt;=analysis_period,om_opt_fuel_2_cost*om_opt_fuel_2_usage*(1+om_opt_fuel_2_cost_escal/100+inflation_rate/100)^X2,0)</f>
        <v>0</v>
      </c>
      <c r="Z39" s="189">
        <f>IF(Z2&lt;=analysis_period,om_opt_fuel_2_cost*om_opt_fuel_2_usage*(1+om_opt_fuel_2_cost_escal/100+inflation_rate/100)^Y2,0)</f>
        <v>0</v>
      </c>
      <c r="AA39" s="189">
        <f>IF(AA2&lt;=analysis_period,om_opt_fuel_2_cost*om_opt_fuel_2_usage*(1+om_opt_fuel_2_cost_escal/100+inflation_rate/100)^Z2,0)</f>
        <v>0</v>
      </c>
      <c r="AB39" s="189">
        <f>IF(AB2&lt;=analysis_period,om_opt_fuel_2_cost*om_opt_fuel_2_usage*(1+om_opt_fuel_2_cost_escal/100+inflation_rate/100)^AA2,0)</f>
        <v>0</v>
      </c>
      <c r="AC39" s="189">
        <f>IF(AC2&lt;=analysis_period,om_opt_fuel_2_cost*om_opt_fuel_2_usage*(1+om_opt_fuel_2_cost_escal/100+inflation_rate/100)^AB2,0)</f>
        <v>0</v>
      </c>
      <c r="AD39" s="189">
        <f>IF(AD2&lt;=analysis_period,om_opt_fuel_2_cost*om_opt_fuel_2_usage*(1+om_opt_fuel_2_cost_escal/100+inflation_rate/100)^AC2,0)</f>
        <v>0</v>
      </c>
      <c r="AE39" s="189">
        <f>IF(AE2&lt;=analysis_period,om_opt_fuel_2_cost*om_opt_fuel_2_usage*(1+om_opt_fuel_2_cost_escal/100+inflation_rate/100)^AD2,0)</f>
        <v>0</v>
      </c>
      <c r="AF39" s="189">
        <f>IF(AF2&lt;=analysis_period,om_opt_fuel_2_cost*om_opt_fuel_2_usage*(1+om_opt_fuel_2_cost_escal/100+inflation_rate/100)^AE2,0)</f>
        <v>0</v>
      </c>
      <c r="AG39" s="189">
        <f>IF(AG2&lt;=analysis_period,om_opt_fuel_2_cost*om_opt_fuel_2_usage*(1+om_opt_fuel_2_cost_escal/100+inflation_rate/100)^AF2,0)</f>
        <v>0</v>
      </c>
      <c r="AH39" s="189">
        <f>IF(AH2&lt;=analysis_period,om_opt_fuel_2_cost*om_opt_fuel_2_usage*(1+om_opt_fuel_2_cost_escal/100+inflation_rate/100)^AG2,0)</f>
        <v>0</v>
      </c>
      <c r="AI39" s="189">
        <f>IF(AI2&lt;=analysis_period,om_opt_fuel_2_cost*om_opt_fuel_2_usage*(1+om_opt_fuel_2_cost_escal/100+inflation_rate/100)^AH2,0)</f>
        <v>0</v>
      </c>
      <c r="AJ39" s="189">
        <f>IF(AJ2&lt;=analysis_period,om_opt_fuel_2_cost*om_opt_fuel_2_usage*(1+om_opt_fuel_2_cost_escal/100+inflation_rate/100)^AI2,0)</f>
        <v>0</v>
      </c>
      <c r="AK39" s="189">
        <f>IF(AK2&lt;=analysis_period,om_opt_fuel_2_cost*om_opt_fuel_2_usage*(1+om_opt_fuel_2_cost_escal/100+inflation_rate/100)^AJ2,0)</f>
        <v>0</v>
      </c>
      <c r="AL39" s="189">
        <f>IF(AL2&lt;=analysis_period,om_opt_fuel_2_cost*om_opt_fuel_2_usage*(1+om_opt_fuel_2_cost_escal/100+inflation_rate/100)^AK2,0)</f>
        <v>0</v>
      </c>
      <c r="AM39" s="189">
        <f>IF(AM2&lt;=analysis_period,om_opt_fuel_2_cost*om_opt_fuel_2_usage*(1+om_opt_fuel_2_cost_escal/100+inflation_rate/100)^AL2,0)</f>
        <v>0</v>
      </c>
      <c r="AN39" s="189">
        <f>IF(AN2&lt;=analysis_period,om_opt_fuel_2_cost*om_opt_fuel_2_usage*(1+om_opt_fuel_2_cost_escal/100+inflation_rate/100)^AM2,0)</f>
        <v>0</v>
      </c>
      <c r="AO39" s="189">
        <f>IF(AO2&lt;=analysis_period,om_opt_fuel_2_cost*om_opt_fuel_2_usage*(1+om_opt_fuel_2_cost_escal/100+inflation_rate/100)^AN2,0)</f>
        <v>0</v>
      </c>
      <c r="AP39" s="189">
        <f>IF(AP2&lt;=analysis_period,om_opt_fuel_2_cost*om_opt_fuel_2_usage*(1+om_opt_fuel_2_cost_escal/100+inflation_rate/100)^AO2,0)</f>
        <v>0</v>
      </c>
    </row>
    <row r="40" spans="1:42" x14ac:dyDescent="0.2">
      <c r="A40" s="23" t="s">
        <v>0</v>
      </c>
      <c r="C40" s="194">
        <f t="shared" ref="C40:AP40" si="14">C22*property_tax_rate/100</f>
        <v>0</v>
      </c>
      <c r="D40" s="194">
        <f t="shared" si="14"/>
        <v>0</v>
      </c>
      <c r="E40" s="194">
        <f t="shared" si="14"/>
        <v>0</v>
      </c>
      <c r="F40" s="194">
        <f t="shared" si="14"/>
        <v>0</v>
      </c>
      <c r="G40" s="194">
        <f t="shared" si="14"/>
        <v>0</v>
      </c>
      <c r="H40" s="194">
        <f t="shared" si="14"/>
        <v>0</v>
      </c>
      <c r="I40" s="194">
        <f t="shared" si="14"/>
        <v>0</v>
      </c>
      <c r="J40" s="194">
        <f t="shared" si="14"/>
        <v>0</v>
      </c>
      <c r="K40" s="194">
        <f t="shared" si="14"/>
        <v>0</v>
      </c>
      <c r="L40" s="194">
        <f t="shared" si="14"/>
        <v>0</v>
      </c>
      <c r="M40" s="194">
        <f t="shared" si="14"/>
        <v>0</v>
      </c>
      <c r="N40" s="194">
        <f t="shared" si="14"/>
        <v>0</v>
      </c>
      <c r="O40" s="194">
        <f t="shared" si="14"/>
        <v>0</v>
      </c>
      <c r="P40" s="194">
        <f t="shared" si="14"/>
        <v>0</v>
      </c>
      <c r="Q40" s="194">
        <f t="shared" si="14"/>
        <v>0</v>
      </c>
      <c r="R40" s="194">
        <f t="shared" si="14"/>
        <v>0</v>
      </c>
      <c r="S40" s="194">
        <f t="shared" si="14"/>
        <v>0</v>
      </c>
      <c r="T40" s="194">
        <f t="shared" si="14"/>
        <v>0</v>
      </c>
      <c r="U40" s="194">
        <f t="shared" si="14"/>
        <v>0</v>
      </c>
      <c r="V40" s="194">
        <f t="shared" si="14"/>
        <v>0</v>
      </c>
      <c r="W40" s="194">
        <f t="shared" si="14"/>
        <v>0</v>
      </c>
      <c r="X40" s="194">
        <f t="shared" si="14"/>
        <v>0</v>
      </c>
      <c r="Y40" s="194">
        <f t="shared" si="14"/>
        <v>0</v>
      </c>
      <c r="Z40" s="194">
        <f t="shared" si="14"/>
        <v>0</v>
      </c>
      <c r="AA40" s="194">
        <f t="shared" si="14"/>
        <v>0</v>
      </c>
      <c r="AB40" s="194">
        <f t="shared" si="14"/>
        <v>0</v>
      </c>
      <c r="AC40" s="194">
        <f t="shared" si="14"/>
        <v>0</v>
      </c>
      <c r="AD40" s="194">
        <f t="shared" si="14"/>
        <v>0</v>
      </c>
      <c r="AE40" s="194">
        <f t="shared" si="14"/>
        <v>0</v>
      </c>
      <c r="AF40" s="194">
        <f t="shared" si="14"/>
        <v>0</v>
      </c>
      <c r="AG40" s="194">
        <f t="shared" si="14"/>
        <v>0</v>
      </c>
      <c r="AH40" s="194">
        <f t="shared" si="14"/>
        <v>0</v>
      </c>
      <c r="AI40" s="194">
        <f t="shared" si="14"/>
        <v>0</v>
      </c>
      <c r="AJ40" s="194">
        <f t="shared" si="14"/>
        <v>0</v>
      </c>
      <c r="AK40" s="194">
        <f t="shared" si="14"/>
        <v>0</v>
      </c>
      <c r="AL40" s="194">
        <f t="shared" si="14"/>
        <v>0</v>
      </c>
      <c r="AM40" s="194">
        <f t="shared" si="14"/>
        <v>0</v>
      </c>
      <c r="AN40" s="194">
        <f t="shared" si="14"/>
        <v>0</v>
      </c>
      <c r="AO40" s="194">
        <f t="shared" si="14"/>
        <v>0</v>
      </c>
      <c r="AP40" s="194">
        <f t="shared" si="14"/>
        <v>0</v>
      </c>
    </row>
    <row r="41" spans="1:42" x14ac:dyDescent="0.2">
      <c r="A41" s="23" t="s">
        <v>46</v>
      </c>
      <c r="C41" s="189">
        <f t="shared" ref="C41:AP41" si="15">IF(C$2&lt;=analysis_period,total_installed_cost*insurance_rate/100*(1+inflation_rate/100)^B$2,0)</f>
        <v>0</v>
      </c>
      <c r="D41" s="189">
        <f t="shared" si="15"/>
        <v>0</v>
      </c>
      <c r="E41" s="189">
        <f t="shared" si="15"/>
        <v>0</v>
      </c>
      <c r="F41" s="189">
        <f t="shared" si="15"/>
        <v>0</v>
      </c>
      <c r="G41" s="189">
        <f t="shared" si="15"/>
        <v>0</v>
      </c>
      <c r="H41" s="189">
        <f t="shared" si="15"/>
        <v>0</v>
      </c>
      <c r="I41" s="189">
        <f t="shared" si="15"/>
        <v>0</v>
      </c>
      <c r="J41" s="189">
        <f t="shared" si="15"/>
        <v>0</v>
      </c>
      <c r="K41" s="189">
        <f t="shared" si="15"/>
        <v>0</v>
      </c>
      <c r="L41" s="189">
        <f t="shared" si="15"/>
        <v>0</v>
      </c>
      <c r="M41" s="189">
        <f t="shared" si="15"/>
        <v>0</v>
      </c>
      <c r="N41" s="189">
        <f t="shared" si="15"/>
        <v>0</v>
      </c>
      <c r="O41" s="189">
        <f t="shared" si="15"/>
        <v>0</v>
      </c>
      <c r="P41" s="189">
        <f t="shared" si="15"/>
        <v>0</v>
      </c>
      <c r="Q41" s="189">
        <f t="shared" si="15"/>
        <v>0</v>
      </c>
      <c r="R41" s="189">
        <f t="shared" si="15"/>
        <v>0</v>
      </c>
      <c r="S41" s="189">
        <f t="shared" si="15"/>
        <v>0</v>
      </c>
      <c r="T41" s="189">
        <f t="shared" si="15"/>
        <v>0</v>
      </c>
      <c r="U41" s="189">
        <f t="shared" si="15"/>
        <v>0</v>
      </c>
      <c r="V41" s="189">
        <f t="shared" si="15"/>
        <v>0</v>
      </c>
      <c r="W41" s="189">
        <f t="shared" si="15"/>
        <v>0</v>
      </c>
      <c r="X41" s="189">
        <f t="shared" si="15"/>
        <v>0</v>
      </c>
      <c r="Y41" s="189">
        <f t="shared" si="15"/>
        <v>0</v>
      </c>
      <c r="Z41" s="189">
        <f t="shared" si="15"/>
        <v>0</v>
      </c>
      <c r="AA41" s="189">
        <f t="shared" si="15"/>
        <v>0</v>
      </c>
      <c r="AB41" s="189">
        <f t="shared" si="15"/>
        <v>0</v>
      </c>
      <c r="AC41" s="189">
        <f t="shared" si="15"/>
        <v>0</v>
      </c>
      <c r="AD41" s="189">
        <f t="shared" si="15"/>
        <v>0</v>
      </c>
      <c r="AE41" s="189">
        <f t="shared" si="15"/>
        <v>0</v>
      </c>
      <c r="AF41" s="189">
        <f t="shared" si="15"/>
        <v>0</v>
      </c>
      <c r="AG41" s="189">
        <f t="shared" si="15"/>
        <v>0</v>
      </c>
      <c r="AH41" s="189">
        <f t="shared" si="15"/>
        <v>0</v>
      </c>
      <c r="AI41" s="189">
        <f t="shared" si="15"/>
        <v>0</v>
      </c>
      <c r="AJ41" s="189">
        <f t="shared" si="15"/>
        <v>0</v>
      </c>
      <c r="AK41" s="189">
        <f t="shared" si="15"/>
        <v>0</v>
      </c>
      <c r="AL41" s="189">
        <f t="shared" si="15"/>
        <v>0</v>
      </c>
      <c r="AM41" s="189">
        <f t="shared" si="15"/>
        <v>0</v>
      </c>
      <c r="AN41" s="189">
        <f t="shared" si="15"/>
        <v>0</v>
      </c>
      <c r="AO41" s="189">
        <f t="shared" si="15"/>
        <v>0</v>
      </c>
      <c r="AP41" s="189">
        <f t="shared" si="15"/>
        <v>0</v>
      </c>
    </row>
    <row r="42" spans="1:42" x14ac:dyDescent="0.2">
      <c r="A42" s="43" t="s">
        <v>19</v>
      </c>
      <c r="B42" s="43"/>
      <c r="C42" s="202">
        <f>C26+C30+C34+SUM(C35:C41)</f>
        <v>0</v>
      </c>
      <c r="D42" s="202">
        <f t="shared" ref="D42:AP42" si="16">D26+D30+D34+SUM(D35:D41)</f>
        <v>0</v>
      </c>
      <c r="E42" s="202">
        <f t="shared" si="16"/>
        <v>0</v>
      </c>
      <c r="F42" s="202">
        <f t="shared" si="16"/>
        <v>0</v>
      </c>
      <c r="G42" s="202">
        <f t="shared" si="16"/>
        <v>0</v>
      </c>
      <c r="H42" s="202">
        <f t="shared" si="16"/>
        <v>0</v>
      </c>
      <c r="I42" s="202">
        <f t="shared" si="16"/>
        <v>0</v>
      </c>
      <c r="J42" s="202">
        <f t="shared" si="16"/>
        <v>0</v>
      </c>
      <c r="K42" s="202">
        <f t="shared" si="16"/>
        <v>0</v>
      </c>
      <c r="L42" s="202">
        <f t="shared" si="16"/>
        <v>0</v>
      </c>
      <c r="M42" s="202">
        <f t="shared" si="16"/>
        <v>0</v>
      </c>
      <c r="N42" s="202">
        <f t="shared" si="16"/>
        <v>0</v>
      </c>
      <c r="O42" s="202">
        <f t="shared" si="16"/>
        <v>0</v>
      </c>
      <c r="P42" s="202">
        <f t="shared" si="16"/>
        <v>0</v>
      </c>
      <c r="Q42" s="202">
        <f t="shared" si="16"/>
        <v>0</v>
      </c>
      <c r="R42" s="202">
        <f t="shared" si="16"/>
        <v>0</v>
      </c>
      <c r="S42" s="202">
        <f t="shared" si="16"/>
        <v>0</v>
      </c>
      <c r="T42" s="202">
        <f t="shared" si="16"/>
        <v>0</v>
      </c>
      <c r="U42" s="202">
        <f t="shared" si="16"/>
        <v>0</v>
      </c>
      <c r="V42" s="202">
        <f t="shared" si="16"/>
        <v>0</v>
      </c>
      <c r="W42" s="202">
        <f t="shared" si="16"/>
        <v>0</v>
      </c>
      <c r="X42" s="202">
        <f t="shared" si="16"/>
        <v>0</v>
      </c>
      <c r="Y42" s="202">
        <f t="shared" si="16"/>
        <v>0</v>
      </c>
      <c r="Z42" s="202">
        <f t="shared" si="16"/>
        <v>0</v>
      </c>
      <c r="AA42" s="202">
        <f t="shared" si="16"/>
        <v>0</v>
      </c>
      <c r="AB42" s="202">
        <f t="shared" si="16"/>
        <v>0</v>
      </c>
      <c r="AC42" s="202">
        <f t="shared" si="16"/>
        <v>0</v>
      </c>
      <c r="AD42" s="202">
        <f t="shared" si="16"/>
        <v>0</v>
      </c>
      <c r="AE42" s="202">
        <f t="shared" si="16"/>
        <v>0</v>
      </c>
      <c r="AF42" s="202">
        <f t="shared" si="16"/>
        <v>0</v>
      </c>
      <c r="AG42" s="202">
        <f t="shared" si="16"/>
        <v>0</v>
      </c>
      <c r="AH42" s="202">
        <f t="shared" si="16"/>
        <v>0</v>
      </c>
      <c r="AI42" s="202">
        <f t="shared" si="16"/>
        <v>0</v>
      </c>
      <c r="AJ42" s="202">
        <f t="shared" si="16"/>
        <v>0</v>
      </c>
      <c r="AK42" s="202">
        <f t="shared" si="16"/>
        <v>0</v>
      </c>
      <c r="AL42" s="202">
        <f t="shared" si="16"/>
        <v>0</v>
      </c>
      <c r="AM42" s="202">
        <f t="shared" si="16"/>
        <v>0</v>
      </c>
      <c r="AN42" s="202">
        <f t="shared" si="16"/>
        <v>0</v>
      </c>
      <c r="AO42" s="202">
        <f t="shared" si="16"/>
        <v>0</v>
      </c>
      <c r="AP42" s="202">
        <f t="shared" si="16"/>
        <v>0</v>
      </c>
    </row>
    <row r="44" spans="1:42" x14ac:dyDescent="0.2">
      <c r="A44" s="279" t="s">
        <v>32</v>
      </c>
      <c r="B44" s="43"/>
      <c r="C44" s="202">
        <f t="shared" ref="C44:AP44" si="17">C20-C42</f>
        <v>0</v>
      </c>
      <c r="D44" s="202">
        <f t="shared" si="17"/>
        <v>0</v>
      </c>
      <c r="E44" s="202">
        <f t="shared" si="17"/>
        <v>0</v>
      </c>
      <c r="F44" s="202">
        <f t="shared" si="17"/>
        <v>0</v>
      </c>
      <c r="G44" s="202">
        <f t="shared" si="17"/>
        <v>0</v>
      </c>
      <c r="H44" s="202">
        <f t="shared" si="17"/>
        <v>0</v>
      </c>
      <c r="I44" s="202">
        <f t="shared" si="17"/>
        <v>0</v>
      </c>
      <c r="J44" s="202">
        <f t="shared" si="17"/>
        <v>0</v>
      </c>
      <c r="K44" s="202">
        <f t="shared" si="17"/>
        <v>0</v>
      </c>
      <c r="L44" s="202">
        <f t="shared" si="17"/>
        <v>0</v>
      </c>
      <c r="M44" s="202">
        <f t="shared" si="17"/>
        <v>0</v>
      </c>
      <c r="N44" s="202">
        <f t="shared" si="17"/>
        <v>0</v>
      </c>
      <c r="O44" s="202">
        <f t="shared" si="17"/>
        <v>0</v>
      </c>
      <c r="P44" s="202">
        <f t="shared" si="17"/>
        <v>0</v>
      </c>
      <c r="Q44" s="202">
        <f t="shared" si="17"/>
        <v>0</v>
      </c>
      <c r="R44" s="202">
        <f t="shared" si="17"/>
        <v>0</v>
      </c>
      <c r="S44" s="202">
        <f t="shared" si="17"/>
        <v>0</v>
      </c>
      <c r="T44" s="202">
        <f t="shared" si="17"/>
        <v>0</v>
      </c>
      <c r="U44" s="202">
        <f t="shared" si="17"/>
        <v>0</v>
      </c>
      <c r="V44" s="202">
        <f t="shared" si="17"/>
        <v>0</v>
      </c>
      <c r="W44" s="202">
        <f t="shared" si="17"/>
        <v>0</v>
      </c>
      <c r="X44" s="202">
        <f t="shared" si="17"/>
        <v>0</v>
      </c>
      <c r="Y44" s="202">
        <f t="shared" si="17"/>
        <v>0</v>
      </c>
      <c r="Z44" s="202">
        <f t="shared" si="17"/>
        <v>0</v>
      </c>
      <c r="AA44" s="202">
        <f t="shared" si="17"/>
        <v>0</v>
      </c>
      <c r="AB44" s="202">
        <f t="shared" si="17"/>
        <v>0</v>
      </c>
      <c r="AC44" s="202">
        <f t="shared" si="17"/>
        <v>0</v>
      </c>
      <c r="AD44" s="202">
        <f t="shared" si="17"/>
        <v>0</v>
      </c>
      <c r="AE44" s="202">
        <f t="shared" si="17"/>
        <v>0</v>
      </c>
      <c r="AF44" s="202">
        <f t="shared" si="17"/>
        <v>0</v>
      </c>
      <c r="AG44" s="202">
        <f t="shared" si="17"/>
        <v>0</v>
      </c>
      <c r="AH44" s="202">
        <f t="shared" si="17"/>
        <v>0</v>
      </c>
      <c r="AI44" s="202">
        <f t="shared" si="17"/>
        <v>0</v>
      </c>
      <c r="AJ44" s="202">
        <f t="shared" si="17"/>
        <v>0</v>
      </c>
      <c r="AK44" s="202">
        <f t="shared" si="17"/>
        <v>0</v>
      </c>
      <c r="AL44" s="202">
        <f t="shared" si="17"/>
        <v>0</v>
      </c>
      <c r="AM44" s="202">
        <f t="shared" si="17"/>
        <v>0</v>
      </c>
      <c r="AN44" s="202">
        <f t="shared" si="17"/>
        <v>0</v>
      </c>
      <c r="AO44" s="202">
        <f t="shared" si="17"/>
        <v>0</v>
      </c>
      <c r="AP44" s="202">
        <f t="shared" si="17"/>
        <v>0</v>
      </c>
    </row>
    <row r="45" spans="1:42" x14ac:dyDescent="0.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2">
      <c r="A46" s="109" t="s">
        <v>90</v>
      </c>
      <c r="B46" s="8"/>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row>
    <row r="47" spans="1:42" x14ac:dyDescent="0.2">
      <c r="A47" s="25" t="s">
        <v>273</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2">
      <c r="A48" s="23" t="s">
        <v>32</v>
      </c>
      <c r="B48" s="194"/>
      <c r="C48" s="194">
        <f>C44</f>
        <v>0</v>
      </c>
      <c r="D48" s="194">
        <f t="shared" ref="D48:AP48" si="18">D44</f>
        <v>0</v>
      </c>
      <c r="E48" s="194">
        <f t="shared" si="18"/>
        <v>0</v>
      </c>
      <c r="F48" s="194">
        <f t="shared" si="18"/>
        <v>0</v>
      </c>
      <c r="G48" s="194">
        <f t="shared" si="18"/>
        <v>0</v>
      </c>
      <c r="H48" s="194">
        <f t="shared" si="18"/>
        <v>0</v>
      </c>
      <c r="I48" s="194">
        <f t="shared" si="18"/>
        <v>0</v>
      </c>
      <c r="J48" s="194">
        <f t="shared" si="18"/>
        <v>0</v>
      </c>
      <c r="K48" s="194">
        <f t="shared" si="18"/>
        <v>0</v>
      </c>
      <c r="L48" s="194">
        <f t="shared" si="18"/>
        <v>0</v>
      </c>
      <c r="M48" s="194">
        <f t="shared" si="18"/>
        <v>0</v>
      </c>
      <c r="N48" s="194">
        <f t="shared" si="18"/>
        <v>0</v>
      </c>
      <c r="O48" s="194">
        <f t="shared" si="18"/>
        <v>0</v>
      </c>
      <c r="P48" s="194">
        <f t="shared" si="18"/>
        <v>0</v>
      </c>
      <c r="Q48" s="194">
        <f t="shared" si="18"/>
        <v>0</v>
      </c>
      <c r="R48" s="194">
        <f t="shared" si="18"/>
        <v>0</v>
      </c>
      <c r="S48" s="194">
        <f t="shared" si="18"/>
        <v>0</v>
      </c>
      <c r="T48" s="194">
        <f t="shared" si="18"/>
        <v>0</v>
      </c>
      <c r="U48" s="194">
        <f t="shared" si="18"/>
        <v>0</v>
      </c>
      <c r="V48" s="194">
        <f t="shared" si="18"/>
        <v>0</v>
      </c>
      <c r="W48" s="194">
        <f t="shared" si="18"/>
        <v>0</v>
      </c>
      <c r="X48" s="194">
        <f t="shared" si="18"/>
        <v>0</v>
      </c>
      <c r="Y48" s="194">
        <f t="shared" si="18"/>
        <v>0</v>
      </c>
      <c r="Z48" s="194">
        <f t="shared" si="18"/>
        <v>0</v>
      </c>
      <c r="AA48" s="194">
        <f t="shared" si="18"/>
        <v>0</v>
      </c>
      <c r="AB48" s="194">
        <f t="shared" si="18"/>
        <v>0</v>
      </c>
      <c r="AC48" s="194">
        <f t="shared" si="18"/>
        <v>0</v>
      </c>
      <c r="AD48" s="194">
        <f t="shared" si="18"/>
        <v>0</v>
      </c>
      <c r="AE48" s="194">
        <f t="shared" si="18"/>
        <v>0</v>
      </c>
      <c r="AF48" s="194">
        <f t="shared" si="18"/>
        <v>0</v>
      </c>
      <c r="AG48" s="194">
        <f t="shared" si="18"/>
        <v>0</v>
      </c>
      <c r="AH48" s="194">
        <f t="shared" si="18"/>
        <v>0</v>
      </c>
      <c r="AI48" s="194">
        <f t="shared" si="18"/>
        <v>0</v>
      </c>
      <c r="AJ48" s="194">
        <f t="shared" si="18"/>
        <v>0</v>
      </c>
      <c r="AK48" s="194">
        <f t="shared" si="18"/>
        <v>0</v>
      </c>
      <c r="AL48" s="194">
        <f t="shared" si="18"/>
        <v>0</v>
      </c>
      <c r="AM48" s="194">
        <f t="shared" si="18"/>
        <v>0</v>
      </c>
      <c r="AN48" s="194">
        <f t="shared" si="18"/>
        <v>0</v>
      </c>
      <c r="AO48" s="194">
        <f t="shared" si="18"/>
        <v>0</v>
      </c>
      <c r="AP48" s="194">
        <f t="shared" si="18"/>
        <v>0</v>
      </c>
    </row>
    <row r="49" spans="1:42" x14ac:dyDescent="0.2">
      <c r="A49" s="23" t="s">
        <v>196</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
      <c r="A50" s="27" t="str">
        <f>A14</f>
        <v>Federal</v>
      </c>
      <c r="B50" s="136"/>
      <c r="C50" s="194">
        <f t="shared" ref="C50:AP50" si="19">IF(pbi_fed_for_ds="Yes",0,C527)</f>
        <v>0</v>
      </c>
      <c r="D50" s="194">
        <f t="shared" si="19"/>
        <v>0</v>
      </c>
      <c r="E50" s="194">
        <f t="shared" si="19"/>
        <v>0</v>
      </c>
      <c r="F50" s="194">
        <f t="shared" si="19"/>
        <v>0</v>
      </c>
      <c r="G50" s="194">
        <f t="shared" si="19"/>
        <v>0</v>
      </c>
      <c r="H50" s="194">
        <f t="shared" si="19"/>
        <v>0</v>
      </c>
      <c r="I50" s="194">
        <f t="shared" si="19"/>
        <v>0</v>
      </c>
      <c r="J50" s="194">
        <f t="shared" si="19"/>
        <v>0</v>
      </c>
      <c r="K50" s="194">
        <f t="shared" si="19"/>
        <v>0</v>
      </c>
      <c r="L50" s="194">
        <f t="shared" si="19"/>
        <v>0</v>
      </c>
      <c r="M50" s="194">
        <f t="shared" si="19"/>
        <v>0</v>
      </c>
      <c r="N50" s="194">
        <f t="shared" si="19"/>
        <v>0</v>
      </c>
      <c r="O50" s="194">
        <f t="shared" si="19"/>
        <v>0</v>
      </c>
      <c r="P50" s="194">
        <f t="shared" si="19"/>
        <v>0</v>
      </c>
      <c r="Q50" s="194">
        <f t="shared" si="19"/>
        <v>0</v>
      </c>
      <c r="R50" s="194">
        <f t="shared" si="19"/>
        <v>0</v>
      </c>
      <c r="S50" s="194">
        <f t="shared" si="19"/>
        <v>0</v>
      </c>
      <c r="T50" s="194">
        <f t="shared" si="19"/>
        <v>0</v>
      </c>
      <c r="U50" s="194">
        <f t="shared" si="19"/>
        <v>0</v>
      </c>
      <c r="V50" s="194">
        <f t="shared" si="19"/>
        <v>0</v>
      </c>
      <c r="W50" s="194">
        <f t="shared" si="19"/>
        <v>0</v>
      </c>
      <c r="X50" s="194">
        <f t="shared" si="19"/>
        <v>0</v>
      </c>
      <c r="Y50" s="194">
        <f t="shared" si="19"/>
        <v>0</v>
      </c>
      <c r="Z50" s="194">
        <f t="shared" si="19"/>
        <v>0</v>
      </c>
      <c r="AA50" s="194">
        <f t="shared" si="19"/>
        <v>0</v>
      </c>
      <c r="AB50" s="194">
        <f t="shared" si="19"/>
        <v>0</v>
      </c>
      <c r="AC50" s="194">
        <f t="shared" si="19"/>
        <v>0</v>
      </c>
      <c r="AD50" s="194">
        <f t="shared" si="19"/>
        <v>0</v>
      </c>
      <c r="AE50" s="194">
        <f t="shared" si="19"/>
        <v>0</v>
      </c>
      <c r="AF50" s="194">
        <f t="shared" si="19"/>
        <v>0</v>
      </c>
      <c r="AG50" s="194">
        <f t="shared" si="19"/>
        <v>0</v>
      </c>
      <c r="AH50" s="194">
        <f t="shared" si="19"/>
        <v>0</v>
      </c>
      <c r="AI50" s="194">
        <f t="shared" si="19"/>
        <v>0</v>
      </c>
      <c r="AJ50" s="194">
        <f t="shared" si="19"/>
        <v>0</v>
      </c>
      <c r="AK50" s="194">
        <f t="shared" si="19"/>
        <v>0</v>
      </c>
      <c r="AL50" s="194">
        <f t="shared" si="19"/>
        <v>0</v>
      </c>
      <c r="AM50" s="194">
        <f t="shared" si="19"/>
        <v>0</v>
      </c>
      <c r="AN50" s="194">
        <f t="shared" si="19"/>
        <v>0</v>
      </c>
      <c r="AO50" s="194">
        <f t="shared" si="19"/>
        <v>0</v>
      </c>
      <c r="AP50" s="194">
        <f t="shared" si="19"/>
        <v>0</v>
      </c>
    </row>
    <row r="51" spans="1:42" x14ac:dyDescent="0.2">
      <c r="A51" s="27" t="str">
        <f>A15</f>
        <v>State</v>
      </c>
      <c r="B51" s="136"/>
      <c r="C51" s="194">
        <f t="shared" ref="C51:AP51" si="20">IF(pbi_sta_for_ds="Yes",0,C531)</f>
        <v>0</v>
      </c>
      <c r="D51" s="194">
        <f t="shared" si="20"/>
        <v>0</v>
      </c>
      <c r="E51" s="194">
        <f t="shared" si="20"/>
        <v>0</v>
      </c>
      <c r="F51" s="194">
        <f t="shared" si="20"/>
        <v>0</v>
      </c>
      <c r="G51" s="194">
        <f t="shared" si="20"/>
        <v>0</v>
      </c>
      <c r="H51" s="194">
        <f t="shared" si="20"/>
        <v>0</v>
      </c>
      <c r="I51" s="194">
        <f t="shared" si="20"/>
        <v>0</v>
      </c>
      <c r="J51" s="194">
        <f t="shared" si="20"/>
        <v>0</v>
      </c>
      <c r="K51" s="194">
        <f t="shared" si="20"/>
        <v>0</v>
      </c>
      <c r="L51" s="194">
        <f t="shared" si="20"/>
        <v>0</v>
      </c>
      <c r="M51" s="194">
        <f t="shared" si="20"/>
        <v>0</v>
      </c>
      <c r="N51" s="194">
        <f t="shared" si="20"/>
        <v>0</v>
      </c>
      <c r="O51" s="194">
        <f t="shared" si="20"/>
        <v>0</v>
      </c>
      <c r="P51" s="194">
        <f t="shared" si="20"/>
        <v>0</v>
      </c>
      <c r="Q51" s="194">
        <f t="shared" si="20"/>
        <v>0</v>
      </c>
      <c r="R51" s="194">
        <f t="shared" si="20"/>
        <v>0</v>
      </c>
      <c r="S51" s="194">
        <f t="shared" si="20"/>
        <v>0</v>
      </c>
      <c r="T51" s="194">
        <f t="shared" si="20"/>
        <v>0</v>
      </c>
      <c r="U51" s="194">
        <f t="shared" si="20"/>
        <v>0</v>
      </c>
      <c r="V51" s="194">
        <f t="shared" si="20"/>
        <v>0</v>
      </c>
      <c r="W51" s="194">
        <f t="shared" si="20"/>
        <v>0</v>
      </c>
      <c r="X51" s="194">
        <f t="shared" si="20"/>
        <v>0</v>
      </c>
      <c r="Y51" s="194">
        <f t="shared" si="20"/>
        <v>0</v>
      </c>
      <c r="Z51" s="194">
        <f t="shared" si="20"/>
        <v>0</v>
      </c>
      <c r="AA51" s="194">
        <f t="shared" si="20"/>
        <v>0</v>
      </c>
      <c r="AB51" s="194">
        <f t="shared" si="20"/>
        <v>0</v>
      </c>
      <c r="AC51" s="194">
        <f t="shared" si="20"/>
        <v>0</v>
      </c>
      <c r="AD51" s="194">
        <f t="shared" si="20"/>
        <v>0</v>
      </c>
      <c r="AE51" s="194">
        <f t="shared" si="20"/>
        <v>0</v>
      </c>
      <c r="AF51" s="194">
        <f t="shared" si="20"/>
        <v>0</v>
      </c>
      <c r="AG51" s="194">
        <f t="shared" si="20"/>
        <v>0</v>
      </c>
      <c r="AH51" s="194">
        <f t="shared" si="20"/>
        <v>0</v>
      </c>
      <c r="AI51" s="194">
        <f t="shared" si="20"/>
        <v>0</v>
      </c>
      <c r="AJ51" s="194">
        <f t="shared" si="20"/>
        <v>0</v>
      </c>
      <c r="AK51" s="194">
        <f t="shared" si="20"/>
        <v>0</v>
      </c>
      <c r="AL51" s="194">
        <f t="shared" si="20"/>
        <v>0</v>
      </c>
      <c r="AM51" s="194">
        <f t="shared" si="20"/>
        <v>0</v>
      </c>
      <c r="AN51" s="194">
        <f t="shared" si="20"/>
        <v>0</v>
      </c>
      <c r="AO51" s="194">
        <f t="shared" si="20"/>
        <v>0</v>
      </c>
      <c r="AP51" s="194">
        <f t="shared" si="20"/>
        <v>0</v>
      </c>
    </row>
    <row r="52" spans="1:42" x14ac:dyDescent="0.2">
      <c r="A52" s="27" t="str">
        <f>A16</f>
        <v>Utility</v>
      </c>
      <c r="B52" s="136"/>
      <c r="C52" s="194">
        <f t="shared" ref="C52:AP52" si="21">IF(pbi_uti_for_ds="Yes",0,C535)</f>
        <v>0</v>
      </c>
      <c r="D52" s="194">
        <f t="shared" si="21"/>
        <v>0</v>
      </c>
      <c r="E52" s="194">
        <f t="shared" si="21"/>
        <v>0</v>
      </c>
      <c r="F52" s="194">
        <f t="shared" si="21"/>
        <v>0</v>
      </c>
      <c r="G52" s="194">
        <f t="shared" si="21"/>
        <v>0</v>
      </c>
      <c r="H52" s="194">
        <f t="shared" si="21"/>
        <v>0</v>
      </c>
      <c r="I52" s="194">
        <f t="shared" si="21"/>
        <v>0</v>
      </c>
      <c r="J52" s="194">
        <f t="shared" si="21"/>
        <v>0</v>
      </c>
      <c r="K52" s="194">
        <f t="shared" si="21"/>
        <v>0</v>
      </c>
      <c r="L52" s="194">
        <f t="shared" si="21"/>
        <v>0</v>
      </c>
      <c r="M52" s="194">
        <f t="shared" si="21"/>
        <v>0</v>
      </c>
      <c r="N52" s="194">
        <f t="shared" si="21"/>
        <v>0</v>
      </c>
      <c r="O52" s="194">
        <f t="shared" si="21"/>
        <v>0</v>
      </c>
      <c r="P52" s="194">
        <f t="shared" si="21"/>
        <v>0</v>
      </c>
      <c r="Q52" s="194">
        <f t="shared" si="21"/>
        <v>0</v>
      </c>
      <c r="R52" s="194">
        <f t="shared" si="21"/>
        <v>0</v>
      </c>
      <c r="S52" s="194">
        <f t="shared" si="21"/>
        <v>0</v>
      </c>
      <c r="T52" s="194">
        <f t="shared" si="21"/>
        <v>0</v>
      </c>
      <c r="U52" s="194">
        <f t="shared" si="21"/>
        <v>0</v>
      </c>
      <c r="V52" s="194">
        <f t="shared" si="21"/>
        <v>0</v>
      </c>
      <c r="W52" s="194">
        <f t="shared" si="21"/>
        <v>0</v>
      </c>
      <c r="X52" s="194">
        <f t="shared" si="21"/>
        <v>0</v>
      </c>
      <c r="Y52" s="194">
        <f t="shared" si="21"/>
        <v>0</v>
      </c>
      <c r="Z52" s="194">
        <f t="shared" si="21"/>
        <v>0</v>
      </c>
      <c r="AA52" s="194">
        <f t="shared" si="21"/>
        <v>0</v>
      </c>
      <c r="AB52" s="194">
        <f t="shared" si="21"/>
        <v>0</v>
      </c>
      <c r="AC52" s="194">
        <f t="shared" si="21"/>
        <v>0</v>
      </c>
      <c r="AD52" s="194">
        <f t="shared" si="21"/>
        <v>0</v>
      </c>
      <c r="AE52" s="194">
        <f t="shared" si="21"/>
        <v>0</v>
      </c>
      <c r="AF52" s="194">
        <f t="shared" si="21"/>
        <v>0</v>
      </c>
      <c r="AG52" s="194">
        <f t="shared" si="21"/>
        <v>0</v>
      </c>
      <c r="AH52" s="194">
        <f t="shared" si="21"/>
        <v>0</v>
      </c>
      <c r="AI52" s="194">
        <f t="shared" si="21"/>
        <v>0</v>
      </c>
      <c r="AJ52" s="194">
        <f t="shared" si="21"/>
        <v>0</v>
      </c>
      <c r="AK52" s="194">
        <f t="shared" si="21"/>
        <v>0</v>
      </c>
      <c r="AL52" s="194">
        <f t="shared" si="21"/>
        <v>0</v>
      </c>
      <c r="AM52" s="194">
        <f t="shared" si="21"/>
        <v>0</v>
      </c>
      <c r="AN52" s="194">
        <f t="shared" si="21"/>
        <v>0</v>
      </c>
      <c r="AO52" s="194">
        <f t="shared" si="21"/>
        <v>0</v>
      </c>
      <c r="AP52" s="194">
        <f t="shared" si="21"/>
        <v>0</v>
      </c>
    </row>
    <row r="53" spans="1:42" x14ac:dyDescent="0.2">
      <c r="A53" s="27" t="str">
        <f>A17</f>
        <v>Other</v>
      </c>
      <c r="B53" s="143"/>
      <c r="C53" s="195">
        <f t="shared" ref="C53:AP53" si="22">IF(pbi_oth_for_ds="Yes",0,C539)</f>
        <v>0</v>
      </c>
      <c r="D53" s="195">
        <f t="shared" si="22"/>
        <v>0</v>
      </c>
      <c r="E53" s="195">
        <f t="shared" si="22"/>
        <v>0</v>
      </c>
      <c r="F53" s="195">
        <f t="shared" si="22"/>
        <v>0</v>
      </c>
      <c r="G53" s="195">
        <f t="shared" si="22"/>
        <v>0</v>
      </c>
      <c r="H53" s="195">
        <f t="shared" si="22"/>
        <v>0</v>
      </c>
      <c r="I53" s="195">
        <f t="shared" si="22"/>
        <v>0</v>
      </c>
      <c r="J53" s="195">
        <f t="shared" si="22"/>
        <v>0</v>
      </c>
      <c r="K53" s="195">
        <f t="shared" si="22"/>
        <v>0</v>
      </c>
      <c r="L53" s="195">
        <f t="shared" si="22"/>
        <v>0</v>
      </c>
      <c r="M53" s="195">
        <f t="shared" si="22"/>
        <v>0</v>
      </c>
      <c r="N53" s="195">
        <f t="shared" si="22"/>
        <v>0</v>
      </c>
      <c r="O53" s="195">
        <f t="shared" si="22"/>
        <v>0</v>
      </c>
      <c r="P53" s="195">
        <f t="shared" si="22"/>
        <v>0</v>
      </c>
      <c r="Q53" s="195">
        <f t="shared" si="22"/>
        <v>0</v>
      </c>
      <c r="R53" s="195">
        <f t="shared" si="22"/>
        <v>0</v>
      </c>
      <c r="S53" s="195">
        <f t="shared" si="22"/>
        <v>0</v>
      </c>
      <c r="T53" s="195">
        <f t="shared" si="22"/>
        <v>0</v>
      </c>
      <c r="U53" s="195">
        <f t="shared" si="22"/>
        <v>0</v>
      </c>
      <c r="V53" s="195">
        <f t="shared" si="22"/>
        <v>0</v>
      </c>
      <c r="W53" s="195">
        <f t="shared" si="22"/>
        <v>0</v>
      </c>
      <c r="X53" s="195">
        <f t="shared" si="22"/>
        <v>0</v>
      </c>
      <c r="Y53" s="195">
        <f t="shared" si="22"/>
        <v>0</v>
      </c>
      <c r="Z53" s="195">
        <f t="shared" si="22"/>
        <v>0</v>
      </c>
      <c r="AA53" s="195">
        <f t="shared" si="22"/>
        <v>0</v>
      </c>
      <c r="AB53" s="195">
        <f t="shared" si="22"/>
        <v>0</v>
      </c>
      <c r="AC53" s="195">
        <f t="shared" si="22"/>
        <v>0</v>
      </c>
      <c r="AD53" s="195">
        <f t="shared" si="22"/>
        <v>0</v>
      </c>
      <c r="AE53" s="195">
        <f t="shared" si="22"/>
        <v>0</v>
      </c>
      <c r="AF53" s="195">
        <f t="shared" si="22"/>
        <v>0</v>
      </c>
      <c r="AG53" s="195">
        <f t="shared" si="22"/>
        <v>0</v>
      </c>
      <c r="AH53" s="195">
        <f t="shared" si="22"/>
        <v>0</v>
      </c>
      <c r="AI53" s="195">
        <f t="shared" si="22"/>
        <v>0</v>
      </c>
      <c r="AJ53" s="195">
        <f t="shared" si="22"/>
        <v>0</v>
      </c>
      <c r="AK53" s="195">
        <f t="shared" si="22"/>
        <v>0</v>
      </c>
      <c r="AL53" s="195">
        <f t="shared" si="22"/>
        <v>0</v>
      </c>
      <c r="AM53" s="195">
        <f t="shared" si="22"/>
        <v>0</v>
      </c>
      <c r="AN53" s="195">
        <f t="shared" si="22"/>
        <v>0</v>
      </c>
      <c r="AO53" s="195">
        <f t="shared" si="22"/>
        <v>0</v>
      </c>
      <c r="AP53" s="195">
        <f t="shared" si="22"/>
        <v>0</v>
      </c>
    </row>
    <row r="54" spans="1:42" x14ac:dyDescent="0.2">
      <c r="A54" s="27" t="s">
        <v>13</v>
      </c>
      <c r="B54" s="136"/>
      <c r="C54" s="194">
        <f>SUM(C50:C53)</f>
        <v>0</v>
      </c>
      <c r="D54" s="194">
        <f t="shared" ref="D54:AP54" si="23">SUM(D50:D53)</f>
        <v>0</v>
      </c>
      <c r="E54" s="194">
        <f t="shared" si="23"/>
        <v>0</v>
      </c>
      <c r="F54" s="194">
        <f t="shared" si="23"/>
        <v>0</v>
      </c>
      <c r="G54" s="194">
        <f t="shared" si="23"/>
        <v>0</v>
      </c>
      <c r="H54" s="194">
        <f t="shared" si="23"/>
        <v>0</v>
      </c>
      <c r="I54" s="194">
        <f t="shared" si="23"/>
        <v>0</v>
      </c>
      <c r="J54" s="194">
        <f t="shared" si="23"/>
        <v>0</v>
      </c>
      <c r="K54" s="194">
        <f t="shared" si="23"/>
        <v>0</v>
      </c>
      <c r="L54" s="194">
        <f t="shared" si="23"/>
        <v>0</v>
      </c>
      <c r="M54" s="194">
        <f t="shared" si="23"/>
        <v>0</v>
      </c>
      <c r="N54" s="194">
        <f t="shared" si="23"/>
        <v>0</v>
      </c>
      <c r="O54" s="194">
        <f t="shared" si="23"/>
        <v>0</v>
      </c>
      <c r="P54" s="194">
        <f t="shared" si="23"/>
        <v>0</v>
      </c>
      <c r="Q54" s="194">
        <f t="shared" si="23"/>
        <v>0</v>
      </c>
      <c r="R54" s="194">
        <f t="shared" si="23"/>
        <v>0</v>
      </c>
      <c r="S54" s="194">
        <f t="shared" si="23"/>
        <v>0</v>
      </c>
      <c r="T54" s="194">
        <f t="shared" si="23"/>
        <v>0</v>
      </c>
      <c r="U54" s="194">
        <f t="shared" si="23"/>
        <v>0</v>
      </c>
      <c r="V54" s="194">
        <f t="shared" si="23"/>
        <v>0</v>
      </c>
      <c r="W54" s="194">
        <f t="shared" si="23"/>
        <v>0</v>
      </c>
      <c r="X54" s="194">
        <f t="shared" si="23"/>
        <v>0</v>
      </c>
      <c r="Y54" s="194">
        <f t="shared" si="23"/>
        <v>0</v>
      </c>
      <c r="Z54" s="194">
        <f t="shared" si="23"/>
        <v>0</v>
      </c>
      <c r="AA54" s="194">
        <f t="shared" si="23"/>
        <v>0</v>
      </c>
      <c r="AB54" s="194">
        <f t="shared" si="23"/>
        <v>0</v>
      </c>
      <c r="AC54" s="194">
        <f t="shared" si="23"/>
        <v>0</v>
      </c>
      <c r="AD54" s="194">
        <f t="shared" si="23"/>
        <v>0</v>
      </c>
      <c r="AE54" s="194">
        <f t="shared" si="23"/>
        <v>0</v>
      </c>
      <c r="AF54" s="194">
        <f t="shared" si="23"/>
        <v>0</v>
      </c>
      <c r="AG54" s="194">
        <f t="shared" si="23"/>
        <v>0</v>
      </c>
      <c r="AH54" s="194">
        <f t="shared" si="23"/>
        <v>0</v>
      </c>
      <c r="AI54" s="194">
        <f t="shared" si="23"/>
        <v>0</v>
      </c>
      <c r="AJ54" s="194">
        <f t="shared" si="23"/>
        <v>0</v>
      </c>
      <c r="AK54" s="194">
        <f t="shared" si="23"/>
        <v>0</v>
      </c>
      <c r="AL54" s="194">
        <f t="shared" si="23"/>
        <v>0</v>
      </c>
      <c r="AM54" s="194">
        <f t="shared" si="23"/>
        <v>0</v>
      </c>
      <c r="AN54" s="194">
        <f t="shared" si="23"/>
        <v>0</v>
      </c>
      <c r="AO54" s="194">
        <f t="shared" si="23"/>
        <v>0</v>
      </c>
      <c r="AP54" s="194">
        <f t="shared" si="23"/>
        <v>0</v>
      </c>
    </row>
    <row r="55" spans="1:42" x14ac:dyDescent="0.2">
      <c r="A55" s="23" t="s">
        <v>297</v>
      </c>
      <c r="B55" s="194">
        <v>0</v>
      </c>
      <c r="C55" s="194">
        <f t="shared" ref="C55:AP55" si="24">C685</f>
        <v>0</v>
      </c>
      <c r="D55" s="194">
        <f t="shared" si="24"/>
        <v>0</v>
      </c>
      <c r="E55" s="194">
        <f t="shared" si="24"/>
        <v>0</v>
      </c>
      <c r="F55" s="194">
        <f t="shared" si="24"/>
        <v>0</v>
      </c>
      <c r="G55" s="194">
        <f t="shared" si="24"/>
        <v>0</v>
      </c>
      <c r="H55" s="194">
        <f t="shared" si="24"/>
        <v>0</v>
      </c>
      <c r="I55" s="194">
        <f t="shared" si="24"/>
        <v>0</v>
      </c>
      <c r="J55" s="194">
        <f t="shared" si="24"/>
        <v>0</v>
      </c>
      <c r="K55" s="194">
        <f t="shared" si="24"/>
        <v>0</v>
      </c>
      <c r="L55" s="194">
        <f t="shared" si="24"/>
        <v>0</v>
      </c>
      <c r="M55" s="194">
        <f t="shared" si="24"/>
        <v>0</v>
      </c>
      <c r="N55" s="194">
        <f t="shared" si="24"/>
        <v>0</v>
      </c>
      <c r="O55" s="194">
        <f t="shared" si="24"/>
        <v>0</v>
      </c>
      <c r="P55" s="194">
        <f t="shared" si="24"/>
        <v>0</v>
      </c>
      <c r="Q55" s="194">
        <f t="shared" si="24"/>
        <v>0</v>
      </c>
      <c r="R55" s="194">
        <f t="shared" si="24"/>
        <v>0</v>
      </c>
      <c r="S55" s="194">
        <f t="shared" si="24"/>
        <v>0</v>
      </c>
      <c r="T55" s="194">
        <f t="shared" si="24"/>
        <v>0</v>
      </c>
      <c r="U55" s="194">
        <f t="shared" si="24"/>
        <v>0</v>
      </c>
      <c r="V55" s="194">
        <f t="shared" si="24"/>
        <v>0</v>
      </c>
      <c r="W55" s="194">
        <f t="shared" si="24"/>
        <v>0</v>
      </c>
      <c r="X55" s="194">
        <f t="shared" si="24"/>
        <v>0</v>
      </c>
      <c r="Y55" s="194">
        <f t="shared" si="24"/>
        <v>0</v>
      </c>
      <c r="Z55" s="194">
        <f t="shared" si="24"/>
        <v>0</v>
      </c>
      <c r="AA55" s="194">
        <f t="shared" si="24"/>
        <v>0</v>
      </c>
      <c r="AB55" s="194">
        <f t="shared" si="24"/>
        <v>0</v>
      </c>
      <c r="AC55" s="194">
        <f t="shared" si="24"/>
        <v>0</v>
      </c>
      <c r="AD55" s="194">
        <f t="shared" si="24"/>
        <v>0</v>
      </c>
      <c r="AE55" s="194">
        <f t="shared" si="24"/>
        <v>0</v>
      </c>
      <c r="AF55" s="194">
        <f t="shared" si="24"/>
        <v>0</v>
      </c>
      <c r="AG55" s="194">
        <f t="shared" si="24"/>
        <v>0</v>
      </c>
      <c r="AH55" s="194">
        <f t="shared" si="24"/>
        <v>0</v>
      </c>
      <c r="AI55" s="194">
        <f t="shared" si="24"/>
        <v>0</v>
      </c>
      <c r="AJ55" s="194">
        <f t="shared" si="24"/>
        <v>0</v>
      </c>
      <c r="AK55" s="194">
        <f t="shared" si="24"/>
        <v>0</v>
      </c>
      <c r="AL55" s="194">
        <f t="shared" si="24"/>
        <v>0</v>
      </c>
      <c r="AM55" s="194">
        <f t="shared" si="24"/>
        <v>0</v>
      </c>
      <c r="AN55" s="194">
        <f t="shared" si="24"/>
        <v>0</v>
      </c>
      <c r="AO55" s="194">
        <f t="shared" si="24"/>
        <v>0</v>
      </c>
      <c r="AP55" s="194">
        <f t="shared" si="24"/>
        <v>0</v>
      </c>
    </row>
    <row r="56" spans="1:42" x14ac:dyDescent="0.2">
      <c r="A56" s="23" t="s">
        <v>298</v>
      </c>
      <c r="B56" s="195">
        <v>0</v>
      </c>
      <c r="C56" s="195">
        <f t="shared" ref="C56:AP56" si="25">-C546</f>
        <v>0</v>
      </c>
      <c r="D56" s="195">
        <f t="shared" si="25"/>
        <v>0</v>
      </c>
      <c r="E56" s="195">
        <f t="shared" si="25"/>
        <v>0</v>
      </c>
      <c r="F56" s="195">
        <f t="shared" si="25"/>
        <v>0</v>
      </c>
      <c r="G56" s="195">
        <f t="shared" si="25"/>
        <v>0</v>
      </c>
      <c r="H56" s="195">
        <f t="shared" si="25"/>
        <v>0</v>
      </c>
      <c r="I56" s="195">
        <f t="shared" si="25"/>
        <v>0</v>
      </c>
      <c r="J56" s="195">
        <f t="shared" si="25"/>
        <v>0</v>
      </c>
      <c r="K56" s="195">
        <f t="shared" si="25"/>
        <v>0</v>
      </c>
      <c r="L56" s="195">
        <f t="shared" si="25"/>
        <v>0</v>
      </c>
      <c r="M56" s="195">
        <f t="shared" si="25"/>
        <v>0</v>
      </c>
      <c r="N56" s="195">
        <f t="shared" si="25"/>
        <v>0</v>
      </c>
      <c r="O56" s="195">
        <f t="shared" si="25"/>
        <v>0</v>
      </c>
      <c r="P56" s="195">
        <f t="shared" si="25"/>
        <v>0</v>
      </c>
      <c r="Q56" s="195">
        <f t="shared" si="25"/>
        <v>0</v>
      </c>
      <c r="R56" s="195">
        <f t="shared" si="25"/>
        <v>0</v>
      </c>
      <c r="S56" s="195">
        <f t="shared" si="25"/>
        <v>0</v>
      </c>
      <c r="T56" s="195">
        <f t="shared" si="25"/>
        <v>0</v>
      </c>
      <c r="U56" s="195">
        <f t="shared" si="25"/>
        <v>0</v>
      </c>
      <c r="V56" s="195">
        <f t="shared" si="25"/>
        <v>0</v>
      </c>
      <c r="W56" s="195">
        <f t="shared" si="25"/>
        <v>0</v>
      </c>
      <c r="X56" s="195">
        <f t="shared" si="25"/>
        <v>0</v>
      </c>
      <c r="Y56" s="195">
        <f t="shared" si="25"/>
        <v>0</v>
      </c>
      <c r="Z56" s="195">
        <f t="shared" si="25"/>
        <v>0</v>
      </c>
      <c r="AA56" s="195">
        <f t="shared" si="25"/>
        <v>0</v>
      </c>
      <c r="AB56" s="195">
        <f t="shared" si="25"/>
        <v>0</v>
      </c>
      <c r="AC56" s="195">
        <f t="shared" si="25"/>
        <v>0</v>
      </c>
      <c r="AD56" s="195">
        <f t="shared" si="25"/>
        <v>0</v>
      </c>
      <c r="AE56" s="195">
        <f t="shared" si="25"/>
        <v>0</v>
      </c>
      <c r="AF56" s="195">
        <f t="shared" si="25"/>
        <v>0</v>
      </c>
      <c r="AG56" s="195">
        <f t="shared" si="25"/>
        <v>0</v>
      </c>
      <c r="AH56" s="195">
        <f t="shared" si="25"/>
        <v>0</v>
      </c>
      <c r="AI56" s="195">
        <f t="shared" si="25"/>
        <v>0</v>
      </c>
      <c r="AJ56" s="195">
        <f t="shared" si="25"/>
        <v>0</v>
      </c>
      <c r="AK56" s="195">
        <f t="shared" si="25"/>
        <v>0</v>
      </c>
      <c r="AL56" s="195">
        <f t="shared" si="25"/>
        <v>0</v>
      </c>
      <c r="AM56" s="195">
        <f t="shared" si="25"/>
        <v>0</v>
      </c>
      <c r="AN56" s="195">
        <f t="shared" si="25"/>
        <v>0</v>
      </c>
      <c r="AO56" s="195">
        <f t="shared" si="25"/>
        <v>0</v>
      </c>
      <c r="AP56" s="195">
        <f t="shared" si="25"/>
        <v>0</v>
      </c>
    </row>
    <row r="57" spans="1:42" x14ac:dyDescent="0.2">
      <c r="A57" s="276" t="s">
        <v>13</v>
      </c>
      <c r="B57" s="202">
        <f>B48+B54+B55+B56</f>
        <v>0</v>
      </c>
      <c r="C57" s="202">
        <f>C48+C54+C55+C56</f>
        <v>0</v>
      </c>
      <c r="D57" s="202">
        <f t="shared" ref="D57:AP57" si="26">D48+D54+D55+D56</f>
        <v>0</v>
      </c>
      <c r="E57" s="202">
        <f t="shared" si="26"/>
        <v>0</v>
      </c>
      <c r="F57" s="202">
        <f t="shared" si="26"/>
        <v>0</v>
      </c>
      <c r="G57" s="202">
        <f t="shared" si="26"/>
        <v>0</v>
      </c>
      <c r="H57" s="202">
        <f t="shared" si="26"/>
        <v>0</v>
      </c>
      <c r="I57" s="202">
        <f t="shared" si="26"/>
        <v>0</v>
      </c>
      <c r="J57" s="202">
        <f t="shared" si="26"/>
        <v>0</v>
      </c>
      <c r="K57" s="202">
        <f t="shared" si="26"/>
        <v>0</v>
      </c>
      <c r="L57" s="202">
        <f t="shared" si="26"/>
        <v>0</v>
      </c>
      <c r="M57" s="202">
        <f t="shared" si="26"/>
        <v>0</v>
      </c>
      <c r="N57" s="202">
        <f t="shared" si="26"/>
        <v>0</v>
      </c>
      <c r="O57" s="202">
        <f t="shared" si="26"/>
        <v>0</v>
      </c>
      <c r="P57" s="202">
        <f t="shared" si="26"/>
        <v>0</v>
      </c>
      <c r="Q57" s="202">
        <f t="shared" si="26"/>
        <v>0</v>
      </c>
      <c r="R57" s="202">
        <f t="shared" si="26"/>
        <v>0</v>
      </c>
      <c r="S57" s="202">
        <f t="shared" si="26"/>
        <v>0</v>
      </c>
      <c r="T57" s="202">
        <f t="shared" si="26"/>
        <v>0</v>
      </c>
      <c r="U57" s="202">
        <f t="shared" si="26"/>
        <v>0</v>
      </c>
      <c r="V57" s="202">
        <f t="shared" si="26"/>
        <v>0</v>
      </c>
      <c r="W57" s="202">
        <f t="shared" si="26"/>
        <v>0</v>
      </c>
      <c r="X57" s="202">
        <f t="shared" si="26"/>
        <v>0</v>
      </c>
      <c r="Y57" s="202">
        <f t="shared" si="26"/>
        <v>0</v>
      </c>
      <c r="Z57" s="202">
        <f t="shared" si="26"/>
        <v>0</v>
      </c>
      <c r="AA57" s="202">
        <f t="shared" si="26"/>
        <v>0</v>
      </c>
      <c r="AB57" s="202">
        <f t="shared" si="26"/>
        <v>0</v>
      </c>
      <c r="AC57" s="202">
        <f t="shared" si="26"/>
        <v>0</v>
      </c>
      <c r="AD57" s="202">
        <f t="shared" si="26"/>
        <v>0</v>
      </c>
      <c r="AE57" s="202">
        <f t="shared" si="26"/>
        <v>0</v>
      </c>
      <c r="AF57" s="202">
        <f t="shared" si="26"/>
        <v>0</v>
      </c>
      <c r="AG57" s="202">
        <f t="shared" si="26"/>
        <v>0</v>
      </c>
      <c r="AH57" s="202">
        <f t="shared" si="26"/>
        <v>0</v>
      </c>
      <c r="AI57" s="202">
        <f t="shared" si="26"/>
        <v>0</v>
      </c>
      <c r="AJ57" s="202">
        <f t="shared" si="26"/>
        <v>0</v>
      </c>
      <c r="AK57" s="202">
        <f t="shared" si="26"/>
        <v>0</v>
      </c>
      <c r="AL57" s="202">
        <f t="shared" si="26"/>
        <v>0</v>
      </c>
      <c r="AM57" s="202">
        <f t="shared" si="26"/>
        <v>0</v>
      </c>
      <c r="AN57" s="202">
        <f t="shared" si="26"/>
        <v>0</v>
      </c>
      <c r="AO57" s="202">
        <f t="shared" si="26"/>
        <v>0</v>
      </c>
      <c r="AP57" s="202">
        <f t="shared" si="26"/>
        <v>0</v>
      </c>
    </row>
    <row r="58" spans="1:42" x14ac:dyDescent="0.2">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5" t="s">
        <v>74</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4" t="s">
        <v>202</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203</v>
      </c>
      <c r="B61" s="189">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286</v>
      </c>
      <c r="B62" s="189">
        <f>-(cost_debt_closing)</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287</v>
      </c>
      <c r="B63" s="189">
        <f>-CostDebtUpfront</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288</v>
      </c>
      <c r="B64" s="189">
        <f>-cost_other_financing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204</v>
      </c>
      <c r="B65" s="189">
        <f>-Inputs!I98</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293</v>
      </c>
      <c r="B66" s="189">
        <f>C508+C514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294</v>
      </c>
      <c r="B67" s="195">
        <f>C521</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217</v>
      </c>
      <c r="B68" s="194">
        <f>SUM(B61:B67)</f>
        <v>0</v>
      </c>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row>
    <row r="69" spans="1:42" x14ac:dyDescent="0.2">
      <c r="A69" s="23" t="s">
        <v>205</v>
      </c>
      <c r="B69" s="194"/>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327</v>
      </c>
      <c r="B70" s="194">
        <f>-B571-B572</f>
        <v>0</v>
      </c>
      <c r="C70" s="194">
        <f t="shared" ref="C70:AP70" si="27">-C571-C572</f>
        <v>0</v>
      </c>
      <c r="D70" s="194">
        <f t="shared" si="27"/>
        <v>0</v>
      </c>
      <c r="E70" s="194">
        <f t="shared" si="27"/>
        <v>0</v>
      </c>
      <c r="F70" s="194">
        <f t="shared" si="27"/>
        <v>0</v>
      </c>
      <c r="G70" s="194">
        <f t="shared" si="27"/>
        <v>0</v>
      </c>
      <c r="H70" s="194">
        <f t="shared" si="27"/>
        <v>0</v>
      </c>
      <c r="I70" s="194">
        <f t="shared" si="27"/>
        <v>0</v>
      </c>
      <c r="J70" s="194">
        <f t="shared" si="27"/>
        <v>0</v>
      </c>
      <c r="K70" s="194">
        <f t="shared" si="27"/>
        <v>0</v>
      </c>
      <c r="L70" s="194">
        <f t="shared" si="27"/>
        <v>0</v>
      </c>
      <c r="M70" s="194">
        <f t="shared" si="27"/>
        <v>0</v>
      </c>
      <c r="N70" s="194">
        <f t="shared" si="27"/>
        <v>0</v>
      </c>
      <c r="O70" s="194">
        <f t="shared" si="27"/>
        <v>0</v>
      </c>
      <c r="P70" s="194">
        <f t="shared" si="27"/>
        <v>0</v>
      </c>
      <c r="Q70" s="194">
        <f t="shared" si="27"/>
        <v>0</v>
      </c>
      <c r="R70" s="194">
        <f t="shared" si="27"/>
        <v>0</v>
      </c>
      <c r="S70" s="194">
        <f t="shared" si="27"/>
        <v>0</v>
      </c>
      <c r="T70" s="194">
        <f t="shared" si="27"/>
        <v>0</v>
      </c>
      <c r="U70" s="194">
        <f t="shared" si="27"/>
        <v>0</v>
      </c>
      <c r="V70" s="194">
        <f t="shared" si="27"/>
        <v>0</v>
      </c>
      <c r="W70" s="194">
        <f t="shared" si="27"/>
        <v>0</v>
      </c>
      <c r="X70" s="194">
        <f t="shared" si="27"/>
        <v>0</v>
      </c>
      <c r="Y70" s="194">
        <f t="shared" si="27"/>
        <v>0</v>
      </c>
      <c r="Z70" s="194">
        <f t="shared" si="27"/>
        <v>0</v>
      </c>
      <c r="AA70" s="194">
        <f t="shared" si="27"/>
        <v>0</v>
      </c>
      <c r="AB70" s="194">
        <f t="shared" si="27"/>
        <v>0</v>
      </c>
      <c r="AC70" s="194">
        <f t="shared" si="27"/>
        <v>0</v>
      </c>
      <c r="AD70" s="194">
        <f t="shared" si="27"/>
        <v>0</v>
      </c>
      <c r="AE70" s="194">
        <f t="shared" si="27"/>
        <v>0</v>
      </c>
      <c r="AF70" s="194">
        <f t="shared" si="27"/>
        <v>0</v>
      </c>
      <c r="AG70" s="194">
        <f t="shared" si="27"/>
        <v>0</v>
      </c>
      <c r="AH70" s="194">
        <f t="shared" si="27"/>
        <v>0</v>
      </c>
      <c r="AI70" s="194">
        <f t="shared" si="27"/>
        <v>0</v>
      </c>
      <c r="AJ70" s="194">
        <f t="shared" si="27"/>
        <v>0</v>
      </c>
      <c r="AK70" s="194">
        <f t="shared" si="27"/>
        <v>0</v>
      </c>
      <c r="AL70" s="194">
        <f t="shared" si="27"/>
        <v>0</v>
      </c>
      <c r="AM70" s="194">
        <f t="shared" si="27"/>
        <v>0</v>
      </c>
      <c r="AN70" s="194">
        <f t="shared" si="27"/>
        <v>0</v>
      </c>
      <c r="AO70" s="194">
        <f t="shared" si="27"/>
        <v>0</v>
      </c>
      <c r="AP70" s="194">
        <f t="shared" si="27"/>
        <v>0</v>
      </c>
    </row>
    <row r="71" spans="1:42" x14ac:dyDescent="0.2">
      <c r="A71" s="27" t="s">
        <v>326</v>
      </c>
      <c r="B71" s="194">
        <f t="shared" ref="B71:AP71" si="28">-B577-B578</f>
        <v>0</v>
      </c>
      <c r="C71" s="194">
        <f t="shared" si="28"/>
        <v>0</v>
      </c>
      <c r="D71" s="194">
        <f t="shared" si="28"/>
        <v>0</v>
      </c>
      <c r="E71" s="194">
        <f t="shared" si="28"/>
        <v>0</v>
      </c>
      <c r="F71" s="194">
        <f t="shared" si="28"/>
        <v>0</v>
      </c>
      <c r="G71" s="194">
        <f t="shared" si="28"/>
        <v>0</v>
      </c>
      <c r="H71" s="194">
        <f t="shared" si="28"/>
        <v>0</v>
      </c>
      <c r="I71" s="194">
        <f t="shared" si="28"/>
        <v>0</v>
      </c>
      <c r="J71" s="194">
        <f t="shared" si="28"/>
        <v>0</v>
      </c>
      <c r="K71" s="194">
        <f t="shared" si="28"/>
        <v>0</v>
      </c>
      <c r="L71" s="194">
        <f t="shared" si="28"/>
        <v>0</v>
      </c>
      <c r="M71" s="194">
        <f t="shared" si="28"/>
        <v>0</v>
      </c>
      <c r="N71" s="194">
        <f t="shared" si="28"/>
        <v>0</v>
      </c>
      <c r="O71" s="194">
        <f t="shared" si="28"/>
        <v>0</v>
      </c>
      <c r="P71" s="194">
        <f t="shared" si="28"/>
        <v>0</v>
      </c>
      <c r="Q71" s="194">
        <f t="shared" si="28"/>
        <v>0</v>
      </c>
      <c r="R71" s="194">
        <f t="shared" si="28"/>
        <v>0</v>
      </c>
      <c r="S71" s="194">
        <f t="shared" si="28"/>
        <v>0</v>
      </c>
      <c r="T71" s="194">
        <f t="shared" si="28"/>
        <v>0</v>
      </c>
      <c r="U71" s="194">
        <f t="shared" si="28"/>
        <v>0</v>
      </c>
      <c r="V71" s="194">
        <f t="shared" si="28"/>
        <v>0</v>
      </c>
      <c r="W71" s="194">
        <f t="shared" si="28"/>
        <v>0</v>
      </c>
      <c r="X71" s="194">
        <f t="shared" si="28"/>
        <v>0</v>
      </c>
      <c r="Y71" s="194">
        <f t="shared" si="28"/>
        <v>0</v>
      </c>
      <c r="Z71" s="194">
        <f t="shared" si="28"/>
        <v>0</v>
      </c>
      <c r="AA71" s="194">
        <f t="shared" si="28"/>
        <v>0</v>
      </c>
      <c r="AB71" s="194">
        <f t="shared" si="28"/>
        <v>0</v>
      </c>
      <c r="AC71" s="194">
        <f t="shared" si="28"/>
        <v>0</v>
      </c>
      <c r="AD71" s="194">
        <f t="shared" si="28"/>
        <v>0</v>
      </c>
      <c r="AE71" s="194">
        <f t="shared" si="28"/>
        <v>0</v>
      </c>
      <c r="AF71" s="194">
        <f t="shared" si="28"/>
        <v>0</v>
      </c>
      <c r="AG71" s="194">
        <f t="shared" si="28"/>
        <v>0</v>
      </c>
      <c r="AH71" s="194">
        <f t="shared" si="28"/>
        <v>0</v>
      </c>
      <c r="AI71" s="194">
        <f t="shared" si="28"/>
        <v>0</v>
      </c>
      <c r="AJ71" s="194">
        <f t="shared" si="28"/>
        <v>0</v>
      </c>
      <c r="AK71" s="194">
        <f t="shared" si="28"/>
        <v>0</v>
      </c>
      <c r="AL71" s="194">
        <f t="shared" si="28"/>
        <v>0</v>
      </c>
      <c r="AM71" s="194">
        <f t="shared" si="28"/>
        <v>0</v>
      </c>
      <c r="AN71" s="194">
        <f t="shared" si="28"/>
        <v>0</v>
      </c>
      <c r="AO71" s="194">
        <f t="shared" si="28"/>
        <v>0</v>
      </c>
      <c r="AP71" s="194">
        <f t="shared" si="28"/>
        <v>0</v>
      </c>
    </row>
    <row r="72" spans="1:42" x14ac:dyDescent="0.2">
      <c r="A72" s="375" t="s">
        <v>338</v>
      </c>
      <c r="B72" s="377">
        <f>-B583-B584</f>
        <v>0</v>
      </c>
      <c r="C72" s="377">
        <f t="shared" ref="C72:AP72" si="29">-C583-C584</f>
        <v>0</v>
      </c>
      <c r="D72" s="377">
        <f t="shared" si="29"/>
        <v>0</v>
      </c>
      <c r="E72" s="377">
        <f t="shared" si="29"/>
        <v>0</v>
      </c>
      <c r="F72" s="377">
        <f t="shared" si="29"/>
        <v>0</v>
      </c>
      <c r="G72" s="377">
        <f t="shared" si="29"/>
        <v>0</v>
      </c>
      <c r="H72" s="377">
        <f t="shared" si="29"/>
        <v>0</v>
      </c>
      <c r="I72" s="377">
        <f t="shared" si="29"/>
        <v>0</v>
      </c>
      <c r="J72" s="377">
        <f t="shared" si="29"/>
        <v>0</v>
      </c>
      <c r="K72" s="377">
        <f t="shared" si="29"/>
        <v>0</v>
      </c>
      <c r="L72" s="377">
        <f t="shared" si="29"/>
        <v>0</v>
      </c>
      <c r="M72" s="377">
        <f t="shared" si="29"/>
        <v>0</v>
      </c>
      <c r="N72" s="377">
        <f t="shared" si="29"/>
        <v>0</v>
      </c>
      <c r="O72" s="377">
        <f t="shared" si="29"/>
        <v>0</v>
      </c>
      <c r="P72" s="377">
        <f t="shared" si="29"/>
        <v>0</v>
      </c>
      <c r="Q72" s="377">
        <f t="shared" si="29"/>
        <v>0</v>
      </c>
      <c r="R72" s="377">
        <f t="shared" si="29"/>
        <v>0</v>
      </c>
      <c r="S72" s="377">
        <f t="shared" si="29"/>
        <v>0</v>
      </c>
      <c r="T72" s="377">
        <f t="shared" si="29"/>
        <v>0</v>
      </c>
      <c r="U72" s="377">
        <f t="shared" si="29"/>
        <v>0</v>
      </c>
      <c r="V72" s="377">
        <f t="shared" si="29"/>
        <v>0</v>
      </c>
      <c r="W72" s="377">
        <f t="shared" si="29"/>
        <v>0</v>
      </c>
      <c r="X72" s="377">
        <f t="shared" si="29"/>
        <v>0</v>
      </c>
      <c r="Y72" s="377">
        <f t="shared" si="29"/>
        <v>0</v>
      </c>
      <c r="Z72" s="377">
        <f t="shared" si="29"/>
        <v>0</v>
      </c>
      <c r="AA72" s="377">
        <f t="shared" si="29"/>
        <v>0</v>
      </c>
      <c r="AB72" s="377">
        <f t="shared" si="29"/>
        <v>0</v>
      </c>
      <c r="AC72" s="377">
        <f t="shared" si="29"/>
        <v>0</v>
      </c>
      <c r="AD72" s="377">
        <f t="shared" si="29"/>
        <v>0</v>
      </c>
      <c r="AE72" s="377">
        <f t="shared" si="29"/>
        <v>0</v>
      </c>
      <c r="AF72" s="377">
        <f t="shared" si="29"/>
        <v>0</v>
      </c>
      <c r="AG72" s="377">
        <f t="shared" si="29"/>
        <v>0</v>
      </c>
      <c r="AH72" s="377">
        <f t="shared" si="29"/>
        <v>0</v>
      </c>
      <c r="AI72" s="377">
        <f t="shared" si="29"/>
        <v>0</v>
      </c>
      <c r="AJ72" s="377">
        <f t="shared" si="29"/>
        <v>0</v>
      </c>
      <c r="AK72" s="377">
        <f t="shared" si="29"/>
        <v>0</v>
      </c>
      <c r="AL72" s="377">
        <f t="shared" si="29"/>
        <v>0</v>
      </c>
      <c r="AM72" s="377">
        <f t="shared" si="29"/>
        <v>0</v>
      </c>
      <c r="AN72" s="377">
        <f t="shared" si="29"/>
        <v>0</v>
      </c>
      <c r="AO72" s="377">
        <f t="shared" si="29"/>
        <v>0</v>
      </c>
      <c r="AP72" s="377">
        <f t="shared" si="29"/>
        <v>0</v>
      </c>
    </row>
    <row r="73" spans="1:42" x14ac:dyDescent="0.2">
      <c r="A73" s="27" t="s">
        <v>339</v>
      </c>
      <c r="B73" s="189">
        <f>-B589-B590</f>
        <v>0</v>
      </c>
      <c r="C73" s="189">
        <f t="shared" ref="C73:AP73" si="30">-C589-C590</f>
        <v>0</v>
      </c>
      <c r="D73" s="189">
        <f t="shared" si="30"/>
        <v>0</v>
      </c>
      <c r="E73" s="189">
        <f t="shared" si="30"/>
        <v>0</v>
      </c>
      <c r="F73" s="189">
        <f t="shared" si="30"/>
        <v>0</v>
      </c>
      <c r="G73" s="189">
        <f t="shared" si="30"/>
        <v>0</v>
      </c>
      <c r="H73" s="189">
        <f t="shared" si="30"/>
        <v>0</v>
      </c>
      <c r="I73" s="189">
        <f t="shared" si="30"/>
        <v>0</v>
      </c>
      <c r="J73" s="189">
        <f t="shared" si="30"/>
        <v>0</v>
      </c>
      <c r="K73" s="189">
        <f t="shared" si="30"/>
        <v>0</v>
      </c>
      <c r="L73" s="189">
        <f t="shared" si="30"/>
        <v>0</v>
      </c>
      <c r="M73" s="189">
        <f t="shared" si="30"/>
        <v>0</v>
      </c>
      <c r="N73" s="189">
        <f t="shared" si="30"/>
        <v>0</v>
      </c>
      <c r="O73" s="189">
        <f t="shared" si="30"/>
        <v>0</v>
      </c>
      <c r="P73" s="189">
        <f t="shared" si="30"/>
        <v>0</v>
      </c>
      <c r="Q73" s="189">
        <f t="shared" si="30"/>
        <v>0</v>
      </c>
      <c r="R73" s="189">
        <f t="shared" si="30"/>
        <v>0</v>
      </c>
      <c r="S73" s="189">
        <f t="shared" si="30"/>
        <v>0</v>
      </c>
      <c r="T73" s="189">
        <f t="shared" si="30"/>
        <v>0</v>
      </c>
      <c r="U73" s="189">
        <f t="shared" si="30"/>
        <v>0</v>
      </c>
      <c r="V73" s="189">
        <f t="shared" si="30"/>
        <v>0</v>
      </c>
      <c r="W73" s="189">
        <f t="shared" si="30"/>
        <v>0</v>
      </c>
      <c r="X73" s="189">
        <f t="shared" si="30"/>
        <v>0</v>
      </c>
      <c r="Y73" s="189">
        <f t="shared" si="30"/>
        <v>0</v>
      </c>
      <c r="Z73" s="189">
        <f t="shared" si="30"/>
        <v>0</v>
      </c>
      <c r="AA73" s="189">
        <f t="shared" si="30"/>
        <v>0</v>
      </c>
      <c r="AB73" s="189">
        <f t="shared" si="30"/>
        <v>0</v>
      </c>
      <c r="AC73" s="189">
        <f t="shared" si="30"/>
        <v>0</v>
      </c>
      <c r="AD73" s="189">
        <f t="shared" si="30"/>
        <v>0</v>
      </c>
      <c r="AE73" s="189">
        <f t="shared" si="30"/>
        <v>0</v>
      </c>
      <c r="AF73" s="189">
        <f t="shared" si="30"/>
        <v>0</v>
      </c>
      <c r="AG73" s="189">
        <f t="shared" si="30"/>
        <v>0</v>
      </c>
      <c r="AH73" s="189">
        <f t="shared" si="30"/>
        <v>0</v>
      </c>
      <c r="AI73" s="189">
        <f t="shared" si="30"/>
        <v>0</v>
      </c>
      <c r="AJ73" s="189">
        <f t="shared" si="30"/>
        <v>0</v>
      </c>
      <c r="AK73" s="189">
        <f t="shared" si="30"/>
        <v>0</v>
      </c>
      <c r="AL73" s="189">
        <f t="shared" si="30"/>
        <v>0</v>
      </c>
      <c r="AM73" s="189">
        <f t="shared" si="30"/>
        <v>0</v>
      </c>
      <c r="AN73" s="189">
        <f t="shared" si="30"/>
        <v>0</v>
      </c>
      <c r="AO73" s="189">
        <f t="shared" si="30"/>
        <v>0</v>
      </c>
      <c r="AP73" s="189">
        <f t="shared" si="30"/>
        <v>0</v>
      </c>
    </row>
    <row r="74" spans="1:42" x14ac:dyDescent="0.2">
      <c r="A74" s="27" t="s">
        <v>340</v>
      </c>
      <c r="B74" s="189">
        <f>-B621-B622</f>
        <v>0</v>
      </c>
      <c r="C74" s="189">
        <f t="shared" ref="C74:AP74" si="31">-C621-C622</f>
        <v>0</v>
      </c>
      <c r="D74" s="189">
        <f t="shared" si="31"/>
        <v>0</v>
      </c>
      <c r="E74" s="189">
        <f t="shared" si="31"/>
        <v>0</v>
      </c>
      <c r="F74" s="189">
        <f t="shared" si="31"/>
        <v>0</v>
      </c>
      <c r="G74" s="189">
        <f t="shared" si="31"/>
        <v>0</v>
      </c>
      <c r="H74" s="189">
        <f t="shared" si="31"/>
        <v>0</v>
      </c>
      <c r="I74" s="189">
        <f t="shared" si="31"/>
        <v>0</v>
      </c>
      <c r="J74" s="189">
        <f t="shared" si="31"/>
        <v>0</v>
      </c>
      <c r="K74" s="189">
        <f t="shared" si="31"/>
        <v>0</v>
      </c>
      <c r="L74" s="189">
        <f t="shared" si="31"/>
        <v>0</v>
      </c>
      <c r="M74" s="189">
        <f t="shared" si="31"/>
        <v>0</v>
      </c>
      <c r="N74" s="189">
        <f t="shared" si="31"/>
        <v>0</v>
      </c>
      <c r="O74" s="189">
        <f t="shared" si="31"/>
        <v>0</v>
      </c>
      <c r="P74" s="189">
        <f t="shared" si="31"/>
        <v>0</v>
      </c>
      <c r="Q74" s="189">
        <f t="shared" si="31"/>
        <v>0</v>
      </c>
      <c r="R74" s="189">
        <f t="shared" si="31"/>
        <v>0</v>
      </c>
      <c r="S74" s="189">
        <f t="shared" si="31"/>
        <v>0</v>
      </c>
      <c r="T74" s="189">
        <f t="shared" si="31"/>
        <v>0</v>
      </c>
      <c r="U74" s="189">
        <f t="shared" si="31"/>
        <v>0</v>
      </c>
      <c r="V74" s="189">
        <f t="shared" si="31"/>
        <v>0</v>
      </c>
      <c r="W74" s="189">
        <f t="shared" si="31"/>
        <v>0</v>
      </c>
      <c r="X74" s="189">
        <f t="shared" si="31"/>
        <v>0</v>
      </c>
      <c r="Y74" s="189">
        <f t="shared" si="31"/>
        <v>0</v>
      </c>
      <c r="Z74" s="189">
        <f t="shared" si="31"/>
        <v>0</v>
      </c>
      <c r="AA74" s="189">
        <f t="shared" si="31"/>
        <v>0</v>
      </c>
      <c r="AB74" s="189">
        <f t="shared" si="31"/>
        <v>0</v>
      </c>
      <c r="AC74" s="189">
        <f t="shared" si="31"/>
        <v>0</v>
      </c>
      <c r="AD74" s="189">
        <f t="shared" si="31"/>
        <v>0</v>
      </c>
      <c r="AE74" s="189">
        <f t="shared" si="31"/>
        <v>0</v>
      </c>
      <c r="AF74" s="189">
        <f t="shared" si="31"/>
        <v>0</v>
      </c>
      <c r="AG74" s="189">
        <f t="shared" si="31"/>
        <v>0</v>
      </c>
      <c r="AH74" s="189">
        <f t="shared" si="31"/>
        <v>0</v>
      </c>
      <c r="AI74" s="189">
        <f t="shared" si="31"/>
        <v>0</v>
      </c>
      <c r="AJ74" s="189">
        <f t="shared" si="31"/>
        <v>0</v>
      </c>
      <c r="AK74" s="189">
        <f t="shared" si="31"/>
        <v>0</v>
      </c>
      <c r="AL74" s="189">
        <f t="shared" si="31"/>
        <v>0</v>
      </c>
      <c r="AM74" s="189">
        <f t="shared" si="31"/>
        <v>0</v>
      </c>
      <c r="AN74" s="189">
        <f t="shared" si="31"/>
        <v>0</v>
      </c>
      <c r="AO74" s="189">
        <f t="shared" si="31"/>
        <v>0</v>
      </c>
      <c r="AP74" s="189">
        <f t="shared" si="31"/>
        <v>0</v>
      </c>
    </row>
    <row r="75" spans="1:42" x14ac:dyDescent="0.2">
      <c r="A75" s="27" t="s">
        <v>341</v>
      </c>
      <c r="B75" s="195">
        <f>-B653-B654</f>
        <v>0</v>
      </c>
      <c r="C75" s="195">
        <f t="shared" ref="C75:AP75" si="32">-C653-C654</f>
        <v>0</v>
      </c>
      <c r="D75" s="195">
        <f t="shared" si="32"/>
        <v>0</v>
      </c>
      <c r="E75" s="195">
        <f t="shared" si="32"/>
        <v>0</v>
      </c>
      <c r="F75" s="195">
        <f t="shared" si="32"/>
        <v>0</v>
      </c>
      <c r="G75" s="195">
        <f t="shared" si="32"/>
        <v>0</v>
      </c>
      <c r="H75" s="195">
        <f t="shared" si="32"/>
        <v>0</v>
      </c>
      <c r="I75" s="195">
        <f t="shared" si="32"/>
        <v>0</v>
      </c>
      <c r="J75" s="195">
        <f t="shared" si="32"/>
        <v>0</v>
      </c>
      <c r="K75" s="195">
        <f t="shared" si="32"/>
        <v>0</v>
      </c>
      <c r="L75" s="195">
        <f t="shared" si="32"/>
        <v>0</v>
      </c>
      <c r="M75" s="195">
        <f t="shared" si="32"/>
        <v>0</v>
      </c>
      <c r="N75" s="195">
        <f t="shared" si="32"/>
        <v>0</v>
      </c>
      <c r="O75" s="195">
        <f t="shared" si="32"/>
        <v>0</v>
      </c>
      <c r="P75" s="195">
        <f t="shared" si="32"/>
        <v>0</v>
      </c>
      <c r="Q75" s="195">
        <f t="shared" si="32"/>
        <v>0</v>
      </c>
      <c r="R75" s="195">
        <f t="shared" si="32"/>
        <v>0</v>
      </c>
      <c r="S75" s="195">
        <f t="shared" si="32"/>
        <v>0</v>
      </c>
      <c r="T75" s="195">
        <f t="shared" si="32"/>
        <v>0</v>
      </c>
      <c r="U75" s="195">
        <f t="shared" si="32"/>
        <v>0</v>
      </c>
      <c r="V75" s="195">
        <f t="shared" si="32"/>
        <v>0</v>
      </c>
      <c r="W75" s="195">
        <f t="shared" si="32"/>
        <v>0</v>
      </c>
      <c r="X75" s="195">
        <f t="shared" si="32"/>
        <v>0</v>
      </c>
      <c r="Y75" s="195">
        <f t="shared" si="32"/>
        <v>0</v>
      </c>
      <c r="Z75" s="195">
        <f t="shared" si="32"/>
        <v>0</v>
      </c>
      <c r="AA75" s="195">
        <f t="shared" si="32"/>
        <v>0</v>
      </c>
      <c r="AB75" s="195">
        <f t="shared" si="32"/>
        <v>0</v>
      </c>
      <c r="AC75" s="195">
        <f t="shared" si="32"/>
        <v>0</v>
      </c>
      <c r="AD75" s="195">
        <f t="shared" si="32"/>
        <v>0</v>
      </c>
      <c r="AE75" s="195">
        <f t="shared" si="32"/>
        <v>0</v>
      </c>
      <c r="AF75" s="195">
        <f t="shared" si="32"/>
        <v>0</v>
      </c>
      <c r="AG75" s="195">
        <f t="shared" si="32"/>
        <v>0</v>
      </c>
      <c r="AH75" s="195">
        <f t="shared" si="32"/>
        <v>0</v>
      </c>
      <c r="AI75" s="195">
        <f t="shared" si="32"/>
        <v>0</v>
      </c>
      <c r="AJ75" s="195">
        <f t="shared" si="32"/>
        <v>0</v>
      </c>
      <c r="AK75" s="195">
        <f t="shared" si="32"/>
        <v>0</v>
      </c>
      <c r="AL75" s="195">
        <f t="shared" si="32"/>
        <v>0</v>
      </c>
      <c r="AM75" s="195">
        <f t="shared" si="32"/>
        <v>0</v>
      </c>
      <c r="AN75" s="195">
        <f t="shared" si="32"/>
        <v>0</v>
      </c>
      <c r="AO75" s="195">
        <f t="shared" si="32"/>
        <v>0</v>
      </c>
      <c r="AP75" s="195">
        <f t="shared" si="32"/>
        <v>0</v>
      </c>
    </row>
    <row r="76" spans="1:42" x14ac:dyDescent="0.2">
      <c r="A76" s="27" t="s">
        <v>13</v>
      </c>
      <c r="B76" s="194">
        <f>SUM(B70:B75)</f>
        <v>0</v>
      </c>
      <c r="C76" s="194">
        <f t="shared" ref="C76:AP76" si="33">SUM(C70:C75)</f>
        <v>0</v>
      </c>
      <c r="D76" s="194">
        <f t="shared" si="33"/>
        <v>0</v>
      </c>
      <c r="E76" s="194">
        <f t="shared" si="33"/>
        <v>0</v>
      </c>
      <c r="F76" s="194">
        <f t="shared" si="33"/>
        <v>0</v>
      </c>
      <c r="G76" s="194">
        <f t="shared" si="33"/>
        <v>0</v>
      </c>
      <c r="H76" s="194">
        <f t="shared" si="33"/>
        <v>0</v>
      </c>
      <c r="I76" s="194">
        <f t="shared" si="33"/>
        <v>0</v>
      </c>
      <c r="J76" s="194">
        <f t="shared" si="33"/>
        <v>0</v>
      </c>
      <c r="K76" s="194">
        <f t="shared" si="33"/>
        <v>0</v>
      </c>
      <c r="L76" s="194">
        <f t="shared" si="33"/>
        <v>0</v>
      </c>
      <c r="M76" s="194">
        <f t="shared" si="33"/>
        <v>0</v>
      </c>
      <c r="N76" s="194">
        <f t="shared" si="33"/>
        <v>0</v>
      </c>
      <c r="O76" s="194">
        <f t="shared" si="33"/>
        <v>0</v>
      </c>
      <c r="P76" s="194">
        <f t="shared" si="33"/>
        <v>0</v>
      </c>
      <c r="Q76" s="194">
        <f t="shared" si="33"/>
        <v>0</v>
      </c>
      <c r="R76" s="194">
        <f t="shared" si="33"/>
        <v>0</v>
      </c>
      <c r="S76" s="194">
        <f t="shared" si="33"/>
        <v>0</v>
      </c>
      <c r="T76" s="194">
        <f t="shared" si="33"/>
        <v>0</v>
      </c>
      <c r="U76" s="194">
        <f t="shared" si="33"/>
        <v>0</v>
      </c>
      <c r="V76" s="194">
        <f t="shared" si="33"/>
        <v>0</v>
      </c>
      <c r="W76" s="194">
        <f t="shared" si="33"/>
        <v>0</v>
      </c>
      <c r="X76" s="194">
        <f t="shared" si="33"/>
        <v>0</v>
      </c>
      <c r="Y76" s="194">
        <f t="shared" si="33"/>
        <v>0</v>
      </c>
      <c r="Z76" s="194">
        <f t="shared" si="33"/>
        <v>0</v>
      </c>
      <c r="AA76" s="194">
        <f t="shared" si="33"/>
        <v>0</v>
      </c>
      <c r="AB76" s="194">
        <f t="shared" si="33"/>
        <v>0</v>
      </c>
      <c r="AC76" s="194">
        <f t="shared" si="33"/>
        <v>0</v>
      </c>
      <c r="AD76" s="194">
        <f t="shared" si="33"/>
        <v>0</v>
      </c>
      <c r="AE76" s="194">
        <f t="shared" si="33"/>
        <v>0</v>
      </c>
      <c r="AF76" s="194">
        <f t="shared" si="33"/>
        <v>0</v>
      </c>
      <c r="AG76" s="194">
        <f t="shared" si="33"/>
        <v>0</v>
      </c>
      <c r="AH76" s="194">
        <f t="shared" si="33"/>
        <v>0</v>
      </c>
      <c r="AI76" s="194">
        <f t="shared" si="33"/>
        <v>0</v>
      </c>
      <c r="AJ76" s="194">
        <f t="shared" si="33"/>
        <v>0</v>
      </c>
      <c r="AK76" s="194">
        <f t="shared" si="33"/>
        <v>0</v>
      </c>
      <c r="AL76" s="194">
        <f t="shared" si="33"/>
        <v>0</v>
      </c>
      <c r="AM76" s="194">
        <f t="shared" si="33"/>
        <v>0</v>
      </c>
      <c r="AN76" s="194">
        <f t="shared" si="33"/>
        <v>0</v>
      </c>
      <c r="AO76" s="194">
        <f t="shared" si="33"/>
        <v>0</v>
      </c>
      <c r="AP76" s="194">
        <f t="shared" si="33"/>
        <v>0</v>
      </c>
    </row>
    <row r="77" spans="1:42" x14ac:dyDescent="0.2">
      <c r="A77" s="23" t="s">
        <v>274</v>
      </c>
    </row>
    <row r="78" spans="1:42" x14ac:dyDescent="0.2">
      <c r="A78" s="27" t="s">
        <v>342</v>
      </c>
      <c r="B78" s="189">
        <f>B590</f>
        <v>0</v>
      </c>
      <c r="C78" s="189">
        <f t="shared" ref="C78:AP78" si="34">C590</f>
        <v>0</v>
      </c>
      <c r="D78" s="189">
        <f t="shared" si="34"/>
        <v>0</v>
      </c>
      <c r="E78" s="189">
        <f t="shared" si="34"/>
        <v>0</v>
      </c>
      <c r="F78" s="189">
        <f t="shared" si="34"/>
        <v>0</v>
      </c>
      <c r="G78" s="189">
        <f t="shared" si="34"/>
        <v>0</v>
      </c>
      <c r="H78" s="189">
        <f t="shared" si="34"/>
        <v>0</v>
      </c>
      <c r="I78" s="189">
        <f t="shared" si="34"/>
        <v>0</v>
      </c>
      <c r="J78" s="189">
        <f t="shared" si="34"/>
        <v>0</v>
      </c>
      <c r="K78" s="189">
        <f t="shared" si="34"/>
        <v>0</v>
      </c>
      <c r="L78" s="189">
        <f t="shared" si="34"/>
        <v>0</v>
      </c>
      <c r="M78" s="189">
        <f t="shared" si="34"/>
        <v>0</v>
      </c>
      <c r="N78" s="189">
        <f t="shared" si="34"/>
        <v>0</v>
      </c>
      <c r="O78" s="189">
        <f t="shared" si="34"/>
        <v>0</v>
      </c>
      <c r="P78" s="189">
        <f t="shared" si="34"/>
        <v>0</v>
      </c>
      <c r="Q78" s="189">
        <f t="shared" si="34"/>
        <v>0</v>
      </c>
      <c r="R78" s="189">
        <f t="shared" si="34"/>
        <v>0</v>
      </c>
      <c r="S78" s="189">
        <f t="shared" si="34"/>
        <v>0</v>
      </c>
      <c r="T78" s="189">
        <f t="shared" si="34"/>
        <v>0</v>
      </c>
      <c r="U78" s="189">
        <f t="shared" si="34"/>
        <v>0</v>
      </c>
      <c r="V78" s="189">
        <f t="shared" si="34"/>
        <v>0</v>
      </c>
      <c r="W78" s="189">
        <f t="shared" si="34"/>
        <v>0</v>
      </c>
      <c r="X78" s="189">
        <f t="shared" si="34"/>
        <v>0</v>
      </c>
      <c r="Y78" s="189">
        <f t="shared" si="34"/>
        <v>0</v>
      </c>
      <c r="Z78" s="189">
        <f t="shared" si="34"/>
        <v>0</v>
      </c>
      <c r="AA78" s="189">
        <f t="shared" si="34"/>
        <v>0</v>
      </c>
      <c r="AB78" s="189">
        <f t="shared" si="34"/>
        <v>0</v>
      </c>
      <c r="AC78" s="189">
        <f t="shared" si="34"/>
        <v>0</v>
      </c>
      <c r="AD78" s="189">
        <f t="shared" si="34"/>
        <v>0</v>
      </c>
      <c r="AE78" s="189">
        <f t="shared" si="34"/>
        <v>0</v>
      </c>
      <c r="AF78" s="189">
        <f t="shared" si="34"/>
        <v>0</v>
      </c>
      <c r="AG78" s="189">
        <f t="shared" si="34"/>
        <v>0</v>
      </c>
      <c r="AH78" s="189">
        <f t="shared" si="34"/>
        <v>0</v>
      </c>
      <c r="AI78" s="189">
        <f t="shared" si="34"/>
        <v>0</v>
      </c>
      <c r="AJ78" s="189">
        <f t="shared" si="34"/>
        <v>0</v>
      </c>
      <c r="AK78" s="189">
        <f t="shared" si="34"/>
        <v>0</v>
      </c>
      <c r="AL78" s="189">
        <f t="shared" si="34"/>
        <v>0</v>
      </c>
      <c r="AM78" s="189">
        <f t="shared" si="34"/>
        <v>0</v>
      </c>
      <c r="AN78" s="189">
        <f t="shared" si="34"/>
        <v>0</v>
      </c>
      <c r="AO78" s="189">
        <f t="shared" si="34"/>
        <v>0</v>
      </c>
      <c r="AP78" s="189">
        <f t="shared" si="34"/>
        <v>0</v>
      </c>
    </row>
    <row r="79" spans="1:42" x14ac:dyDescent="0.2">
      <c r="A79" s="27" t="s">
        <v>343</v>
      </c>
      <c r="B79" s="189">
        <f>B622</f>
        <v>0</v>
      </c>
      <c r="C79" s="189">
        <f t="shared" ref="C79:AP79" si="35">C622</f>
        <v>0</v>
      </c>
      <c r="D79" s="189">
        <f t="shared" si="35"/>
        <v>0</v>
      </c>
      <c r="E79" s="189">
        <f t="shared" si="35"/>
        <v>0</v>
      </c>
      <c r="F79" s="189">
        <f t="shared" si="35"/>
        <v>0</v>
      </c>
      <c r="G79" s="189">
        <f t="shared" si="35"/>
        <v>0</v>
      </c>
      <c r="H79" s="189">
        <f t="shared" si="35"/>
        <v>0</v>
      </c>
      <c r="I79" s="189">
        <f t="shared" si="35"/>
        <v>0</v>
      </c>
      <c r="J79" s="189">
        <f t="shared" si="35"/>
        <v>0</v>
      </c>
      <c r="K79" s="189">
        <f t="shared" si="35"/>
        <v>0</v>
      </c>
      <c r="L79" s="189">
        <f t="shared" si="35"/>
        <v>0</v>
      </c>
      <c r="M79" s="189">
        <f t="shared" si="35"/>
        <v>0</v>
      </c>
      <c r="N79" s="189">
        <f t="shared" si="35"/>
        <v>0</v>
      </c>
      <c r="O79" s="189">
        <f t="shared" si="35"/>
        <v>0</v>
      </c>
      <c r="P79" s="189">
        <f t="shared" si="35"/>
        <v>0</v>
      </c>
      <c r="Q79" s="189">
        <f t="shared" si="35"/>
        <v>0</v>
      </c>
      <c r="R79" s="189">
        <f t="shared" si="35"/>
        <v>0</v>
      </c>
      <c r="S79" s="189">
        <f t="shared" si="35"/>
        <v>0</v>
      </c>
      <c r="T79" s="189">
        <f t="shared" si="35"/>
        <v>0</v>
      </c>
      <c r="U79" s="189">
        <f t="shared" si="35"/>
        <v>0</v>
      </c>
      <c r="V79" s="189">
        <f t="shared" si="35"/>
        <v>0</v>
      </c>
      <c r="W79" s="189">
        <f t="shared" si="35"/>
        <v>0</v>
      </c>
      <c r="X79" s="189">
        <f t="shared" si="35"/>
        <v>0</v>
      </c>
      <c r="Y79" s="189">
        <f t="shared" si="35"/>
        <v>0</v>
      </c>
      <c r="Z79" s="189">
        <f t="shared" si="35"/>
        <v>0</v>
      </c>
      <c r="AA79" s="189">
        <f t="shared" si="35"/>
        <v>0</v>
      </c>
      <c r="AB79" s="189">
        <f t="shared" si="35"/>
        <v>0</v>
      </c>
      <c r="AC79" s="189">
        <f t="shared" si="35"/>
        <v>0</v>
      </c>
      <c r="AD79" s="189">
        <f t="shared" si="35"/>
        <v>0</v>
      </c>
      <c r="AE79" s="189">
        <f t="shared" si="35"/>
        <v>0</v>
      </c>
      <c r="AF79" s="189">
        <f t="shared" si="35"/>
        <v>0</v>
      </c>
      <c r="AG79" s="189">
        <f t="shared" si="35"/>
        <v>0</v>
      </c>
      <c r="AH79" s="189">
        <f t="shared" si="35"/>
        <v>0</v>
      </c>
      <c r="AI79" s="189">
        <f t="shared" si="35"/>
        <v>0</v>
      </c>
      <c r="AJ79" s="189">
        <f t="shared" si="35"/>
        <v>0</v>
      </c>
      <c r="AK79" s="189">
        <f t="shared" si="35"/>
        <v>0</v>
      </c>
      <c r="AL79" s="189">
        <f t="shared" si="35"/>
        <v>0</v>
      </c>
      <c r="AM79" s="189">
        <f t="shared" si="35"/>
        <v>0</v>
      </c>
      <c r="AN79" s="189">
        <f t="shared" si="35"/>
        <v>0</v>
      </c>
      <c r="AO79" s="189">
        <f t="shared" si="35"/>
        <v>0</v>
      </c>
      <c r="AP79" s="189">
        <f t="shared" si="35"/>
        <v>0</v>
      </c>
    </row>
    <row r="80" spans="1:42" x14ac:dyDescent="0.2">
      <c r="A80" s="27" t="s">
        <v>344</v>
      </c>
      <c r="B80" s="195">
        <f>B654</f>
        <v>0</v>
      </c>
      <c r="C80" s="195">
        <f t="shared" ref="C80:AP80" si="36">C654</f>
        <v>0</v>
      </c>
      <c r="D80" s="195">
        <f t="shared" si="36"/>
        <v>0</v>
      </c>
      <c r="E80" s="195">
        <f t="shared" si="36"/>
        <v>0</v>
      </c>
      <c r="F80" s="195">
        <f t="shared" si="36"/>
        <v>0</v>
      </c>
      <c r="G80" s="195">
        <f t="shared" si="36"/>
        <v>0</v>
      </c>
      <c r="H80" s="195">
        <f t="shared" si="36"/>
        <v>0</v>
      </c>
      <c r="I80" s="195">
        <f t="shared" si="36"/>
        <v>0</v>
      </c>
      <c r="J80" s="195">
        <f t="shared" si="36"/>
        <v>0</v>
      </c>
      <c r="K80" s="195">
        <f t="shared" si="36"/>
        <v>0</v>
      </c>
      <c r="L80" s="195">
        <f t="shared" si="36"/>
        <v>0</v>
      </c>
      <c r="M80" s="195">
        <f t="shared" si="36"/>
        <v>0</v>
      </c>
      <c r="N80" s="195">
        <f t="shared" si="36"/>
        <v>0</v>
      </c>
      <c r="O80" s="195">
        <f t="shared" si="36"/>
        <v>0</v>
      </c>
      <c r="P80" s="195">
        <f t="shared" si="36"/>
        <v>0</v>
      </c>
      <c r="Q80" s="195">
        <f t="shared" si="36"/>
        <v>0</v>
      </c>
      <c r="R80" s="195">
        <f t="shared" si="36"/>
        <v>0</v>
      </c>
      <c r="S80" s="195">
        <f t="shared" si="36"/>
        <v>0</v>
      </c>
      <c r="T80" s="195">
        <f t="shared" si="36"/>
        <v>0</v>
      </c>
      <c r="U80" s="195">
        <f t="shared" si="36"/>
        <v>0</v>
      </c>
      <c r="V80" s="195">
        <f t="shared" si="36"/>
        <v>0</v>
      </c>
      <c r="W80" s="195">
        <f t="shared" si="36"/>
        <v>0</v>
      </c>
      <c r="X80" s="195">
        <f t="shared" si="36"/>
        <v>0</v>
      </c>
      <c r="Y80" s="195">
        <f t="shared" si="36"/>
        <v>0</v>
      </c>
      <c r="Z80" s="195">
        <f t="shared" si="36"/>
        <v>0</v>
      </c>
      <c r="AA80" s="195">
        <f t="shared" si="36"/>
        <v>0</v>
      </c>
      <c r="AB80" s="195">
        <f t="shared" si="36"/>
        <v>0</v>
      </c>
      <c r="AC80" s="195">
        <f t="shared" si="36"/>
        <v>0</v>
      </c>
      <c r="AD80" s="195">
        <f t="shared" si="36"/>
        <v>0</v>
      </c>
      <c r="AE80" s="195">
        <f t="shared" si="36"/>
        <v>0</v>
      </c>
      <c r="AF80" s="195">
        <f t="shared" si="36"/>
        <v>0</v>
      </c>
      <c r="AG80" s="195">
        <f t="shared" si="36"/>
        <v>0</v>
      </c>
      <c r="AH80" s="195">
        <f t="shared" si="36"/>
        <v>0</v>
      </c>
      <c r="AI80" s="195">
        <f t="shared" si="36"/>
        <v>0</v>
      </c>
      <c r="AJ80" s="195">
        <f t="shared" si="36"/>
        <v>0</v>
      </c>
      <c r="AK80" s="195">
        <f t="shared" si="36"/>
        <v>0</v>
      </c>
      <c r="AL80" s="195">
        <f t="shared" si="36"/>
        <v>0</v>
      </c>
      <c r="AM80" s="195">
        <f t="shared" si="36"/>
        <v>0</v>
      </c>
      <c r="AN80" s="195">
        <f t="shared" si="36"/>
        <v>0</v>
      </c>
      <c r="AO80" s="195">
        <f t="shared" si="36"/>
        <v>0</v>
      </c>
      <c r="AP80" s="195">
        <f t="shared" si="36"/>
        <v>0</v>
      </c>
    </row>
    <row r="81" spans="1:42" x14ac:dyDescent="0.2">
      <c r="A81" s="27" t="s">
        <v>13</v>
      </c>
      <c r="B81" s="275">
        <f>SUM(B78:B80)</f>
        <v>0</v>
      </c>
      <c r="C81" s="275">
        <f t="shared" ref="C81:AP81" si="37">SUM(C78:C80)</f>
        <v>0</v>
      </c>
      <c r="D81" s="275">
        <f t="shared" si="37"/>
        <v>0</v>
      </c>
      <c r="E81" s="275">
        <f t="shared" si="37"/>
        <v>0</v>
      </c>
      <c r="F81" s="275">
        <f t="shared" si="37"/>
        <v>0</v>
      </c>
      <c r="G81" s="275">
        <f t="shared" si="37"/>
        <v>0</v>
      </c>
      <c r="H81" s="275">
        <f t="shared" si="37"/>
        <v>0</v>
      </c>
      <c r="I81" s="275">
        <f t="shared" si="37"/>
        <v>0</v>
      </c>
      <c r="J81" s="275">
        <f t="shared" si="37"/>
        <v>0</v>
      </c>
      <c r="K81" s="275">
        <f t="shared" si="37"/>
        <v>0</v>
      </c>
      <c r="L81" s="275">
        <f t="shared" si="37"/>
        <v>0</v>
      </c>
      <c r="M81" s="275">
        <f t="shared" si="37"/>
        <v>0</v>
      </c>
      <c r="N81" s="275">
        <f t="shared" si="37"/>
        <v>0</v>
      </c>
      <c r="O81" s="275">
        <f t="shared" si="37"/>
        <v>0</v>
      </c>
      <c r="P81" s="275">
        <f t="shared" si="37"/>
        <v>0</v>
      </c>
      <c r="Q81" s="275">
        <f t="shared" si="37"/>
        <v>0</v>
      </c>
      <c r="R81" s="275">
        <f t="shared" si="37"/>
        <v>0</v>
      </c>
      <c r="S81" s="275">
        <f t="shared" si="37"/>
        <v>0</v>
      </c>
      <c r="T81" s="275">
        <f t="shared" si="37"/>
        <v>0</v>
      </c>
      <c r="U81" s="275">
        <f t="shared" si="37"/>
        <v>0</v>
      </c>
      <c r="V81" s="275">
        <f t="shared" si="37"/>
        <v>0</v>
      </c>
      <c r="W81" s="275">
        <f t="shared" si="37"/>
        <v>0</v>
      </c>
      <c r="X81" s="275">
        <f t="shared" si="37"/>
        <v>0</v>
      </c>
      <c r="Y81" s="275">
        <f t="shared" si="37"/>
        <v>0</v>
      </c>
      <c r="Z81" s="275">
        <f t="shared" si="37"/>
        <v>0</v>
      </c>
      <c r="AA81" s="275">
        <f t="shared" si="37"/>
        <v>0</v>
      </c>
      <c r="AB81" s="275">
        <f t="shared" si="37"/>
        <v>0</v>
      </c>
      <c r="AC81" s="275">
        <f t="shared" si="37"/>
        <v>0</v>
      </c>
      <c r="AD81" s="275">
        <f t="shared" si="37"/>
        <v>0</v>
      </c>
      <c r="AE81" s="275">
        <f t="shared" si="37"/>
        <v>0</v>
      </c>
      <c r="AF81" s="275">
        <f t="shared" si="37"/>
        <v>0</v>
      </c>
      <c r="AG81" s="275">
        <f t="shared" si="37"/>
        <v>0</v>
      </c>
      <c r="AH81" s="275">
        <f t="shared" si="37"/>
        <v>0</v>
      </c>
      <c r="AI81" s="275">
        <f t="shared" si="37"/>
        <v>0</v>
      </c>
      <c r="AJ81" s="275">
        <f t="shared" si="37"/>
        <v>0</v>
      </c>
      <c r="AK81" s="275">
        <f t="shared" si="37"/>
        <v>0</v>
      </c>
      <c r="AL81" s="275">
        <f t="shared" si="37"/>
        <v>0</v>
      </c>
      <c r="AM81" s="275">
        <f t="shared" si="37"/>
        <v>0</v>
      </c>
      <c r="AN81" s="275">
        <f t="shared" si="37"/>
        <v>0</v>
      </c>
      <c r="AO81" s="275">
        <f t="shared" si="37"/>
        <v>0</v>
      </c>
      <c r="AP81" s="275">
        <f t="shared" si="37"/>
        <v>0</v>
      </c>
    </row>
    <row r="82" spans="1:42" x14ac:dyDescent="0.2">
      <c r="A82" s="276" t="s">
        <v>13</v>
      </c>
      <c r="B82" s="202">
        <f>B68+B76+B81</f>
        <v>0</v>
      </c>
      <c r="C82" s="202">
        <f t="shared" ref="C82:AP82" si="38">C68+C76+C81</f>
        <v>0</v>
      </c>
      <c r="D82" s="202">
        <f t="shared" si="38"/>
        <v>0</v>
      </c>
      <c r="E82" s="202">
        <f t="shared" si="38"/>
        <v>0</v>
      </c>
      <c r="F82" s="202">
        <f t="shared" si="38"/>
        <v>0</v>
      </c>
      <c r="G82" s="202">
        <f t="shared" si="38"/>
        <v>0</v>
      </c>
      <c r="H82" s="202">
        <f t="shared" si="38"/>
        <v>0</v>
      </c>
      <c r="I82" s="202">
        <f t="shared" si="38"/>
        <v>0</v>
      </c>
      <c r="J82" s="202">
        <f t="shared" si="38"/>
        <v>0</v>
      </c>
      <c r="K82" s="202">
        <f t="shared" si="38"/>
        <v>0</v>
      </c>
      <c r="L82" s="202">
        <f t="shared" si="38"/>
        <v>0</v>
      </c>
      <c r="M82" s="202">
        <f t="shared" si="38"/>
        <v>0</v>
      </c>
      <c r="N82" s="202">
        <f t="shared" si="38"/>
        <v>0</v>
      </c>
      <c r="O82" s="202">
        <f t="shared" si="38"/>
        <v>0</v>
      </c>
      <c r="P82" s="202">
        <f t="shared" si="38"/>
        <v>0</v>
      </c>
      <c r="Q82" s="202">
        <f t="shared" si="38"/>
        <v>0</v>
      </c>
      <c r="R82" s="202">
        <f t="shared" si="38"/>
        <v>0</v>
      </c>
      <c r="S82" s="202">
        <f t="shared" si="38"/>
        <v>0</v>
      </c>
      <c r="T82" s="202">
        <f t="shared" si="38"/>
        <v>0</v>
      </c>
      <c r="U82" s="202">
        <f t="shared" si="38"/>
        <v>0</v>
      </c>
      <c r="V82" s="202">
        <f t="shared" si="38"/>
        <v>0</v>
      </c>
      <c r="W82" s="202">
        <f t="shared" si="38"/>
        <v>0</v>
      </c>
      <c r="X82" s="202">
        <f t="shared" si="38"/>
        <v>0</v>
      </c>
      <c r="Y82" s="202">
        <f t="shared" si="38"/>
        <v>0</v>
      </c>
      <c r="Z82" s="202">
        <f t="shared" si="38"/>
        <v>0</v>
      </c>
      <c r="AA82" s="202">
        <f t="shared" si="38"/>
        <v>0</v>
      </c>
      <c r="AB82" s="202">
        <f t="shared" si="38"/>
        <v>0</v>
      </c>
      <c r="AC82" s="202">
        <f t="shared" si="38"/>
        <v>0</v>
      </c>
      <c r="AD82" s="202">
        <f t="shared" si="38"/>
        <v>0</v>
      </c>
      <c r="AE82" s="202">
        <f t="shared" si="38"/>
        <v>0</v>
      </c>
      <c r="AF82" s="202">
        <f t="shared" si="38"/>
        <v>0</v>
      </c>
      <c r="AG82" s="202">
        <f t="shared" si="38"/>
        <v>0</v>
      </c>
      <c r="AH82" s="202">
        <f t="shared" si="38"/>
        <v>0</v>
      </c>
      <c r="AI82" s="202">
        <f t="shared" si="38"/>
        <v>0</v>
      </c>
      <c r="AJ82" s="202">
        <f t="shared" si="38"/>
        <v>0</v>
      </c>
      <c r="AK82" s="202">
        <f t="shared" si="38"/>
        <v>0</v>
      </c>
      <c r="AL82" s="202">
        <f t="shared" si="38"/>
        <v>0</v>
      </c>
      <c r="AM82" s="202">
        <f t="shared" si="38"/>
        <v>0</v>
      </c>
      <c r="AN82" s="202">
        <f t="shared" si="38"/>
        <v>0</v>
      </c>
      <c r="AO82" s="202">
        <f t="shared" si="38"/>
        <v>0</v>
      </c>
      <c r="AP82" s="202">
        <f t="shared" si="38"/>
        <v>0</v>
      </c>
    </row>
    <row r="83" spans="1:42" x14ac:dyDescent="0.2">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5" t="s">
        <v>75</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3" t="s">
        <v>235</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117" t="s">
        <v>293</v>
      </c>
      <c r="B86" s="194">
        <f>C508+C514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294</v>
      </c>
      <c r="B87" s="189">
        <f>C521</f>
        <v>0</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row>
    <row r="88" spans="1:42" x14ac:dyDescent="0.2">
      <c r="A88" s="117" t="s">
        <v>236</v>
      </c>
      <c r="B88" s="195">
        <f>IF(DebtPercent="Calculated",B558,B559)</f>
        <v>0</v>
      </c>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c r="AA88" s="189"/>
      <c r="AB88" s="189"/>
      <c r="AC88" s="189"/>
      <c r="AD88" s="189"/>
      <c r="AE88" s="189"/>
      <c r="AF88" s="189"/>
      <c r="AG88" s="189"/>
      <c r="AH88" s="189"/>
      <c r="AI88" s="189"/>
      <c r="AJ88" s="189"/>
      <c r="AK88" s="189"/>
      <c r="AL88" s="189"/>
      <c r="AM88" s="189"/>
      <c r="AN88" s="189"/>
      <c r="AO88" s="189"/>
      <c r="AP88" s="189"/>
    </row>
    <row r="89" spans="1:42" x14ac:dyDescent="0.2">
      <c r="A89" s="117" t="s">
        <v>13</v>
      </c>
      <c r="B89" s="194">
        <f>SUM(B86:B88)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234</v>
      </c>
      <c r="B90" s="194">
        <f>-B82-B88</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23" t="s">
        <v>233</v>
      </c>
      <c r="B91" s="195">
        <v>0</v>
      </c>
      <c r="C91" s="195">
        <f>-C547</f>
        <v>0</v>
      </c>
      <c r="D91" s="195">
        <f t="shared" ref="D91:AP91" si="39">-D547</f>
        <v>0</v>
      </c>
      <c r="E91" s="195">
        <f t="shared" si="39"/>
        <v>0</v>
      </c>
      <c r="F91" s="195">
        <f t="shared" si="39"/>
        <v>0</v>
      </c>
      <c r="G91" s="195">
        <f t="shared" si="39"/>
        <v>0</v>
      </c>
      <c r="H91" s="195">
        <f t="shared" si="39"/>
        <v>0</v>
      </c>
      <c r="I91" s="195">
        <f t="shared" si="39"/>
        <v>0</v>
      </c>
      <c r="J91" s="195">
        <f t="shared" si="39"/>
        <v>0</v>
      </c>
      <c r="K91" s="195">
        <f t="shared" si="39"/>
        <v>0</v>
      </c>
      <c r="L91" s="195">
        <f t="shared" si="39"/>
        <v>0</v>
      </c>
      <c r="M91" s="195">
        <f t="shared" si="39"/>
        <v>0</v>
      </c>
      <c r="N91" s="195">
        <f t="shared" si="39"/>
        <v>0</v>
      </c>
      <c r="O91" s="195">
        <f t="shared" si="39"/>
        <v>0</v>
      </c>
      <c r="P91" s="195">
        <f t="shared" si="39"/>
        <v>0</v>
      </c>
      <c r="Q91" s="195">
        <f t="shared" si="39"/>
        <v>0</v>
      </c>
      <c r="R91" s="195">
        <f t="shared" si="39"/>
        <v>0</v>
      </c>
      <c r="S91" s="195">
        <f t="shared" si="39"/>
        <v>0</v>
      </c>
      <c r="T91" s="195">
        <f t="shared" si="39"/>
        <v>0</v>
      </c>
      <c r="U91" s="195">
        <f t="shared" si="39"/>
        <v>0</v>
      </c>
      <c r="V91" s="195">
        <f t="shared" si="39"/>
        <v>0</v>
      </c>
      <c r="W91" s="195">
        <f t="shared" si="39"/>
        <v>0</v>
      </c>
      <c r="X91" s="195">
        <f t="shared" si="39"/>
        <v>0</v>
      </c>
      <c r="Y91" s="195">
        <f t="shared" si="39"/>
        <v>0</v>
      </c>
      <c r="Z91" s="195">
        <f t="shared" si="39"/>
        <v>0</v>
      </c>
      <c r="AA91" s="195">
        <f t="shared" si="39"/>
        <v>0</v>
      </c>
      <c r="AB91" s="195">
        <f t="shared" si="39"/>
        <v>0</v>
      </c>
      <c r="AC91" s="195">
        <f t="shared" si="39"/>
        <v>0</v>
      </c>
      <c r="AD91" s="195">
        <f t="shared" si="39"/>
        <v>0</v>
      </c>
      <c r="AE91" s="195">
        <f t="shared" si="39"/>
        <v>0</v>
      </c>
      <c r="AF91" s="195">
        <f t="shared" si="39"/>
        <v>0</v>
      </c>
      <c r="AG91" s="195">
        <f t="shared" si="39"/>
        <v>0</v>
      </c>
      <c r="AH91" s="195">
        <f t="shared" si="39"/>
        <v>0</v>
      </c>
      <c r="AI91" s="195">
        <f t="shared" si="39"/>
        <v>0</v>
      </c>
      <c r="AJ91" s="195">
        <f t="shared" si="39"/>
        <v>0</v>
      </c>
      <c r="AK91" s="195">
        <f t="shared" si="39"/>
        <v>0</v>
      </c>
      <c r="AL91" s="195">
        <f t="shared" si="39"/>
        <v>0</v>
      </c>
      <c r="AM91" s="195">
        <f t="shared" si="39"/>
        <v>0</v>
      </c>
      <c r="AN91" s="195">
        <f t="shared" si="39"/>
        <v>0</v>
      </c>
      <c r="AO91" s="195">
        <f t="shared" si="39"/>
        <v>0</v>
      </c>
      <c r="AP91" s="195">
        <f t="shared" si="39"/>
        <v>0</v>
      </c>
    </row>
    <row r="92" spans="1:42" x14ac:dyDescent="0.2">
      <c r="A92" s="277" t="s">
        <v>13</v>
      </c>
      <c r="B92" s="189">
        <f>SUM(B89:B91)</f>
        <v>0</v>
      </c>
      <c r="C92" s="275">
        <f>SUM(C89:C91)</f>
        <v>0</v>
      </c>
      <c r="D92" s="275">
        <f t="shared" ref="D92:AP92" si="40">SUM(D89:D91)</f>
        <v>0</v>
      </c>
      <c r="E92" s="275">
        <f t="shared" si="40"/>
        <v>0</v>
      </c>
      <c r="F92" s="275">
        <f t="shared" si="40"/>
        <v>0</v>
      </c>
      <c r="G92" s="275">
        <f t="shared" si="40"/>
        <v>0</v>
      </c>
      <c r="H92" s="275">
        <f t="shared" si="40"/>
        <v>0</v>
      </c>
      <c r="I92" s="275">
        <f t="shared" si="40"/>
        <v>0</v>
      </c>
      <c r="J92" s="275">
        <f t="shared" si="40"/>
        <v>0</v>
      </c>
      <c r="K92" s="275">
        <f t="shared" si="40"/>
        <v>0</v>
      </c>
      <c r="L92" s="275">
        <f t="shared" si="40"/>
        <v>0</v>
      </c>
      <c r="M92" s="275">
        <f t="shared" si="40"/>
        <v>0</v>
      </c>
      <c r="N92" s="275">
        <f t="shared" si="40"/>
        <v>0</v>
      </c>
      <c r="O92" s="275">
        <f t="shared" si="40"/>
        <v>0</v>
      </c>
      <c r="P92" s="275">
        <f t="shared" si="40"/>
        <v>0</v>
      </c>
      <c r="Q92" s="275">
        <f t="shared" si="40"/>
        <v>0</v>
      </c>
      <c r="R92" s="275">
        <f t="shared" si="40"/>
        <v>0</v>
      </c>
      <c r="S92" s="275">
        <f t="shared" si="40"/>
        <v>0</v>
      </c>
      <c r="T92" s="275">
        <f t="shared" si="40"/>
        <v>0</v>
      </c>
      <c r="U92" s="275">
        <f t="shared" si="40"/>
        <v>0</v>
      </c>
      <c r="V92" s="275">
        <f t="shared" si="40"/>
        <v>0</v>
      </c>
      <c r="W92" s="275">
        <f t="shared" si="40"/>
        <v>0</v>
      </c>
      <c r="X92" s="275">
        <f t="shared" si="40"/>
        <v>0</v>
      </c>
      <c r="Y92" s="275">
        <f t="shared" si="40"/>
        <v>0</v>
      </c>
      <c r="Z92" s="275">
        <f t="shared" si="40"/>
        <v>0</v>
      </c>
      <c r="AA92" s="275">
        <f t="shared" si="40"/>
        <v>0</v>
      </c>
      <c r="AB92" s="275">
        <f t="shared" si="40"/>
        <v>0</v>
      </c>
      <c r="AC92" s="275">
        <f t="shared" si="40"/>
        <v>0</v>
      </c>
      <c r="AD92" s="275">
        <f t="shared" si="40"/>
        <v>0</v>
      </c>
      <c r="AE92" s="275">
        <f t="shared" si="40"/>
        <v>0</v>
      </c>
      <c r="AF92" s="275">
        <f t="shared" si="40"/>
        <v>0</v>
      </c>
      <c r="AG92" s="275">
        <f t="shared" si="40"/>
        <v>0</v>
      </c>
      <c r="AH92" s="275">
        <f t="shared" si="40"/>
        <v>0</v>
      </c>
      <c r="AI92" s="275">
        <f t="shared" si="40"/>
        <v>0</v>
      </c>
      <c r="AJ92" s="275">
        <f t="shared" si="40"/>
        <v>0</v>
      </c>
      <c r="AK92" s="275">
        <f t="shared" si="40"/>
        <v>0</v>
      </c>
      <c r="AL92" s="275">
        <f t="shared" si="40"/>
        <v>0</v>
      </c>
      <c r="AM92" s="275">
        <f t="shared" si="40"/>
        <v>0</v>
      </c>
      <c r="AN92" s="275">
        <f t="shared" si="40"/>
        <v>0</v>
      </c>
      <c r="AO92" s="275">
        <f t="shared" si="40"/>
        <v>0</v>
      </c>
      <c r="AP92" s="275">
        <f t="shared" si="40"/>
        <v>0</v>
      </c>
    </row>
    <row r="93" spans="1:42" s="278" customFormat="1" ht="13.5" thickBot="1" x14ac:dyDescent="0.25">
      <c r="A93" s="277"/>
      <c r="B93" s="275"/>
      <c r="C93" s="275"/>
      <c r="D93" s="275"/>
      <c r="E93" s="275"/>
      <c r="F93" s="275"/>
      <c r="G93" s="275"/>
      <c r="H93" s="275"/>
      <c r="I93" s="275"/>
      <c r="J93" s="275"/>
      <c r="K93" s="275"/>
      <c r="L93" s="275"/>
      <c r="M93" s="275"/>
      <c r="N93" s="275"/>
      <c r="O93" s="275"/>
      <c r="P93" s="275"/>
      <c r="Q93" s="275"/>
      <c r="R93" s="275"/>
      <c r="S93" s="275"/>
      <c r="T93" s="275"/>
      <c r="U93" s="275"/>
      <c r="V93" s="275"/>
      <c r="W93" s="275"/>
      <c r="X93" s="275"/>
      <c r="Y93" s="275"/>
      <c r="Z93" s="275"/>
      <c r="AA93" s="275"/>
      <c r="AB93" s="275"/>
      <c r="AC93" s="275"/>
      <c r="AD93" s="275"/>
      <c r="AE93" s="275"/>
      <c r="AF93" s="275"/>
      <c r="AG93" s="275"/>
      <c r="AH93" s="275"/>
      <c r="AI93" s="275"/>
      <c r="AJ93" s="275"/>
      <c r="AK93" s="275"/>
      <c r="AL93" s="275"/>
      <c r="AM93" s="275"/>
      <c r="AN93" s="275"/>
      <c r="AO93" s="275"/>
      <c r="AP93" s="275"/>
    </row>
    <row r="94" spans="1:42" s="122" customFormat="1" ht="13.5" thickTop="1" x14ac:dyDescent="0.2">
      <c r="A94" s="109" t="s">
        <v>300</v>
      </c>
      <c r="B94" s="288"/>
      <c r="C94" s="288"/>
      <c r="D94" s="288"/>
      <c r="E94" s="288"/>
      <c r="F94" s="288"/>
      <c r="G94" s="288"/>
      <c r="H94" s="288"/>
      <c r="I94" s="288"/>
      <c r="J94" s="288"/>
      <c r="K94" s="288"/>
      <c r="L94" s="288"/>
      <c r="M94" s="288"/>
      <c r="N94" s="288"/>
      <c r="O94" s="288"/>
      <c r="P94" s="288"/>
      <c r="Q94" s="288"/>
      <c r="R94" s="288"/>
      <c r="S94" s="288"/>
      <c r="T94" s="288"/>
      <c r="U94" s="288"/>
      <c r="V94" s="288"/>
      <c r="W94" s="288"/>
      <c r="X94" s="288"/>
      <c r="Y94" s="288"/>
      <c r="Z94" s="288"/>
      <c r="AA94" s="288"/>
      <c r="AB94" s="288"/>
      <c r="AC94" s="288"/>
      <c r="AD94" s="288"/>
      <c r="AE94" s="288"/>
      <c r="AF94" s="288"/>
      <c r="AG94" s="288"/>
      <c r="AH94" s="288"/>
      <c r="AI94" s="288"/>
      <c r="AJ94" s="288"/>
      <c r="AK94" s="288"/>
      <c r="AL94" s="288"/>
      <c r="AM94" s="288"/>
      <c r="AN94" s="288"/>
      <c r="AO94" s="288"/>
      <c r="AP94" s="288"/>
    </row>
    <row r="95" spans="1:42" s="122" customFormat="1" x14ac:dyDescent="0.2">
      <c r="A95" s="29" t="s">
        <v>301</v>
      </c>
      <c r="G95" s="203"/>
      <c r="H95" s="203"/>
      <c r="I95" s="203"/>
      <c r="J95" s="203"/>
      <c r="K95" s="203"/>
      <c r="L95" s="203"/>
      <c r="M95" s="203"/>
      <c r="N95" s="203"/>
      <c r="O95" s="203"/>
      <c r="P95" s="203"/>
      <c r="Q95" s="203"/>
      <c r="R95" s="203"/>
      <c r="S95" s="203"/>
      <c r="T95" s="203"/>
      <c r="U95" s="203"/>
      <c r="V95" s="203"/>
      <c r="W95" s="203"/>
      <c r="X95" s="203"/>
      <c r="Y95" s="203"/>
      <c r="Z95" s="203"/>
      <c r="AA95" s="203"/>
      <c r="AB95" s="203"/>
      <c r="AC95" s="203"/>
      <c r="AD95" s="203"/>
      <c r="AE95" s="203"/>
      <c r="AF95" s="203"/>
      <c r="AG95" s="203"/>
      <c r="AH95" s="203"/>
      <c r="AI95" s="203"/>
      <c r="AJ95" s="203"/>
      <c r="AK95" s="203"/>
      <c r="AL95" s="203"/>
      <c r="AM95" s="203"/>
      <c r="AN95" s="203"/>
      <c r="AO95" s="203"/>
      <c r="AP95" s="203"/>
    </row>
    <row r="96" spans="1:42" x14ac:dyDescent="0.2">
      <c r="A96" s="117" t="s">
        <v>234</v>
      </c>
      <c r="B96" s="189">
        <f t="shared" ref="B96:AP96" si="41">-B90</f>
        <v>0</v>
      </c>
      <c r="C96" s="189">
        <f t="shared" si="41"/>
        <v>0</v>
      </c>
      <c r="D96" s="189">
        <f t="shared" si="41"/>
        <v>0</v>
      </c>
      <c r="E96" s="189">
        <f t="shared" si="41"/>
        <v>0</v>
      </c>
      <c r="F96" s="189">
        <f t="shared" si="41"/>
        <v>0</v>
      </c>
      <c r="G96" s="189">
        <f t="shared" si="41"/>
        <v>0</v>
      </c>
      <c r="H96" s="189">
        <f t="shared" si="41"/>
        <v>0</v>
      </c>
      <c r="I96" s="189">
        <f t="shared" si="41"/>
        <v>0</v>
      </c>
      <c r="J96" s="189">
        <f t="shared" si="41"/>
        <v>0</v>
      </c>
      <c r="K96" s="189">
        <f t="shared" si="41"/>
        <v>0</v>
      </c>
      <c r="L96" s="189">
        <f t="shared" si="41"/>
        <v>0</v>
      </c>
      <c r="M96" s="189">
        <f t="shared" si="41"/>
        <v>0</v>
      </c>
      <c r="N96" s="189">
        <f t="shared" si="41"/>
        <v>0</v>
      </c>
      <c r="O96" s="189">
        <f t="shared" si="41"/>
        <v>0</v>
      </c>
      <c r="P96" s="189">
        <f t="shared" si="41"/>
        <v>0</v>
      </c>
      <c r="Q96" s="189">
        <f t="shared" si="41"/>
        <v>0</v>
      </c>
      <c r="R96" s="189">
        <f t="shared" si="41"/>
        <v>0</v>
      </c>
      <c r="S96" s="189">
        <f t="shared" si="41"/>
        <v>0</v>
      </c>
      <c r="T96" s="189">
        <f t="shared" si="41"/>
        <v>0</v>
      </c>
      <c r="U96" s="189">
        <f t="shared" si="41"/>
        <v>0</v>
      </c>
      <c r="V96" s="189">
        <f t="shared" si="41"/>
        <v>0</v>
      </c>
      <c r="W96" s="189">
        <f t="shared" si="41"/>
        <v>0</v>
      </c>
      <c r="X96" s="189">
        <f t="shared" si="41"/>
        <v>0</v>
      </c>
      <c r="Y96" s="189">
        <f t="shared" si="41"/>
        <v>0</v>
      </c>
      <c r="Z96" s="189">
        <f t="shared" si="41"/>
        <v>0</v>
      </c>
      <c r="AA96" s="189">
        <f t="shared" si="41"/>
        <v>0</v>
      </c>
      <c r="AB96" s="189">
        <f t="shared" si="41"/>
        <v>0</v>
      </c>
      <c r="AC96" s="189">
        <f t="shared" si="41"/>
        <v>0</v>
      </c>
      <c r="AD96" s="189">
        <f t="shared" si="41"/>
        <v>0</v>
      </c>
      <c r="AE96" s="189">
        <f t="shared" si="41"/>
        <v>0</v>
      </c>
      <c r="AF96" s="189">
        <f t="shared" si="41"/>
        <v>0</v>
      </c>
      <c r="AG96" s="189">
        <f t="shared" si="41"/>
        <v>0</v>
      </c>
      <c r="AH96" s="189">
        <f t="shared" si="41"/>
        <v>0</v>
      </c>
      <c r="AI96" s="189">
        <f t="shared" si="41"/>
        <v>0</v>
      </c>
      <c r="AJ96" s="189">
        <f t="shared" si="41"/>
        <v>0</v>
      </c>
      <c r="AK96" s="189">
        <f t="shared" si="41"/>
        <v>0</v>
      </c>
      <c r="AL96" s="189">
        <f t="shared" si="41"/>
        <v>0</v>
      </c>
      <c r="AM96" s="189">
        <f t="shared" si="41"/>
        <v>0</v>
      </c>
      <c r="AN96" s="189">
        <f t="shared" si="41"/>
        <v>0</v>
      </c>
      <c r="AO96" s="189">
        <f t="shared" si="41"/>
        <v>0</v>
      </c>
      <c r="AP96" s="189">
        <f t="shared" si="41"/>
        <v>0</v>
      </c>
    </row>
    <row r="97" spans="1:42" x14ac:dyDescent="0.2">
      <c r="A97" s="117" t="s">
        <v>299</v>
      </c>
      <c r="B97" s="195">
        <f>B57+B82+B92</f>
        <v>0</v>
      </c>
      <c r="C97" s="195">
        <f>C57+C82+C92</f>
        <v>0</v>
      </c>
      <c r="D97" s="195">
        <f t="shared" ref="D97:AP97" si="42">D57+D82+D92</f>
        <v>0</v>
      </c>
      <c r="E97" s="195">
        <f t="shared" si="42"/>
        <v>0</v>
      </c>
      <c r="F97" s="195">
        <f t="shared" si="42"/>
        <v>0</v>
      </c>
      <c r="G97" s="195">
        <f t="shared" si="42"/>
        <v>0</v>
      </c>
      <c r="H97" s="195">
        <f t="shared" si="42"/>
        <v>0</v>
      </c>
      <c r="I97" s="195">
        <f t="shared" si="42"/>
        <v>0</v>
      </c>
      <c r="J97" s="195">
        <f t="shared" si="42"/>
        <v>0</v>
      </c>
      <c r="K97" s="195">
        <f t="shared" si="42"/>
        <v>0</v>
      </c>
      <c r="L97" s="195">
        <f t="shared" si="42"/>
        <v>0</v>
      </c>
      <c r="M97" s="195">
        <f t="shared" si="42"/>
        <v>0</v>
      </c>
      <c r="N97" s="195">
        <f t="shared" si="42"/>
        <v>0</v>
      </c>
      <c r="O97" s="195">
        <f t="shared" si="42"/>
        <v>0</v>
      </c>
      <c r="P97" s="195">
        <f t="shared" si="42"/>
        <v>0</v>
      </c>
      <c r="Q97" s="195">
        <f t="shared" si="42"/>
        <v>0</v>
      </c>
      <c r="R97" s="195">
        <f t="shared" si="42"/>
        <v>0</v>
      </c>
      <c r="S97" s="195">
        <f t="shared" si="42"/>
        <v>0</v>
      </c>
      <c r="T97" s="195">
        <f t="shared" si="42"/>
        <v>0</v>
      </c>
      <c r="U97" s="195">
        <f t="shared" si="42"/>
        <v>0</v>
      </c>
      <c r="V97" s="195">
        <f t="shared" si="42"/>
        <v>0</v>
      </c>
      <c r="W97" s="195">
        <f t="shared" si="42"/>
        <v>0</v>
      </c>
      <c r="X97" s="195">
        <f t="shared" si="42"/>
        <v>0</v>
      </c>
      <c r="Y97" s="195">
        <f t="shared" si="42"/>
        <v>0</v>
      </c>
      <c r="Z97" s="195">
        <f t="shared" si="42"/>
        <v>0</v>
      </c>
      <c r="AA97" s="195">
        <f t="shared" si="42"/>
        <v>0</v>
      </c>
      <c r="AB97" s="195">
        <f t="shared" si="42"/>
        <v>0</v>
      </c>
      <c r="AC97" s="195">
        <f t="shared" si="42"/>
        <v>0</v>
      </c>
      <c r="AD97" s="195">
        <f t="shared" si="42"/>
        <v>0</v>
      </c>
      <c r="AE97" s="195">
        <f t="shared" si="42"/>
        <v>0</v>
      </c>
      <c r="AF97" s="195">
        <f t="shared" si="42"/>
        <v>0</v>
      </c>
      <c r="AG97" s="195">
        <f t="shared" si="42"/>
        <v>0</v>
      </c>
      <c r="AH97" s="195">
        <f t="shared" si="42"/>
        <v>0</v>
      </c>
      <c r="AI97" s="195">
        <f t="shared" si="42"/>
        <v>0</v>
      </c>
      <c r="AJ97" s="195">
        <f t="shared" si="42"/>
        <v>0</v>
      </c>
      <c r="AK97" s="195">
        <f t="shared" si="42"/>
        <v>0</v>
      </c>
      <c r="AL97" s="195">
        <f t="shared" si="42"/>
        <v>0</v>
      </c>
      <c r="AM97" s="195">
        <f t="shared" si="42"/>
        <v>0</v>
      </c>
      <c r="AN97" s="195">
        <f t="shared" si="42"/>
        <v>0</v>
      </c>
      <c r="AO97" s="195">
        <f t="shared" si="42"/>
        <v>0</v>
      </c>
      <c r="AP97" s="195">
        <f t="shared" si="42"/>
        <v>0</v>
      </c>
    </row>
    <row r="98" spans="1:42" x14ac:dyDescent="0.2">
      <c r="A98" s="280" t="s">
        <v>13</v>
      </c>
      <c r="B98" s="202">
        <f>SUM(B96:B97)</f>
        <v>0</v>
      </c>
      <c r="C98" s="202">
        <f t="shared" ref="C98:AP98" si="43">SUM(C96:C97)</f>
        <v>0</v>
      </c>
      <c r="D98" s="202">
        <f t="shared" si="43"/>
        <v>0</v>
      </c>
      <c r="E98" s="202">
        <f t="shared" si="43"/>
        <v>0</v>
      </c>
      <c r="F98" s="202">
        <f t="shared" si="43"/>
        <v>0</v>
      </c>
      <c r="G98" s="202">
        <f t="shared" si="43"/>
        <v>0</v>
      </c>
      <c r="H98" s="202">
        <f t="shared" si="43"/>
        <v>0</v>
      </c>
      <c r="I98" s="202">
        <f t="shared" si="43"/>
        <v>0</v>
      </c>
      <c r="J98" s="202">
        <f t="shared" si="43"/>
        <v>0</v>
      </c>
      <c r="K98" s="202">
        <f t="shared" si="43"/>
        <v>0</v>
      </c>
      <c r="L98" s="202">
        <f t="shared" si="43"/>
        <v>0</v>
      </c>
      <c r="M98" s="202">
        <f t="shared" si="43"/>
        <v>0</v>
      </c>
      <c r="N98" s="202">
        <f t="shared" si="43"/>
        <v>0</v>
      </c>
      <c r="O98" s="202">
        <f t="shared" si="43"/>
        <v>0</v>
      </c>
      <c r="P98" s="202">
        <f t="shared" si="43"/>
        <v>0</v>
      </c>
      <c r="Q98" s="202">
        <f t="shared" si="43"/>
        <v>0</v>
      </c>
      <c r="R98" s="202">
        <f t="shared" si="43"/>
        <v>0</v>
      </c>
      <c r="S98" s="202">
        <f t="shared" si="43"/>
        <v>0</v>
      </c>
      <c r="T98" s="202">
        <f t="shared" si="43"/>
        <v>0</v>
      </c>
      <c r="U98" s="202">
        <f t="shared" si="43"/>
        <v>0</v>
      </c>
      <c r="V98" s="202">
        <f t="shared" si="43"/>
        <v>0</v>
      </c>
      <c r="W98" s="202">
        <f t="shared" si="43"/>
        <v>0</v>
      </c>
      <c r="X98" s="202">
        <f t="shared" si="43"/>
        <v>0</v>
      </c>
      <c r="Y98" s="202">
        <f t="shared" si="43"/>
        <v>0</v>
      </c>
      <c r="Z98" s="202">
        <f t="shared" si="43"/>
        <v>0</v>
      </c>
      <c r="AA98" s="202">
        <f t="shared" si="43"/>
        <v>0</v>
      </c>
      <c r="AB98" s="202">
        <f t="shared" si="43"/>
        <v>0</v>
      </c>
      <c r="AC98" s="202">
        <f t="shared" si="43"/>
        <v>0</v>
      </c>
      <c r="AD98" s="202">
        <f t="shared" si="43"/>
        <v>0</v>
      </c>
      <c r="AE98" s="202">
        <f t="shared" si="43"/>
        <v>0</v>
      </c>
      <c r="AF98" s="202">
        <f t="shared" si="43"/>
        <v>0</v>
      </c>
      <c r="AG98" s="202">
        <f t="shared" si="43"/>
        <v>0</v>
      </c>
      <c r="AH98" s="202">
        <f t="shared" si="43"/>
        <v>0</v>
      </c>
      <c r="AI98" s="202">
        <f t="shared" si="43"/>
        <v>0</v>
      </c>
      <c r="AJ98" s="202">
        <f t="shared" si="43"/>
        <v>0</v>
      </c>
      <c r="AK98" s="202">
        <f t="shared" si="43"/>
        <v>0</v>
      </c>
      <c r="AL98" s="202">
        <f t="shared" si="43"/>
        <v>0</v>
      </c>
      <c r="AM98" s="202">
        <f t="shared" si="43"/>
        <v>0</v>
      </c>
      <c r="AN98" s="202">
        <f t="shared" si="43"/>
        <v>0</v>
      </c>
      <c r="AO98" s="202">
        <f t="shared" si="43"/>
        <v>0</v>
      </c>
      <c r="AP98" s="202">
        <f t="shared" si="43"/>
        <v>0</v>
      </c>
    </row>
    <row r="99" spans="1:42" s="122" customFormat="1" x14ac:dyDescent="0.2">
      <c r="A99" s="23"/>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29" t="s">
        <v>302</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s="122" customFormat="1" x14ac:dyDescent="0.2">
      <c r="A101" s="117" t="s">
        <v>2</v>
      </c>
      <c r="G101" s="203"/>
      <c r="H101" s="203"/>
      <c r="I101" s="203"/>
      <c r="J101" s="203"/>
      <c r="K101" s="203"/>
      <c r="L101" s="203"/>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3"/>
      <c r="AP101" s="203"/>
    </row>
    <row r="102" spans="1:42" x14ac:dyDescent="0.2">
      <c r="A102" s="119" t="s">
        <v>5</v>
      </c>
      <c r="B102" s="194"/>
      <c r="C102" s="194">
        <f>I225+K225</f>
        <v>0</v>
      </c>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119" t="s">
        <v>4</v>
      </c>
      <c r="B103" s="195"/>
      <c r="C103" s="195">
        <f>I361+K361</f>
        <v>0</v>
      </c>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row>
    <row r="104" spans="1:42" x14ac:dyDescent="0.2">
      <c r="A104" s="119" t="s">
        <v>13</v>
      </c>
      <c r="B104" s="194"/>
      <c r="C104" s="194">
        <f>SUM(C102:C103)</f>
        <v>0</v>
      </c>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42" s="122" customFormat="1" x14ac:dyDescent="0.2">
      <c r="A105" s="117" t="s">
        <v>6</v>
      </c>
      <c r="G105" s="203"/>
      <c r="H105" s="203"/>
      <c r="I105" s="203"/>
      <c r="J105" s="203"/>
      <c r="K105" s="203"/>
      <c r="L105" s="203"/>
      <c r="M105" s="203"/>
      <c r="N105" s="203"/>
      <c r="O105" s="203"/>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3"/>
      <c r="AP105" s="203"/>
    </row>
    <row r="106" spans="1:42" x14ac:dyDescent="0.2">
      <c r="A106" s="119" t="s">
        <v>5</v>
      </c>
      <c r="B106" s="194">
        <f>B494</f>
        <v>0</v>
      </c>
      <c r="C106" s="194">
        <f t="shared" ref="C106:AO106" si="44">C494</f>
        <v>0</v>
      </c>
      <c r="D106" s="194">
        <f t="shared" si="44"/>
        <v>0</v>
      </c>
      <c r="E106" s="194">
        <f t="shared" si="44"/>
        <v>0</v>
      </c>
      <c r="F106" s="194">
        <f t="shared" si="44"/>
        <v>0</v>
      </c>
      <c r="G106" s="194">
        <f t="shared" si="44"/>
        <v>0</v>
      </c>
      <c r="H106" s="194">
        <f t="shared" si="44"/>
        <v>0</v>
      </c>
      <c r="I106" s="194">
        <f t="shared" si="44"/>
        <v>0</v>
      </c>
      <c r="J106" s="194">
        <f t="shared" si="44"/>
        <v>0</v>
      </c>
      <c r="K106" s="194">
        <f t="shared" si="44"/>
        <v>0</v>
      </c>
      <c r="L106" s="194">
        <f t="shared" si="44"/>
        <v>0</v>
      </c>
      <c r="M106" s="194">
        <f t="shared" si="44"/>
        <v>0</v>
      </c>
      <c r="N106" s="194">
        <f t="shared" si="44"/>
        <v>0</v>
      </c>
      <c r="O106" s="194">
        <f t="shared" si="44"/>
        <v>0</v>
      </c>
      <c r="P106" s="194">
        <f t="shared" si="44"/>
        <v>0</v>
      </c>
      <c r="Q106" s="194">
        <f t="shared" si="44"/>
        <v>0</v>
      </c>
      <c r="R106" s="194">
        <f t="shared" si="44"/>
        <v>0</v>
      </c>
      <c r="S106" s="194">
        <f t="shared" si="44"/>
        <v>0</v>
      </c>
      <c r="T106" s="194">
        <f t="shared" si="44"/>
        <v>0</v>
      </c>
      <c r="U106" s="194">
        <f t="shared" si="44"/>
        <v>0</v>
      </c>
      <c r="V106" s="194">
        <f t="shared" si="44"/>
        <v>0</v>
      </c>
      <c r="W106" s="194">
        <f t="shared" si="44"/>
        <v>0</v>
      </c>
      <c r="X106" s="194">
        <f t="shared" si="44"/>
        <v>0</v>
      </c>
      <c r="Y106" s="194">
        <f t="shared" si="44"/>
        <v>0</v>
      </c>
      <c r="Z106" s="194">
        <f t="shared" si="44"/>
        <v>0</v>
      </c>
      <c r="AA106" s="194">
        <f t="shared" si="44"/>
        <v>0</v>
      </c>
      <c r="AB106" s="194">
        <f t="shared" si="44"/>
        <v>0</v>
      </c>
      <c r="AC106" s="194">
        <f t="shared" si="44"/>
        <v>0</v>
      </c>
      <c r="AD106" s="194">
        <f t="shared" si="44"/>
        <v>0</v>
      </c>
      <c r="AE106" s="194">
        <f t="shared" si="44"/>
        <v>0</v>
      </c>
      <c r="AF106" s="194">
        <f t="shared" si="44"/>
        <v>0</v>
      </c>
      <c r="AG106" s="194">
        <f t="shared" si="44"/>
        <v>0</v>
      </c>
      <c r="AH106" s="194">
        <f t="shared" si="44"/>
        <v>0</v>
      </c>
      <c r="AI106" s="194">
        <f t="shared" si="44"/>
        <v>0</v>
      </c>
      <c r="AJ106" s="194">
        <f t="shared" si="44"/>
        <v>0</v>
      </c>
      <c r="AK106" s="194">
        <f t="shared" si="44"/>
        <v>0</v>
      </c>
      <c r="AL106" s="194">
        <f t="shared" si="44"/>
        <v>0</v>
      </c>
      <c r="AM106" s="194">
        <f t="shared" si="44"/>
        <v>0</v>
      </c>
      <c r="AN106" s="194">
        <f t="shared" si="44"/>
        <v>0</v>
      </c>
      <c r="AO106" s="194">
        <f t="shared" si="44"/>
        <v>0</v>
      </c>
      <c r="AP106" s="194">
        <f>AP494</f>
        <v>0</v>
      </c>
    </row>
    <row r="107" spans="1:42" x14ac:dyDescent="0.2">
      <c r="A107" s="119" t="s">
        <v>4</v>
      </c>
      <c r="B107" s="195">
        <f>B500</f>
        <v>0</v>
      </c>
      <c r="C107" s="195">
        <f t="shared" ref="C107:AO107" si="45">C500</f>
        <v>0</v>
      </c>
      <c r="D107" s="195">
        <f t="shared" si="45"/>
        <v>0</v>
      </c>
      <c r="E107" s="195">
        <f t="shared" si="45"/>
        <v>0</v>
      </c>
      <c r="F107" s="195">
        <f t="shared" si="45"/>
        <v>0</v>
      </c>
      <c r="G107" s="195">
        <f t="shared" si="45"/>
        <v>0</v>
      </c>
      <c r="H107" s="195">
        <f t="shared" si="45"/>
        <v>0</v>
      </c>
      <c r="I107" s="195">
        <f t="shared" si="45"/>
        <v>0</v>
      </c>
      <c r="J107" s="195">
        <f t="shared" si="45"/>
        <v>0</v>
      </c>
      <c r="K107" s="195">
        <f t="shared" si="45"/>
        <v>0</v>
      </c>
      <c r="L107" s="195">
        <f t="shared" si="45"/>
        <v>0</v>
      </c>
      <c r="M107" s="195">
        <f t="shared" si="45"/>
        <v>0</v>
      </c>
      <c r="N107" s="195">
        <f t="shared" si="45"/>
        <v>0</v>
      </c>
      <c r="O107" s="195">
        <f t="shared" si="45"/>
        <v>0</v>
      </c>
      <c r="P107" s="195">
        <f t="shared" si="45"/>
        <v>0</v>
      </c>
      <c r="Q107" s="195">
        <f t="shared" si="45"/>
        <v>0</v>
      </c>
      <c r="R107" s="195">
        <f t="shared" si="45"/>
        <v>0</v>
      </c>
      <c r="S107" s="195">
        <f t="shared" si="45"/>
        <v>0</v>
      </c>
      <c r="T107" s="195">
        <f t="shared" si="45"/>
        <v>0</v>
      </c>
      <c r="U107" s="195">
        <f t="shared" si="45"/>
        <v>0</v>
      </c>
      <c r="V107" s="195">
        <f t="shared" si="45"/>
        <v>0</v>
      </c>
      <c r="W107" s="195">
        <f t="shared" si="45"/>
        <v>0</v>
      </c>
      <c r="X107" s="195">
        <f t="shared" si="45"/>
        <v>0</v>
      </c>
      <c r="Y107" s="195">
        <f t="shared" si="45"/>
        <v>0</v>
      </c>
      <c r="Z107" s="195">
        <f t="shared" si="45"/>
        <v>0</v>
      </c>
      <c r="AA107" s="195">
        <f t="shared" si="45"/>
        <v>0</v>
      </c>
      <c r="AB107" s="195">
        <f t="shared" si="45"/>
        <v>0</v>
      </c>
      <c r="AC107" s="195">
        <f t="shared" si="45"/>
        <v>0</v>
      </c>
      <c r="AD107" s="195">
        <f t="shared" si="45"/>
        <v>0</v>
      </c>
      <c r="AE107" s="195">
        <f t="shared" si="45"/>
        <v>0</v>
      </c>
      <c r="AF107" s="195">
        <f t="shared" si="45"/>
        <v>0</v>
      </c>
      <c r="AG107" s="195">
        <f t="shared" si="45"/>
        <v>0</v>
      </c>
      <c r="AH107" s="195">
        <f t="shared" si="45"/>
        <v>0</v>
      </c>
      <c r="AI107" s="195">
        <f t="shared" si="45"/>
        <v>0</v>
      </c>
      <c r="AJ107" s="195">
        <f t="shared" si="45"/>
        <v>0</v>
      </c>
      <c r="AK107" s="195">
        <f t="shared" si="45"/>
        <v>0</v>
      </c>
      <c r="AL107" s="195">
        <f t="shared" si="45"/>
        <v>0</v>
      </c>
      <c r="AM107" s="195">
        <f t="shared" si="45"/>
        <v>0</v>
      </c>
      <c r="AN107" s="195">
        <f t="shared" si="45"/>
        <v>0</v>
      </c>
      <c r="AO107" s="195">
        <f t="shared" si="45"/>
        <v>0</v>
      </c>
      <c r="AP107" s="195">
        <f>AP500</f>
        <v>0</v>
      </c>
    </row>
    <row r="108" spans="1:42" x14ac:dyDescent="0.2">
      <c r="A108" s="119" t="s">
        <v>13</v>
      </c>
      <c r="B108" s="194">
        <f>SUM(B106:B107)</f>
        <v>0</v>
      </c>
      <c r="C108" s="194">
        <f>SUM(C106:C107)</f>
        <v>0</v>
      </c>
      <c r="D108" s="194">
        <f>SUM(D106:D107)</f>
        <v>0</v>
      </c>
      <c r="E108" s="194">
        <f t="shared" ref="E108:AP108" si="46">SUM(E106:E107)</f>
        <v>0</v>
      </c>
      <c r="F108" s="194">
        <f t="shared" si="46"/>
        <v>0</v>
      </c>
      <c r="G108" s="194">
        <f t="shared" si="46"/>
        <v>0</v>
      </c>
      <c r="H108" s="194">
        <f t="shared" si="46"/>
        <v>0</v>
      </c>
      <c r="I108" s="194">
        <f t="shared" si="46"/>
        <v>0</v>
      </c>
      <c r="J108" s="194">
        <f t="shared" si="46"/>
        <v>0</v>
      </c>
      <c r="K108" s="194">
        <f t="shared" si="46"/>
        <v>0</v>
      </c>
      <c r="L108" s="194">
        <f t="shared" si="46"/>
        <v>0</v>
      </c>
      <c r="M108" s="194">
        <f t="shared" si="46"/>
        <v>0</v>
      </c>
      <c r="N108" s="194">
        <f t="shared" si="46"/>
        <v>0</v>
      </c>
      <c r="O108" s="194">
        <f t="shared" si="46"/>
        <v>0</v>
      </c>
      <c r="P108" s="194">
        <f t="shared" si="46"/>
        <v>0</v>
      </c>
      <c r="Q108" s="194">
        <f t="shared" si="46"/>
        <v>0</v>
      </c>
      <c r="R108" s="194">
        <f t="shared" si="46"/>
        <v>0</v>
      </c>
      <c r="S108" s="194">
        <f t="shared" si="46"/>
        <v>0</v>
      </c>
      <c r="T108" s="194">
        <f t="shared" si="46"/>
        <v>0</v>
      </c>
      <c r="U108" s="194">
        <f t="shared" si="46"/>
        <v>0</v>
      </c>
      <c r="V108" s="194">
        <f t="shared" si="46"/>
        <v>0</v>
      </c>
      <c r="W108" s="194">
        <f t="shared" si="46"/>
        <v>0</v>
      </c>
      <c r="X108" s="194">
        <f t="shared" si="46"/>
        <v>0</v>
      </c>
      <c r="Y108" s="194">
        <f t="shared" si="46"/>
        <v>0</v>
      </c>
      <c r="Z108" s="194">
        <f t="shared" si="46"/>
        <v>0</v>
      </c>
      <c r="AA108" s="194">
        <f t="shared" si="46"/>
        <v>0</v>
      </c>
      <c r="AB108" s="194">
        <f t="shared" si="46"/>
        <v>0</v>
      </c>
      <c r="AC108" s="194">
        <f t="shared" si="46"/>
        <v>0</v>
      </c>
      <c r="AD108" s="194">
        <f t="shared" si="46"/>
        <v>0</v>
      </c>
      <c r="AE108" s="194">
        <f t="shared" si="46"/>
        <v>0</v>
      </c>
      <c r="AF108" s="194">
        <f t="shared" si="46"/>
        <v>0</v>
      </c>
      <c r="AG108" s="194">
        <f t="shared" si="46"/>
        <v>0</v>
      </c>
      <c r="AH108" s="194">
        <f t="shared" si="46"/>
        <v>0</v>
      </c>
      <c r="AI108" s="194">
        <f t="shared" si="46"/>
        <v>0</v>
      </c>
      <c r="AJ108" s="194">
        <f t="shared" si="46"/>
        <v>0</v>
      </c>
      <c r="AK108" s="194">
        <f t="shared" si="46"/>
        <v>0</v>
      </c>
      <c r="AL108" s="194">
        <f t="shared" si="46"/>
        <v>0</v>
      </c>
      <c r="AM108" s="194">
        <f t="shared" si="46"/>
        <v>0</v>
      </c>
      <c r="AN108" s="194">
        <f t="shared" si="46"/>
        <v>0</v>
      </c>
      <c r="AO108" s="194">
        <f t="shared" si="46"/>
        <v>0</v>
      </c>
      <c r="AP108" s="194">
        <f t="shared" si="46"/>
        <v>0</v>
      </c>
    </row>
    <row r="109" spans="1:42" s="122" customFormat="1" x14ac:dyDescent="0.2">
      <c r="A109" s="117" t="s">
        <v>84</v>
      </c>
    </row>
    <row r="110" spans="1:42" x14ac:dyDescent="0.2">
      <c r="A110" s="119" t="s">
        <v>5</v>
      </c>
      <c r="B110" s="194">
        <f>B172</f>
        <v>0</v>
      </c>
      <c r="C110" s="194">
        <f>C172</f>
        <v>0</v>
      </c>
      <c r="D110" s="194">
        <f t="shared" ref="D110:AP110" si="47">D172</f>
        <v>0</v>
      </c>
      <c r="E110" s="194">
        <f t="shared" si="47"/>
        <v>0</v>
      </c>
      <c r="F110" s="194">
        <f t="shared" si="47"/>
        <v>0</v>
      </c>
      <c r="G110" s="194">
        <f t="shared" si="47"/>
        <v>0</v>
      </c>
      <c r="H110" s="194">
        <f t="shared" si="47"/>
        <v>0</v>
      </c>
      <c r="I110" s="194">
        <f t="shared" si="47"/>
        <v>0</v>
      </c>
      <c r="J110" s="194">
        <f t="shared" si="47"/>
        <v>0</v>
      </c>
      <c r="K110" s="194">
        <f t="shared" si="47"/>
        <v>0</v>
      </c>
      <c r="L110" s="194">
        <f t="shared" si="47"/>
        <v>0</v>
      </c>
      <c r="M110" s="194">
        <f t="shared" si="47"/>
        <v>0</v>
      </c>
      <c r="N110" s="194">
        <f t="shared" si="47"/>
        <v>0</v>
      </c>
      <c r="O110" s="194">
        <f t="shared" si="47"/>
        <v>0</v>
      </c>
      <c r="P110" s="194">
        <f t="shared" si="47"/>
        <v>0</v>
      </c>
      <c r="Q110" s="194">
        <f t="shared" si="47"/>
        <v>0</v>
      </c>
      <c r="R110" s="194">
        <f t="shared" si="47"/>
        <v>0</v>
      </c>
      <c r="S110" s="194">
        <f t="shared" si="47"/>
        <v>0</v>
      </c>
      <c r="T110" s="194">
        <f t="shared" si="47"/>
        <v>0</v>
      </c>
      <c r="U110" s="194">
        <f t="shared" si="47"/>
        <v>0</v>
      </c>
      <c r="V110" s="194">
        <f t="shared" si="47"/>
        <v>0</v>
      </c>
      <c r="W110" s="194">
        <f t="shared" si="47"/>
        <v>0</v>
      </c>
      <c r="X110" s="194">
        <f t="shared" si="47"/>
        <v>0</v>
      </c>
      <c r="Y110" s="194">
        <f t="shared" si="47"/>
        <v>0</v>
      </c>
      <c r="Z110" s="194">
        <f t="shared" si="47"/>
        <v>0</v>
      </c>
      <c r="AA110" s="194">
        <f t="shared" si="47"/>
        <v>0</v>
      </c>
      <c r="AB110" s="194">
        <f t="shared" si="47"/>
        <v>0</v>
      </c>
      <c r="AC110" s="194">
        <f t="shared" si="47"/>
        <v>0</v>
      </c>
      <c r="AD110" s="194">
        <f t="shared" si="47"/>
        <v>0</v>
      </c>
      <c r="AE110" s="194">
        <f t="shared" si="47"/>
        <v>0</v>
      </c>
      <c r="AF110" s="194">
        <f t="shared" si="47"/>
        <v>0</v>
      </c>
      <c r="AG110" s="194">
        <f t="shared" si="47"/>
        <v>0</v>
      </c>
      <c r="AH110" s="194">
        <f t="shared" si="47"/>
        <v>0</v>
      </c>
      <c r="AI110" s="194">
        <f t="shared" si="47"/>
        <v>0</v>
      </c>
      <c r="AJ110" s="194">
        <f t="shared" si="47"/>
        <v>0</v>
      </c>
      <c r="AK110" s="194">
        <f t="shared" si="47"/>
        <v>0</v>
      </c>
      <c r="AL110" s="194">
        <f t="shared" si="47"/>
        <v>0</v>
      </c>
      <c r="AM110" s="194">
        <f t="shared" si="47"/>
        <v>0</v>
      </c>
      <c r="AN110" s="194">
        <f t="shared" si="47"/>
        <v>0</v>
      </c>
      <c r="AO110" s="194">
        <f t="shared" si="47"/>
        <v>0</v>
      </c>
      <c r="AP110" s="194">
        <f t="shared" si="47"/>
        <v>0</v>
      </c>
    </row>
    <row r="111" spans="1:42" x14ac:dyDescent="0.2">
      <c r="A111" s="119" t="s">
        <v>4</v>
      </c>
      <c r="B111" s="189">
        <f>B212</f>
        <v>0</v>
      </c>
      <c r="C111" s="189">
        <f>C212</f>
        <v>0</v>
      </c>
      <c r="D111" s="189">
        <f t="shared" ref="D111:AP111" si="48">D212</f>
        <v>0</v>
      </c>
      <c r="E111" s="189">
        <f t="shared" si="48"/>
        <v>0</v>
      </c>
      <c r="F111" s="189">
        <f t="shared" si="48"/>
        <v>0</v>
      </c>
      <c r="G111" s="189">
        <f t="shared" si="48"/>
        <v>0</v>
      </c>
      <c r="H111" s="189">
        <f t="shared" si="48"/>
        <v>0</v>
      </c>
      <c r="I111" s="189">
        <f t="shared" si="48"/>
        <v>0</v>
      </c>
      <c r="J111" s="189">
        <f t="shared" si="48"/>
        <v>0</v>
      </c>
      <c r="K111" s="189">
        <f t="shared" si="48"/>
        <v>0</v>
      </c>
      <c r="L111" s="189">
        <f t="shared" si="48"/>
        <v>0</v>
      </c>
      <c r="M111" s="189">
        <f t="shared" si="48"/>
        <v>0</v>
      </c>
      <c r="N111" s="189">
        <f t="shared" si="48"/>
        <v>0</v>
      </c>
      <c r="O111" s="189">
        <f t="shared" si="48"/>
        <v>0</v>
      </c>
      <c r="P111" s="189">
        <f t="shared" si="48"/>
        <v>0</v>
      </c>
      <c r="Q111" s="189">
        <f t="shared" si="48"/>
        <v>0</v>
      </c>
      <c r="R111" s="189">
        <f t="shared" si="48"/>
        <v>0</v>
      </c>
      <c r="S111" s="189">
        <f t="shared" si="48"/>
        <v>0</v>
      </c>
      <c r="T111" s="189">
        <f t="shared" si="48"/>
        <v>0</v>
      </c>
      <c r="U111" s="189">
        <f t="shared" si="48"/>
        <v>0</v>
      </c>
      <c r="V111" s="189">
        <f t="shared" si="48"/>
        <v>0</v>
      </c>
      <c r="W111" s="189">
        <f t="shared" si="48"/>
        <v>0</v>
      </c>
      <c r="X111" s="189">
        <f t="shared" si="48"/>
        <v>0</v>
      </c>
      <c r="Y111" s="189">
        <f t="shared" si="48"/>
        <v>0</v>
      </c>
      <c r="Z111" s="189">
        <f t="shared" si="48"/>
        <v>0</v>
      </c>
      <c r="AA111" s="189">
        <f t="shared" si="48"/>
        <v>0</v>
      </c>
      <c r="AB111" s="189">
        <f t="shared" si="48"/>
        <v>0</v>
      </c>
      <c r="AC111" s="189">
        <f t="shared" si="48"/>
        <v>0</v>
      </c>
      <c r="AD111" s="189">
        <f t="shared" si="48"/>
        <v>0</v>
      </c>
      <c r="AE111" s="189">
        <f t="shared" si="48"/>
        <v>0</v>
      </c>
      <c r="AF111" s="189">
        <f t="shared" si="48"/>
        <v>0</v>
      </c>
      <c r="AG111" s="189">
        <f t="shared" si="48"/>
        <v>0</v>
      </c>
      <c r="AH111" s="189">
        <f t="shared" si="48"/>
        <v>0</v>
      </c>
      <c r="AI111" s="189">
        <f t="shared" si="48"/>
        <v>0</v>
      </c>
      <c r="AJ111" s="189">
        <f t="shared" si="48"/>
        <v>0</v>
      </c>
      <c r="AK111" s="189">
        <f t="shared" si="48"/>
        <v>0</v>
      </c>
      <c r="AL111" s="189">
        <f t="shared" si="48"/>
        <v>0</v>
      </c>
      <c r="AM111" s="189">
        <f t="shared" si="48"/>
        <v>0</v>
      </c>
      <c r="AN111" s="189">
        <f t="shared" si="48"/>
        <v>0</v>
      </c>
      <c r="AO111" s="189">
        <f t="shared" si="48"/>
        <v>0</v>
      </c>
      <c r="AP111" s="189">
        <f t="shared" si="48"/>
        <v>0</v>
      </c>
    </row>
    <row r="112" spans="1:42" x14ac:dyDescent="0.2">
      <c r="A112" s="119" t="s">
        <v>13</v>
      </c>
      <c r="B112" s="189">
        <f>SUM(B110:B111)</f>
        <v>0</v>
      </c>
      <c r="C112" s="189">
        <f>SUM(C110:C111)</f>
        <v>0</v>
      </c>
      <c r="D112" s="189">
        <f>SUM(D110:D111)</f>
        <v>0</v>
      </c>
      <c r="E112" s="189">
        <f t="shared" ref="E112:AP112" si="49">SUM(E110:E111)</f>
        <v>0</v>
      </c>
      <c r="F112" s="189">
        <f t="shared" si="49"/>
        <v>0</v>
      </c>
      <c r="G112" s="189">
        <f t="shared" si="49"/>
        <v>0</v>
      </c>
      <c r="H112" s="189">
        <f t="shared" si="49"/>
        <v>0</v>
      </c>
      <c r="I112" s="189">
        <f t="shared" si="49"/>
        <v>0</v>
      </c>
      <c r="J112" s="189">
        <f t="shared" si="49"/>
        <v>0</v>
      </c>
      <c r="K112" s="189">
        <f t="shared" si="49"/>
        <v>0</v>
      </c>
      <c r="L112" s="189">
        <f t="shared" si="49"/>
        <v>0</v>
      </c>
      <c r="M112" s="189">
        <f t="shared" si="49"/>
        <v>0</v>
      </c>
      <c r="N112" s="189">
        <f t="shared" si="49"/>
        <v>0</v>
      </c>
      <c r="O112" s="189">
        <f t="shared" si="49"/>
        <v>0</v>
      </c>
      <c r="P112" s="189">
        <f t="shared" si="49"/>
        <v>0</v>
      </c>
      <c r="Q112" s="189">
        <f t="shared" si="49"/>
        <v>0</v>
      </c>
      <c r="R112" s="189">
        <f t="shared" si="49"/>
        <v>0</v>
      </c>
      <c r="S112" s="189">
        <f t="shared" si="49"/>
        <v>0</v>
      </c>
      <c r="T112" s="189">
        <f t="shared" si="49"/>
        <v>0</v>
      </c>
      <c r="U112" s="189">
        <f t="shared" si="49"/>
        <v>0</v>
      </c>
      <c r="V112" s="189">
        <f t="shared" si="49"/>
        <v>0</v>
      </c>
      <c r="W112" s="189">
        <f t="shared" si="49"/>
        <v>0</v>
      </c>
      <c r="X112" s="189">
        <f t="shared" si="49"/>
        <v>0</v>
      </c>
      <c r="Y112" s="189">
        <f t="shared" si="49"/>
        <v>0</v>
      </c>
      <c r="Z112" s="189">
        <f t="shared" si="49"/>
        <v>0</v>
      </c>
      <c r="AA112" s="189">
        <f t="shared" si="49"/>
        <v>0</v>
      </c>
      <c r="AB112" s="189">
        <f t="shared" si="49"/>
        <v>0</v>
      </c>
      <c r="AC112" s="189">
        <f t="shared" si="49"/>
        <v>0</v>
      </c>
      <c r="AD112" s="189">
        <f t="shared" si="49"/>
        <v>0</v>
      </c>
      <c r="AE112" s="189">
        <f t="shared" si="49"/>
        <v>0</v>
      </c>
      <c r="AF112" s="189">
        <f t="shared" si="49"/>
        <v>0</v>
      </c>
      <c r="AG112" s="189">
        <f t="shared" si="49"/>
        <v>0</v>
      </c>
      <c r="AH112" s="189">
        <f t="shared" si="49"/>
        <v>0</v>
      </c>
      <c r="AI112" s="189">
        <f t="shared" si="49"/>
        <v>0</v>
      </c>
      <c r="AJ112" s="189">
        <f t="shared" si="49"/>
        <v>0</v>
      </c>
      <c r="AK112" s="189">
        <f t="shared" si="49"/>
        <v>0</v>
      </c>
      <c r="AL112" s="189">
        <f t="shared" si="49"/>
        <v>0</v>
      </c>
      <c r="AM112" s="189">
        <f t="shared" si="49"/>
        <v>0</v>
      </c>
      <c r="AN112" s="189">
        <f t="shared" si="49"/>
        <v>0</v>
      </c>
      <c r="AO112" s="189">
        <f t="shared" si="49"/>
        <v>0</v>
      </c>
      <c r="AP112" s="189">
        <f t="shared" si="49"/>
        <v>0</v>
      </c>
    </row>
    <row r="113" spans="1:42" x14ac:dyDescent="0.2">
      <c r="A113" s="280" t="s">
        <v>13</v>
      </c>
      <c r="B113" s="202">
        <f t="shared" ref="B113:AP113" si="50">B98+B104+B108+B112</f>
        <v>0</v>
      </c>
      <c r="C113" s="202">
        <f t="shared" si="50"/>
        <v>0</v>
      </c>
      <c r="D113" s="202">
        <f t="shared" si="50"/>
        <v>0</v>
      </c>
      <c r="E113" s="202">
        <f t="shared" si="50"/>
        <v>0</v>
      </c>
      <c r="F113" s="202">
        <f t="shared" si="50"/>
        <v>0</v>
      </c>
      <c r="G113" s="202">
        <f t="shared" si="50"/>
        <v>0</v>
      </c>
      <c r="H113" s="202">
        <f t="shared" si="50"/>
        <v>0</v>
      </c>
      <c r="I113" s="202">
        <f t="shared" si="50"/>
        <v>0</v>
      </c>
      <c r="J113" s="202">
        <f t="shared" si="50"/>
        <v>0</v>
      </c>
      <c r="K113" s="202">
        <f t="shared" si="50"/>
        <v>0</v>
      </c>
      <c r="L113" s="202">
        <f t="shared" si="50"/>
        <v>0</v>
      </c>
      <c r="M113" s="202">
        <f t="shared" si="50"/>
        <v>0</v>
      </c>
      <c r="N113" s="202">
        <f t="shared" si="50"/>
        <v>0</v>
      </c>
      <c r="O113" s="202">
        <f t="shared" si="50"/>
        <v>0</v>
      </c>
      <c r="P113" s="202">
        <f t="shared" si="50"/>
        <v>0</v>
      </c>
      <c r="Q113" s="202">
        <f t="shared" si="50"/>
        <v>0</v>
      </c>
      <c r="R113" s="202">
        <f t="shared" si="50"/>
        <v>0</v>
      </c>
      <c r="S113" s="202">
        <f t="shared" si="50"/>
        <v>0</v>
      </c>
      <c r="T113" s="202">
        <f t="shared" si="50"/>
        <v>0</v>
      </c>
      <c r="U113" s="202">
        <f t="shared" si="50"/>
        <v>0</v>
      </c>
      <c r="V113" s="202">
        <f t="shared" si="50"/>
        <v>0</v>
      </c>
      <c r="W113" s="202">
        <f t="shared" si="50"/>
        <v>0</v>
      </c>
      <c r="X113" s="202">
        <f t="shared" si="50"/>
        <v>0</v>
      </c>
      <c r="Y113" s="202">
        <f t="shared" si="50"/>
        <v>0</v>
      </c>
      <c r="Z113" s="202">
        <f t="shared" si="50"/>
        <v>0</v>
      </c>
      <c r="AA113" s="202">
        <f t="shared" si="50"/>
        <v>0</v>
      </c>
      <c r="AB113" s="202">
        <f t="shared" si="50"/>
        <v>0</v>
      </c>
      <c r="AC113" s="202">
        <f t="shared" si="50"/>
        <v>0</v>
      </c>
      <c r="AD113" s="202">
        <f t="shared" si="50"/>
        <v>0</v>
      </c>
      <c r="AE113" s="202">
        <f t="shared" si="50"/>
        <v>0</v>
      </c>
      <c r="AF113" s="202">
        <f t="shared" si="50"/>
        <v>0</v>
      </c>
      <c r="AG113" s="202">
        <f t="shared" si="50"/>
        <v>0</v>
      </c>
      <c r="AH113" s="202">
        <f t="shared" si="50"/>
        <v>0</v>
      </c>
      <c r="AI113" s="202">
        <f t="shared" si="50"/>
        <v>0</v>
      </c>
      <c r="AJ113" s="202">
        <f t="shared" si="50"/>
        <v>0</v>
      </c>
      <c r="AK113" s="202">
        <f t="shared" si="50"/>
        <v>0</v>
      </c>
      <c r="AL113" s="202">
        <f t="shared" si="50"/>
        <v>0</v>
      </c>
      <c r="AM113" s="202">
        <f t="shared" si="50"/>
        <v>0</v>
      </c>
      <c r="AN113" s="202">
        <f t="shared" si="50"/>
        <v>0</v>
      </c>
      <c r="AO113" s="202">
        <f t="shared" si="50"/>
        <v>0</v>
      </c>
      <c r="AP113" s="202">
        <f t="shared" si="50"/>
        <v>0</v>
      </c>
    </row>
    <row r="114" spans="1:42" x14ac:dyDescent="0.2">
      <c r="A114" s="29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89"/>
      <c r="AE114" s="189"/>
      <c r="AF114" s="189"/>
      <c r="AG114" s="189"/>
      <c r="AH114" s="189"/>
      <c r="AI114" s="189"/>
      <c r="AJ114" s="189"/>
      <c r="AK114" s="189"/>
      <c r="AL114" s="189"/>
      <c r="AM114" s="189"/>
      <c r="AN114" s="189"/>
      <c r="AO114" s="189"/>
      <c r="AP114" s="189"/>
    </row>
    <row r="115" spans="1:42" x14ac:dyDescent="0.2">
      <c r="A115" s="109" t="s">
        <v>237</v>
      </c>
      <c r="B115" s="288"/>
      <c r="C115" s="288"/>
      <c r="D115" s="288"/>
      <c r="E115" s="288"/>
      <c r="F115" s="288"/>
      <c r="G115" s="288"/>
      <c r="H115" s="288"/>
      <c r="I115" s="288"/>
      <c r="J115" s="288"/>
      <c r="K115" s="288"/>
      <c r="L115" s="288"/>
      <c r="M115" s="288"/>
      <c r="N115" s="288"/>
      <c r="O115" s="288"/>
      <c r="P115" s="288"/>
      <c r="Q115" s="288"/>
      <c r="R115" s="288"/>
      <c r="S115" s="288"/>
      <c r="T115" s="288"/>
      <c r="U115" s="288"/>
      <c r="V115" s="288"/>
      <c r="W115" s="288"/>
      <c r="X115" s="288"/>
      <c r="Y115" s="288"/>
      <c r="Z115" s="288"/>
      <c r="AA115" s="288"/>
      <c r="AB115" s="288"/>
      <c r="AC115" s="288"/>
      <c r="AD115" s="288"/>
      <c r="AE115" s="288"/>
      <c r="AF115" s="288"/>
      <c r="AG115" s="288"/>
      <c r="AH115" s="288"/>
      <c r="AI115" s="288"/>
      <c r="AJ115" s="288"/>
      <c r="AK115" s="288"/>
      <c r="AL115" s="288"/>
      <c r="AM115" s="288"/>
      <c r="AN115" s="288"/>
      <c r="AO115" s="288"/>
      <c r="AP115" s="288"/>
    </row>
    <row r="116" spans="1:42" s="122" customFormat="1" x14ac:dyDescent="0.2">
      <c r="A116" s="119"/>
    </row>
    <row r="117" spans="1:42" x14ac:dyDescent="0.2">
      <c r="A117" s="117" t="s">
        <v>218</v>
      </c>
      <c r="B117" s="143">
        <f>ROUND(IF(ISERROR(IRR($B113:B113)),0,IRR($B113:B113)*100),4)</f>
        <v>0</v>
      </c>
      <c r="C117" s="143">
        <f>ROUND(IF(ISERROR(IRR($B113:C113)),0,IRR($B113:C113)*100),4)</f>
        <v>0</v>
      </c>
      <c r="D117" s="143">
        <f>ROUND(IF(ISERROR(IRR($B113:D113)),0,IRR($B113:D113)*100),4)</f>
        <v>0</v>
      </c>
      <c r="E117" s="143">
        <f>ROUND(IF(ISERROR(IRR($B113:E113)),0,IRR($B113:E113)*100),4)</f>
        <v>0</v>
      </c>
      <c r="F117" s="143">
        <f>ROUND(IF(ISERROR(IRR($B113:F113)),0,IRR($B113:F113)*100),4)</f>
        <v>0</v>
      </c>
      <c r="G117" s="143">
        <f>ROUND(IF(ISERROR(IRR($B113:G113)),0,IRR($B113:G113)*100),4)</f>
        <v>0</v>
      </c>
      <c r="H117" s="143">
        <f>ROUND(IF(ISERROR(IRR($B113:H113)),0,IRR($B113:H113)*100),4)</f>
        <v>0</v>
      </c>
      <c r="I117" s="143">
        <f>ROUND(IF(ISERROR(IRR($B113:I113)),0,IRR($B113:I113)*100),4)</f>
        <v>0</v>
      </c>
      <c r="J117" s="143">
        <f>ROUND(IF(ISERROR(IRR($B113:J113)),0,IRR($B113:J113)*100),4)</f>
        <v>0</v>
      </c>
      <c r="K117" s="143">
        <f>ROUND(IF(ISERROR(IRR($B113:K113)),0,IRR($B113:K113)*100),4)</f>
        <v>0</v>
      </c>
      <c r="L117" s="143">
        <f>ROUND(IF(ISERROR(IRR($B113:L113)),0,IRR($B113:L113)*100),4)</f>
        <v>0</v>
      </c>
      <c r="M117" s="143">
        <f>ROUND(IF(ISERROR(IRR($B113:M113)),0,IRR($B113:M113)*100),4)</f>
        <v>0</v>
      </c>
      <c r="N117" s="143">
        <f>ROUND(IF(ISERROR(IRR($B113:N113)),0,IRR($B113:N113)*100),4)</f>
        <v>0</v>
      </c>
      <c r="O117" s="143">
        <f>ROUND(IF(ISERROR(IRR($B113:O113)),0,IRR($B113:O113)*100),4)</f>
        <v>0</v>
      </c>
      <c r="P117" s="143">
        <f>ROUND(IF(ISERROR(IRR($B113:P113)),0,IRR($B113:P113)*100),4)</f>
        <v>0</v>
      </c>
      <c r="Q117" s="143">
        <f>ROUND(IF(ISERROR(IRR($B113:Q113)),0,IRR($B113:Q113)*100),4)</f>
        <v>0</v>
      </c>
      <c r="R117" s="143">
        <f>ROUND(IF(ISERROR(IRR($B113:R113)),0,IRR($B113:R113)*100),4)</f>
        <v>0</v>
      </c>
      <c r="S117" s="143">
        <f>ROUND(IF(ISERROR(IRR($B113:S113)),0,IRR($B113:S113)*100),4)</f>
        <v>0</v>
      </c>
      <c r="T117" s="143">
        <f>ROUND(IF(ISERROR(IRR($B113:T113)),0,IRR($B113:T113)*100),4)</f>
        <v>0</v>
      </c>
      <c r="U117" s="143">
        <f>ROUND(IF(ISERROR(IRR($B113:U113)),0,IRR($B113:U113)*100),4)</f>
        <v>0</v>
      </c>
      <c r="V117" s="143">
        <f>ROUND(IF(ISERROR(IRR($B113:V113)),0,IRR($B113:V113)*100),4)</f>
        <v>0</v>
      </c>
      <c r="W117" s="143">
        <f>ROUND(IF(ISERROR(IRR($B113:W113)),0,IRR($B113:W113)*100),4)</f>
        <v>0</v>
      </c>
      <c r="X117" s="143">
        <f>ROUND(IF(ISERROR(IRR($B113:X113)),0,IRR($B113:X113)*100),4)</f>
        <v>0</v>
      </c>
      <c r="Y117" s="143">
        <f>ROUND(IF(ISERROR(IRR($B113:Y113)),0,IRR($B113:Y113)*100),4)</f>
        <v>0</v>
      </c>
      <c r="Z117" s="143">
        <f>ROUND(IF(ISERROR(IRR($B113:Z113)),0,IRR($B113:Z113)*100),4)</f>
        <v>0</v>
      </c>
      <c r="AA117" s="143">
        <f>ROUND(IF(ISERROR(IRR($B113:AA113)),0,IRR($B113:AA113)*100),4)</f>
        <v>0</v>
      </c>
      <c r="AB117" s="143">
        <f>ROUND(IF(ISERROR(IRR($B113:AB113)),0,IRR($B113:AB113)*100),4)</f>
        <v>0</v>
      </c>
      <c r="AC117" s="143">
        <f>ROUND(IF(ISERROR(IRR($B113:AC113)),0,IRR($B113:AC113)*100),4)</f>
        <v>0</v>
      </c>
      <c r="AD117" s="143">
        <f>ROUND(IF(ISERROR(IRR($B113:AD113)),0,IRR($B113:AD113)*100),4)</f>
        <v>0</v>
      </c>
      <c r="AE117" s="143">
        <f>ROUND(IF(ISERROR(IRR($B113:AE113)),0,IRR($B113:AE113)*100),4)</f>
        <v>0</v>
      </c>
      <c r="AF117" s="143">
        <f>ROUND(IF(ISERROR(IRR($B113:AF113)),0,IRR($B113:AF113)*100),4)</f>
        <v>0</v>
      </c>
      <c r="AG117" s="143">
        <f>ROUND(IF(ISERROR(IRR($B113:AG113)),0,IRR($B113:AG113)*100),4)</f>
        <v>0</v>
      </c>
      <c r="AH117" s="143">
        <f>ROUND(IF(ISERROR(IRR($B113:AH113)),0,IRR($B113:AH113)*100),4)</f>
        <v>0</v>
      </c>
      <c r="AI117" s="143">
        <f>ROUND(IF(ISERROR(IRR($B113:AI113)),0,IRR($B113:AI113)*100),4)</f>
        <v>0</v>
      </c>
      <c r="AJ117" s="143">
        <f>ROUND(IF(ISERROR(IRR($B113:AJ113)),0,IRR($B113:AJ113)*100),4)</f>
        <v>0</v>
      </c>
      <c r="AK117" s="143">
        <f>ROUND(IF(ISERROR(IRR($B113:AK113)),0,IRR($B113:AK113)*100),4)</f>
        <v>0</v>
      </c>
      <c r="AL117" s="143">
        <f>ROUND(IF(ISERROR(IRR($B113:AL113)),0,IRR($B113:AL113)*100),4)</f>
        <v>0</v>
      </c>
      <c r="AM117" s="143">
        <f>ROUND(IF(ISERROR(IRR($B113:AM113)),0,IRR($B113:AM113)*100),4)</f>
        <v>0</v>
      </c>
      <c r="AN117" s="143">
        <f>ROUND(IF(ISERROR(IRR($B113:AN113)),0,IRR($B113:AN113)*100),4)</f>
        <v>0</v>
      </c>
      <c r="AO117" s="143">
        <f>ROUND(IF(ISERROR(IRR($B113:AO113)),0,IRR($B113:AO113)*100),4)</f>
        <v>0</v>
      </c>
      <c r="AP117" s="143">
        <f>ROUND(IF(ISERROR(IRR($B113:AP113)),0,IRR($B113:AP113)*100),4)</f>
        <v>0</v>
      </c>
    </row>
    <row r="118" spans="1:42" s="16" customFormat="1" x14ac:dyDescent="0.2">
      <c r="A118" s="41" t="s">
        <v>8</v>
      </c>
      <c r="B118" s="269">
        <f>MAX($B$117:B117)</f>
        <v>0</v>
      </c>
      <c r="C118" s="269">
        <f>MAX($B$117:C117)</f>
        <v>0</v>
      </c>
      <c r="D118" s="269">
        <f>MAX($B$117:D117)</f>
        <v>0</v>
      </c>
      <c r="E118" s="269">
        <f>MAX($B$117:E117)</f>
        <v>0</v>
      </c>
      <c r="F118" s="269">
        <f>MAX($B$117:F117)</f>
        <v>0</v>
      </c>
      <c r="G118" s="269">
        <f>MAX($B$117:G117)</f>
        <v>0</v>
      </c>
      <c r="H118" s="269">
        <f>MAX($B$117:H117)</f>
        <v>0</v>
      </c>
      <c r="I118" s="269">
        <f>MAX($B$117:I117)</f>
        <v>0</v>
      </c>
      <c r="J118" s="269">
        <f>MAX($B$117:J117)</f>
        <v>0</v>
      </c>
      <c r="K118" s="269">
        <f>MAX($B$117:K117)</f>
        <v>0</v>
      </c>
      <c r="L118" s="269">
        <f>MAX($B$117:L117)</f>
        <v>0</v>
      </c>
      <c r="M118" s="269">
        <f>MAX($B$117:M117)</f>
        <v>0</v>
      </c>
      <c r="N118" s="269">
        <f>MAX($B$117:N117)</f>
        <v>0</v>
      </c>
      <c r="O118" s="269">
        <f>MAX($B$117:O117)</f>
        <v>0</v>
      </c>
      <c r="P118" s="269">
        <f>MAX($B$117:P117)</f>
        <v>0</v>
      </c>
      <c r="Q118" s="269">
        <f>MAX($B$117:Q117)</f>
        <v>0</v>
      </c>
      <c r="R118" s="269">
        <f>MAX($B$117:R117)</f>
        <v>0</v>
      </c>
      <c r="S118" s="269">
        <f>MAX($B$117:S117)</f>
        <v>0</v>
      </c>
      <c r="T118" s="269">
        <f>MAX($B$117:T117)</f>
        <v>0</v>
      </c>
      <c r="U118" s="269">
        <f>MAX($B$117:U117)</f>
        <v>0</v>
      </c>
      <c r="V118" s="269">
        <f>MAX($B$117:V117)</f>
        <v>0</v>
      </c>
      <c r="W118" s="269">
        <f>MAX($B$117:W117)</f>
        <v>0</v>
      </c>
      <c r="X118" s="269">
        <f>MAX($B$117:X117)</f>
        <v>0</v>
      </c>
      <c r="Y118" s="269">
        <f>MAX($B$117:Y117)</f>
        <v>0</v>
      </c>
      <c r="Z118" s="269">
        <f>MAX($B$117:Z117)</f>
        <v>0</v>
      </c>
      <c r="AA118" s="269">
        <f>MAX($B$117:AA117)</f>
        <v>0</v>
      </c>
      <c r="AB118" s="269">
        <f>MAX($B$117:AB117)</f>
        <v>0</v>
      </c>
      <c r="AC118" s="269">
        <f>MAX($B$117:AC117)</f>
        <v>0</v>
      </c>
      <c r="AD118" s="269">
        <f>MAX($B$117:AD117)</f>
        <v>0</v>
      </c>
      <c r="AE118" s="269">
        <f>MAX($B$117:AE117)</f>
        <v>0</v>
      </c>
      <c r="AF118" s="269">
        <f>MAX($B$117:AF117)</f>
        <v>0</v>
      </c>
      <c r="AG118" s="269">
        <f>MAX($B$117:AG117)</f>
        <v>0</v>
      </c>
      <c r="AH118" s="269">
        <f>MAX($B$117:AH117)</f>
        <v>0</v>
      </c>
      <c r="AI118" s="269">
        <f>MAX($B$117:AI117)</f>
        <v>0</v>
      </c>
      <c r="AJ118" s="269">
        <f>MAX($B$117:AJ117)</f>
        <v>0</v>
      </c>
      <c r="AK118" s="269">
        <f>MAX($B$117:AK117)</f>
        <v>0</v>
      </c>
      <c r="AL118" s="269">
        <f>MAX($B$117:AL117)</f>
        <v>0</v>
      </c>
      <c r="AM118" s="269">
        <f>MAX($B$117:AM117)</f>
        <v>0</v>
      </c>
      <c r="AN118" s="269">
        <f>MAX($B$117:AN117)</f>
        <v>0</v>
      </c>
      <c r="AO118" s="269">
        <f>MAX($B$117:AO117)</f>
        <v>0</v>
      </c>
      <c r="AP118" s="269">
        <f>MAX($B$117:AP117)</f>
        <v>0</v>
      </c>
    </row>
    <row r="119" spans="1:42" x14ac:dyDescent="0.2">
      <c r="A119" s="117" t="s">
        <v>219</v>
      </c>
      <c r="B119" s="205">
        <f>SUM(C119:AP119)</f>
        <v>0</v>
      </c>
      <c r="C119" s="199">
        <f t="shared" ref="C119:AP119" si="51">IF(AND(B118&lt;IRRTarget,C118&gt;=IRRTarget),C$2,0)</f>
        <v>0</v>
      </c>
      <c r="D119" s="199">
        <f t="shared" si="51"/>
        <v>0</v>
      </c>
      <c r="E119" s="199">
        <f t="shared" si="51"/>
        <v>0</v>
      </c>
      <c r="F119" s="199">
        <f t="shared" si="51"/>
        <v>0</v>
      </c>
      <c r="G119" s="199">
        <f t="shared" si="51"/>
        <v>0</v>
      </c>
      <c r="H119" s="199">
        <f t="shared" si="51"/>
        <v>0</v>
      </c>
      <c r="I119" s="199">
        <f t="shared" si="51"/>
        <v>0</v>
      </c>
      <c r="J119" s="199">
        <f t="shared" si="51"/>
        <v>0</v>
      </c>
      <c r="K119" s="199">
        <f t="shared" si="51"/>
        <v>0</v>
      </c>
      <c r="L119" s="199">
        <f t="shared" si="51"/>
        <v>0</v>
      </c>
      <c r="M119" s="199">
        <f t="shared" si="51"/>
        <v>0</v>
      </c>
      <c r="N119" s="199">
        <f>IF(AND(M118&lt;IRRTarget,N118&gt;=IRRTarget),N$2,0)</f>
        <v>0</v>
      </c>
      <c r="O119" s="199">
        <f t="shared" si="51"/>
        <v>0</v>
      </c>
      <c r="P119" s="199">
        <f t="shared" si="51"/>
        <v>0</v>
      </c>
      <c r="Q119" s="199">
        <f t="shared" si="51"/>
        <v>0</v>
      </c>
      <c r="R119" s="199">
        <f t="shared" si="51"/>
        <v>0</v>
      </c>
      <c r="S119" s="199">
        <f t="shared" si="51"/>
        <v>0</v>
      </c>
      <c r="T119" s="199">
        <f t="shared" si="51"/>
        <v>0</v>
      </c>
      <c r="U119" s="199">
        <f t="shared" si="51"/>
        <v>0</v>
      </c>
      <c r="V119" s="199">
        <f t="shared" si="51"/>
        <v>0</v>
      </c>
      <c r="W119" s="199">
        <f t="shared" si="51"/>
        <v>0</v>
      </c>
      <c r="X119" s="199">
        <f t="shared" si="51"/>
        <v>0</v>
      </c>
      <c r="Y119" s="199">
        <f t="shared" si="51"/>
        <v>0</v>
      </c>
      <c r="Z119" s="199">
        <f t="shared" si="51"/>
        <v>0</v>
      </c>
      <c r="AA119" s="199">
        <f t="shared" si="51"/>
        <v>0</v>
      </c>
      <c r="AB119" s="199">
        <f t="shared" si="51"/>
        <v>0</v>
      </c>
      <c r="AC119" s="199">
        <f t="shared" si="51"/>
        <v>0</v>
      </c>
      <c r="AD119" s="199">
        <f t="shared" si="51"/>
        <v>0</v>
      </c>
      <c r="AE119" s="199">
        <f t="shared" si="51"/>
        <v>0</v>
      </c>
      <c r="AF119" s="199">
        <f t="shared" si="51"/>
        <v>0</v>
      </c>
      <c r="AG119" s="199">
        <f t="shared" si="51"/>
        <v>0</v>
      </c>
      <c r="AH119" s="199">
        <f t="shared" si="51"/>
        <v>0</v>
      </c>
      <c r="AI119" s="199">
        <f t="shared" si="51"/>
        <v>0</v>
      </c>
      <c r="AJ119" s="199">
        <f t="shared" si="51"/>
        <v>0</v>
      </c>
      <c r="AK119" s="199">
        <f t="shared" si="51"/>
        <v>0</v>
      </c>
      <c r="AL119" s="199">
        <f t="shared" si="51"/>
        <v>0</v>
      </c>
      <c r="AM119" s="199">
        <f t="shared" si="51"/>
        <v>0</v>
      </c>
      <c r="AN119" s="199">
        <f t="shared" si="51"/>
        <v>0</v>
      </c>
      <c r="AO119" s="199">
        <f t="shared" si="51"/>
        <v>0</v>
      </c>
      <c r="AP119" s="199">
        <f t="shared" si="51"/>
        <v>0</v>
      </c>
    </row>
    <row r="120" spans="1:42" x14ac:dyDescent="0.2">
      <c r="A120" s="117"/>
      <c r="B120" s="207"/>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x14ac:dyDescent="0.2">
      <c r="A121" s="117" t="s">
        <v>221</v>
      </c>
      <c r="B121" s="237">
        <f>B113+NPV(NominalDiscountRate/100,C113:AP113)</f>
        <v>0</v>
      </c>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row>
    <row r="122" spans="1:42" s="122" customFormat="1" x14ac:dyDescent="0.2">
      <c r="A122" s="4"/>
      <c r="B122" s="203"/>
    </row>
    <row r="123" spans="1:42" s="122" customFormat="1" x14ac:dyDescent="0.2">
      <c r="A123" s="109" t="s">
        <v>222</v>
      </c>
      <c r="B123" s="288"/>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c r="AI123" s="288"/>
      <c r="AJ123" s="288"/>
      <c r="AK123" s="288"/>
      <c r="AL123" s="288"/>
      <c r="AM123" s="288"/>
      <c r="AN123" s="288"/>
      <c r="AO123" s="288"/>
      <c r="AP123" s="288"/>
    </row>
    <row r="124" spans="1:42" x14ac:dyDescent="0.2">
      <c r="A124" s="23" t="s">
        <v>214</v>
      </c>
      <c r="B124" s="241">
        <f>B96</f>
        <v>0</v>
      </c>
      <c r="C124" s="194">
        <f>C541+C172+C212-C42-C546-C547+C104+C108-C577-C571-C572-C583-C589-C621-C653+C685-C578+C19</f>
        <v>0</v>
      </c>
      <c r="D124" s="377">
        <f t="shared" ref="D124:AP124" si="52">D541+D172+D212-D42-D546-D547+D104+D108-D577-D571-D572-D583-D589-D621-D653+D685-D578+D19</f>
        <v>0</v>
      </c>
      <c r="E124" s="377">
        <f t="shared" si="52"/>
        <v>0</v>
      </c>
      <c r="F124" s="377">
        <f t="shared" si="52"/>
        <v>0</v>
      </c>
      <c r="G124" s="377">
        <f t="shared" si="52"/>
        <v>0</v>
      </c>
      <c r="H124" s="377">
        <f t="shared" si="52"/>
        <v>0</v>
      </c>
      <c r="I124" s="377">
        <f t="shared" si="52"/>
        <v>0</v>
      </c>
      <c r="J124" s="377">
        <f t="shared" si="52"/>
        <v>0</v>
      </c>
      <c r="K124" s="377">
        <f t="shared" si="52"/>
        <v>0</v>
      </c>
      <c r="L124" s="377">
        <f t="shared" si="52"/>
        <v>0</v>
      </c>
      <c r="M124" s="377">
        <f t="shared" si="52"/>
        <v>0</v>
      </c>
      <c r="N124" s="377">
        <f t="shared" si="52"/>
        <v>0</v>
      </c>
      <c r="O124" s="377">
        <f t="shared" si="52"/>
        <v>0</v>
      </c>
      <c r="P124" s="377">
        <f t="shared" si="52"/>
        <v>0</v>
      </c>
      <c r="Q124" s="377">
        <f t="shared" si="52"/>
        <v>0</v>
      </c>
      <c r="R124" s="377">
        <f t="shared" si="52"/>
        <v>0</v>
      </c>
      <c r="S124" s="377">
        <f t="shared" si="52"/>
        <v>0</v>
      </c>
      <c r="T124" s="377">
        <f t="shared" si="52"/>
        <v>0</v>
      </c>
      <c r="U124" s="377">
        <f t="shared" si="52"/>
        <v>0</v>
      </c>
      <c r="V124" s="377">
        <f t="shared" si="52"/>
        <v>0</v>
      </c>
      <c r="W124" s="377">
        <f t="shared" si="52"/>
        <v>0</v>
      </c>
      <c r="X124" s="377">
        <f t="shared" si="52"/>
        <v>0</v>
      </c>
      <c r="Y124" s="377">
        <f t="shared" si="52"/>
        <v>0</v>
      </c>
      <c r="Z124" s="377">
        <f t="shared" si="52"/>
        <v>0</v>
      </c>
      <c r="AA124" s="377">
        <f t="shared" si="52"/>
        <v>0</v>
      </c>
      <c r="AB124" s="377">
        <f t="shared" si="52"/>
        <v>0</v>
      </c>
      <c r="AC124" s="377">
        <f t="shared" si="52"/>
        <v>0</v>
      </c>
      <c r="AD124" s="377">
        <f t="shared" si="52"/>
        <v>0</v>
      </c>
      <c r="AE124" s="377">
        <f t="shared" si="52"/>
        <v>0</v>
      </c>
      <c r="AF124" s="377">
        <f t="shared" si="52"/>
        <v>0</v>
      </c>
      <c r="AG124" s="377">
        <f t="shared" si="52"/>
        <v>0</v>
      </c>
      <c r="AH124" s="377">
        <f t="shared" si="52"/>
        <v>0</v>
      </c>
      <c r="AI124" s="377">
        <f t="shared" si="52"/>
        <v>0</v>
      </c>
      <c r="AJ124" s="377">
        <f t="shared" si="52"/>
        <v>0</v>
      </c>
      <c r="AK124" s="377">
        <f t="shared" si="52"/>
        <v>0</v>
      </c>
      <c r="AL124" s="377">
        <f t="shared" si="52"/>
        <v>0</v>
      </c>
      <c r="AM124" s="377">
        <f t="shared" si="52"/>
        <v>0</v>
      </c>
      <c r="AN124" s="377">
        <f t="shared" si="52"/>
        <v>0</v>
      </c>
      <c r="AO124" s="377">
        <f t="shared" si="52"/>
        <v>0</v>
      </c>
      <c r="AP124" s="377">
        <f t="shared" si="52"/>
        <v>0</v>
      </c>
    </row>
    <row r="125" spans="1:42" x14ac:dyDescent="0.2">
      <c r="A125" s="23" t="s">
        <v>224</v>
      </c>
      <c r="B125" s="241"/>
      <c r="C125" s="194">
        <f t="shared" ref="C125:AP125" si="53">C12</f>
        <v>0</v>
      </c>
      <c r="D125" s="377">
        <f t="shared" si="53"/>
        <v>0</v>
      </c>
      <c r="E125" s="377">
        <f t="shared" si="53"/>
        <v>0</v>
      </c>
      <c r="F125" s="377">
        <f t="shared" si="53"/>
        <v>0</v>
      </c>
      <c r="G125" s="377">
        <f t="shared" si="53"/>
        <v>0</v>
      </c>
      <c r="H125" s="377">
        <f t="shared" si="53"/>
        <v>0</v>
      </c>
      <c r="I125" s="377">
        <f t="shared" si="53"/>
        <v>0</v>
      </c>
      <c r="J125" s="377">
        <f t="shared" si="53"/>
        <v>0</v>
      </c>
      <c r="K125" s="377">
        <f t="shared" si="53"/>
        <v>0</v>
      </c>
      <c r="L125" s="377">
        <f t="shared" si="53"/>
        <v>0</v>
      </c>
      <c r="M125" s="377">
        <f t="shared" si="53"/>
        <v>0</v>
      </c>
      <c r="N125" s="377">
        <f t="shared" si="53"/>
        <v>0</v>
      </c>
      <c r="O125" s="377">
        <f t="shared" si="53"/>
        <v>0</v>
      </c>
      <c r="P125" s="377">
        <f t="shared" si="53"/>
        <v>0</v>
      </c>
      <c r="Q125" s="377">
        <f t="shared" si="53"/>
        <v>0</v>
      </c>
      <c r="R125" s="377">
        <f t="shared" si="53"/>
        <v>0</v>
      </c>
      <c r="S125" s="377">
        <f t="shared" si="53"/>
        <v>0</v>
      </c>
      <c r="T125" s="377">
        <f t="shared" si="53"/>
        <v>0</v>
      </c>
      <c r="U125" s="377">
        <f t="shared" si="53"/>
        <v>0</v>
      </c>
      <c r="V125" s="377">
        <f t="shared" si="53"/>
        <v>0</v>
      </c>
      <c r="W125" s="377">
        <f t="shared" si="53"/>
        <v>0</v>
      </c>
      <c r="X125" s="377">
        <f t="shared" si="53"/>
        <v>0</v>
      </c>
      <c r="Y125" s="377">
        <f t="shared" si="53"/>
        <v>0</v>
      </c>
      <c r="Z125" s="377">
        <f t="shared" si="53"/>
        <v>0</v>
      </c>
      <c r="AA125" s="377">
        <f t="shared" si="53"/>
        <v>0</v>
      </c>
      <c r="AB125" s="377">
        <f t="shared" si="53"/>
        <v>0</v>
      </c>
      <c r="AC125" s="377">
        <f t="shared" si="53"/>
        <v>0</v>
      </c>
      <c r="AD125" s="377">
        <f t="shared" si="53"/>
        <v>0</v>
      </c>
      <c r="AE125" s="377">
        <f t="shared" si="53"/>
        <v>0</v>
      </c>
      <c r="AF125" s="377">
        <f t="shared" si="53"/>
        <v>0</v>
      </c>
      <c r="AG125" s="377">
        <f t="shared" si="53"/>
        <v>0</v>
      </c>
      <c r="AH125" s="377">
        <f t="shared" si="53"/>
        <v>0</v>
      </c>
      <c r="AI125" s="377">
        <f t="shared" si="53"/>
        <v>0</v>
      </c>
      <c r="AJ125" s="377">
        <f t="shared" si="53"/>
        <v>0</v>
      </c>
      <c r="AK125" s="377">
        <f t="shared" si="53"/>
        <v>0</v>
      </c>
      <c r="AL125" s="377">
        <f t="shared" si="53"/>
        <v>0</v>
      </c>
      <c r="AM125" s="377">
        <f t="shared" si="53"/>
        <v>0</v>
      </c>
      <c r="AN125" s="377">
        <f t="shared" si="53"/>
        <v>0</v>
      </c>
      <c r="AO125" s="377">
        <f t="shared" si="53"/>
        <v>0</v>
      </c>
      <c r="AP125" s="377">
        <f t="shared" si="53"/>
        <v>0</v>
      </c>
    </row>
    <row r="126" spans="1:42" x14ac:dyDescent="0.2">
      <c r="A126" s="23" t="s">
        <v>215</v>
      </c>
      <c r="B126" s="241"/>
      <c r="C126" s="194">
        <f t="shared" ref="C126:AP126" si="54">C5</f>
        <v>0</v>
      </c>
      <c r="D126" s="194">
        <f t="shared" si="54"/>
        <v>0</v>
      </c>
      <c r="E126" s="194">
        <f t="shared" si="54"/>
        <v>0</v>
      </c>
      <c r="F126" s="194">
        <f t="shared" si="54"/>
        <v>0</v>
      </c>
      <c r="G126" s="194">
        <f t="shared" si="54"/>
        <v>0</v>
      </c>
      <c r="H126" s="194">
        <f t="shared" si="54"/>
        <v>0</v>
      </c>
      <c r="I126" s="194">
        <f t="shared" si="54"/>
        <v>0</v>
      </c>
      <c r="J126" s="194">
        <f t="shared" si="54"/>
        <v>0</v>
      </c>
      <c r="K126" s="194">
        <f t="shared" si="54"/>
        <v>0</v>
      </c>
      <c r="L126" s="194">
        <f t="shared" si="54"/>
        <v>0</v>
      </c>
      <c r="M126" s="194">
        <f t="shared" si="54"/>
        <v>0</v>
      </c>
      <c r="N126" s="194">
        <f t="shared" si="54"/>
        <v>0</v>
      </c>
      <c r="O126" s="194">
        <f t="shared" si="54"/>
        <v>0</v>
      </c>
      <c r="P126" s="194">
        <f t="shared" si="54"/>
        <v>0</v>
      </c>
      <c r="Q126" s="194">
        <f t="shared" si="54"/>
        <v>0</v>
      </c>
      <c r="R126" s="194">
        <f t="shared" si="54"/>
        <v>0</v>
      </c>
      <c r="S126" s="194">
        <f t="shared" si="54"/>
        <v>0</v>
      </c>
      <c r="T126" s="194">
        <f t="shared" si="54"/>
        <v>0</v>
      </c>
      <c r="U126" s="194">
        <f t="shared" si="54"/>
        <v>0</v>
      </c>
      <c r="V126" s="194">
        <f t="shared" si="54"/>
        <v>0</v>
      </c>
      <c r="W126" s="194">
        <f t="shared" si="54"/>
        <v>0</v>
      </c>
      <c r="X126" s="194">
        <f t="shared" si="54"/>
        <v>0</v>
      </c>
      <c r="Y126" s="194">
        <f t="shared" si="54"/>
        <v>0</v>
      </c>
      <c r="Z126" s="194">
        <f t="shared" si="54"/>
        <v>0</v>
      </c>
      <c r="AA126" s="194">
        <f t="shared" si="54"/>
        <v>0</v>
      </c>
      <c r="AB126" s="194">
        <f t="shared" si="54"/>
        <v>0</v>
      </c>
      <c r="AC126" s="194">
        <f t="shared" si="54"/>
        <v>0</v>
      </c>
      <c r="AD126" s="194">
        <f t="shared" si="54"/>
        <v>0</v>
      </c>
      <c r="AE126" s="194">
        <f t="shared" si="54"/>
        <v>0</v>
      </c>
      <c r="AF126" s="194">
        <f t="shared" si="54"/>
        <v>0</v>
      </c>
      <c r="AG126" s="194">
        <f t="shared" si="54"/>
        <v>0</v>
      </c>
      <c r="AH126" s="194">
        <f t="shared" si="54"/>
        <v>0</v>
      </c>
      <c r="AI126" s="194">
        <f t="shared" si="54"/>
        <v>0</v>
      </c>
      <c r="AJ126" s="194">
        <f t="shared" si="54"/>
        <v>0</v>
      </c>
      <c r="AK126" s="194">
        <f t="shared" si="54"/>
        <v>0</v>
      </c>
      <c r="AL126" s="194">
        <f t="shared" si="54"/>
        <v>0</v>
      </c>
      <c r="AM126" s="194">
        <f t="shared" si="54"/>
        <v>0</v>
      </c>
      <c r="AN126" s="194">
        <f t="shared" si="54"/>
        <v>0</v>
      </c>
      <c r="AO126" s="194">
        <f t="shared" si="54"/>
        <v>0</v>
      </c>
      <c r="AP126" s="194">
        <f t="shared" si="54"/>
        <v>0</v>
      </c>
    </row>
    <row r="127" spans="1:42" s="122" customFormat="1" x14ac:dyDescent="0.2">
      <c r="A127" s="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213</v>
      </c>
      <c r="B128" s="196">
        <f>-(B124+NPV(NominalDiscountRate/100,C124:AP124))</f>
        <v>0</v>
      </c>
      <c r="C128" s="194"/>
      <c r="D128" s="194"/>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212</v>
      </c>
      <c r="B129" s="196">
        <f>NPV(NominalDiscountRate/100,C126:AP126)</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t="s">
        <v>275</v>
      </c>
      <c r="B130" s="281">
        <f>IF(B129=0,0,B128/B129*100)</f>
        <v>0</v>
      </c>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c r="B131" s="268"/>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225</v>
      </c>
      <c r="B132" s="196">
        <f>NPV(NominalDiscountRate/100,C125:AP125)</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212</v>
      </c>
      <c r="B133" s="196">
        <f>B129</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t="s">
        <v>276</v>
      </c>
      <c r="B134" s="281">
        <f>IF(B133=0,0,B132/B133*100)</f>
        <v>0</v>
      </c>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4"/>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2">
      <c r="A136" s="109" t="s">
        <v>31</v>
      </c>
      <c r="B136" s="288"/>
      <c r="C136" s="288"/>
      <c r="D136" s="288"/>
      <c r="E136" s="288"/>
      <c r="F136" s="288"/>
      <c r="G136" s="288"/>
      <c r="H136" s="288"/>
      <c r="I136" s="288"/>
      <c r="J136" s="288"/>
      <c r="K136" s="288"/>
      <c r="L136" s="288"/>
      <c r="M136" s="288"/>
      <c r="N136" s="288"/>
      <c r="O136" s="288"/>
      <c r="P136" s="288"/>
      <c r="Q136" s="288"/>
      <c r="R136" s="288"/>
      <c r="S136" s="288"/>
      <c r="T136" s="288"/>
      <c r="U136" s="288"/>
      <c r="V136" s="288"/>
      <c r="W136" s="288"/>
      <c r="X136" s="288"/>
      <c r="Y136" s="288"/>
      <c r="Z136" s="288"/>
      <c r="AA136" s="288"/>
      <c r="AB136" s="288"/>
      <c r="AC136" s="288"/>
      <c r="AD136" s="288"/>
      <c r="AE136" s="288"/>
      <c r="AF136" s="288"/>
      <c r="AG136" s="288"/>
      <c r="AH136" s="288"/>
      <c r="AI136" s="288"/>
      <c r="AJ136" s="288"/>
      <c r="AK136" s="288"/>
      <c r="AL136" s="288"/>
      <c r="AM136" s="288"/>
      <c r="AN136" s="288"/>
      <c r="AO136" s="288"/>
      <c r="AP136" s="288"/>
    </row>
    <row r="137" spans="1:42" s="204" customFormat="1" x14ac:dyDescent="0.2">
      <c r="A137" s="29" t="s">
        <v>45</v>
      </c>
    </row>
    <row r="138" spans="1:42" s="16" customFormat="1" x14ac:dyDescent="0.2">
      <c r="A138" s="118" t="s">
        <v>32</v>
      </c>
      <c r="B138" s="204"/>
      <c r="C138" s="188">
        <f t="shared" ref="C138:AP138" si="55">C44</f>
        <v>0</v>
      </c>
      <c r="D138" s="188">
        <f t="shared" si="55"/>
        <v>0</v>
      </c>
      <c r="E138" s="188">
        <f t="shared" si="55"/>
        <v>0</v>
      </c>
      <c r="F138" s="188">
        <f t="shared" si="55"/>
        <v>0</v>
      </c>
      <c r="G138" s="188">
        <f t="shared" si="55"/>
        <v>0</v>
      </c>
      <c r="H138" s="188">
        <f t="shared" si="55"/>
        <v>0</v>
      </c>
      <c r="I138" s="188">
        <f t="shared" si="55"/>
        <v>0</v>
      </c>
      <c r="J138" s="188">
        <f t="shared" si="55"/>
        <v>0</v>
      </c>
      <c r="K138" s="188">
        <f t="shared" si="55"/>
        <v>0</v>
      </c>
      <c r="L138" s="188">
        <f t="shared" si="55"/>
        <v>0</v>
      </c>
      <c r="M138" s="188">
        <f t="shared" si="55"/>
        <v>0</v>
      </c>
      <c r="N138" s="188">
        <f t="shared" si="55"/>
        <v>0</v>
      </c>
      <c r="O138" s="188">
        <f t="shared" si="55"/>
        <v>0</v>
      </c>
      <c r="P138" s="188">
        <f t="shared" si="55"/>
        <v>0</v>
      </c>
      <c r="Q138" s="188">
        <f t="shared" si="55"/>
        <v>0</v>
      </c>
      <c r="R138" s="188">
        <f t="shared" si="55"/>
        <v>0</v>
      </c>
      <c r="S138" s="188">
        <f t="shared" si="55"/>
        <v>0</v>
      </c>
      <c r="T138" s="188">
        <f t="shared" si="55"/>
        <v>0</v>
      </c>
      <c r="U138" s="188">
        <f t="shared" si="55"/>
        <v>0</v>
      </c>
      <c r="V138" s="188">
        <f t="shared" si="55"/>
        <v>0</v>
      </c>
      <c r="W138" s="188">
        <f t="shared" si="55"/>
        <v>0</v>
      </c>
      <c r="X138" s="188">
        <f t="shared" si="55"/>
        <v>0</v>
      </c>
      <c r="Y138" s="188">
        <f t="shared" si="55"/>
        <v>0</v>
      </c>
      <c r="Z138" s="188">
        <f t="shared" si="55"/>
        <v>0</v>
      </c>
      <c r="AA138" s="188">
        <f t="shared" si="55"/>
        <v>0</v>
      </c>
      <c r="AB138" s="188">
        <f t="shared" si="55"/>
        <v>0</v>
      </c>
      <c r="AC138" s="188">
        <f t="shared" si="55"/>
        <v>0</v>
      </c>
      <c r="AD138" s="188">
        <f t="shared" si="55"/>
        <v>0</v>
      </c>
      <c r="AE138" s="188">
        <f t="shared" si="55"/>
        <v>0</v>
      </c>
      <c r="AF138" s="188">
        <f t="shared" si="55"/>
        <v>0</v>
      </c>
      <c r="AG138" s="188">
        <f t="shared" si="55"/>
        <v>0</v>
      </c>
      <c r="AH138" s="188">
        <f t="shared" si="55"/>
        <v>0</v>
      </c>
      <c r="AI138" s="188">
        <f t="shared" si="55"/>
        <v>0</v>
      </c>
      <c r="AJ138" s="188">
        <f t="shared" si="55"/>
        <v>0</v>
      </c>
      <c r="AK138" s="188">
        <f t="shared" si="55"/>
        <v>0</v>
      </c>
      <c r="AL138" s="188">
        <f t="shared" si="55"/>
        <v>0</v>
      </c>
      <c r="AM138" s="188">
        <f t="shared" si="55"/>
        <v>0</v>
      </c>
      <c r="AN138" s="188">
        <f t="shared" si="55"/>
        <v>0</v>
      </c>
      <c r="AO138" s="188">
        <f t="shared" si="55"/>
        <v>0</v>
      </c>
      <c r="AP138" s="188">
        <f t="shared" si="55"/>
        <v>0</v>
      </c>
    </row>
    <row r="139" spans="1:42" s="16" customFormat="1" x14ac:dyDescent="0.2">
      <c r="A139" s="118" t="s">
        <v>41</v>
      </c>
      <c r="B139" s="204"/>
      <c r="C139" s="188">
        <f t="shared" ref="C139:AP139" si="56">C685</f>
        <v>0</v>
      </c>
      <c r="D139" s="188">
        <f t="shared" si="56"/>
        <v>0</v>
      </c>
      <c r="E139" s="188">
        <f t="shared" si="56"/>
        <v>0</v>
      </c>
      <c r="F139" s="188">
        <f t="shared" si="56"/>
        <v>0</v>
      </c>
      <c r="G139" s="188">
        <f t="shared" si="56"/>
        <v>0</v>
      </c>
      <c r="H139" s="188">
        <f t="shared" si="56"/>
        <v>0</v>
      </c>
      <c r="I139" s="188">
        <f t="shared" si="56"/>
        <v>0</v>
      </c>
      <c r="J139" s="188">
        <f t="shared" si="56"/>
        <v>0</v>
      </c>
      <c r="K139" s="188">
        <f t="shared" si="56"/>
        <v>0</v>
      </c>
      <c r="L139" s="188">
        <f t="shared" si="56"/>
        <v>0</v>
      </c>
      <c r="M139" s="188">
        <f t="shared" si="56"/>
        <v>0</v>
      </c>
      <c r="N139" s="188">
        <f t="shared" si="56"/>
        <v>0</v>
      </c>
      <c r="O139" s="188">
        <f t="shared" si="56"/>
        <v>0</v>
      </c>
      <c r="P139" s="188">
        <f t="shared" si="56"/>
        <v>0</v>
      </c>
      <c r="Q139" s="188">
        <f t="shared" si="56"/>
        <v>0</v>
      </c>
      <c r="R139" s="188">
        <f t="shared" si="56"/>
        <v>0</v>
      </c>
      <c r="S139" s="188">
        <f t="shared" si="56"/>
        <v>0</v>
      </c>
      <c r="T139" s="188">
        <f t="shared" si="56"/>
        <v>0</v>
      </c>
      <c r="U139" s="188">
        <f t="shared" si="56"/>
        <v>0</v>
      </c>
      <c r="V139" s="188">
        <f t="shared" si="56"/>
        <v>0</v>
      </c>
      <c r="W139" s="188">
        <f t="shared" si="56"/>
        <v>0</v>
      </c>
      <c r="X139" s="188">
        <f t="shared" si="56"/>
        <v>0</v>
      </c>
      <c r="Y139" s="188">
        <f t="shared" si="56"/>
        <v>0</v>
      </c>
      <c r="Z139" s="188">
        <f t="shared" si="56"/>
        <v>0</v>
      </c>
      <c r="AA139" s="188">
        <f t="shared" si="56"/>
        <v>0</v>
      </c>
      <c r="AB139" s="188">
        <f t="shared" si="56"/>
        <v>0</v>
      </c>
      <c r="AC139" s="188">
        <f t="shared" si="56"/>
        <v>0</v>
      </c>
      <c r="AD139" s="188">
        <f t="shared" si="56"/>
        <v>0</v>
      </c>
      <c r="AE139" s="188">
        <f t="shared" si="56"/>
        <v>0</v>
      </c>
      <c r="AF139" s="188">
        <f t="shared" si="56"/>
        <v>0</v>
      </c>
      <c r="AG139" s="188">
        <f t="shared" si="56"/>
        <v>0</v>
      </c>
      <c r="AH139" s="188">
        <f t="shared" si="56"/>
        <v>0</v>
      </c>
      <c r="AI139" s="188">
        <f t="shared" si="56"/>
        <v>0</v>
      </c>
      <c r="AJ139" s="188">
        <f t="shared" si="56"/>
        <v>0</v>
      </c>
      <c r="AK139" s="188">
        <f t="shared" si="56"/>
        <v>0</v>
      </c>
      <c r="AL139" s="188">
        <f t="shared" si="56"/>
        <v>0</v>
      </c>
      <c r="AM139" s="188">
        <f t="shared" si="56"/>
        <v>0</v>
      </c>
      <c r="AN139" s="188">
        <f t="shared" si="56"/>
        <v>0</v>
      </c>
      <c r="AO139" s="188">
        <f t="shared" si="56"/>
        <v>0</v>
      </c>
      <c r="AP139" s="188">
        <f t="shared" si="56"/>
        <v>0</v>
      </c>
    </row>
    <row r="140" spans="1:42" s="16" customFormat="1" x14ac:dyDescent="0.2">
      <c r="A140" s="118" t="s">
        <v>33</v>
      </c>
      <c r="B140" s="204"/>
      <c r="C140" s="188">
        <f t="shared" ref="C140:AP140" si="57">-C546</f>
        <v>0</v>
      </c>
      <c r="D140" s="188">
        <f t="shared" si="57"/>
        <v>0</v>
      </c>
      <c r="E140" s="188">
        <f t="shared" si="57"/>
        <v>0</v>
      </c>
      <c r="F140" s="188">
        <f t="shared" si="57"/>
        <v>0</v>
      </c>
      <c r="G140" s="188">
        <f t="shared" si="57"/>
        <v>0</v>
      </c>
      <c r="H140" s="188">
        <f t="shared" si="57"/>
        <v>0</v>
      </c>
      <c r="I140" s="188">
        <f t="shared" si="57"/>
        <v>0</v>
      </c>
      <c r="J140" s="188">
        <f t="shared" si="57"/>
        <v>0</v>
      </c>
      <c r="K140" s="188">
        <f t="shared" si="57"/>
        <v>0</v>
      </c>
      <c r="L140" s="188">
        <f t="shared" si="57"/>
        <v>0</v>
      </c>
      <c r="M140" s="188">
        <f t="shared" si="57"/>
        <v>0</v>
      </c>
      <c r="N140" s="188">
        <f t="shared" si="57"/>
        <v>0</v>
      </c>
      <c r="O140" s="188">
        <f t="shared" si="57"/>
        <v>0</v>
      </c>
      <c r="P140" s="188">
        <f t="shared" si="57"/>
        <v>0</v>
      </c>
      <c r="Q140" s="188">
        <f t="shared" si="57"/>
        <v>0</v>
      </c>
      <c r="R140" s="188">
        <f t="shared" si="57"/>
        <v>0</v>
      </c>
      <c r="S140" s="188">
        <f t="shared" si="57"/>
        <v>0</v>
      </c>
      <c r="T140" s="188">
        <f t="shared" si="57"/>
        <v>0</v>
      </c>
      <c r="U140" s="188">
        <f t="shared" si="57"/>
        <v>0</v>
      </c>
      <c r="V140" s="188">
        <f t="shared" si="57"/>
        <v>0</v>
      </c>
      <c r="W140" s="188">
        <f t="shared" si="57"/>
        <v>0</v>
      </c>
      <c r="X140" s="188">
        <f t="shared" si="57"/>
        <v>0</v>
      </c>
      <c r="Y140" s="188">
        <f t="shared" si="57"/>
        <v>0</v>
      </c>
      <c r="Z140" s="188">
        <f t="shared" si="57"/>
        <v>0</v>
      </c>
      <c r="AA140" s="188">
        <f t="shared" si="57"/>
        <v>0</v>
      </c>
      <c r="AB140" s="188">
        <f t="shared" si="57"/>
        <v>0</v>
      </c>
      <c r="AC140" s="188">
        <f t="shared" si="57"/>
        <v>0</v>
      </c>
      <c r="AD140" s="188">
        <f t="shared" si="57"/>
        <v>0</v>
      </c>
      <c r="AE140" s="188">
        <f t="shared" si="57"/>
        <v>0</v>
      </c>
      <c r="AF140" s="188">
        <f t="shared" si="57"/>
        <v>0</v>
      </c>
      <c r="AG140" s="188">
        <f t="shared" si="57"/>
        <v>0</v>
      </c>
      <c r="AH140" s="188">
        <f t="shared" si="57"/>
        <v>0</v>
      </c>
      <c r="AI140" s="188">
        <f t="shared" si="57"/>
        <v>0</v>
      </c>
      <c r="AJ140" s="188">
        <f t="shared" si="57"/>
        <v>0</v>
      </c>
      <c r="AK140" s="188">
        <f t="shared" si="57"/>
        <v>0</v>
      </c>
      <c r="AL140" s="188">
        <f t="shared" si="57"/>
        <v>0</v>
      </c>
      <c r="AM140" s="188">
        <f t="shared" si="57"/>
        <v>0</v>
      </c>
      <c r="AN140" s="188">
        <f t="shared" si="57"/>
        <v>0</v>
      </c>
      <c r="AO140" s="188">
        <f t="shared" si="57"/>
        <v>0</v>
      </c>
      <c r="AP140" s="188">
        <f t="shared" si="57"/>
        <v>0</v>
      </c>
    </row>
    <row r="141" spans="1:42" s="9" customFormat="1" x14ac:dyDescent="0.2">
      <c r="A141" s="118" t="s">
        <v>36</v>
      </c>
      <c r="B141" s="204"/>
      <c r="C141" s="163">
        <f t="shared" ref="C141:AP141" si="58">IF(C$2&lt;=analysis_period,-C267-C297-C323-C349,0)</f>
        <v>0</v>
      </c>
      <c r="D141" s="163">
        <f t="shared" si="58"/>
        <v>0</v>
      </c>
      <c r="E141" s="163">
        <f t="shared" si="58"/>
        <v>0</v>
      </c>
      <c r="F141" s="163">
        <f t="shared" si="58"/>
        <v>0</v>
      </c>
      <c r="G141" s="163">
        <f t="shared" si="58"/>
        <v>0</v>
      </c>
      <c r="H141" s="163">
        <f t="shared" si="58"/>
        <v>0</v>
      </c>
      <c r="I141" s="163">
        <f t="shared" si="58"/>
        <v>0</v>
      </c>
      <c r="J141" s="163">
        <f t="shared" si="58"/>
        <v>0</v>
      </c>
      <c r="K141" s="163">
        <f t="shared" si="58"/>
        <v>0</v>
      </c>
      <c r="L141" s="163">
        <f t="shared" si="58"/>
        <v>0</v>
      </c>
      <c r="M141" s="163">
        <f t="shared" si="58"/>
        <v>0</v>
      </c>
      <c r="N141" s="163">
        <f t="shared" si="58"/>
        <v>0</v>
      </c>
      <c r="O141" s="163">
        <f t="shared" si="58"/>
        <v>0</v>
      </c>
      <c r="P141" s="163">
        <f t="shared" si="58"/>
        <v>0</v>
      </c>
      <c r="Q141" s="163">
        <f t="shared" si="58"/>
        <v>0</v>
      </c>
      <c r="R141" s="163">
        <f t="shared" si="58"/>
        <v>0</v>
      </c>
      <c r="S141" s="163">
        <f t="shared" si="58"/>
        <v>0</v>
      </c>
      <c r="T141" s="163">
        <f t="shared" si="58"/>
        <v>0</v>
      </c>
      <c r="U141" s="163">
        <f t="shared" si="58"/>
        <v>0</v>
      </c>
      <c r="V141" s="163">
        <f t="shared" si="58"/>
        <v>0</v>
      </c>
      <c r="W141" s="163">
        <f t="shared" si="58"/>
        <v>0</v>
      </c>
      <c r="X141" s="163">
        <f t="shared" si="58"/>
        <v>0</v>
      </c>
      <c r="Y141" s="163">
        <f t="shared" si="58"/>
        <v>0</v>
      </c>
      <c r="Z141" s="163">
        <f t="shared" si="58"/>
        <v>0</v>
      </c>
      <c r="AA141" s="163">
        <f t="shared" si="58"/>
        <v>0</v>
      </c>
      <c r="AB141" s="163">
        <f t="shared" si="58"/>
        <v>0</v>
      </c>
      <c r="AC141" s="163">
        <f t="shared" si="58"/>
        <v>0</v>
      </c>
      <c r="AD141" s="163">
        <f t="shared" si="58"/>
        <v>0</v>
      </c>
      <c r="AE141" s="163">
        <f t="shared" si="58"/>
        <v>0</v>
      </c>
      <c r="AF141" s="163">
        <f t="shared" si="58"/>
        <v>0</v>
      </c>
      <c r="AG141" s="163">
        <f t="shared" si="58"/>
        <v>0</v>
      </c>
      <c r="AH141" s="163">
        <f t="shared" si="58"/>
        <v>0</v>
      </c>
      <c r="AI141" s="163">
        <f t="shared" si="58"/>
        <v>0</v>
      </c>
      <c r="AJ141" s="163">
        <f t="shared" si="58"/>
        <v>0</v>
      </c>
      <c r="AK141" s="163">
        <f t="shared" si="58"/>
        <v>0</v>
      </c>
      <c r="AL141" s="163">
        <f t="shared" si="58"/>
        <v>0</v>
      </c>
      <c r="AM141" s="163">
        <f t="shared" si="58"/>
        <v>0</v>
      </c>
      <c r="AN141" s="163">
        <f t="shared" si="58"/>
        <v>0</v>
      </c>
      <c r="AO141" s="163">
        <f t="shared" si="58"/>
        <v>0</v>
      </c>
      <c r="AP141" s="163">
        <f t="shared" si="58"/>
        <v>0</v>
      </c>
    </row>
    <row r="142" spans="1:42" s="16" customFormat="1" x14ac:dyDescent="0.2">
      <c r="A142" s="118" t="s">
        <v>192</v>
      </c>
      <c r="B142" s="204"/>
      <c r="C142" s="188">
        <f t="shared" ref="C142:AP142" si="59">SUM(C138:C141)</f>
        <v>0</v>
      </c>
      <c r="D142" s="188">
        <f t="shared" si="59"/>
        <v>0</v>
      </c>
      <c r="E142" s="188">
        <f t="shared" si="59"/>
        <v>0</v>
      </c>
      <c r="F142" s="188">
        <f t="shared" si="59"/>
        <v>0</v>
      </c>
      <c r="G142" s="188">
        <f t="shared" si="59"/>
        <v>0</v>
      </c>
      <c r="H142" s="188">
        <f t="shared" si="59"/>
        <v>0</v>
      </c>
      <c r="I142" s="188">
        <f t="shared" si="59"/>
        <v>0</v>
      </c>
      <c r="J142" s="188">
        <f t="shared" si="59"/>
        <v>0</v>
      </c>
      <c r="K142" s="188">
        <f t="shared" si="59"/>
        <v>0</v>
      </c>
      <c r="L142" s="188">
        <f t="shared" si="59"/>
        <v>0</v>
      </c>
      <c r="M142" s="188">
        <f t="shared" si="59"/>
        <v>0</v>
      </c>
      <c r="N142" s="188">
        <f t="shared" si="59"/>
        <v>0</v>
      </c>
      <c r="O142" s="188">
        <f t="shared" si="59"/>
        <v>0</v>
      </c>
      <c r="P142" s="188">
        <f t="shared" si="59"/>
        <v>0</v>
      </c>
      <c r="Q142" s="188">
        <f t="shared" si="59"/>
        <v>0</v>
      </c>
      <c r="R142" s="188">
        <f t="shared" si="59"/>
        <v>0</v>
      </c>
      <c r="S142" s="188">
        <f t="shared" si="59"/>
        <v>0</v>
      </c>
      <c r="T142" s="188">
        <f t="shared" si="59"/>
        <v>0</v>
      </c>
      <c r="U142" s="188">
        <f t="shared" si="59"/>
        <v>0</v>
      </c>
      <c r="V142" s="188">
        <f t="shared" si="59"/>
        <v>0</v>
      </c>
      <c r="W142" s="188">
        <f t="shared" si="59"/>
        <v>0</v>
      </c>
      <c r="X142" s="188">
        <f t="shared" si="59"/>
        <v>0</v>
      </c>
      <c r="Y142" s="188">
        <f t="shared" si="59"/>
        <v>0</v>
      </c>
      <c r="Z142" s="188">
        <f t="shared" si="59"/>
        <v>0</v>
      </c>
      <c r="AA142" s="188">
        <f t="shared" si="59"/>
        <v>0</v>
      </c>
      <c r="AB142" s="188">
        <f t="shared" si="59"/>
        <v>0</v>
      </c>
      <c r="AC142" s="188">
        <f t="shared" si="59"/>
        <v>0</v>
      </c>
      <c r="AD142" s="188">
        <f t="shared" si="59"/>
        <v>0</v>
      </c>
      <c r="AE142" s="188">
        <f t="shared" si="59"/>
        <v>0</v>
      </c>
      <c r="AF142" s="188">
        <f t="shared" si="59"/>
        <v>0</v>
      </c>
      <c r="AG142" s="188">
        <f t="shared" si="59"/>
        <v>0</v>
      </c>
      <c r="AH142" s="188">
        <f t="shared" si="59"/>
        <v>0</v>
      </c>
      <c r="AI142" s="188">
        <f t="shared" si="59"/>
        <v>0</v>
      </c>
      <c r="AJ142" s="188">
        <f t="shared" si="59"/>
        <v>0</v>
      </c>
      <c r="AK142" s="188">
        <f t="shared" si="59"/>
        <v>0</v>
      </c>
      <c r="AL142" s="188">
        <f t="shared" si="59"/>
        <v>0</v>
      </c>
      <c r="AM142" s="188">
        <f t="shared" si="59"/>
        <v>0</v>
      </c>
      <c r="AN142" s="188">
        <f t="shared" si="59"/>
        <v>0</v>
      </c>
      <c r="AO142" s="188">
        <f t="shared" si="59"/>
        <v>0</v>
      </c>
      <c r="AP142" s="188">
        <f t="shared" si="59"/>
        <v>0</v>
      </c>
    </row>
    <row r="143" spans="1:42" s="16" customFormat="1" x14ac:dyDescent="0.2">
      <c r="A143" s="118" t="str">
        <f>Inputs!B126</f>
        <v>Investment Based Incentive (IBI)</v>
      </c>
      <c r="B143" s="204"/>
    </row>
    <row r="144" spans="1:42" s="16" customFormat="1" x14ac:dyDescent="0.2">
      <c r="A144" s="120" t="str">
        <f>Inputs!B127</f>
        <v>As fixed amount</v>
      </c>
      <c r="B144" s="204"/>
    </row>
    <row r="145" spans="1:42" s="204" customFormat="1" x14ac:dyDescent="0.2">
      <c r="A145" s="107" t="s">
        <v>4</v>
      </c>
      <c r="C145" s="188">
        <f>IF(ibi_fed_amount_tax_sta="Yes",C504,0)</f>
        <v>0</v>
      </c>
    </row>
    <row r="146" spans="1:42" s="204" customFormat="1" x14ac:dyDescent="0.2">
      <c r="A146" s="107" t="s">
        <v>5</v>
      </c>
      <c r="C146" s="188">
        <f>IF(ibi_sta_amount_tax_sta="Yes",C505,0)</f>
        <v>0</v>
      </c>
    </row>
    <row r="147" spans="1:42" s="204" customFormat="1" x14ac:dyDescent="0.2">
      <c r="A147" s="107" t="s">
        <v>190</v>
      </c>
      <c r="C147" s="188">
        <f>IF(ibi_uti_amount_tax_sta="Yes",C506,0)</f>
        <v>0</v>
      </c>
    </row>
    <row r="148" spans="1:42" s="122" customFormat="1" x14ac:dyDescent="0.2">
      <c r="A148" s="107" t="s">
        <v>191</v>
      </c>
      <c r="C148" s="163">
        <f>IF(ibi_oth_amount_tax_sta="Yes",C507,0)</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07" t="s">
        <v>13</v>
      </c>
      <c r="C149" s="189">
        <f>SUM(C145:C148)</f>
        <v>0</v>
      </c>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20" t="str">
        <f>Inputs!B132</f>
        <v>As percentage</v>
      </c>
      <c r="C150" s="28"/>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4</v>
      </c>
      <c r="C151" s="188">
        <f>IF(ibi_fed_percent_tax_sta="Yes",C510,0)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5</v>
      </c>
      <c r="C152" s="188">
        <f>IF(ibi_fed_percent_tax_sta="Yes",C511,0)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190</v>
      </c>
      <c r="C153" s="188">
        <f>IF(ibi_fed_percent_tax_sta="Yes",C512,0)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191</v>
      </c>
      <c r="C154" s="163">
        <f>IF(ibi_fed_percent_tax_sta="Yes",C513,0)</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7" t="s">
        <v>13</v>
      </c>
      <c r="C155" s="189">
        <f>SUM(C151:C154)</f>
        <v>0</v>
      </c>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18" t="str">
        <f>Inputs!B137</f>
        <v>Capacity Based Incentive (CBI)</v>
      </c>
      <c r="C156" s="203"/>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4</v>
      </c>
      <c r="C157" s="162">
        <f>IF(cbi_fed_tax_sta="Yes",C517,0)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5</v>
      </c>
      <c r="C158" s="162">
        <f>IF(cbi_fed_tax_sta="Yes",C518,0)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190</v>
      </c>
      <c r="C159" s="162">
        <f>IF(cbi_fed_tax_sta="Yes",C519,0)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191</v>
      </c>
      <c r="C160" s="163">
        <f>IF(cbi_fed_tax_sta="Yes",C520,0)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
        <v>13</v>
      </c>
      <c r="C161" s="189">
        <f>SUM(C157:C160)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18" t="str">
        <f>Inputs!B142</f>
        <v>Production Based Incentive (PBI)</v>
      </c>
      <c r="C162" s="28"/>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x14ac:dyDescent="0.2">
      <c r="A163" s="120" t="s">
        <v>4</v>
      </c>
      <c r="B163" s="122"/>
      <c r="C163" s="162">
        <f t="shared" ref="C163:AP163" si="60">IF(AND(pbi_fed_tax_sta="Yes",pbi_fed_for_ds="No"),C527,0)</f>
        <v>0</v>
      </c>
      <c r="D163" s="162">
        <f t="shared" si="60"/>
        <v>0</v>
      </c>
      <c r="E163" s="162">
        <f t="shared" si="60"/>
        <v>0</v>
      </c>
      <c r="F163" s="162">
        <f t="shared" si="60"/>
        <v>0</v>
      </c>
      <c r="G163" s="162">
        <f t="shared" si="60"/>
        <v>0</v>
      </c>
      <c r="H163" s="162">
        <f t="shared" si="60"/>
        <v>0</v>
      </c>
      <c r="I163" s="162">
        <f t="shared" si="60"/>
        <v>0</v>
      </c>
      <c r="J163" s="162">
        <f t="shared" si="60"/>
        <v>0</v>
      </c>
      <c r="K163" s="162">
        <f t="shared" si="60"/>
        <v>0</v>
      </c>
      <c r="L163" s="162">
        <f t="shared" si="60"/>
        <v>0</v>
      </c>
      <c r="M163" s="162">
        <f t="shared" si="60"/>
        <v>0</v>
      </c>
      <c r="N163" s="162">
        <f t="shared" si="60"/>
        <v>0</v>
      </c>
      <c r="O163" s="162">
        <f t="shared" si="60"/>
        <v>0</v>
      </c>
      <c r="P163" s="162">
        <f t="shared" si="60"/>
        <v>0</v>
      </c>
      <c r="Q163" s="162">
        <f t="shared" si="60"/>
        <v>0</v>
      </c>
      <c r="R163" s="162">
        <f t="shared" si="60"/>
        <v>0</v>
      </c>
      <c r="S163" s="162">
        <f t="shared" si="60"/>
        <v>0</v>
      </c>
      <c r="T163" s="162">
        <f t="shared" si="60"/>
        <v>0</v>
      </c>
      <c r="U163" s="162">
        <f t="shared" si="60"/>
        <v>0</v>
      </c>
      <c r="V163" s="162">
        <f t="shared" si="60"/>
        <v>0</v>
      </c>
      <c r="W163" s="162">
        <f t="shared" si="60"/>
        <v>0</v>
      </c>
      <c r="X163" s="162">
        <f t="shared" si="60"/>
        <v>0</v>
      </c>
      <c r="Y163" s="162">
        <f t="shared" si="60"/>
        <v>0</v>
      </c>
      <c r="Z163" s="162">
        <f t="shared" si="60"/>
        <v>0</v>
      </c>
      <c r="AA163" s="162">
        <f t="shared" si="60"/>
        <v>0</v>
      </c>
      <c r="AB163" s="162">
        <f t="shared" si="60"/>
        <v>0</v>
      </c>
      <c r="AC163" s="162">
        <f t="shared" si="60"/>
        <v>0</v>
      </c>
      <c r="AD163" s="162">
        <f t="shared" si="60"/>
        <v>0</v>
      </c>
      <c r="AE163" s="162">
        <f t="shared" si="60"/>
        <v>0</v>
      </c>
      <c r="AF163" s="162">
        <f t="shared" si="60"/>
        <v>0</v>
      </c>
      <c r="AG163" s="162">
        <f t="shared" si="60"/>
        <v>0</v>
      </c>
      <c r="AH163" s="162">
        <f t="shared" si="60"/>
        <v>0</v>
      </c>
      <c r="AI163" s="162">
        <f t="shared" si="60"/>
        <v>0</v>
      </c>
      <c r="AJ163" s="162">
        <f t="shared" si="60"/>
        <v>0</v>
      </c>
      <c r="AK163" s="162">
        <f t="shared" si="60"/>
        <v>0</v>
      </c>
      <c r="AL163" s="162">
        <f t="shared" si="60"/>
        <v>0</v>
      </c>
      <c r="AM163" s="162">
        <f t="shared" si="60"/>
        <v>0</v>
      </c>
      <c r="AN163" s="162">
        <f t="shared" si="60"/>
        <v>0</v>
      </c>
      <c r="AO163" s="162">
        <f t="shared" si="60"/>
        <v>0</v>
      </c>
      <c r="AP163" s="162">
        <f t="shared" si="60"/>
        <v>0</v>
      </c>
    </row>
    <row r="164" spans="1:42" x14ac:dyDescent="0.2">
      <c r="A164" s="120" t="s">
        <v>5</v>
      </c>
      <c r="B164" s="122"/>
      <c r="C164" s="162">
        <f t="shared" ref="C164:AP164" si="61">IF(AND(pbi_sta_tax_sta="Yes",pbi_sta_for_ds="No"),C531,0)</f>
        <v>0</v>
      </c>
      <c r="D164" s="162">
        <f t="shared" si="61"/>
        <v>0</v>
      </c>
      <c r="E164" s="162">
        <f t="shared" si="61"/>
        <v>0</v>
      </c>
      <c r="F164" s="162">
        <f t="shared" si="61"/>
        <v>0</v>
      </c>
      <c r="G164" s="162">
        <f t="shared" si="61"/>
        <v>0</v>
      </c>
      <c r="H164" s="162">
        <f t="shared" si="61"/>
        <v>0</v>
      </c>
      <c r="I164" s="162">
        <f t="shared" si="61"/>
        <v>0</v>
      </c>
      <c r="J164" s="162">
        <f t="shared" si="61"/>
        <v>0</v>
      </c>
      <c r="K164" s="162">
        <f t="shared" si="61"/>
        <v>0</v>
      </c>
      <c r="L164" s="162">
        <f t="shared" si="61"/>
        <v>0</v>
      </c>
      <c r="M164" s="162">
        <f t="shared" si="61"/>
        <v>0</v>
      </c>
      <c r="N164" s="162">
        <f t="shared" si="61"/>
        <v>0</v>
      </c>
      <c r="O164" s="162">
        <f t="shared" si="61"/>
        <v>0</v>
      </c>
      <c r="P164" s="162">
        <f t="shared" si="61"/>
        <v>0</v>
      </c>
      <c r="Q164" s="162">
        <f t="shared" si="61"/>
        <v>0</v>
      </c>
      <c r="R164" s="162">
        <f t="shared" si="61"/>
        <v>0</v>
      </c>
      <c r="S164" s="162">
        <f t="shared" si="61"/>
        <v>0</v>
      </c>
      <c r="T164" s="162">
        <f t="shared" si="61"/>
        <v>0</v>
      </c>
      <c r="U164" s="162">
        <f t="shared" si="61"/>
        <v>0</v>
      </c>
      <c r="V164" s="162">
        <f t="shared" si="61"/>
        <v>0</v>
      </c>
      <c r="W164" s="162">
        <f t="shared" si="61"/>
        <v>0</v>
      </c>
      <c r="X164" s="162">
        <f t="shared" si="61"/>
        <v>0</v>
      </c>
      <c r="Y164" s="162">
        <f t="shared" si="61"/>
        <v>0</v>
      </c>
      <c r="Z164" s="162">
        <f t="shared" si="61"/>
        <v>0</v>
      </c>
      <c r="AA164" s="162">
        <f t="shared" si="61"/>
        <v>0</v>
      </c>
      <c r="AB164" s="162">
        <f t="shared" si="61"/>
        <v>0</v>
      </c>
      <c r="AC164" s="162">
        <f t="shared" si="61"/>
        <v>0</v>
      </c>
      <c r="AD164" s="162">
        <f t="shared" si="61"/>
        <v>0</v>
      </c>
      <c r="AE164" s="162">
        <f t="shared" si="61"/>
        <v>0</v>
      </c>
      <c r="AF164" s="162">
        <f t="shared" si="61"/>
        <v>0</v>
      </c>
      <c r="AG164" s="162">
        <f t="shared" si="61"/>
        <v>0</v>
      </c>
      <c r="AH164" s="162">
        <f t="shared" si="61"/>
        <v>0</v>
      </c>
      <c r="AI164" s="162">
        <f t="shared" si="61"/>
        <v>0</v>
      </c>
      <c r="AJ164" s="162">
        <f t="shared" si="61"/>
        <v>0</v>
      </c>
      <c r="AK164" s="162">
        <f t="shared" si="61"/>
        <v>0</v>
      </c>
      <c r="AL164" s="162">
        <f t="shared" si="61"/>
        <v>0</v>
      </c>
      <c r="AM164" s="162">
        <f t="shared" si="61"/>
        <v>0</v>
      </c>
      <c r="AN164" s="162">
        <f t="shared" si="61"/>
        <v>0</v>
      </c>
      <c r="AO164" s="162">
        <f t="shared" si="61"/>
        <v>0</v>
      </c>
      <c r="AP164" s="162">
        <f t="shared" si="61"/>
        <v>0</v>
      </c>
    </row>
    <row r="165" spans="1:42" x14ac:dyDescent="0.2">
      <c r="A165" s="120" t="s">
        <v>190</v>
      </c>
      <c r="B165" s="122"/>
      <c r="C165" s="162">
        <f t="shared" ref="C165:AP165" si="62">IF(AND(pbi_uti_tax_sta="Yes",pbi_uti_for_ds="No"),C535,0)</f>
        <v>0</v>
      </c>
      <c r="D165" s="162">
        <f t="shared" si="62"/>
        <v>0</v>
      </c>
      <c r="E165" s="162">
        <f t="shared" si="62"/>
        <v>0</v>
      </c>
      <c r="F165" s="162">
        <f t="shared" si="62"/>
        <v>0</v>
      </c>
      <c r="G165" s="162">
        <f t="shared" si="62"/>
        <v>0</v>
      </c>
      <c r="H165" s="162">
        <f t="shared" si="62"/>
        <v>0</v>
      </c>
      <c r="I165" s="162">
        <f t="shared" si="62"/>
        <v>0</v>
      </c>
      <c r="J165" s="162">
        <f t="shared" si="62"/>
        <v>0</v>
      </c>
      <c r="K165" s="162">
        <f t="shared" si="62"/>
        <v>0</v>
      </c>
      <c r="L165" s="162">
        <f t="shared" si="62"/>
        <v>0</v>
      </c>
      <c r="M165" s="162">
        <f t="shared" si="62"/>
        <v>0</v>
      </c>
      <c r="N165" s="162">
        <f t="shared" si="62"/>
        <v>0</v>
      </c>
      <c r="O165" s="162">
        <f t="shared" si="62"/>
        <v>0</v>
      </c>
      <c r="P165" s="162">
        <f t="shared" si="62"/>
        <v>0</v>
      </c>
      <c r="Q165" s="162">
        <f t="shared" si="62"/>
        <v>0</v>
      </c>
      <c r="R165" s="162">
        <f t="shared" si="62"/>
        <v>0</v>
      </c>
      <c r="S165" s="162">
        <f t="shared" si="62"/>
        <v>0</v>
      </c>
      <c r="T165" s="162">
        <f t="shared" si="62"/>
        <v>0</v>
      </c>
      <c r="U165" s="162">
        <f t="shared" si="62"/>
        <v>0</v>
      </c>
      <c r="V165" s="162">
        <f t="shared" si="62"/>
        <v>0</v>
      </c>
      <c r="W165" s="162">
        <f t="shared" si="62"/>
        <v>0</v>
      </c>
      <c r="X165" s="162">
        <f t="shared" si="62"/>
        <v>0</v>
      </c>
      <c r="Y165" s="162">
        <f t="shared" si="62"/>
        <v>0</v>
      </c>
      <c r="Z165" s="162">
        <f t="shared" si="62"/>
        <v>0</v>
      </c>
      <c r="AA165" s="162">
        <f t="shared" si="62"/>
        <v>0</v>
      </c>
      <c r="AB165" s="162">
        <f t="shared" si="62"/>
        <v>0</v>
      </c>
      <c r="AC165" s="162">
        <f t="shared" si="62"/>
        <v>0</v>
      </c>
      <c r="AD165" s="162">
        <f t="shared" si="62"/>
        <v>0</v>
      </c>
      <c r="AE165" s="162">
        <f t="shared" si="62"/>
        <v>0</v>
      </c>
      <c r="AF165" s="162">
        <f t="shared" si="62"/>
        <v>0</v>
      </c>
      <c r="AG165" s="162">
        <f t="shared" si="62"/>
        <v>0</v>
      </c>
      <c r="AH165" s="162">
        <f t="shared" si="62"/>
        <v>0</v>
      </c>
      <c r="AI165" s="162">
        <f t="shared" si="62"/>
        <v>0</v>
      </c>
      <c r="AJ165" s="162">
        <f t="shared" si="62"/>
        <v>0</v>
      </c>
      <c r="AK165" s="162">
        <f t="shared" si="62"/>
        <v>0</v>
      </c>
      <c r="AL165" s="162">
        <f t="shared" si="62"/>
        <v>0</v>
      </c>
      <c r="AM165" s="162">
        <f t="shared" si="62"/>
        <v>0</v>
      </c>
      <c r="AN165" s="162">
        <f t="shared" si="62"/>
        <v>0</v>
      </c>
      <c r="AO165" s="162">
        <f t="shared" si="62"/>
        <v>0</v>
      </c>
      <c r="AP165" s="162">
        <f t="shared" si="62"/>
        <v>0</v>
      </c>
    </row>
    <row r="166" spans="1:42" x14ac:dyDescent="0.2">
      <c r="A166" s="120" t="s">
        <v>191</v>
      </c>
      <c r="B166" s="122"/>
      <c r="C166" s="163">
        <f t="shared" ref="C166:AP166" si="63">IF(AND(pbi_oth_tax_sta="Yes",pbi_oth_for_ds="No"),C539,0)</f>
        <v>0</v>
      </c>
      <c r="D166" s="163">
        <f t="shared" si="63"/>
        <v>0</v>
      </c>
      <c r="E166" s="163">
        <f t="shared" si="63"/>
        <v>0</v>
      </c>
      <c r="F166" s="163">
        <f t="shared" si="63"/>
        <v>0</v>
      </c>
      <c r="G166" s="163">
        <f t="shared" si="63"/>
        <v>0</v>
      </c>
      <c r="H166" s="163">
        <f t="shared" si="63"/>
        <v>0</v>
      </c>
      <c r="I166" s="163">
        <f t="shared" si="63"/>
        <v>0</v>
      </c>
      <c r="J166" s="163">
        <f t="shared" si="63"/>
        <v>0</v>
      </c>
      <c r="K166" s="163">
        <f t="shared" si="63"/>
        <v>0</v>
      </c>
      <c r="L166" s="163">
        <f t="shared" si="63"/>
        <v>0</v>
      </c>
      <c r="M166" s="163">
        <f t="shared" si="63"/>
        <v>0</v>
      </c>
      <c r="N166" s="163">
        <f t="shared" si="63"/>
        <v>0</v>
      </c>
      <c r="O166" s="163">
        <f t="shared" si="63"/>
        <v>0</v>
      </c>
      <c r="P166" s="163">
        <f t="shared" si="63"/>
        <v>0</v>
      </c>
      <c r="Q166" s="163">
        <f t="shared" si="63"/>
        <v>0</v>
      </c>
      <c r="R166" s="163">
        <f t="shared" si="63"/>
        <v>0</v>
      </c>
      <c r="S166" s="163">
        <f t="shared" si="63"/>
        <v>0</v>
      </c>
      <c r="T166" s="163">
        <f t="shared" si="63"/>
        <v>0</v>
      </c>
      <c r="U166" s="163">
        <f t="shared" si="63"/>
        <v>0</v>
      </c>
      <c r="V166" s="163">
        <f t="shared" si="63"/>
        <v>0</v>
      </c>
      <c r="W166" s="163">
        <f t="shared" si="63"/>
        <v>0</v>
      </c>
      <c r="X166" s="163">
        <f t="shared" si="63"/>
        <v>0</v>
      </c>
      <c r="Y166" s="163">
        <f t="shared" si="63"/>
        <v>0</v>
      </c>
      <c r="Z166" s="163">
        <f t="shared" si="63"/>
        <v>0</v>
      </c>
      <c r="AA166" s="163">
        <f t="shared" si="63"/>
        <v>0</v>
      </c>
      <c r="AB166" s="163">
        <f t="shared" si="63"/>
        <v>0</v>
      </c>
      <c r="AC166" s="163">
        <f t="shared" si="63"/>
        <v>0</v>
      </c>
      <c r="AD166" s="163">
        <f t="shared" si="63"/>
        <v>0</v>
      </c>
      <c r="AE166" s="163">
        <f t="shared" si="63"/>
        <v>0</v>
      </c>
      <c r="AF166" s="163">
        <f t="shared" si="63"/>
        <v>0</v>
      </c>
      <c r="AG166" s="163">
        <f t="shared" si="63"/>
        <v>0</v>
      </c>
      <c r="AH166" s="163">
        <f t="shared" si="63"/>
        <v>0</v>
      </c>
      <c r="AI166" s="163">
        <f t="shared" si="63"/>
        <v>0</v>
      </c>
      <c r="AJ166" s="163">
        <f t="shared" si="63"/>
        <v>0</v>
      </c>
      <c r="AK166" s="163">
        <f t="shared" si="63"/>
        <v>0</v>
      </c>
      <c r="AL166" s="163">
        <f t="shared" si="63"/>
        <v>0</v>
      </c>
      <c r="AM166" s="163">
        <f t="shared" si="63"/>
        <v>0</v>
      </c>
      <c r="AN166" s="163">
        <f t="shared" si="63"/>
        <v>0</v>
      </c>
      <c r="AO166" s="163">
        <f t="shared" si="63"/>
        <v>0</v>
      </c>
      <c r="AP166" s="163">
        <f t="shared" si="63"/>
        <v>0</v>
      </c>
    </row>
    <row r="167" spans="1:42" x14ac:dyDescent="0.2">
      <c r="A167" s="120" t="s">
        <v>13</v>
      </c>
      <c r="B167" s="122"/>
      <c r="C167" s="193">
        <f>SUM(C163:C166)</f>
        <v>0</v>
      </c>
      <c r="D167" s="193">
        <f t="shared" ref="D167:AL167" si="64">SUM(D163:D166)</f>
        <v>0</v>
      </c>
      <c r="E167" s="193">
        <f t="shared" si="64"/>
        <v>0</v>
      </c>
      <c r="F167" s="193">
        <f t="shared" si="64"/>
        <v>0</v>
      </c>
      <c r="G167" s="193">
        <f t="shared" si="64"/>
        <v>0</v>
      </c>
      <c r="H167" s="193">
        <f t="shared" si="64"/>
        <v>0</v>
      </c>
      <c r="I167" s="193">
        <f t="shared" si="64"/>
        <v>0</v>
      </c>
      <c r="J167" s="193">
        <f t="shared" si="64"/>
        <v>0</v>
      </c>
      <c r="K167" s="193">
        <f t="shared" si="64"/>
        <v>0</v>
      </c>
      <c r="L167" s="193">
        <f t="shared" si="64"/>
        <v>0</v>
      </c>
      <c r="M167" s="193">
        <f t="shared" si="64"/>
        <v>0</v>
      </c>
      <c r="N167" s="193">
        <f t="shared" si="64"/>
        <v>0</v>
      </c>
      <c r="O167" s="193">
        <f t="shared" si="64"/>
        <v>0</v>
      </c>
      <c r="P167" s="193">
        <f t="shared" si="64"/>
        <v>0</v>
      </c>
      <c r="Q167" s="193">
        <f t="shared" si="64"/>
        <v>0</v>
      </c>
      <c r="R167" s="193">
        <f t="shared" si="64"/>
        <v>0</v>
      </c>
      <c r="S167" s="193">
        <f t="shared" si="64"/>
        <v>0</v>
      </c>
      <c r="T167" s="193">
        <f t="shared" si="64"/>
        <v>0</v>
      </c>
      <c r="U167" s="193">
        <f t="shared" si="64"/>
        <v>0</v>
      </c>
      <c r="V167" s="193">
        <f t="shared" si="64"/>
        <v>0</v>
      </c>
      <c r="W167" s="193">
        <f t="shared" si="64"/>
        <v>0</v>
      </c>
      <c r="X167" s="193">
        <f t="shared" si="64"/>
        <v>0</v>
      </c>
      <c r="Y167" s="193">
        <f t="shared" si="64"/>
        <v>0</v>
      </c>
      <c r="Z167" s="193">
        <f t="shared" si="64"/>
        <v>0</v>
      </c>
      <c r="AA167" s="193">
        <f t="shared" si="64"/>
        <v>0</v>
      </c>
      <c r="AB167" s="193">
        <f t="shared" si="64"/>
        <v>0</v>
      </c>
      <c r="AC167" s="193">
        <f t="shared" si="64"/>
        <v>0</v>
      </c>
      <c r="AD167" s="193">
        <f t="shared" si="64"/>
        <v>0</v>
      </c>
      <c r="AE167" s="193">
        <f t="shared" si="64"/>
        <v>0</v>
      </c>
      <c r="AF167" s="193">
        <f t="shared" si="64"/>
        <v>0</v>
      </c>
      <c r="AG167" s="193">
        <f t="shared" si="64"/>
        <v>0</v>
      </c>
      <c r="AH167" s="193">
        <f t="shared" si="64"/>
        <v>0</v>
      </c>
      <c r="AI167" s="193">
        <f t="shared" si="64"/>
        <v>0</v>
      </c>
      <c r="AJ167" s="193">
        <f t="shared" si="64"/>
        <v>0</v>
      </c>
      <c r="AK167" s="193">
        <f t="shared" si="64"/>
        <v>0</v>
      </c>
      <c r="AL167" s="193">
        <f t="shared" si="64"/>
        <v>0</v>
      </c>
      <c r="AM167" s="193">
        <f>SUM(AM163:AM166)</f>
        <v>0</v>
      </c>
      <c r="AN167" s="193">
        <f t="shared" ref="AN167:AP167" si="65">SUM(AN163:AN166)</f>
        <v>0</v>
      </c>
      <c r="AO167" s="193">
        <f t="shared" si="65"/>
        <v>0</v>
      </c>
      <c r="AP167" s="193">
        <f t="shared" si="65"/>
        <v>0</v>
      </c>
    </row>
    <row r="168" spans="1:42" x14ac:dyDescent="0.2">
      <c r="A168" s="118" t="s">
        <v>43</v>
      </c>
      <c r="B168" s="122"/>
      <c r="C168" s="189">
        <f>C149+C155+C161+C167</f>
        <v>0</v>
      </c>
      <c r="D168" s="189">
        <f>D149+D155+D161+D167</f>
        <v>0</v>
      </c>
      <c r="E168" s="189">
        <f t="shared" ref="E168:AP168" si="66">E149+E155+E161+E167</f>
        <v>0</v>
      </c>
      <c r="F168" s="189">
        <f t="shared" si="66"/>
        <v>0</v>
      </c>
      <c r="G168" s="189">
        <f t="shared" si="66"/>
        <v>0</v>
      </c>
      <c r="H168" s="189">
        <f t="shared" si="66"/>
        <v>0</v>
      </c>
      <c r="I168" s="189">
        <f t="shared" si="66"/>
        <v>0</v>
      </c>
      <c r="J168" s="189">
        <f t="shared" si="66"/>
        <v>0</v>
      </c>
      <c r="K168" s="189">
        <f t="shared" si="66"/>
        <v>0</v>
      </c>
      <c r="L168" s="189">
        <f t="shared" si="66"/>
        <v>0</v>
      </c>
      <c r="M168" s="189">
        <f t="shared" si="66"/>
        <v>0</v>
      </c>
      <c r="N168" s="189">
        <f t="shared" si="66"/>
        <v>0</v>
      </c>
      <c r="O168" s="189">
        <f t="shared" si="66"/>
        <v>0</v>
      </c>
      <c r="P168" s="189">
        <f t="shared" si="66"/>
        <v>0</v>
      </c>
      <c r="Q168" s="189">
        <f t="shared" si="66"/>
        <v>0</v>
      </c>
      <c r="R168" s="189">
        <f t="shared" si="66"/>
        <v>0</v>
      </c>
      <c r="S168" s="189">
        <f t="shared" si="66"/>
        <v>0</v>
      </c>
      <c r="T168" s="189">
        <f t="shared" si="66"/>
        <v>0</v>
      </c>
      <c r="U168" s="189">
        <f t="shared" si="66"/>
        <v>0</v>
      </c>
      <c r="V168" s="189">
        <f t="shared" si="66"/>
        <v>0</v>
      </c>
      <c r="W168" s="189">
        <f t="shared" si="66"/>
        <v>0</v>
      </c>
      <c r="X168" s="189">
        <f t="shared" si="66"/>
        <v>0</v>
      </c>
      <c r="Y168" s="189">
        <f t="shared" si="66"/>
        <v>0</v>
      </c>
      <c r="Z168" s="189">
        <f t="shared" si="66"/>
        <v>0</v>
      </c>
      <c r="AA168" s="189">
        <f t="shared" si="66"/>
        <v>0</v>
      </c>
      <c r="AB168" s="189">
        <f t="shared" si="66"/>
        <v>0</v>
      </c>
      <c r="AC168" s="189">
        <f t="shared" si="66"/>
        <v>0</v>
      </c>
      <c r="AD168" s="189">
        <f t="shared" si="66"/>
        <v>0</v>
      </c>
      <c r="AE168" s="189">
        <f t="shared" si="66"/>
        <v>0</v>
      </c>
      <c r="AF168" s="189">
        <f t="shared" si="66"/>
        <v>0</v>
      </c>
      <c r="AG168" s="189">
        <f t="shared" si="66"/>
        <v>0</v>
      </c>
      <c r="AH168" s="189">
        <f t="shared" si="66"/>
        <v>0</v>
      </c>
      <c r="AI168" s="189">
        <f t="shared" si="66"/>
        <v>0</v>
      </c>
      <c r="AJ168" s="189">
        <f t="shared" si="66"/>
        <v>0</v>
      </c>
      <c r="AK168" s="189">
        <f t="shared" si="66"/>
        <v>0</v>
      </c>
      <c r="AL168" s="189">
        <f t="shared" si="66"/>
        <v>0</v>
      </c>
      <c r="AM168" s="189">
        <f t="shared" si="66"/>
        <v>0</v>
      </c>
      <c r="AN168" s="189">
        <f t="shared" si="66"/>
        <v>0</v>
      </c>
      <c r="AO168" s="189">
        <f t="shared" si="66"/>
        <v>0</v>
      </c>
      <c r="AP168" s="189">
        <f t="shared" si="66"/>
        <v>0</v>
      </c>
    </row>
    <row r="169" spans="1:42" s="122" customFormat="1" x14ac:dyDescent="0.2">
      <c r="A169" s="120"/>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x14ac:dyDescent="0.2">
      <c r="A170" s="118" t="s">
        <v>193</v>
      </c>
      <c r="B170" s="122"/>
      <c r="C170" s="213">
        <f>C142+C168</f>
        <v>0</v>
      </c>
      <c r="D170" s="213">
        <f t="shared" ref="D170:AP170" si="67">D142+D168</f>
        <v>0</v>
      </c>
      <c r="E170" s="213">
        <f t="shared" si="67"/>
        <v>0</v>
      </c>
      <c r="F170" s="213">
        <f t="shared" si="67"/>
        <v>0</v>
      </c>
      <c r="G170" s="213">
        <f t="shared" si="67"/>
        <v>0</v>
      </c>
      <c r="H170" s="213">
        <f t="shared" si="67"/>
        <v>0</v>
      </c>
      <c r="I170" s="213">
        <f t="shared" si="67"/>
        <v>0</v>
      </c>
      <c r="J170" s="213">
        <f t="shared" si="67"/>
        <v>0</v>
      </c>
      <c r="K170" s="213">
        <f t="shared" si="67"/>
        <v>0</v>
      </c>
      <c r="L170" s="213">
        <f t="shared" si="67"/>
        <v>0</v>
      </c>
      <c r="M170" s="213">
        <f t="shared" si="67"/>
        <v>0</v>
      </c>
      <c r="N170" s="213">
        <f t="shared" si="67"/>
        <v>0</v>
      </c>
      <c r="O170" s="213">
        <f t="shared" si="67"/>
        <v>0</v>
      </c>
      <c r="P170" s="213">
        <f t="shared" si="67"/>
        <v>0</v>
      </c>
      <c r="Q170" s="213">
        <f t="shared" si="67"/>
        <v>0</v>
      </c>
      <c r="R170" s="213">
        <f t="shared" si="67"/>
        <v>0</v>
      </c>
      <c r="S170" s="213">
        <f t="shared" si="67"/>
        <v>0</v>
      </c>
      <c r="T170" s="213">
        <f t="shared" si="67"/>
        <v>0</v>
      </c>
      <c r="U170" s="213">
        <f t="shared" si="67"/>
        <v>0</v>
      </c>
      <c r="V170" s="213">
        <f t="shared" si="67"/>
        <v>0</v>
      </c>
      <c r="W170" s="213">
        <f t="shared" si="67"/>
        <v>0</v>
      </c>
      <c r="X170" s="213">
        <f t="shared" si="67"/>
        <v>0</v>
      </c>
      <c r="Y170" s="213">
        <f t="shared" si="67"/>
        <v>0</v>
      </c>
      <c r="Z170" s="213">
        <f t="shared" si="67"/>
        <v>0</v>
      </c>
      <c r="AA170" s="213">
        <f t="shared" si="67"/>
        <v>0</v>
      </c>
      <c r="AB170" s="213">
        <f t="shared" si="67"/>
        <v>0</v>
      </c>
      <c r="AC170" s="213">
        <f t="shared" si="67"/>
        <v>0</v>
      </c>
      <c r="AD170" s="213">
        <f t="shared" si="67"/>
        <v>0</v>
      </c>
      <c r="AE170" s="213">
        <f t="shared" si="67"/>
        <v>0</v>
      </c>
      <c r="AF170" s="213">
        <f t="shared" si="67"/>
        <v>0</v>
      </c>
      <c r="AG170" s="213">
        <f t="shared" si="67"/>
        <v>0</v>
      </c>
      <c r="AH170" s="213">
        <f t="shared" si="67"/>
        <v>0</v>
      </c>
      <c r="AI170" s="213">
        <f t="shared" si="67"/>
        <v>0</v>
      </c>
      <c r="AJ170" s="213">
        <f t="shared" si="67"/>
        <v>0</v>
      </c>
      <c r="AK170" s="213">
        <f t="shared" si="67"/>
        <v>0</v>
      </c>
      <c r="AL170" s="213">
        <f t="shared" si="67"/>
        <v>0</v>
      </c>
      <c r="AM170" s="213">
        <f t="shared" si="67"/>
        <v>0</v>
      </c>
      <c r="AN170" s="213">
        <f t="shared" si="67"/>
        <v>0</v>
      </c>
      <c r="AO170" s="213">
        <f t="shared" si="67"/>
        <v>0</v>
      </c>
      <c r="AP170" s="213">
        <f t="shared" si="67"/>
        <v>0</v>
      </c>
    </row>
    <row r="171" spans="1:42" x14ac:dyDescent="0.2">
      <c r="A171" s="118" t="s">
        <v>314</v>
      </c>
      <c r="B171" s="122"/>
      <c r="C171" s="213">
        <f t="array" ref="C171:AP171">Inputs!D169:AQ169</f>
        <v>0</v>
      </c>
      <c r="D171" s="213">
        <v>0</v>
      </c>
      <c r="E171" s="213">
        <v>0</v>
      </c>
      <c r="F171" s="213">
        <v>0</v>
      </c>
      <c r="G171" s="213">
        <v>0</v>
      </c>
      <c r="H171" s="213">
        <v>0</v>
      </c>
      <c r="I171" s="213">
        <v>0</v>
      </c>
      <c r="J171" s="213">
        <v>0</v>
      </c>
      <c r="K171" s="213">
        <v>0</v>
      </c>
      <c r="L171" s="213">
        <v>0</v>
      </c>
      <c r="M171" s="213">
        <v>0</v>
      </c>
      <c r="N171" s="213">
        <v>0</v>
      </c>
      <c r="O171" s="213">
        <v>0</v>
      </c>
      <c r="P171" s="213">
        <v>0</v>
      </c>
      <c r="Q171" s="213">
        <v>0</v>
      </c>
      <c r="R171" s="213">
        <v>0</v>
      </c>
      <c r="S171" s="213">
        <v>0</v>
      </c>
      <c r="T171" s="213">
        <v>0</v>
      </c>
      <c r="U171" s="213">
        <v>0</v>
      </c>
      <c r="V171" s="213">
        <v>0</v>
      </c>
      <c r="W171" s="213">
        <v>0</v>
      </c>
      <c r="X171" s="213">
        <v>0</v>
      </c>
      <c r="Y171" s="213">
        <v>0</v>
      </c>
      <c r="Z171" s="213">
        <v>0</v>
      </c>
      <c r="AA171" s="213">
        <v>0</v>
      </c>
      <c r="AB171" s="213">
        <v>0</v>
      </c>
      <c r="AC171" s="213">
        <v>0</v>
      </c>
      <c r="AD171" s="213">
        <v>0</v>
      </c>
      <c r="AE171" s="213">
        <v>0</v>
      </c>
      <c r="AF171" s="213">
        <v>0</v>
      </c>
      <c r="AG171" s="213">
        <v>0</v>
      </c>
      <c r="AH171" s="213">
        <v>0</v>
      </c>
      <c r="AI171" s="213">
        <v>0</v>
      </c>
      <c r="AJ171" s="213">
        <v>0</v>
      </c>
      <c r="AK171" s="213">
        <v>0</v>
      </c>
      <c r="AL171" s="213">
        <v>0</v>
      </c>
      <c r="AM171" s="213">
        <v>0</v>
      </c>
      <c r="AN171" s="213">
        <v>0</v>
      </c>
      <c r="AO171" s="213">
        <v>0</v>
      </c>
      <c r="AP171" s="213">
        <v>0</v>
      </c>
    </row>
    <row r="172" spans="1:42" x14ac:dyDescent="0.2">
      <c r="A172" s="30" t="s">
        <v>42</v>
      </c>
      <c r="B172" s="122"/>
      <c r="C172" s="216">
        <f>C170*-C171/100</f>
        <v>0</v>
      </c>
      <c r="D172" s="216">
        <f t="shared" ref="D172:AP172" si="68">D170*-D171/100</f>
        <v>0</v>
      </c>
      <c r="E172" s="216">
        <f t="shared" si="68"/>
        <v>0</v>
      </c>
      <c r="F172" s="216">
        <f t="shared" si="68"/>
        <v>0</v>
      </c>
      <c r="G172" s="216">
        <f t="shared" si="68"/>
        <v>0</v>
      </c>
      <c r="H172" s="216">
        <f t="shared" si="68"/>
        <v>0</v>
      </c>
      <c r="I172" s="216">
        <f t="shared" si="68"/>
        <v>0</v>
      </c>
      <c r="J172" s="216">
        <f t="shared" si="68"/>
        <v>0</v>
      </c>
      <c r="K172" s="216">
        <f t="shared" si="68"/>
        <v>0</v>
      </c>
      <c r="L172" s="216">
        <f t="shared" si="68"/>
        <v>0</v>
      </c>
      <c r="M172" s="216">
        <f t="shared" si="68"/>
        <v>0</v>
      </c>
      <c r="N172" s="216">
        <f t="shared" si="68"/>
        <v>0</v>
      </c>
      <c r="O172" s="216">
        <f t="shared" si="68"/>
        <v>0</v>
      </c>
      <c r="P172" s="216">
        <f t="shared" si="68"/>
        <v>0</v>
      </c>
      <c r="Q172" s="216">
        <f t="shared" si="68"/>
        <v>0</v>
      </c>
      <c r="R172" s="216">
        <f t="shared" si="68"/>
        <v>0</v>
      </c>
      <c r="S172" s="216">
        <f t="shared" si="68"/>
        <v>0</v>
      </c>
      <c r="T172" s="216">
        <f t="shared" si="68"/>
        <v>0</v>
      </c>
      <c r="U172" s="216">
        <f t="shared" si="68"/>
        <v>0</v>
      </c>
      <c r="V172" s="216">
        <f t="shared" si="68"/>
        <v>0</v>
      </c>
      <c r="W172" s="216">
        <f t="shared" si="68"/>
        <v>0</v>
      </c>
      <c r="X172" s="216">
        <f t="shared" si="68"/>
        <v>0</v>
      </c>
      <c r="Y172" s="216">
        <f t="shared" si="68"/>
        <v>0</v>
      </c>
      <c r="Z172" s="216">
        <f t="shared" si="68"/>
        <v>0</v>
      </c>
      <c r="AA172" s="216">
        <f t="shared" si="68"/>
        <v>0</v>
      </c>
      <c r="AB172" s="216">
        <f t="shared" si="68"/>
        <v>0</v>
      </c>
      <c r="AC172" s="216">
        <f t="shared" si="68"/>
        <v>0</v>
      </c>
      <c r="AD172" s="216">
        <f t="shared" si="68"/>
        <v>0</v>
      </c>
      <c r="AE172" s="216">
        <f t="shared" si="68"/>
        <v>0</v>
      </c>
      <c r="AF172" s="216">
        <f t="shared" si="68"/>
        <v>0</v>
      </c>
      <c r="AG172" s="216">
        <f t="shared" si="68"/>
        <v>0</v>
      </c>
      <c r="AH172" s="216">
        <f t="shared" si="68"/>
        <v>0</v>
      </c>
      <c r="AI172" s="216">
        <f t="shared" si="68"/>
        <v>0</v>
      </c>
      <c r="AJ172" s="216">
        <f t="shared" si="68"/>
        <v>0</v>
      </c>
      <c r="AK172" s="216">
        <f t="shared" si="68"/>
        <v>0</v>
      </c>
      <c r="AL172" s="216">
        <f t="shared" si="68"/>
        <v>0</v>
      </c>
      <c r="AM172" s="216">
        <f t="shared" si="68"/>
        <v>0</v>
      </c>
      <c r="AN172" s="216">
        <f t="shared" si="68"/>
        <v>0</v>
      </c>
      <c r="AO172" s="216">
        <f t="shared" si="68"/>
        <v>0</v>
      </c>
      <c r="AP172" s="216">
        <f t="shared" si="68"/>
        <v>0</v>
      </c>
    </row>
    <row r="173" spans="1:42" s="204" customFormat="1" x14ac:dyDescent="0.2">
      <c r="A173" s="9"/>
    </row>
    <row r="174" spans="1:42" s="204" customFormat="1" x14ac:dyDescent="0.2">
      <c r="A174" s="29" t="s">
        <v>35</v>
      </c>
    </row>
    <row r="175" spans="1:42" s="16" customFormat="1" x14ac:dyDescent="0.2">
      <c r="A175" s="118" t="s">
        <v>32</v>
      </c>
      <c r="B175" s="204"/>
      <c r="C175" s="211">
        <f>C$44</f>
        <v>0</v>
      </c>
      <c r="D175" s="211">
        <f t="shared" ref="D175:AP175" si="69">D$44</f>
        <v>0</v>
      </c>
      <c r="E175" s="211">
        <f t="shared" si="69"/>
        <v>0</v>
      </c>
      <c r="F175" s="211">
        <f t="shared" si="69"/>
        <v>0</v>
      </c>
      <c r="G175" s="211">
        <f t="shared" si="69"/>
        <v>0</v>
      </c>
      <c r="H175" s="211">
        <f t="shared" si="69"/>
        <v>0</v>
      </c>
      <c r="I175" s="211">
        <f t="shared" si="69"/>
        <v>0</v>
      </c>
      <c r="J175" s="211">
        <f t="shared" si="69"/>
        <v>0</v>
      </c>
      <c r="K175" s="211">
        <f t="shared" si="69"/>
        <v>0</v>
      </c>
      <c r="L175" s="211">
        <f t="shared" si="69"/>
        <v>0</v>
      </c>
      <c r="M175" s="211">
        <f t="shared" si="69"/>
        <v>0</v>
      </c>
      <c r="N175" s="211">
        <f t="shared" si="69"/>
        <v>0</v>
      </c>
      <c r="O175" s="211">
        <f t="shared" si="69"/>
        <v>0</v>
      </c>
      <c r="P175" s="211">
        <f t="shared" si="69"/>
        <v>0</v>
      </c>
      <c r="Q175" s="211">
        <f t="shared" si="69"/>
        <v>0</v>
      </c>
      <c r="R175" s="211">
        <f t="shared" si="69"/>
        <v>0</v>
      </c>
      <c r="S175" s="211">
        <f t="shared" si="69"/>
        <v>0</v>
      </c>
      <c r="T175" s="211">
        <f t="shared" si="69"/>
        <v>0</v>
      </c>
      <c r="U175" s="211">
        <f t="shared" si="69"/>
        <v>0</v>
      </c>
      <c r="V175" s="211">
        <f t="shared" si="69"/>
        <v>0</v>
      </c>
      <c r="W175" s="211">
        <f t="shared" si="69"/>
        <v>0</v>
      </c>
      <c r="X175" s="211">
        <f t="shared" si="69"/>
        <v>0</v>
      </c>
      <c r="Y175" s="211">
        <f t="shared" si="69"/>
        <v>0</v>
      </c>
      <c r="Z175" s="211">
        <f t="shared" si="69"/>
        <v>0</v>
      </c>
      <c r="AA175" s="211">
        <f t="shared" si="69"/>
        <v>0</v>
      </c>
      <c r="AB175" s="211">
        <f t="shared" si="69"/>
        <v>0</v>
      </c>
      <c r="AC175" s="211">
        <f t="shared" si="69"/>
        <v>0</v>
      </c>
      <c r="AD175" s="211">
        <f t="shared" si="69"/>
        <v>0</v>
      </c>
      <c r="AE175" s="211">
        <f t="shared" si="69"/>
        <v>0</v>
      </c>
      <c r="AF175" s="211">
        <f t="shared" si="69"/>
        <v>0</v>
      </c>
      <c r="AG175" s="211">
        <f t="shared" si="69"/>
        <v>0</v>
      </c>
      <c r="AH175" s="211">
        <f t="shared" si="69"/>
        <v>0</v>
      </c>
      <c r="AI175" s="211">
        <f t="shared" si="69"/>
        <v>0</v>
      </c>
      <c r="AJ175" s="211">
        <f t="shared" si="69"/>
        <v>0</v>
      </c>
      <c r="AK175" s="211">
        <f t="shared" si="69"/>
        <v>0</v>
      </c>
      <c r="AL175" s="211">
        <f t="shared" si="69"/>
        <v>0</v>
      </c>
      <c r="AM175" s="211">
        <f t="shared" si="69"/>
        <v>0</v>
      </c>
      <c r="AN175" s="211">
        <f t="shared" si="69"/>
        <v>0</v>
      </c>
      <c r="AO175" s="211">
        <f t="shared" si="69"/>
        <v>0</v>
      </c>
      <c r="AP175" s="211">
        <f t="shared" si="69"/>
        <v>0</v>
      </c>
    </row>
    <row r="176" spans="1:42" s="16" customFormat="1" x14ac:dyDescent="0.2">
      <c r="A176" s="118" t="s">
        <v>41</v>
      </c>
      <c r="B176" s="204"/>
      <c r="C176" s="211">
        <f t="shared" ref="C176:AP176" si="70">C685</f>
        <v>0</v>
      </c>
      <c r="D176" s="211">
        <f t="shared" si="70"/>
        <v>0</v>
      </c>
      <c r="E176" s="211">
        <f t="shared" si="70"/>
        <v>0</v>
      </c>
      <c r="F176" s="211">
        <f t="shared" si="70"/>
        <v>0</v>
      </c>
      <c r="G176" s="211">
        <f t="shared" si="70"/>
        <v>0</v>
      </c>
      <c r="H176" s="211">
        <f t="shared" si="70"/>
        <v>0</v>
      </c>
      <c r="I176" s="211">
        <f t="shared" si="70"/>
        <v>0</v>
      </c>
      <c r="J176" s="211">
        <f t="shared" si="70"/>
        <v>0</v>
      </c>
      <c r="K176" s="211">
        <f t="shared" si="70"/>
        <v>0</v>
      </c>
      <c r="L176" s="211">
        <f t="shared" si="70"/>
        <v>0</v>
      </c>
      <c r="M176" s="211">
        <f t="shared" si="70"/>
        <v>0</v>
      </c>
      <c r="N176" s="211">
        <f t="shared" si="70"/>
        <v>0</v>
      </c>
      <c r="O176" s="211">
        <f t="shared" si="70"/>
        <v>0</v>
      </c>
      <c r="P176" s="211">
        <f t="shared" si="70"/>
        <v>0</v>
      </c>
      <c r="Q176" s="211">
        <f t="shared" si="70"/>
        <v>0</v>
      </c>
      <c r="R176" s="211">
        <f t="shared" si="70"/>
        <v>0</v>
      </c>
      <c r="S176" s="211">
        <f t="shared" si="70"/>
        <v>0</v>
      </c>
      <c r="T176" s="211">
        <f t="shared" si="70"/>
        <v>0</v>
      </c>
      <c r="U176" s="211">
        <f t="shared" si="70"/>
        <v>0</v>
      </c>
      <c r="V176" s="211">
        <f t="shared" si="70"/>
        <v>0</v>
      </c>
      <c r="W176" s="211">
        <f t="shared" si="70"/>
        <v>0</v>
      </c>
      <c r="X176" s="211">
        <f t="shared" si="70"/>
        <v>0</v>
      </c>
      <c r="Y176" s="211">
        <f t="shared" si="70"/>
        <v>0</v>
      </c>
      <c r="Z176" s="211">
        <f t="shared" si="70"/>
        <v>0</v>
      </c>
      <c r="AA176" s="211">
        <f t="shared" si="70"/>
        <v>0</v>
      </c>
      <c r="AB176" s="211">
        <f t="shared" si="70"/>
        <v>0</v>
      </c>
      <c r="AC176" s="211">
        <f t="shared" si="70"/>
        <v>0</v>
      </c>
      <c r="AD176" s="211">
        <f t="shared" si="70"/>
        <v>0</v>
      </c>
      <c r="AE176" s="211">
        <f t="shared" si="70"/>
        <v>0</v>
      </c>
      <c r="AF176" s="211">
        <f t="shared" si="70"/>
        <v>0</v>
      </c>
      <c r="AG176" s="211">
        <f t="shared" si="70"/>
        <v>0</v>
      </c>
      <c r="AH176" s="211">
        <f t="shared" si="70"/>
        <v>0</v>
      </c>
      <c r="AI176" s="211">
        <f t="shared" si="70"/>
        <v>0</v>
      </c>
      <c r="AJ176" s="211">
        <f t="shared" si="70"/>
        <v>0</v>
      </c>
      <c r="AK176" s="211">
        <f t="shared" si="70"/>
        <v>0</v>
      </c>
      <c r="AL176" s="211">
        <f t="shared" si="70"/>
        <v>0</v>
      </c>
      <c r="AM176" s="211">
        <f t="shared" si="70"/>
        <v>0</v>
      </c>
      <c r="AN176" s="211">
        <f t="shared" si="70"/>
        <v>0</v>
      </c>
      <c r="AO176" s="211">
        <f t="shared" si="70"/>
        <v>0</v>
      </c>
      <c r="AP176" s="211">
        <f t="shared" si="70"/>
        <v>0</v>
      </c>
    </row>
    <row r="177" spans="1:42" s="16" customFormat="1" x14ac:dyDescent="0.2">
      <c r="A177" s="118" t="s">
        <v>33</v>
      </c>
      <c r="B177" s="204"/>
      <c r="C177" s="211">
        <f t="shared" ref="C177:AP177" si="71">-C546</f>
        <v>0</v>
      </c>
      <c r="D177" s="211">
        <f t="shared" si="71"/>
        <v>0</v>
      </c>
      <c r="E177" s="211">
        <f t="shared" si="71"/>
        <v>0</v>
      </c>
      <c r="F177" s="211">
        <f t="shared" si="71"/>
        <v>0</v>
      </c>
      <c r="G177" s="211">
        <f t="shared" si="71"/>
        <v>0</v>
      </c>
      <c r="H177" s="211">
        <f t="shared" si="71"/>
        <v>0</v>
      </c>
      <c r="I177" s="211">
        <f t="shared" si="71"/>
        <v>0</v>
      </c>
      <c r="J177" s="211">
        <f t="shared" si="71"/>
        <v>0</v>
      </c>
      <c r="K177" s="211">
        <f t="shared" si="71"/>
        <v>0</v>
      </c>
      <c r="L177" s="211">
        <f t="shared" si="71"/>
        <v>0</v>
      </c>
      <c r="M177" s="211">
        <f t="shared" si="71"/>
        <v>0</v>
      </c>
      <c r="N177" s="211">
        <f t="shared" si="71"/>
        <v>0</v>
      </c>
      <c r="O177" s="211">
        <f t="shared" si="71"/>
        <v>0</v>
      </c>
      <c r="P177" s="211">
        <f t="shared" si="71"/>
        <v>0</v>
      </c>
      <c r="Q177" s="211">
        <f t="shared" si="71"/>
        <v>0</v>
      </c>
      <c r="R177" s="211">
        <f t="shared" si="71"/>
        <v>0</v>
      </c>
      <c r="S177" s="211">
        <f t="shared" si="71"/>
        <v>0</v>
      </c>
      <c r="T177" s="211">
        <f t="shared" si="71"/>
        <v>0</v>
      </c>
      <c r="U177" s="211">
        <f t="shared" si="71"/>
        <v>0</v>
      </c>
      <c r="V177" s="211">
        <f t="shared" si="71"/>
        <v>0</v>
      </c>
      <c r="W177" s="211">
        <f t="shared" si="71"/>
        <v>0</v>
      </c>
      <c r="X177" s="211">
        <f t="shared" si="71"/>
        <v>0</v>
      </c>
      <c r="Y177" s="211">
        <f t="shared" si="71"/>
        <v>0</v>
      </c>
      <c r="Z177" s="211">
        <f t="shared" si="71"/>
        <v>0</v>
      </c>
      <c r="AA177" s="211">
        <f t="shared" si="71"/>
        <v>0</v>
      </c>
      <c r="AB177" s="211">
        <f t="shared" si="71"/>
        <v>0</v>
      </c>
      <c r="AC177" s="211">
        <f t="shared" si="71"/>
        <v>0</v>
      </c>
      <c r="AD177" s="211">
        <f t="shared" si="71"/>
        <v>0</v>
      </c>
      <c r="AE177" s="211">
        <f t="shared" si="71"/>
        <v>0</v>
      </c>
      <c r="AF177" s="211">
        <f t="shared" si="71"/>
        <v>0</v>
      </c>
      <c r="AG177" s="211">
        <f t="shared" si="71"/>
        <v>0</v>
      </c>
      <c r="AH177" s="211">
        <f t="shared" si="71"/>
        <v>0</v>
      </c>
      <c r="AI177" s="211">
        <f t="shared" si="71"/>
        <v>0</v>
      </c>
      <c r="AJ177" s="211">
        <f t="shared" si="71"/>
        <v>0</v>
      </c>
      <c r="AK177" s="211">
        <f t="shared" si="71"/>
        <v>0</v>
      </c>
      <c r="AL177" s="211">
        <f t="shared" si="71"/>
        <v>0</v>
      </c>
      <c r="AM177" s="211">
        <f t="shared" si="71"/>
        <v>0</v>
      </c>
      <c r="AN177" s="211">
        <f t="shared" si="71"/>
        <v>0</v>
      </c>
      <c r="AO177" s="211">
        <f t="shared" si="71"/>
        <v>0</v>
      </c>
      <c r="AP177" s="211">
        <f t="shared" si="71"/>
        <v>0</v>
      </c>
    </row>
    <row r="178" spans="1:42" s="9" customFormat="1" x14ac:dyDescent="0.2">
      <c r="A178" s="118" t="s">
        <v>36</v>
      </c>
      <c r="B178" s="204"/>
      <c r="C178" s="214">
        <f t="shared" ref="C178:AP178" si="72">IF(C$2&lt;=analysis_period,-C403-C434-C460-C486,0)</f>
        <v>0</v>
      </c>
      <c r="D178" s="214">
        <f t="shared" si="72"/>
        <v>0</v>
      </c>
      <c r="E178" s="214">
        <f t="shared" si="72"/>
        <v>0</v>
      </c>
      <c r="F178" s="214">
        <f t="shared" si="72"/>
        <v>0</v>
      </c>
      <c r="G178" s="214">
        <f t="shared" si="72"/>
        <v>0</v>
      </c>
      <c r="H178" s="214">
        <f t="shared" si="72"/>
        <v>0</v>
      </c>
      <c r="I178" s="214">
        <f t="shared" si="72"/>
        <v>0</v>
      </c>
      <c r="J178" s="214">
        <f t="shared" si="72"/>
        <v>0</v>
      </c>
      <c r="K178" s="214">
        <f t="shared" si="72"/>
        <v>0</v>
      </c>
      <c r="L178" s="214">
        <f t="shared" si="72"/>
        <v>0</v>
      </c>
      <c r="M178" s="214">
        <f t="shared" si="72"/>
        <v>0</v>
      </c>
      <c r="N178" s="214">
        <f t="shared" si="72"/>
        <v>0</v>
      </c>
      <c r="O178" s="214">
        <f t="shared" si="72"/>
        <v>0</v>
      </c>
      <c r="P178" s="214">
        <f t="shared" si="72"/>
        <v>0</v>
      </c>
      <c r="Q178" s="214">
        <f t="shared" si="72"/>
        <v>0</v>
      </c>
      <c r="R178" s="214">
        <f t="shared" si="72"/>
        <v>0</v>
      </c>
      <c r="S178" s="214">
        <f t="shared" si="72"/>
        <v>0</v>
      </c>
      <c r="T178" s="214">
        <f t="shared" si="72"/>
        <v>0</v>
      </c>
      <c r="U178" s="214">
        <f t="shared" si="72"/>
        <v>0</v>
      </c>
      <c r="V178" s="214">
        <f t="shared" si="72"/>
        <v>0</v>
      </c>
      <c r="W178" s="214">
        <f t="shared" si="72"/>
        <v>0</v>
      </c>
      <c r="X178" s="214">
        <f t="shared" si="72"/>
        <v>0</v>
      </c>
      <c r="Y178" s="214">
        <f t="shared" si="72"/>
        <v>0</v>
      </c>
      <c r="Z178" s="214">
        <f t="shared" si="72"/>
        <v>0</v>
      </c>
      <c r="AA178" s="214">
        <f t="shared" si="72"/>
        <v>0</v>
      </c>
      <c r="AB178" s="214">
        <f t="shared" si="72"/>
        <v>0</v>
      </c>
      <c r="AC178" s="214">
        <f t="shared" si="72"/>
        <v>0</v>
      </c>
      <c r="AD178" s="214">
        <f t="shared" si="72"/>
        <v>0</v>
      </c>
      <c r="AE178" s="214">
        <f t="shared" si="72"/>
        <v>0</v>
      </c>
      <c r="AF178" s="214">
        <f t="shared" si="72"/>
        <v>0</v>
      </c>
      <c r="AG178" s="214">
        <f t="shared" si="72"/>
        <v>0</v>
      </c>
      <c r="AH178" s="214">
        <f t="shared" si="72"/>
        <v>0</v>
      </c>
      <c r="AI178" s="214">
        <f t="shared" si="72"/>
        <v>0</v>
      </c>
      <c r="AJ178" s="214">
        <f t="shared" si="72"/>
        <v>0</v>
      </c>
      <c r="AK178" s="214">
        <f t="shared" si="72"/>
        <v>0</v>
      </c>
      <c r="AL178" s="214">
        <f t="shared" si="72"/>
        <v>0</v>
      </c>
      <c r="AM178" s="214">
        <f t="shared" si="72"/>
        <v>0</v>
      </c>
      <c r="AN178" s="214">
        <f t="shared" si="72"/>
        <v>0</v>
      </c>
      <c r="AO178" s="214">
        <f t="shared" si="72"/>
        <v>0</v>
      </c>
      <c r="AP178" s="214">
        <f t="shared" si="72"/>
        <v>0</v>
      </c>
    </row>
    <row r="179" spans="1:42" s="16" customFormat="1" x14ac:dyDescent="0.2">
      <c r="A179" s="118" t="s">
        <v>42</v>
      </c>
      <c r="B179" s="204"/>
      <c r="C179" s="214">
        <f>C172</f>
        <v>0</v>
      </c>
      <c r="D179" s="214">
        <f t="shared" ref="D179:AP179" si="73">D172</f>
        <v>0</v>
      </c>
      <c r="E179" s="214">
        <f t="shared" si="73"/>
        <v>0</v>
      </c>
      <c r="F179" s="214">
        <f t="shared" si="73"/>
        <v>0</v>
      </c>
      <c r="G179" s="214">
        <f t="shared" si="73"/>
        <v>0</v>
      </c>
      <c r="H179" s="214">
        <f t="shared" si="73"/>
        <v>0</v>
      </c>
      <c r="I179" s="214">
        <f t="shared" si="73"/>
        <v>0</v>
      </c>
      <c r="J179" s="214">
        <f t="shared" si="73"/>
        <v>0</v>
      </c>
      <c r="K179" s="214">
        <f t="shared" si="73"/>
        <v>0</v>
      </c>
      <c r="L179" s="214">
        <f t="shared" si="73"/>
        <v>0</v>
      </c>
      <c r="M179" s="214">
        <f t="shared" si="73"/>
        <v>0</v>
      </c>
      <c r="N179" s="214">
        <f t="shared" si="73"/>
        <v>0</v>
      </c>
      <c r="O179" s="214">
        <f t="shared" si="73"/>
        <v>0</v>
      </c>
      <c r="P179" s="214">
        <f t="shared" si="73"/>
        <v>0</v>
      </c>
      <c r="Q179" s="214">
        <f t="shared" si="73"/>
        <v>0</v>
      </c>
      <c r="R179" s="214">
        <f t="shared" si="73"/>
        <v>0</v>
      </c>
      <c r="S179" s="214">
        <f t="shared" si="73"/>
        <v>0</v>
      </c>
      <c r="T179" s="214">
        <f t="shared" si="73"/>
        <v>0</v>
      </c>
      <c r="U179" s="214">
        <f t="shared" si="73"/>
        <v>0</v>
      </c>
      <c r="V179" s="214">
        <f t="shared" si="73"/>
        <v>0</v>
      </c>
      <c r="W179" s="214">
        <f t="shared" si="73"/>
        <v>0</v>
      </c>
      <c r="X179" s="214">
        <f t="shared" si="73"/>
        <v>0</v>
      </c>
      <c r="Y179" s="214">
        <f t="shared" si="73"/>
        <v>0</v>
      </c>
      <c r="Z179" s="214">
        <f t="shared" si="73"/>
        <v>0</v>
      </c>
      <c r="AA179" s="214">
        <f t="shared" si="73"/>
        <v>0</v>
      </c>
      <c r="AB179" s="214">
        <f t="shared" si="73"/>
        <v>0</v>
      </c>
      <c r="AC179" s="214">
        <f t="shared" si="73"/>
        <v>0</v>
      </c>
      <c r="AD179" s="214">
        <f t="shared" si="73"/>
        <v>0</v>
      </c>
      <c r="AE179" s="214">
        <f t="shared" si="73"/>
        <v>0</v>
      </c>
      <c r="AF179" s="214">
        <f t="shared" si="73"/>
        <v>0</v>
      </c>
      <c r="AG179" s="214">
        <f t="shared" si="73"/>
        <v>0</v>
      </c>
      <c r="AH179" s="214">
        <f t="shared" si="73"/>
        <v>0</v>
      </c>
      <c r="AI179" s="214">
        <f t="shared" si="73"/>
        <v>0</v>
      </c>
      <c r="AJ179" s="214">
        <f t="shared" si="73"/>
        <v>0</v>
      </c>
      <c r="AK179" s="214">
        <f t="shared" si="73"/>
        <v>0</v>
      </c>
      <c r="AL179" s="214">
        <f t="shared" si="73"/>
        <v>0</v>
      </c>
      <c r="AM179" s="214">
        <f t="shared" si="73"/>
        <v>0</v>
      </c>
      <c r="AN179" s="214">
        <f t="shared" si="73"/>
        <v>0</v>
      </c>
      <c r="AO179" s="214">
        <f t="shared" si="73"/>
        <v>0</v>
      </c>
      <c r="AP179" s="214">
        <f t="shared" si="73"/>
        <v>0</v>
      </c>
    </row>
    <row r="180" spans="1:42" s="16" customFormat="1" x14ac:dyDescent="0.2">
      <c r="A180" s="118" t="s">
        <v>62</v>
      </c>
      <c r="B180" s="204"/>
      <c r="C180" s="214">
        <f t="shared" ref="C180:AP180" si="74">C102</f>
        <v>0</v>
      </c>
      <c r="D180" s="214">
        <f t="shared" si="74"/>
        <v>0</v>
      </c>
      <c r="E180" s="214">
        <f t="shared" si="74"/>
        <v>0</v>
      </c>
      <c r="F180" s="214">
        <f t="shared" si="74"/>
        <v>0</v>
      </c>
      <c r="G180" s="214">
        <f t="shared" si="74"/>
        <v>0</v>
      </c>
      <c r="H180" s="214">
        <f t="shared" si="74"/>
        <v>0</v>
      </c>
      <c r="I180" s="214">
        <f t="shared" si="74"/>
        <v>0</v>
      </c>
      <c r="J180" s="214">
        <f t="shared" si="74"/>
        <v>0</v>
      </c>
      <c r="K180" s="214">
        <f t="shared" si="74"/>
        <v>0</v>
      </c>
      <c r="L180" s="214">
        <f t="shared" si="74"/>
        <v>0</v>
      </c>
      <c r="M180" s="214">
        <f t="shared" si="74"/>
        <v>0</v>
      </c>
      <c r="N180" s="214">
        <f t="shared" si="74"/>
        <v>0</v>
      </c>
      <c r="O180" s="214">
        <f t="shared" si="74"/>
        <v>0</v>
      </c>
      <c r="P180" s="214">
        <f t="shared" si="74"/>
        <v>0</v>
      </c>
      <c r="Q180" s="214">
        <f t="shared" si="74"/>
        <v>0</v>
      </c>
      <c r="R180" s="214">
        <f t="shared" si="74"/>
        <v>0</v>
      </c>
      <c r="S180" s="214">
        <f t="shared" si="74"/>
        <v>0</v>
      </c>
      <c r="T180" s="214">
        <f t="shared" si="74"/>
        <v>0</v>
      </c>
      <c r="U180" s="214">
        <f t="shared" si="74"/>
        <v>0</v>
      </c>
      <c r="V180" s="214">
        <f t="shared" si="74"/>
        <v>0</v>
      </c>
      <c r="W180" s="214">
        <f t="shared" si="74"/>
        <v>0</v>
      </c>
      <c r="X180" s="214">
        <f t="shared" si="74"/>
        <v>0</v>
      </c>
      <c r="Y180" s="214">
        <f t="shared" si="74"/>
        <v>0</v>
      </c>
      <c r="Z180" s="214">
        <f t="shared" si="74"/>
        <v>0</v>
      </c>
      <c r="AA180" s="214">
        <f t="shared" si="74"/>
        <v>0</v>
      </c>
      <c r="AB180" s="214">
        <f t="shared" si="74"/>
        <v>0</v>
      </c>
      <c r="AC180" s="214">
        <f t="shared" si="74"/>
        <v>0</v>
      </c>
      <c r="AD180" s="214">
        <f t="shared" si="74"/>
        <v>0</v>
      </c>
      <c r="AE180" s="214">
        <f t="shared" si="74"/>
        <v>0</v>
      </c>
      <c r="AF180" s="214">
        <f t="shared" si="74"/>
        <v>0</v>
      </c>
      <c r="AG180" s="214">
        <f t="shared" si="74"/>
        <v>0</v>
      </c>
      <c r="AH180" s="214">
        <f t="shared" si="74"/>
        <v>0</v>
      </c>
      <c r="AI180" s="214">
        <f t="shared" si="74"/>
        <v>0</v>
      </c>
      <c r="AJ180" s="214">
        <f t="shared" si="74"/>
        <v>0</v>
      </c>
      <c r="AK180" s="214">
        <f t="shared" si="74"/>
        <v>0</v>
      </c>
      <c r="AL180" s="214">
        <f t="shared" si="74"/>
        <v>0</v>
      </c>
      <c r="AM180" s="214">
        <f t="shared" si="74"/>
        <v>0</v>
      </c>
      <c r="AN180" s="214">
        <f t="shared" si="74"/>
        <v>0</v>
      </c>
      <c r="AO180" s="214">
        <f t="shared" si="74"/>
        <v>0</v>
      </c>
      <c r="AP180" s="214">
        <f t="shared" si="74"/>
        <v>0</v>
      </c>
    </row>
    <row r="181" spans="1:42" s="16" customFormat="1" x14ac:dyDescent="0.2">
      <c r="A181" s="118" t="s">
        <v>103</v>
      </c>
      <c r="B181" s="204"/>
      <c r="C181" s="212">
        <f t="shared" ref="C181:AP181" si="75">C106</f>
        <v>0</v>
      </c>
      <c r="D181" s="212">
        <f t="shared" si="75"/>
        <v>0</v>
      </c>
      <c r="E181" s="212">
        <f t="shared" si="75"/>
        <v>0</v>
      </c>
      <c r="F181" s="212">
        <f t="shared" si="75"/>
        <v>0</v>
      </c>
      <c r="G181" s="212">
        <f t="shared" si="75"/>
        <v>0</v>
      </c>
      <c r="H181" s="212">
        <f t="shared" si="75"/>
        <v>0</v>
      </c>
      <c r="I181" s="212">
        <f t="shared" si="75"/>
        <v>0</v>
      </c>
      <c r="J181" s="212">
        <f t="shared" si="75"/>
        <v>0</v>
      </c>
      <c r="K181" s="212">
        <f t="shared" si="75"/>
        <v>0</v>
      </c>
      <c r="L181" s="212">
        <f t="shared" si="75"/>
        <v>0</v>
      </c>
      <c r="M181" s="212">
        <f t="shared" si="75"/>
        <v>0</v>
      </c>
      <c r="N181" s="212">
        <f t="shared" si="75"/>
        <v>0</v>
      </c>
      <c r="O181" s="212">
        <f t="shared" si="75"/>
        <v>0</v>
      </c>
      <c r="P181" s="212">
        <f t="shared" si="75"/>
        <v>0</v>
      </c>
      <c r="Q181" s="212">
        <f t="shared" si="75"/>
        <v>0</v>
      </c>
      <c r="R181" s="212">
        <f t="shared" si="75"/>
        <v>0</v>
      </c>
      <c r="S181" s="212">
        <f t="shared" si="75"/>
        <v>0</v>
      </c>
      <c r="T181" s="212">
        <f t="shared" si="75"/>
        <v>0</v>
      </c>
      <c r="U181" s="212">
        <f t="shared" si="75"/>
        <v>0</v>
      </c>
      <c r="V181" s="212">
        <f t="shared" si="75"/>
        <v>0</v>
      </c>
      <c r="W181" s="212">
        <f t="shared" si="75"/>
        <v>0</v>
      </c>
      <c r="X181" s="212">
        <f t="shared" si="75"/>
        <v>0</v>
      </c>
      <c r="Y181" s="212">
        <f t="shared" si="75"/>
        <v>0</v>
      </c>
      <c r="Z181" s="212">
        <f t="shared" si="75"/>
        <v>0</v>
      </c>
      <c r="AA181" s="212">
        <f t="shared" si="75"/>
        <v>0</v>
      </c>
      <c r="AB181" s="212">
        <f t="shared" si="75"/>
        <v>0</v>
      </c>
      <c r="AC181" s="212">
        <f t="shared" si="75"/>
        <v>0</v>
      </c>
      <c r="AD181" s="212">
        <f t="shared" si="75"/>
        <v>0</v>
      </c>
      <c r="AE181" s="212">
        <f t="shared" si="75"/>
        <v>0</v>
      </c>
      <c r="AF181" s="212">
        <f t="shared" si="75"/>
        <v>0</v>
      </c>
      <c r="AG181" s="212">
        <f t="shared" si="75"/>
        <v>0</v>
      </c>
      <c r="AH181" s="212">
        <f t="shared" si="75"/>
        <v>0</v>
      </c>
      <c r="AI181" s="212">
        <f t="shared" si="75"/>
        <v>0</v>
      </c>
      <c r="AJ181" s="212">
        <f t="shared" si="75"/>
        <v>0</v>
      </c>
      <c r="AK181" s="212">
        <f t="shared" si="75"/>
        <v>0</v>
      </c>
      <c r="AL181" s="212">
        <f t="shared" si="75"/>
        <v>0</v>
      </c>
      <c r="AM181" s="212">
        <f t="shared" si="75"/>
        <v>0</v>
      </c>
      <c r="AN181" s="212">
        <f t="shared" si="75"/>
        <v>0</v>
      </c>
      <c r="AO181" s="212">
        <f t="shared" si="75"/>
        <v>0</v>
      </c>
      <c r="AP181" s="212">
        <f t="shared" si="75"/>
        <v>0</v>
      </c>
    </row>
    <row r="182" spans="1:42" s="16" customFormat="1" x14ac:dyDescent="0.2">
      <c r="A182" s="118" t="s">
        <v>34</v>
      </c>
      <c r="B182" s="204"/>
      <c r="C182" s="211">
        <f>SUM(C175:C181)</f>
        <v>0</v>
      </c>
      <c r="D182" s="211">
        <f t="shared" ref="D182:AP182" si="76">SUM(D175:D181)</f>
        <v>0</v>
      </c>
      <c r="E182" s="211">
        <f t="shared" si="76"/>
        <v>0</v>
      </c>
      <c r="F182" s="211">
        <f t="shared" si="76"/>
        <v>0</v>
      </c>
      <c r="G182" s="211">
        <f t="shared" si="76"/>
        <v>0</v>
      </c>
      <c r="H182" s="211">
        <f t="shared" si="76"/>
        <v>0</v>
      </c>
      <c r="I182" s="211">
        <f t="shared" si="76"/>
        <v>0</v>
      </c>
      <c r="J182" s="211">
        <f t="shared" si="76"/>
        <v>0</v>
      </c>
      <c r="K182" s="211">
        <f t="shared" si="76"/>
        <v>0</v>
      </c>
      <c r="L182" s="211">
        <f t="shared" si="76"/>
        <v>0</v>
      </c>
      <c r="M182" s="211">
        <f t="shared" si="76"/>
        <v>0</v>
      </c>
      <c r="N182" s="211">
        <f t="shared" si="76"/>
        <v>0</v>
      </c>
      <c r="O182" s="211">
        <f t="shared" si="76"/>
        <v>0</v>
      </c>
      <c r="P182" s="211">
        <f t="shared" si="76"/>
        <v>0</v>
      </c>
      <c r="Q182" s="211">
        <f t="shared" si="76"/>
        <v>0</v>
      </c>
      <c r="R182" s="211">
        <f t="shared" si="76"/>
        <v>0</v>
      </c>
      <c r="S182" s="211">
        <f t="shared" si="76"/>
        <v>0</v>
      </c>
      <c r="T182" s="211">
        <f t="shared" si="76"/>
        <v>0</v>
      </c>
      <c r="U182" s="211">
        <f t="shared" si="76"/>
        <v>0</v>
      </c>
      <c r="V182" s="211">
        <f t="shared" si="76"/>
        <v>0</v>
      </c>
      <c r="W182" s="211">
        <f t="shared" si="76"/>
        <v>0</v>
      </c>
      <c r="X182" s="211">
        <f t="shared" si="76"/>
        <v>0</v>
      </c>
      <c r="Y182" s="211">
        <f t="shared" si="76"/>
        <v>0</v>
      </c>
      <c r="Z182" s="211">
        <f t="shared" si="76"/>
        <v>0</v>
      </c>
      <c r="AA182" s="211">
        <f t="shared" si="76"/>
        <v>0</v>
      </c>
      <c r="AB182" s="211">
        <f t="shared" si="76"/>
        <v>0</v>
      </c>
      <c r="AC182" s="211">
        <f t="shared" si="76"/>
        <v>0</v>
      </c>
      <c r="AD182" s="211">
        <f t="shared" si="76"/>
        <v>0</v>
      </c>
      <c r="AE182" s="211">
        <f t="shared" si="76"/>
        <v>0</v>
      </c>
      <c r="AF182" s="211">
        <f t="shared" si="76"/>
        <v>0</v>
      </c>
      <c r="AG182" s="211">
        <f t="shared" si="76"/>
        <v>0</v>
      </c>
      <c r="AH182" s="211">
        <f t="shared" si="76"/>
        <v>0</v>
      </c>
      <c r="AI182" s="211">
        <f t="shared" si="76"/>
        <v>0</v>
      </c>
      <c r="AJ182" s="211">
        <f t="shared" si="76"/>
        <v>0</v>
      </c>
      <c r="AK182" s="211">
        <f t="shared" si="76"/>
        <v>0</v>
      </c>
      <c r="AL182" s="211">
        <f t="shared" si="76"/>
        <v>0</v>
      </c>
      <c r="AM182" s="211">
        <f t="shared" si="76"/>
        <v>0</v>
      </c>
      <c r="AN182" s="211">
        <f t="shared" si="76"/>
        <v>0</v>
      </c>
      <c r="AO182" s="211">
        <f t="shared" si="76"/>
        <v>0</v>
      </c>
      <c r="AP182" s="211">
        <f t="shared" si="76"/>
        <v>0</v>
      </c>
    </row>
    <row r="183" spans="1:42" s="16" customFormat="1" x14ac:dyDescent="0.2">
      <c r="A183" s="118" t="str">
        <f>Inputs!B126</f>
        <v>Investment Based Incentive (IBI)</v>
      </c>
      <c r="B183" s="204"/>
    </row>
    <row r="184" spans="1:42" s="16" customFormat="1" x14ac:dyDescent="0.2">
      <c r="A184" s="120" t="str">
        <f>Inputs!B127</f>
        <v>As fixed amount</v>
      </c>
      <c r="B184" s="204"/>
    </row>
    <row r="185" spans="1:42" s="16" customFormat="1" x14ac:dyDescent="0.2">
      <c r="A185" s="107" t="s">
        <v>4</v>
      </c>
      <c r="B185" s="204"/>
      <c r="C185" s="211">
        <f>IF(ibi_fed_amount_tax_fed="Yes",C504,0)</f>
        <v>0</v>
      </c>
    </row>
    <row r="186" spans="1:42" s="16" customFormat="1" x14ac:dyDescent="0.2">
      <c r="A186" s="107" t="s">
        <v>5</v>
      </c>
      <c r="B186" s="204"/>
      <c r="C186" s="211">
        <f>IF(ibi_sta_amount_tax_fed="Yes",C505,0)</f>
        <v>0</v>
      </c>
    </row>
    <row r="187" spans="1:42" s="16" customFormat="1" x14ac:dyDescent="0.2">
      <c r="A187" s="107" t="s">
        <v>190</v>
      </c>
      <c r="B187" s="204"/>
      <c r="C187" s="211">
        <f>IF(ibi_uti_amount_tax_fed="Yes",C506,0)</f>
        <v>0</v>
      </c>
    </row>
    <row r="188" spans="1:42" x14ac:dyDescent="0.2">
      <c r="A188" s="107" t="s">
        <v>191</v>
      </c>
      <c r="B188" s="122"/>
      <c r="C188" s="212">
        <f>IF(ibi_oth_amount_tax_fed="Yes",C507,0)</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07" t="s">
        <v>13</v>
      </c>
      <c r="B189" s="122"/>
      <c r="C189" s="213">
        <f>SUM(C185:C188)</f>
        <v>0</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20" t="str">
        <f>Inputs!B132</f>
        <v>As percentage</v>
      </c>
      <c r="B190" s="12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4</v>
      </c>
      <c r="B191" s="122"/>
      <c r="C191" s="211">
        <f>C510</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5</v>
      </c>
      <c r="B192" s="122"/>
      <c r="C192" s="211">
        <f t="shared" ref="C192:C194" si="77">C511</f>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190</v>
      </c>
      <c r="B193" s="122"/>
      <c r="C193" s="211">
        <f t="shared" si="77"/>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191</v>
      </c>
      <c r="B194" s="122"/>
      <c r="C194" s="212">
        <f t="shared" si="77"/>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07" t="s">
        <v>13</v>
      </c>
      <c r="B195" s="122"/>
      <c r="C195" s="213">
        <f>SUM(C191:C194)</f>
        <v>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18" t="str">
        <f>Inputs!B137</f>
        <v>Capacity Based Incentive (CBI)</v>
      </c>
      <c r="B196" s="12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4</v>
      </c>
      <c r="B197" s="122"/>
      <c r="C197" s="214">
        <f>C517</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5</v>
      </c>
      <c r="B198" s="122"/>
      <c r="C198" s="214">
        <f t="shared" ref="C198:C200" si="78">C518</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190</v>
      </c>
      <c r="B199" s="122"/>
      <c r="C199" s="214">
        <f t="shared" si="78"/>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191</v>
      </c>
      <c r="B200" s="122"/>
      <c r="C200" s="212">
        <f t="shared" si="78"/>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
        <v>13</v>
      </c>
      <c r="B201" s="122"/>
      <c r="C201" s="213">
        <f>SUM(C197:C200)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18" t="str">
        <f>Inputs!B142</f>
        <v>Production Based Incentive (PBI)</v>
      </c>
      <c r="B202" s="12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20" t="s">
        <v>4</v>
      </c>
      <c r="B203" s="122"/>
      <c r="C203" s="214">
        <f t="shared" ref="C203:AP203" si="79">IF(AND(pbi_fed_tax_fed="Yes",pbi_fed_for_ds="No"),C527,0)</f>
        <v>0</v>
      </c>
      <c r="D203" s="214">
        <f t="shared" si="79"/>
        <v>0</v>
      </c>
      <c r="E203" s="214">
        <f t="shared" si="79"/>
        <v>0</v>
      </c>
      <c r="F203" s="214">
        <f t="shared" si="79"/>
        <v>0</v>
      </c>
      <c r="G203" s="214">
        <f t="shared" si="79"/>
        <v>0</v>
      </c>
      <c r="H203" s="214">
        <f t="shared" si="79"/>
        <v>0</v>
      </c>
      <c r="I203" s="214">
        <f t="shared" si="79"/>
        <v>0</v>
      </c>
      <c r="J203" s="214">
        <f t="shared" si="79"/>
        <v>0</v>
      </c>
      <c r="K203" s="214">
        <f t="shared" si="79"/>
        <v>0</v>
      </c>
      <c r="L203" s="214">
        <f t="shared" si="79"/>
        <v>0</v>
      </c>
      <c r="M203" s="214">
        <f t="shared" si="79"/>
        <v>0</v>
      </c>
      <c r="N203" s="214">
        <f t="shared" si="79"/>
        <v>0</v>
      </c>
      <c r="O203" s="214">
        <f t="shared" si="79"/>
        <v>0</v>
      </c>
      <c r="P203" s="214">
        <f t="shared" si="79"/>
        <v>0</v>
      </c>
      <c r="Q203" s="214">
        <f t="shared" si="79"/>
        <v>0</v>
      </c>
      <c r="R203" s="214">
        <f t="shared" si="79"/>
        <v>0</v>
      </c>
      <c r="S203" s="214">
        <f t="shared" si="79"/>
        <v>0</v>
      </c>
      <c r="T203" s="214">
        <f t="shared" si="79"/>
        <v>0</v>
      </c>
      <c r="U203" s="214">
        <f t="shared" si="79"/>
        <v>0</v>
      </c>
      <c r="V203" s="214">
        <f t="shared" si="79"/>
        <v>0</v>
      </c>
      <c r="W203" s="214">
        <f t="shared" si="79"/>
        <v>0</v>
      </c>
      <c r="X203" s="214">
        <f t="shared" si="79"/>
        <v>0</v>
      </c>
      <c r="Y203" s="214">
        <f t="shared" si="79"/>
        <v>0</v>
      </c>
      <c r="Z203" s="214">
        <f t="shared" si="79"/>
        <v>0</v>
      </c>
      <c r="AA203" s="214">
        <f t="shared" si="79"/>
        <v>0</v>
      </c>
      <c r="AB203" s="214">
        <f t="shared" si="79"/>
        <v>0</v>
      </c>
      <c r="AC203" s="214">
        <f t="shared" si="79"/>
        <v>0</v>
      </c>
      <c r="AD203" s="214">
        <f t="shared" si="79"/>
        <v>0</v>
      </c>
      <c r="AE203" s="214">
        <f t="shared" si="79"/>
        <v>0</v>
      </c>
      <c r="AF203" s="214">
        <f t="shared" si="79"/>
        <v>0</v>
      </c>
      <c r="AG203" s="214">
        <f t="shared" si="79"/>
        <v>0</v>
      </c>
      <c r="AH203" s="214">
        <f t="shared" si="79"/>
        <v>0</v>
      </c>
      <c r="AI203" s="214">
        <f t="shared" si="79"/>
        <v>0</v>
      </c>
      <c r="AJ203" s="214">
        <f t="shared" si="79"/>
        <v>0</v>
      </c>
      <c r="AK203" s="214">
        <f t="shared" si="79"/>
        <v>0</v>
      </c>
      <c r="AL203" s="214">
        <f t="shared" si="79"/>
        <v>0</v>
      </c>
      <c r="AM203" s="214">
        <f t="shared" si="79"/>
        <v>0</v>
      </c>
      <c r="AN203" s="214">
        <f t="shared" si="79"/>
        <v>0</v>
      </c>
      <c r="AO203" s="214">
        <f t="shared" si="79"/>
        <v>0</v>
      </c>
      <c r="AP203" s="214">
        <f t="shared" si="79"/>
        <v>0</v>
      </c>
    </row>
    <row r="204" spans="1:42" x14ac:dyDescent="0.2">
      <c r="A204" s="120" t="s">
        <v>5</v>
      </c>
      <c r="B204" s="122"/>
      <c r="C204" s="214">
        <f t="shared" ref="C204:AP204" si="80">IF(AND(pbi_sta_tax_fed="Yes",pbi_sta_for_ds="No"),C531,0)</f>
        <v>0</v>
      </c>
      <c r="D204" s="214">
        <f t="shared" si="80"/>
        <v>0</v>
      </c>
      <c r="E204" s="214">
        <f t="shared" si="80"/>
        <v>0</v>
      </c>
      <c r="F204" s="214">
        <f t="shared" si="80"/>
        <v>0</v>
      </c>
      <c r="G204" s="214">
        <f t="shared" si="80"/>
        <v>0</v>
      </c>
      <c r="H204" s="214">
        <f t="shared" si="80"/>
        <v>0</v>
      </c>
      <c r="I204" s="214">
        <f t="shared" si="80"/>
        <v>0</v>
      </c>
      <c r="J204" s="214">
        <f t="shared" si="80"/>
        <v>0</v>
      </c>
      <c r="K204" s="214">
        <f t="shared" si="80"/>
        <v>0</v>
      </c>
      <c r="L204" s="214">
        <f t="shared" si="80"/>
        <v>0</v>
      </c>
      <c r="M204" s="214">
        <f t="shared" si="80"/>
        <v>0</v>
      </c>
      <c r="N204" s="214">
        <f t="shared" si="80"/>
        <v>0</v>
      </c>
      <c r="O204" s="214">
        <f t="shared" si="80"/>
        <v>0</v>
      </c>
      <c r="P204" s="214">
        <f t="shared" si="80"/>
        <v>0</v>
      </c>
      <c r="Q204" s="214">
        <f t="shared" si="80"/>
        <v>0</v>
      </c>
      <c r="R204" s="214">
        <f t="shared" si="80"/>
        <v>0</v>
      </c>
      <c r="S204" s="214">
        <f t="shared" si="80"/>
        <v>0</v>
      </c>
      <c r="T204" s="214">
        <f t="shared" si="80"/>
        <v>0</v>
      </c>
      <c r="U204" s="214">
        <f t="shared" si="80"/>
        <v>0</v>
      </c>
      <c r="V204" s="214">
        <f t="shared" si="80"/>
        <v>0</v>
      </c>
      <c r="W204" s="214">
        <f t="shared" si="80"/>
        <v>0</v>
      </c>
      <c r="X204" s="214">
        <f t="shared" si="80"/>
        <v>0</v>
      </c>
      <c r="Y204" s="214">
        <f t="shared" si="80"/>
        <v>0</v>
      </c>
      <c r="Z204" s="214">
        <f t="shared" si="80"/>
        <v>0</v>
      </c>
      <c r="AA204" s="214">
        <f t="shared" si="80"/>
        <v>0</v>
      </c>
      <c r="AB204" s="214">
        <f t="shared" si="80"/>
        <v>0</v>
      </c>
      <c r="AC204" s="214">
        <f t="shared" si="80"/>
        <v>0</v>
      </c>
      <c r="AD204" s="214">
        <f t="shared" si="80"/>
        <v>0</v>
      </c>
      <c r="AE204" s="214">
        <f t="shared" si="80"/>
        <v>0</v>
      </c>
      <c r="AF204" s="214">
        <f t="shared" si="80"/>
        <v>0</v>
      </c>
      <c r="AG204" s="214">
        <f t="shared" si="80"/>
        <v>0</v>
      </c>
      <c r="AH204" s="214">
        <f t="shared" si="80"/>
        <v>0</v>
      </c>
      <c r="AI204" s="214">
        <f t="shared" si="80"/>
        <v>0</v>
      </c>
      <c r="AJ204" s="214">
        <f t="shared" si="80"/>
        <v>0</v>
      </c>
      <c r="AK204" s="214">
        <f t="shared" si="80"/>
        <v>0</v>
      </c>
      <c r="AL204" s="214">
        <f t="shared" si="80"/>
        <v>0</v>
      </c>
      <c r="AM204" s="214">
        <f t="shared" si="80"/>
        <v>0</v>
      </c>
      <c r="AN204" s="214">
        <f t="shared" si="80"/>
        <v>0</v>
      </c>
      <c r="AO204" s="214">
        <f t="shared" si="80"/>
        <v>0</v>
      </c>
      <c r="AP204" s="214">
        <f t="shared" si="80"/>
        <v>0</v>
      </c>
    </row>
    <row r="205" spans="1:42" x14ac:dyDescent="0.2">
      <c r="A205" s="120" t="s">
        <v>190</v>
      </c>
      <c r="B205" s="122"/>
      <c r="C205" s="214">
        <f t="shared" ref="C205:AP205" si="81">IF(AND(pbi_uti_tax_fed="Yes",pbi_uti_for_ds="No"),C535,0)</f>
        <v>0</v>
      </c>
      <c r="D205" s="214">
        <f t="shared" si="81"/>
        <v>0</v>
      </c>
      <c r="E205" s="214">
        <f t="shared" si="81"/>
        <v>0</v>
      </c>
      <c r="F205" s="214">
        <f t="shared" si="81"/>
        <v>0</v>
      </c>
      <c r="G205" s="214">
        <f t="shared" si="81"/>
        <v>0</v>
      </c>
      <c r="H205" s="214">
        <f t="shared" si="81"/>
        <v>0</v>
      </c>
      <c r="I205" s="214">
        <f t="shared" si="81"/>
        <v>0</v>
      </c>
      <c r="J205" s="214">
        <f t="shared" si="81"/>
        <v>0</v>
      </c>
      <c r="K205" s="214">
        <f t="shared" si="81"/>
        <v>0</v>
      </c>
      <c r="L205" s="214">
        <f t="shared" si="81"/>
        <v>0</v>
      </c>
      <c r="M205" s="214">
        <f t="shared" si="81"/>
        <v>0</v>
      </c>
      <c r="N205" s="214">
        <f t="shared" si="81"/>
        <v>0</v>
      </c>
      <c r="O205" s="214">
        <f t="shared" si="81"/>
        <v>0</v>
      </c>
      <c r="P205" s="214">
        <f t="shared" si="81"/>
        <v>0</v>
      </c>
      <c r="Q205" s="214">
        <f t="shared" si="81"/>
        <v>0</v>
      </c>
      <c r="R205" s="214">
        <f t="shared" si="81"/>
        <v>0</v>
      </c>
      <c r="S205" s="214">
        <f t="shared" si="81"/>
        <v>0</v>
      </c>
      <c r="T205" s="214">
        <f t="shared" si="81"/>
        <v>0</v>
      </c>
      <c r="U205" s="214">
        <f t="shared" si="81"/>
        <v>0</v>
      </c>
      <c r="V205" s="214">
        <f t="shared" si="81"/>
        <v>0</v>
      </c>
      <c r="W205" s="214">
        <f t="shared" si="81"/>
        <v>0</v>
      </c>
      <c r="X205" s="214">
        <f t="shared" si="81"/>
        <v>0</v>
      </c>
      <c r="Y205" s="214">
        <f t="shared" si="81"/>
        <v>0</v>
      </c>
      <c r="Z205" s="214">
        <f t="shared" si="81"/>
        <v>0</v>
      </c>
      <c r="AA205" s="214">
        <f t="shared" si="81"/>
        <v>0</v>
      </c>
      <c r="AB205" s="214">
        <f t="shared" si="81"/>
        <v>0</v>
      </c>
      <c r="AC205" s="214">
        <f t="shared" si="81"/>
        <v>0</v>
      </c>
      <c r="AD205" s="214">
        <f t="shared" si="81"/>
        <v>0</v>
      </c>
      <c r="AE205" s="214">
        <f t="shared" si="81"/>
        <v>0</v>
      </c>
      <c r="AF205" s="214">
        <f t="shared" si="81"/>
        <v>0</v>
      </c>
      <c r="AG205" s="214">
        <f t="shared" si="81"/>
        <v>0</v>
      </c>
      <c r="AH205" s="214">
        <f t="shared" si="81"/>
        <v>0</v>
      </c>
      <c r="AI205" s="214">
        <f t="shared" si="81"/>
        <v>0</v>
      </c>
      <c r="AJ205" s="214">
        <f t="shared" si="81"/>
        <v>0</v>
      </c>
      <c r="AK205" s="214">
        <f t="shared" si="81"/>
        <v>0</v>
      </c>
      <c r="AL205" s="214">
        <f t="shared" si="81"/>
        <v>0</v>
      </c>
      <c r="AM205" s="214">
        <f t="shared" si="81"/>
        <v>0</v>
      </c>
      <c r="AN205" s="214">
        <f t="shared" si="81"/>
        <v>0</v>
      </c>
      <c r="AO205" s="214">
        <f t="shared" si="81"/>
        <v>0</v>
      </c>
      <c r="AP205" s="214">
        <f t="shared" si="81"/>
        <v>0</v>
      </c>
    </row>
    <row r="206" spans="1:42" x14ac:dyDescent="0.2">
      <c r="A206" s="120" t="s">
        <v>191</v>
      </c>
      <c r="B206" s="122"/>
      <c r="C206" s="214">
        <f t="shared" ref="C206:AP206" si="82">IF(AND(pbi_oth_tax_fed="Yes",pbi_oth_for_ds="No"),C539,0)</f>
        <v>0</v>
      </c>
      <c r="D206" s="214">
        <f t="shared" si="82"/>
        <v>0</v>
      </c>
      <c r="E206" s="214">
        <f t="shared" si="82"/>
        <v>0</v>
      </c>
      <c r="F206" s="214">
        <f t="shared" si="82"/>
        <v>0</v>
      </c>
      <c r="G206" s="214">
        <f t="shared" si="82"/>
        <v>0</v>
      </c>
      <c r="H206" s="214">
        <f t="shared" si="82"/>
        <v>0</v>
      </c>
      <c r="I206" s="214">
        <f t="shared" si="82"/>
        <v>0</v>
      </c>
      <c r="J206" s="214">
        <f t="shared" si="82"/>
        <v>0</v>
      </c>
      <c r="K206" s="214">
        <f t="shared" si="82"/>
        <v>0</v>
      </c>
      <c r="L206" s="214">
        <f t="shared" si="82"/>
        <v>0</v>
      </c>
      <c r="M206" s="214">
        <f t="shared" si="82"/>
        <v>0</v>
      </c>
      <c r="N206" s="214">
        <f t="shared" si="82"/>
        <v>0</v>
      </c>
      <c r="O206" s="214">
        <f t="shared" si="82"/>
        <v>0</v>
      </c>
      <c r="P206" s="214">
        <f t="shared" si="82"/>
        <v>0</v>
      </c>
      <c r="Q206" s="214">
        <f t="shared" si="82"/>
        <v>0</v>
      </c>
      <c r="R206" s="214">
        <f t="shared" si="82"/>
        <v>0</v>
      </c>
      <c r="S206" s="214">
        <f t="shared" si="82"/>
        <v>0</v>
      </c>
      <c r="T206" s="214">
        <f t="shared" si="82"/>
        <v>0</v>
      </c>
      <c r="U206" s="214">
        <f t="shared" si="82"/>
        <v>0</v>
      </c>
      <c r="V206" s="214">
        <f t="shared" si="82"/>
        <v>0</v>
      </c>
      <c r="W206" s="214">
        <f t="shared" si="82"/>
        <v>0</v>
      </c>
      <c r="X206" s="214">
        <f t="shared" si="82"/>
        <v>0</v>
      </c>
      <c r="Y206" s="214">
        <f t="shared" si="82"/>
        <v>0</v>
      </c>
      <c r="Z206" s="214">
        <f t="shared" si="82"/>
        <v>0</v>
      </c>
      <c r="AA206" s="214">
        <f t="shared" si="82"/>
        <v>0</v>
      </c>
      <c r="AB206" s="214">
        <f t="shared" si="82"/>
        <v>0</v>
      </c>
      <c r="AC206" s="214">
        <f t="shared" si="82"/>
        <v>0</v>
      </c>
      <c r="AD206" s="214">
        <f t="shared" si="82"/>
        <v>0</v>
      </c>
      <c r="AE206" s="214">
        <f t="shared" si="82"/>
        <v>0</v>
      </c>
      <c r="AF206" s="214">
        <f t="shared" si="82"/>
        <v>0</v>
      </c>
      <c r="AG206" s="214">
        <f t="shared" si="82"/>
        <v>0</v>
      </c>
      <c r="AH206" s="214">
        <f t="shared" si="82"/>
        <v>0</v>
      </c>
      <c r="AI206" s="214">
        <f t="shared" si="82"/>
        <v>0</v>
      </c>
      <c r="AJ206" s="214">
        <f t="shared" si="82"/>
        <v>0</v>
      </c>
      <c r="AK206" s="214">
        <f t="shared" si="82"/>
        <v>0</v>
      </c>
      <c r="AL206" s="214">
        <f t="shared" si="82"/>
        <v>0</v>
      </c>
      <c r="AM206" s="214">
        <f t="shared" si="82"/>
        <v>0</v>
      </c>
      <c r="AN206" s="214">
        <f t="shared" si="82"/>
        <v>0</v>
      </c>
      <c r="AO206" s="214">
        <f t="shared" si="82"/>
        <v>0</v>
      </c>
      <c r="AP206" s="214">
        <f t="shared" si="82"/>
        <v>0</v>
      </c>
    </row>
    <row r="207" spans="1:42" x14ac:dyDescent="0.2">
      <c r="A207" s="120" t="s">
        <v>13</v>
      </c>
      <c r="B207" s="122"/>
      <c r="C207" s="215">
        <f>SUM(C203:C206)</f>
        <v>0</v>
      </c>
      <c r="D207" s="215">
        <f t="shared" ref="D207:AP207" si="83">SUM(D203:D206)</f>
        <v>0</v>
      </c>
      <c r="E207" s="215">
        <f t="shared" si="83"/>
        <v>0</v>
      </c>
      <c r="F207" s="215">
        <f t="shared" si="83"/>
        <v>0</v>
      </c>
      <c r="G207" s="215">
        <f t="shared" si="83"/>
        <v>0</v>
      </c>
      <c r="H207" s="215">
        <f t="shared" si="83"/>
        <v>0</v>
      </c>
      <c r="I207" s="215">
        <f t="shared" si="83"/>
        <v>0</v>
      </c>
      <c r="J207" s="215">
        <f t="shared" si="83"/>
        <v>0</v>
      </c>
      <c r="K207" s="215">
        <f t="shared" si="83"/>
        <v>0</v>
      </c>
      <c r="L207" s="215">
        <f t="shared" si="83"/>
        <v>0</v>
      </c>
      <c r="M207" s="215">
        <f t="shared" si="83"/>
        <v>0</v>
      </c>
      <c r="N207" s="215">
        <f t="shared" si="83"/>
        <v>0</v>
      </c>
      <c r="O207" s="215">
        <f t="shared" si="83"/>
        <v>0</v>
      </c>
      <c r="P207" s="215">
        <f t="shared" si="83"/>
        <v>0</v>
      </c>
      <c r="Q207" s="215">
        <f t="shared" si="83"/>
        <v>0</v>
      </c>
      <c r="R207" s="215">
        <f t="shared" si="83"/>
        <v>0</v>
      </c>
      <c r="S207" s="215">
        <f t="shared" si="83"/>
        <v>0</v>
      </c>
      <c r="T207" s="215">
        <f t="shared" si="83"/>
        <v>0</v>
      </c>
      <c r="U207" s="215">
        <f t="shared" si="83"/>
        <v>0</v>
      </c>
      <c r="V207" s="215">
        <f t="shared" si="83"/>
        <v>0</v>
      </c>
      <c r="W207" s="215">
        <f t="shared" si="83"/>
        <v>0</v>
      </c>
      <c r="X207" s="215">
        <f t="shared" si="83"/>
        <v>0</v>
      </c>
      <c r="Y207" s="215">
        <f t="shared" si="83"/>
        <v>0</v>
      </c>
      <c r="Z207" s="215">
        <f t="shared" si="83"/>
        <v>0</v>
      </c>
      <c r="AA207" s="215">
        <f t="shared" si="83"/>
        <v>0</v>
      </c>
      <c r="AB207" s="215">
        <f t="shared" si="83"/>
        <v>0</v>
      </c>
      <c r="AC207" s="215">
        <f t="shared" si="83"/>
        <v>0</v>
      </c>
      <c r="AD207" s="215">
        <f t="shared" si="83"/>
        <v>0</v>
      </c>
      <c r="AE207" s="215">
        <f t="shared" si="83"/>
        <v>0</v>
      </c>
      <c r="AF207" s="215">
        <f t="shared" si="83"/>
        <v>0</v>
      </c>
      <c r="AG207" s="215">
        <f t="shared" si="83"/>
        <v>0</v>
      </c>
      <c r="AH207" s="215">
        <f t="shared" si="83"/>
        <v>0</v>
      </c>
      <c r="AI207" s="215">
        <f t="shared" si="83"/>
        <v>0</v>
      </c>
      <c r="AJ207" s="215">
        <f t="shared" si="83"/>
        <v>0</v>
      </c>
      <c r="AK207" s="215">
        <f t="shared" si="83"/>
        <v>0</v>
      </c>
      <c r="AL207" s="215">
        <f t="shared" si="83"/>
        <v>0</v>
      </c>
      <c r="AM207" s="215">
        <f t="shared" si="83"/>
        <v>0</v>
      </c>
      <c r="AN207" s="215">
        <f t="shared" si="83"/>
        <v>0</v>
      </c>
      <c r="AO207" s="215">
        <f t="shared" si="83"/>
        <v>0</v>
      </c>
      <c r="AP207" s="215">
        <f t="shared" si="83"/>
        <v>0</v>
      </c>
    </row>
    <row r="208" spans="1:42" x14ac:dyDescent="0.2">
      <c r="A208" s="118" t="s">
        <v>43</v>
      </c>
      <c r="B208" s="122"/>
      <c r="C208" s="213">
        <f>C189+C195+C201+C207</f>
        <v>0</v>
      </c>
      <c r="D208" s="213">
        <f t="shared" ref="D208:AP208" si="84">D189+D195+D201+D207</f>
        <v>0</v>
      </c>
      <c r="E208" s="213">
        <f t="shared" si="84"/>
        <v>0</v>
      </c>
      <c r="F208" s="213">
        <f t="shared" si="84"/>
        <v>0</v>
      </c>
      <c r="G208" s="213">
        <f t="shared" si="84"/>
        <v>0</v>
      </c>
      <c r="H208" s="213">
        <f t="shared" si="84"/>
        <v>0</v>
      </c>
      <c r="I208" s="213">
        <f t="shared" si="84"/>
        <v>0</v>
      </c>
      <c r="J208" s="213">
        <f t="shared" si="84"/>
        <v>0</v>
      </c>
      <c r="K208" s="213">
        <f t="shared" si="84"/>
        <v>0</v>
      </c>
      <c r="L208" s="213">
        <f t="shared" si="84"/>
        <v>0</v>
      </c>
      <c r="M208" s="213">
        <f t="shared" si="84"/>
        <v>0</v>
      </c>
      <c r="N208" s="213">
        <f t="shared" si="84"/>
        <v>0</v>
      </c>
      <c r="O208" s="213">
        <f t="shared" si="84"/>
        <v>0</v>
      </c>
      <c r="P208" s="213">
        <f t="shared" si="84"/>
        <v>0</v>
      </c>
      <c r="Q208" s="213">
        <f t="shared" si="84"/>
        <v>0</v>
      </c>
      <c r="R208" s="213">
        <f t="shared" si="84"/>
        <v>0</v>
      </c>
      <c r="S208" s="213">
        <f t="shared" si="84"/>
        <v>0</v>
      </c>
      <c r="T208" s="213">
        <f t="shared" si="84"/>
        <v>0</v>
      </c>
      <c r="U208" s="213">
        <f t="shared" si="84"/>
        <v>0</v>
      </c>
      <c r="V208" s="213">
        <f t="shared" si="84"/>
        <v>0</v>
      </c>
      <c r="W208" s="213">
        <f t="shared" si="84"/>
        <v>0</v>
      </c>
      <c r="X208" s="213">
        <f t="shared" si="84"/>
        <v>0</v>
      </c>
      <c r="Y208" s="213">
        <f t="shared" si="84"/>
        <v>0</v>
      </c>
      <c r="Z208" s="213">
        <f t="shared" si="84"/>
        <v>0</v>
      </c>
      <c r="AA208" s="213">
        <f t="shared" si="84"/>
        <v>0</v>
      </c>
      <c r="AB208" s="213">
        <f t="shared" si="84"/>
        <v>0</v>
      </c>
      <c r="AC208" s="213">
        <f t="shared" si="84"/>
        <v>0</v>
      </c>
      <c r="AD208" s="213">
        <f t="shared" si="84"/>
        <v>0</v>
      </c>
      <c r="AE208" s="213">
        <f t="shared" si="84"/>
        <v>0</v>
      </c>
      <c r="AF208" s="213">
        <f t="shared" si="84"/>
        <v>0</v>
      </c>
      <c r="AG208" s="213">
        <f t="shared" si="84"/>
        <v>0</v>
      </c>
      <c r="AH208" s="213">
        <f t="shared" si="84"/>
        <v>0</v>
      </c>
      <c r="AI208" s="213">
        <f t="shared" si="84"/>
        <v>0</v>
      </c>
      <c r="AJ208" s="213">
        <f t="shared" si="84"/>
        <v>0</v>
      </c>
      <c r="AK208" s="213">
        <f t="shared" si="84"/>
        <v>0</v>
      </c>
      <c r="AL208" s="213">
        <f t="shared" si="84"/>
        <v>0</v>
      </c>
      <c r="AM208" s="213">
        <f t="shared" si="84"/>
        <v>0</v>
      </c>
      <c r="AN208" s="213">
        <f t="shared" si="84"/>
        <v>0</v>
      </c>
      <c r="AO208" s="213">
        <f t="shared" si="84"/>
        <v>0</v>
      </c>
      <c r="AP208" s="213">
        <f t="shared" si="84"/>
        <v>0</v>
      </c>
    </row>
    <row r="209" spans="1:42" x14ac:dyDescent="0.2">
      <c r="A209" s="120"/>
      <c r="B209" s="12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8" t="s">
        <v>44</v>
      </c>
      <c r="B210" s="122"/>
      <c r="C210" s="216">
        <f>C182+C208</f>
        <v>0</v>
      </c>
      <c r="D210" s="216">
        <f t="shared" ref="D210:AP210" si="85">D182+D208</f>
        <v>0</v>
      </c>
      <c r="E210" s="216">
        <f t="shared" si="85"/>
        <v>0</v>
      </c>
      <c r="F210" s="216">
        <f t="shared" si="85"/>
        <v>0</v>
      </c>
      <c r="G210" s="216">
        <f t="shared" si="85"/>
        <v>0</v>
      </c>
      <c r="H210" s="216">
        <f t="shared" si="85"/>
        <v>0</v>
      </c>
      <c r="I210" s="216">
        <f t="shared" si="85"/>
        <v>0</v>
      </c>
      <c r="J210" s="216">
        <f t="shared" si="85"/>
        <v>0</v>
      </c>
      <c r="K210" s="216">
        <f t="shared" si="85"/>
        <v>0</v>
      </c>
      <c r="L210" s="216">
        <f t="shared" si="85"/>
        <v>0</v>
      </c>
      <c r="M210" s="216">
        <f t="shared" si="85"/>
        <v>0</v>
      </c>
      <c r="N210" s="216">
        <f t="shared" si="85"/>
        <v>0</v>
      </c>
      <c r="O210" s="216">
        <f t="shared" si="85"/>
        <v>0</v>
      </c>
      <c r="P210" s="216">
        <f t="shared" si="85"/>
        <v>0</v>
      </c>
      <c r="Q210" s="216">
        <f t="shared" si="85"/>
        <v>0</v>
      </c>
      <c r="R210" s="216">
        <f t="shared" si="85"/>
        <v>0</v>
      </c>
      <c r="S210" s="216">
        <f t="shared" si="85"/>
        <v>0</v>
      </c>
      <c r="T210" s="216">
        <f t="shared" si="85"/>
        <v>0</v>
      </c>
      <c r="U210" s="216">
        <f t="shared" si="85"/>
        <v>0</v>
      </c>
      <c r="V210" s="216">
        <f t="shared" si="85"/>
        <v>0</v>
      </c>
      <c r="W210" s="216">
        <f t="shared" si="85"/>
        <v>0</v>
      </c>
      <c r="X210" s="216">
        <f t="shared" si="85"/>
        <v>0</v>
      </c>
      <c r="Y210" s="216">
        <f t="shared" si="85"/>
        <v>0</v>
      </c>
      <c r="Z210" s="216">
        <f t="shared" si="85"/>
        <v>0</v>
      </c>
      <c r="AA210" s="216">
        <f t="shared" si="85"/>
        <v>0</v>
      </c>
      <c r="AB210" s="216">
        <f t="shared" si="85"/>
        <v>0</v>
      </c>
      <c r="AC210" s="216">
        <f t="shared" si="85"/>
        <v>0</v>
      </c>
      <c r="AD210" s="216">
        <f t="shared" si="85"/>
        <v>0</v>
      </c>
      <c r="AE210" s="216">
        <f t="shared" si="85"/>
        <v>0</v>
      </c>
      <c r="AF210" s="216">
        <f t="shared" si="85"/>
        <v>0</v>
      </c>
      <c r="AG210" s="216">
        <f t="shared" si="85"/>
        <v>0</v>
      </c>
      <c r="AH210" s="216">
        <f t="shared" si="85"/>
        <v>0</v>
      </c>
      <c r="AI210" s="216">
        <f t="shared" si="85"/>
        <v>0</v>
      </c>
      <c r="AJ210" s="216">
        <f t="shared" si="85"/>
        <v>0</v>
      </c>
      <c r="AK210" s="216">
        <f t="shared" si="85"/>
        <v>0</v>
      </c>
      <c r="AL210" s="216">
        <f t="shared" si="85"/>
        <v>0</v>
      </c>
      <c r="AM210" s="216">
        <f t="shared" si="85"/>
        <v>0</v>
      </c>
      <c r="AN210" s="216">
        <f t="shared" si="85"/>
        <v>0</v>
      </c>
      <c r="AO210" s="216">
        <f t="shared" si="85"/>
        <v>0</v>
      </c>
      <c r="AP210" s="216">
        <f t="shared" si="85"/>
        <v>0</v>
      </c>
    </row>
    <row r="211" spans="1:42" x14ac:dyDescent="0.2">
      <c r="A211" s="118" t="s">
        <v>315</v>
      </c>
      <c r="B211" s="122"/>
      <c r="C211" s="215">
        <f t="array" ref="C211:AP211">Inputs!D170:AQ170</f>
        <v>0</v>
      </c>
      <c r="D211" s="215">
        <v>0</v>
      </c>
      <c r="E211" s="215">
        <v>0</v>
      </c>
      <c r="F211" s="215">
        <v>0</v>
      </c>
      <c r="G211" s="215">
        <v>0</v>
      </c>
      <c r="H211" s="215">
        <v>0</v>
      </c>
      <c r="I211" s="215">
        <v>0</v>
      </c>
      <c r="J211" s="215">
        <v>0</v>
      </c>
      <c r="K211" s="215">
        <v>0</v>
      </c>
      <c r="L211" s="215">
        <v>0</v>
      </c>
      <c r="M211" s="215">
        <v>0</v>
      </c>
      <c r="N211" s="215">
        <v>0</v>
      </c>
      <c r="O211" s="215">
        <v>0</v>
      </c>
      <c r="P211" s="215">
        <v>0</v>
      </c>
      <c r="Q211" s="215">
        <v>0</v>
      </c>
      <c r="R211" s="215">
        <v>0</v>
      </c>
      <c r="S211" s="215">
        <v>0</v>
      </c>
      <c r="T211" s="215">
        <v>0</v>
      </c>
      <c r="U211" s="215">
        <v>0</v>
      </c>
      <c r="V211" s="215">
        <v>0</v>
      </c>
      <c r="W211" s="215">
        <v>0</v>
      </c>
      <c r="X211" s="215">
        <v>0</v>
      </c>
      <c r="Y211" s="215">
        <v>0</v>
      </c>
      <c r="Z211" s="215">
        <v>0</v>
      </c>
      <c r="AA211" s="215">
        <v>0</v>
      </c>
      <c r="AB211" s="215">
        <v>0</v>
      </c>
      <c r="AC211" s="215">
        <v>0</v>
      </c>
      <c r="AD211" s="215">
        <v>0</v>
      </c>
      <c r="AE211" s="215">
        <v>0</v>
      </c>
      <c r="AF211" s="215">
        <v>0</v>
      </c>
      <c r="AG211" s="215">
        <v>0</v>
      </c>
      <c r="AH211" s="215">
        <v>0</v>
      </c>
      <c r="AI211" s="215">
        <v>0</v>
      </c>
      <c r="AJ211" s="215">
        <v>0</v>
      </c>
      <c r="AK211" s="215">
        <v>0</v>
      </c>
      <c r="AL211" s="215">
        <v>0</v>
      </c>
      <c r="AM211" s="215">
        <v>0</v>
      </c>
      <c r="AN211" s="215">
        <v>0</v>
      </c>
      <c r="AO211" s="215">
        <v>0</v>
      </c>
      <c r="AP211" s="215">
        <v>0</v>
      </c>
    </row>
    <row r="212" spans="1:42" x14ac:dyDescent="0.2">
      <c r="A212" s="118" t="s">
        <v>85</v>
      </c>
      <c r="B212" s="122"/>
      <c r="C212" s="216">
        <f>C210*-C211/100</f>
        <v>0</v>
      </c>
      <c r="D212" s="216">
        <f t="shared" ref="D212:AP212" si="86">D210*-D211/100</f>
        <v>0</v>
      </c>
      <c r="E212" s="216">
        <f t="shared" si="86"/>
        <v>0</v>
      </c>
      <c r="F212" s="216">
        <f t="shared" si="86"/>
        <v>0</v>
      </c>
      <c r="G212" s="216">
        <f t="shared" si="86"/>
        <v>0</v>
      </c>
      <c r="H212" s="216">
        <f t="shared" si="86"/>
        <v>0</v>
      </c>
      <c r="I212" s="216">
        <f t="shared" si="86"/>
        <v>0</v>
      </c>
      <c r="J212" s="216">
        <f t="shared" si="86"/>
        <v>0</v>
      </c>
      <c r="K212" s="216">
        <f t="shared" si="86"/>
        <v>0</v>
      </c>
      <c r="L212" s="216">
        <f t="shared" si="86"/>
        <v>0</v>
      </c>
      <c r="M212" s="216">
        <f t="shared" si="86"/>
        <v>0</v>
      </c>
      <c r="N212" s="216">
        <f t="shared" si="86"/>
        <v>0</v>
      </c>
      <c r="O212" s="216">
        <f t="shared" si="86"/>
        <v>0</v>
      </c>
      <c r="P212" s="216">
        <f t="shared" si="86"/>
        <v>0</v>
      </c>
      <c r="Q212" s="216">
        <f t="shared" si="86"/>
        <v>0</v>
      </c>
      <c r="R212" s="216">
        <f t="shared" si="86"/>
        <v>0</v>
      </c>
      <c r="S212" s="216">
        <f t="shared" si="86"/>
        <v>0</v>
      </c>
      <c r="T212" s="216">
        <f t="shared" si="86"/>
        <v>0</v>
      </c>
      <c r="U212" s="216">
        <f t="shared" si="86"/>
        <v>0</v>
      </c>
      <c r="V212" s="216">
        <f t="shared" si="86"/>
        <v>0</v>
      </c>
      <c r="W212" s="216">
        <f t="shared" si="86"/>
        <v>0</v>
      </c>
      <c r="X212" s="216">
        <f t="shared" si="86"/>
        <v>0</v>
      </c>
      <c r="Y212" s="216">
        <f t="shared" si="86"/>
        <v>0</v>
      </c>
      <c r="Z212" s="216">
        <f t="shared" si="86"/>
        <v>0</v>
      </c>
      <c r="AA212" s="216">
        <f t="shared" si="86"/>
        <v>0</v>
      </c>
      <c r="AB212" s="216">
        <f t="shared" si="86"/>
        <v>0</v>
      </c>
      <c r="AC212" s="216">
        <f t="shared" si="86"/>
        <v>0</v>
      </c>
      <c r="AD212" s="216">
        <f t="shared" si="86"/>
        <v>0</v>
      </c>
      <c r="AE212" s="216">
        <f t="shared" si="86"/>
        <v>0</v>
      </c>
      <c r="AF212" s="216">
        <f t="shared" si="86"/>
        <v>0</v>
      </c>
      <c r="AG212" s="216">
        <f t="shared" si="86"/>
        <v>0</v>
      </c>
      <c r="AH212" s="216">
        <f t="shared" si="86"/>
        <v>0</v>
      </c>
      <c r="AI212" s="216">
        <f t="shared" si="86"/>
        <v>0</v>
      </c>
      <c r="AJ212" s="216">
        <f t="shared" si="86"/>
        <v>0</v>
      </c>
      <c r="AK212" s="216">
        <f t="shared" si="86"/>
        <v>0</v>
      </c>
      <c r="AL212" s="216">
        <f t="shared" si="86"/>
        <v>0</v>
      </c>
      <c r="AM212" s="216">
        <f t="shared" si="86"/>
        <v>0</v>
      </c>
      <c r="AN212" s="216">
        <f t="shared" si="86"/>
        <v>0</v>
      </c>
      <c r="AO212" s="216">
        <f t="shared" si="86"/>
        <v>0</v>
      </c>
      <c r="AP212" s="216">
        <f t="shared" si="86"/>
        <v>0</v>
      </c>
    </row>
    <row r="213" spans="1:42" x14ac:dyDescent="0.2">
      <c r="A213" s="32"/>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09" t="s">
        <v>100</v>
      </c>
      <c r="B214" s="28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spans="1:42" x14ac:dyDescent="0.2">
      <c r="A215" s="29" t="s">
        <v>101</v>
      </c>
      <c r="B215" s="122"/>
    </row>
    <row r="216" spans="1:42" x14ac:dyDescent="0.2">
      <c r="A216" s="4" t="s">
        <v>255</v>
      </c>
      <c r="B216" s="122"/>
      <c r="G216" s="420" t="s">
        <v>68</v>
      </c>
      <c r="H216" s="421"/>
      <c r="I216" s="421"/>
      <c r="J216" s="422"/>
      <c r="K216" s="423" t="s">
        <v>69</v>
      </c>
      <c r="L216" s="424"/>
    </row>
    <row r="217" spans="1:42" ht="51" x14ac:dyDescent="0.2">
      <c r="B217" s="208" t="s">
        <v>58</v>
      </c>
      <c r="C217" s="18" t="s">
        <v>54</v>
      </c>
      <c r="D217" s="18" t="s">
        <v>56</v>
      </c>
      <c r="E217" s="34" t="s">
        <v>57</v>
      </c>
      <c r="F217" s="18" t="s">
        <v>59</v>
      </c>
      <c r="G217" s="18" t="s">
        <v>63</v>
      </c>
      <c r="H217" s="18" t="s">
        <v>65</v>
      </c>
      <c r="I217" s="67" t="s">
        <v>64</v>
      </c>
      <c r="J217" s="18" t="s">
        <v>66</v>
      </c>
      <c r="K217" s="40" t="s">
        <v>3</v>
      </c>
      <c r="L217" s="183" t="s">
        <v>66</v>
      </c>
      <c r="M217" s="35" t="s">
        <v>70</v>
      </c>
      <c r="N217" s="35" t="s">
        <v>71</v>
      </c>
      <c r="O217" s="18" t="s">
        <v>60</v>
      </c>
      <c r="P217" s="182" t="s">
        <v>92</v>
      </c>
      <c r="Q217" s="18" t="s">
        <v>93</v>
      </c>
    </row>
    <row r="218" spans="1:42" s="16" customFormat="1" x14ac:dyDescent="0.2">
      <c r="A218" s="41" t="str">
        <f>Inputs!B150</f>
        <v>5-yr MACRS</v>
      </c>
      <c r="B218" s="282">
        <f>IF(Inputs!$C$158=0,0,depr_alloc_macrs_5_percent*100/Inputs!$C$158)</f>
        <v>0</v>
      </c>
      <c r="C218" s="162">
        <f>-$B$82*depr_alloc_macrs_5_percent/100</f>
        <v>0</v>
      </c>
      <c r="D218" s="162">
        <f t="shared" ref="D218:E224" si="87">$B218/100*D$225</f>
        <v>0</v>
      </c>
      <c r="E218" s="162">
        <f t="shared" si="87"/>
        <v>0</v>
      </c>
      <c r="F218" s="164">
        <f>C218-D218-E218</f>
        <v>0</v>
      </c>
      <c r="G218" s="165">
        <f>IF(depr_itc_sta_macrs_5="Yes",F218,0)</f>
        <v>0</v>
      </c>
      <c r="H218" s="172">
        <f t="shared" ref="H218:H224" si="88">IF($G$225=0,0,G218/$G$225)*100</f>
        <v>0</v>
      </c>
      <c r="I218" s="168">
        <f t="shared" ref="I218:I224" si="89">$I$225*H218/100</f>
        <v>0</v>
      </c>
      <c r="J218" s="169">
        <f>I218*0.5</f>
        <v>0</v>
      </c>
      <c r="K218" s="166">
        <f t="shared" ref="K218:K224" si="90">H218/100*$K$225</f>
        <v>0</v>
      </c>
      <c r="L218" s="169">
        <f>K218*0.5</f>
        <v>0</v>
      </c>
      <c r="M218" s="162">
        <f t="shared" ref="M218:M222" si="91">IF(itc_sta_amount_deprbas_sta="Yes",L218,0)+IF(itc_sta_percent_deprbas_sta="Yes",J218,0)</f>
        <v>0</v>
      </c>
      <c r="N218" s="162">
        <f t="shared" ref="N218:N223" si="92">IF(itc_fed_amount_deprbas_sta="Yes",L354,0)+IF(itc_fed_percent_deprbas_sta="Yes",J354,0)</f>
        <v>0</v>
      </c>
      <c r="O218" s="170">
        <f t="shared" ref="O218:O222" si="93">F218-M218-N218</f>
        <v>0</v>
      </c>
      <c r="P218" s="162">
        <f>IF(depr_bonus_sta_macrs_5="Yes",O218*depr_bonus_sta/100,0)</f>
        <v>0</v>
      </c>
      <c r="Q218" s="164">
        <f>O218-P218</f>
        <v>0</v>
      </c>
    </row>
    <row r="219" spans="1:42" s="16" customFormat="1" x14ac:dyDescent="0.2">
      <c r="A219" s="41" t="str">
        <f>Inputs!B151</f>
        <v>15-yr MACRS</v>
      </c>
      <c r="B219" s="282">
        <f>IF(Inputs!$C$158=0,0,depr_alloc_macrs_15_percent*100/Inputs!$C$158)</f>
        <v>0</v>
      </c>
      <c r="C219" s="162">
        <f>-$B$82*depr_alloc_macrs_15_percent/100</f>
        <v>0</v>
      </c>
      <c r="D219" s="162">
        <f t="shared" si="87"/>
        <v>0</v>
      </c>
      <c r="E219" s="162">
        <f t="shared" si="87"/>
        <v>0</v>
      </c>
      <c r="F219" s="164">
        <f t="shared" ref="F219:F223" si="94">C219-D219-E219</f>
        <v>0</v>
      </c>
      <c r="G219" s="166">
        <f>IF(depr_itc_sta_macrs_15="Yes",F219,0)</f>
        <v>0</v>
      </c>
      <c r="H219" s="173">
        <f t="shared" si="88"/>
        <v>0</v>
      </c>
      <c r="I219" s="162">
        <f t="shared" si="89"/>
        <v>0</v>
      </c>
      <c r="J219" s="171">
        <f t="shared" ref="J219:J224" si="95">I219*0.5</f>
        <v>0</v>
      </c>
      <c r="K219" s="166">
        <f t="shared" si="90"/>
        <v>0</v>
      </c>
      <c r="L219" s="171">
        <f t="shared" ref="L219:L224" si="96">K219*0.5</f>
        <v>0</v>
      </c>
      <c r="M219" s="162">
        <f t="shared" si="91"/>
        <v>0</v>
      </c>
      <c r="N219" s="162">
        <f t="shared" si="92"/>
        <v>0</v>
      </c>
      <c r="O219" s="164">
        <f t="shared" si="93"/>
        <v>0</v>
      </c>
      <c r="P219" s="162">
        <f>IF(depr_bonus_sta_macrs_15="Yes",O219*depr_bonus_sta/100,0)</f>
        <v>0</v>
      </c>
      <c r="Q219" s="164">
        <f t="shared" ref="Q219:Q222" si="97">O219-P219</f>
        <v>0</v>
      </c>
    </row>
    <row r="220" spans="1:42" s="16" customFormat="1" x14ac:dyDescent="0.2">
      <c r="A220" s="41" t="str">
        <f>Inputs!B152</f>
        <v>5-yr SL</v>
      </c>
      <c r="B220" s="282">
        <f>IF(Inputs!$C$158=0,0,depr_alloc_sl_5_percent*100/Inputs!$C$158)</f>
        <v>0</v>
      </c>
      <c r="C220" s="162">
        <f>-$B$82*depr_alloc_sl_5_percent/100</f>
        <v>0</v>
      </c>
      <c r="D220" s="162">
        <f t="shared" si="87"/>
        <v>0</v>
      </c>
      <c r="E220" s="162">
        <f t="shared" si="87"/>
        <v>0</v>
      </c>
      <c r="F220" s="164">
        <f t="shared" si="94"/>
        <v>0</v>
      </c>
      <c r="G220" s="166">
        <f>IF(depr_itc_sta_sl_5="Yes",F220,0)</f>
        <v>0</v>
      </c>
      <c r="H220" s="173">
        <f t="shared" si="88"/>
        <v>0</v>
      </c>
      <c r="I220" s="162">
        <f t="shared" si="89"/>
        <v>0</v>
      </c>
      <c r="J220" s="171">
        <f t="shared" si="95"/>
        <v>0</v>
      </c>
      <c r="K220" s="166">
        <f t="shared" si="90"/>
        <v>0</v>
      </c>
      <c r="L220" s="171">
        <f t="shared" si="96"/>
        <v>0</v>
      </c>
      <c r="M220" s="162">
        <f t="shared" si="91"/>
        <v>0</v>
      </c>
      <c r="N220" s="162">
        <f t="shared" si="92"/>
        <v>0</v>
      </c>
      <c r="O220" s="164">
        <f t="shared" si="93"/>
        <v>0</v>
      </c>
      <c r="P220" s="162">
        <f>IF(depr_bonus_sta_sl_5="Yes",O220*depr_bonus_sta/100,0)</f>
        <v>0</v>
      </c>
      <c r="Q220" s="164">
        <f t="shared" si="97"/>
        <v>0</v>
      </c>
    </row>
    <row r="221" spans="1:42" s="16" customFormat="1" x14ac:dyDescent="0.2">
      <c r="A221" s="41" t="str">
        <f>Inputs!B153</f>
        <v>15-yr SL</v>
      </c>
      <c r="B221" s="282">
        <f>IF(Inputs!$C$158=0,0,depr_alloc_sl_15_percent*100/Inputs!$C$158)</f>
        <v>0</v>
      </c>
      <c r="C221" s="162">
        <f>-$B$82*depr_alloc_sl_15_percent/100</f>
        <v>0</v>
      </c>
      <c r="D221" s="162">
        <f t="shared" si="87"/>
        <v>0</v>
      </c>
      <c r="E221" s="162">
        <f t="shared" si="87"/>
        <v>0</v>
      </c>
      <c r="F221" s="164">
        <f t="shared" si="94"/>
        <v>0</v>
      </c>
      <c r="G221" s="166">
        <f>IF(depr_itc_sta_sl_15="Yes",F221,0)</f>
        <v>0</v>
      </c>
      <c r="H221" s="173">
        <f t="shared" si="88"/>
        <v>0</v>
      </c>
      <c r="I221" s="162">
        <f t="shared" si="89"/>
        <v>0</v>
      </c>
      <c r="J221" s="171">
        <f t="shared" si="95"/>
        <v>0</v>
      </c>
      <c r="K221" s="166">
        <f t="shared" si="90"/>
        <v>0</v>
      </c>
      <c r="L221" s="171">
        <f t="shared" si="96"/>
        <v>0</v>
      </c>
      <c r="M221" s="162">
        <f t="shared" si="91"/>
        <v>0</v>
      </c>
      <c r="N221" s="162">
        <f t="shared" si="92"/>
        <v>0</v>
      </c>
      <c r="O221" s="164">
        <f t="shared" si="93"/>
        <v>0</v>
      </c>
      <c r="P221" s="162">
        <f>IF(depr_bonus_sta_sl_15="Yes",O221*depr_bonus_sta/100,0)</f>
        <v>0</v>
      </c>
      <c r="Q221" s="164">
        <f t="shared" si="97"/>
        <v>0</v>
      </c>
    </row>
    <row r="222" spans="1:42" s="16" customFormat="1" x14ac:dyDescent="0.2">
      <c r="A222" s="41" t="str">
        <f>Inputs!B154</f>
        <v>20-yr SL</v>
      </c>
      <c r="B222" s="282">
        <f>IF(Inputs!$C$158=0,0,depr_alloc_sl_20_percent*100/Inputs!$C$158)</f>
        <v>0</v>
      </c>
      <c r="C222" s="162">
        <f>-$B$82*depr_alloc_sl_20_percent/100</f>
        <v>0</v>
      </c>
      <c r="D222" s="162">
        <f t="shared" si="87"/>
        <v>0</v>
      </c>
      <c r="E222" s="162">
        <f t="shared" si="87"/>
        <v>0</v>
      </c>
      <c r="F222" s="164">
        <f t="shared" si="94"/>
        <v>0</v>
      </c>
      <c r="G222" s="166">
        <f>IF(depr_itc_sta_sl_20="Yes",F222,0)</f>
        <v>0</v>
      </c>
      <c r="H222" s="173">
        <f t="shared" si="88"/>
        <v>0</v>
      </c>
      <c r="I222" s="162">
        <f t="shared" si="89"/>
        <v>0</v>
      </c>
      <c r="J222" s="171">
        <f t="shared" si="95"/>
        <v>0</v>
      </c>
      <c r="K222" s="166">
        <f t="shared" si="90"/>
        <v>0</v>
      </c>
      <c r="L222" s="171">
        <f t="shared" si="96"/>
        <v>0</v>
      </c>
      <c r="M222" s="162">
        <f t="shared" si="91"/>
        <v>0</v>
      </c>
      <c r="N222" s="162">
        <f t="shared" si="92"/>
        <v>0</v>
      </c>
      <c r="O222" s="164">
        <f t="shared" si="93"/>
        <v>0</v>
      </c>
      <c r="P222" s="162">
        <f>IF(depr_bonus_sta_sl_20="Yes",O222*depr_bonus_sta/100,0)</f>
        <v>0</v>
      </c>
      <c r="Q222" s="164">
        <f t="shared" si="97"/>
        <v>0</v>
      </c>
    </row>
    <row r="223" spans="1:42" s="16" customFormat="1" x14ac:dyDescent="0.2">
      <c r="A223" s="41" t="str">
        <f>Inputs!B155</f>
        <v>39-yr SL</v>
      </c>
      <c r="B223" s="404">
        <f>IF(Inputs!$C$158=0,0,depr_alloc_sl_39_percent*100/Inputs!$C$158)</f>
        <v>0</v>
      </c>
      <c r="C223" s="162">
        <f>-$B$82*depr_alloc_sl_39_percent/100</f>
        <v>0</v>
      </c>
      <c r="D223" s="162">
        <f t="shared" si="87"/>
        <v>0</v>
      </c>
      <c r="E223" s="162">
        <f t="shared" si="87"/>
        <v>0</v>
      </c>
      <c r="F223" s="164">
        <f t="shared" si="94"/>
        <v>0</v>
      </c>
      <c r="G223" s="166">
        <f>IF(depr_itc_sta_sl_39="Yes",F223,0)</f>
        <v>0</v>
      </c>
      <c r="H223" s="173">
        <f t="shared" si="88"/>
        <v>0</v>
      </c>
      <c r="I223" s="162">
        <f t="shared" si="89"/>
        <v>0</v>
      </c>
      <c r="J223" s="171">
        <f t="shared" si="95"/>
        <v>0</v>
      </c>
      <c r="K223" s="166">
        <f t="shared" si="90"/>
        <v>0</v>
      </c>
      <c r="L223" s="171">
        <f t="shared" si="96"/>
        <v>0</v>
      </c>
      <c r="M223" s="166">
        <f>IF(itc_sta_amount_deprbas_sta="Yes",L223,0)+IF(itc_sta_percent_deprbas_sta="Yes",J223,0)</f>
        <v>0</v>
      </c>
      <c r="N223" s="162">
        <f t="shared" si="92"/>
        <v>0</v>
      </c>
      <c r="O223" s="164">
        <f>F223-M223-N223</f>
        <v>0</v>
      </c>
      <c r="P223" s="162">
        <f>IF(depr_bonus_sta_sl_39="Yes",O223*depr_bonus_sta/100,0)</f>
        <v>0</v>
      </c>
      <c r="Q223" s="164">
        <f>O223-P223</f>
        <v>0</v>
      </c>
    </row>
    <row r="224" spans="1:42" s="16" customFormat="1" x14ac:dyDescent="0.2">
      <c r="A224" s="41" t="s">
        <v>362</v>
      </c>
      <c r="B224" s="283">
        <f>IF(Inputs!$C$158=0,0,depr_alloc_custom_percent*100/Inputs!$C$158)</f>
        <v>0</v>
      </c>
      <c r="C224" s="162">
        <f>-$B$82*depr_alloc_custom_percent/100</f>
        <v>0</v>
      </c>
      <c r="D224" s="162">
        <f t="shared" si="87"/>
        <v>0</v>
      </c>
      <c r="E224" s="162">
        <f t="shared" si="87"/>
        <v>0</v>
      </c>
      <c r="F224" s="164">
        <f>C224-D224-E224</f>
        <v>0</v>
      </c>
      <c r="G224" s="166">
        <f>IF(depr_itc_sta_custom="Yes",F223,0)</f>
        <v>0</v>
      </c>
      <c r="H224" s="173">
        <f t="shared" si="88"/>
        <v>0</v>
      </c>
      <c r="I224" s="162">
        <f t="shared" si="89"/>
        <v>0</v>
      </c>
      <c r="J224" s="171">
        <f t="shared" si="95"/>
        <v>0</v>
      </c>
      <c r="K224" s="166">
        <f t="shared" si="90"/>
        <v>0</v>
      </c>
      <c r="L224" s="162">
        <f t="shared" si="96"/>
        <v>0</v>
      </c>
      <c r="M224" s="166">
        <f>IF(itc_sta_amount_deprbas_sta="Yes",L224,0)+IF(itc_sta_percent_deprbas_sta="Yes",J224,0)</f>
        <v>0</v>
      </c>
      <c r="N224" s="171">
        <f>IF(itc_fed_amount_deprbas_sta="Yes",L360,0)+IF(itc_fed_percent_deprbas_sta="Yes",J360,0)</f>
        <v>0</v>
      </c>
      <c r="O224" s="167">
        <f>F224-M224-N224</f>
        <v>0</v>
      </c>
      <c r="P224" s="162">
        <f>IF(depr_bonus_sta_custom="Yes",O224*depr_bonus_sta/100,0)</f>
        <v>0</v>
      </c>
      <c r="Q224" s="167">
        <f>O224-P224</f>
        <v>0</v>
      </c>
    </row>
    <row r="225" spans="1:17" s="16" customFormat="1" x14ac:dyDescent="0.2">
      <c r="A225" s="41" t="s">
        <v>13</v>
      </c>
      <c r="B225" s="283">
        <f>SUM(B218:B224)</f>
        <v>0</v>
      </c>
      <c r="C225" s="180">
        <f>SUM(C218:C224)</f>
        <v>0</v>
      </c>
      <c r="D225" s="180">
        <f>B234+B240</f>
        <v>0</v>
      </c>
      <c r="E225" s="180">
        <f>B246</f>
        <v>0</v>
      </c>
      <c r="F225" s="267">
        <f>SUM(F218:F224)</f>
        <v>0</v>
      </c>
      <c r="G225" s="178">
        <f>SUM(G218:G224)</f>
        <v>0</v>
      </c>
      <c r="H225" s="174">
        <f>SUM(H218:H224)</f>
        <v>0</v>
      </c>
      <c r="I225" s="180">
        <f>MIN(itc_sta_percent_maxvalue,itc_sta_percent/100*G225)</f>
        <v>0</v>
      </c>
      <c r="J225" s="180">
        <f>SUM(J218:J224)</f>
        <v>0</v>
      </c>
      <c r="K225" s="178">
        <f>itc_sta_amount</f>
        <v>0</v>
      </c>
      <c r="L225" s="181">
        <f t="shared" ref="L225:Q225" si="98">SUM(L218:L224)</f>
        <v>0</v>
      </c>
      <c r="M225" s="178">
        <f t="shared" si="98"/>
        <v>0</v>
      </c>
      <c r="N225" s="181">
        <f t="shared" si="98"/>
        <v>0</v>
      </c>
      <c r="O225" s="167">
        <f t="shared" si="98"/>
        <v>0</v>
      </c>
      <c r="P225" s="267">
        <f t="shared" si="98"/>
        <v>0</v>
      </c>
      <c r="Q225" s="167">
        <f t="shared" si="98"/>
        <v>0</v>
      </c>
    </row>
    <row r="226" spans="1:17" s="122" customFormat="1" x14ac:dyDescent="0.2">
      <c r="A226" s="4"/>
      <c r="B226" s="4"/>
    </row>
    <row r="227" spans="1:17" s="122" customFormat="1" x14ac:dyDescent="0.2">
      <c r="A227" s="4" t="s">
        <v>67</v>
      </c>
      <c r="B227" s="4"/>
    </row>
    <row r="228" spans="1:17" s="122" customFormat="1" x14ac:dyDescent="0.2">
      <c r="A228" s="117" t="str">
        <f>A502</f>
        <v>Investment Based Incentive (IBI)</v>
      </c>
      <c r="B228" s="4"/>
    </row>
    <row r="229" spans="1:17" s="122" customFormat="1" x14ac:dyDescent="0.2">
      <c r="A229" s="27" t="str">
        <f t="shared" ref="A229:A240" si="99">A503</f>
        <v>As fixed amount</v>
      </c>
      <c r="B229" s="4"/>
    </row>
    <row r="230" spans="1:17" s="122" customFormat="1" x14ac:dyDescent="0.2">
      <c r="A230" s="119" t="str">
        <f t="shared" si="99"/>
        <v>Federal ($)</v>
      </c>
      <c r="B230" s="217">
        <f>IF(ibi_fed_amount_deprbas_sta="Yes",ibi_fed_amount,0)</f>
        <v>0</v>
      </c>
    </row>
    <row r="231" spans="1:17" s="122" customFormat="1" x14ac:dyDescent="0.2">
      <c r="A231" s="119" t="str">
        <f t="shared" si="99"/>
        <v>State ($)</v>
      </c>
      <c r="B231" s="217">
        <f>IF(ibi_sta_amount_deprbas_sta="Yes",ibi_sta_amount,0)</f>
        <v>0</v>
      </c>
    </row>
    <row r="232" spans="1:17" s="122" customFormat="1" x14ac:dyDescent="0.2">
      <c r="A232" s="119" t="str">
        <f t="shared" si="99"/>
        <v>Utility ($)</v>
      </c>
      <c r="B232" s="217">
        <f>IF(ibi_uti_amount_deprbas_sta="Yes",ibi_uti_amount,0)</f>
        <v>0</v>
      </c>
    </row>
    <row r="233" spans="1:17" s="122" customFormat="1" x14ac:dyDescent="0.2">
      <c r="A233" s="119" t="str">
        <f t="shared" si="99"/>
        <v>Other ($)</v>
      </c>
      <c r="B233" s="218">
        <f>IF(ibi_oth_amount_deprbas_sta="Yes",ibi_oth_amount,0)</f>
        <v>0</v>
      </c>
    </row>
    <row r="234" spans="1:17" s="122" customFormat="1" x14ac:dyDescent="0.2">
      <c r="A234" s="119" t="str">
        <f t="shared" si="99"/>
        <v>Total</v>
      </c>
      <c r="B234" s="217">
        <f>SUM(B230:B233)</f>
        <v>0</v>
      </c>
    </row>
    <row r="235" spans="1:17" s="122" customFormat="1" x14ac:dyDescent="0.2">
      <c r="A235" s="27" t="str">
        <f t="shared" si="99"/>
        <v>As percentage</v>
      </c>
      <c r="B235" s="4"/>
    </row>
    <row r="236" spans="1:17" s="122" customFormat="1" x14ac:dyDescent="0.2">
      <c r="A236" s="119" t="str">
        <f t="shared" si="99"/>
        <v>Federal (% of total installed cost)</v>
      </c>
      <c r="B236" s="217">
        <f>IF(ibi_fed_percent_deprbas_sta="Yes",C510,0)</f>
        <v>0</v>
      </c>
    </row>
    <row r="237" spans="1:17" s="122" customFormat="1" x14ac:dyDescent="0.2">
      <c r="A237" s="119" t="str">
        <f>A511</f>
        <v>State (% of total installed cost)</v>
      </c>
      <c r="B237" s="217">
        <f>IF(ibi_sta_percent_deprbas_sta="Yes",C511,0)</f>
        <v>0</v>
      </c>
    </row>
    <row r="238" spans="1:17" s="122" customFormat="1" x14ac:dyDescent="0.2">
      <c r="A238" s="119" t="str">
        <f t="shared" si="99"/>
        <v>Utility (% of total installed cost)</v>
      </c>
      <c r="B238" s="217">
        <f>IF(ibi_uti_percent_deprbas_sta="Yes",C512,0)</f>
        <v>0</v>
      </c>
    </row>
    <row r="239" spans="1:17" s="122" customFormat="1" x14ac:dyDescent="0.2">
      <c r="A239" s="119" t="str">
        <f t="shared" si="99"/>
        <v>Other (% of total installed cost)</v>
      </c>
      <c r="B239" s="218">
        <f>IF(ibi_oth_percent_deprbas_sta="Yes",C513,0)</f>
        <v>0</v>
      </c>
    </row>
    <row r="240" spans="1:17" s="122" customFormat="1" x14ac:dyDescent="0.2">
      <c r="A240" s="119" t="str">
        <f t="shared" si="99"/>
        <v>Total</v>
      </c>
      <c r="B240" s="217">
        <f>SUM(B236:B239)</f>
        <v>0</v>
      </c>
    </row>
    <row r="241" spans="1:42" s="122" customFormat="1" x14ac:dyDescent="0.2">
      <c r="A241" s="117" t="str">
        <f t="shared" ref="A241:A246" si="100">A516</f>
        <v>Capacity Based Incentive (CBI)</v>
      </c>
      <c r="B241" s="4"/>
    </row>
    <row r="242" spans="1:42" s="122" customFormat="1" x14ac:dyDescent="0.2">
      <c r="A242" s="27" t="str">
        <f t="shared" si="100"/>
        <v>Federal ($/W)</v>
      </c>
      <c r="B242" s="217">
        <f>IF(cbi_fed_deprbas_sta="Yes",C517,0)</f>
        <v>0</v>
      </c>
    </row>
    <row r="243" spans="1:42" s="122" customFormat="1" x14ac:dyDescent="0.2">
      <c r="A243" s="27" t="str">
        <f t="shared" si="100"/>
        <v>State ($/W)</v>
      </c>
      <c r="B243" s="217">
        <f>IF(cbi_sta_deprbas_sta="Yes",C518,0)</f>
        <v>0</v>
      </c>
    </row>
    <row r="244" spans="1:42" s="122" customFormat="1" x14ac:dyDescent="0.2">
      <c r="A244" s="27" t="str">
        <f t="shared" si="100"/>
        <v>Utility ($/W)</v>
      </c>
      <c r="B244" s="217">
        <f>IF(cbi_uti_deprbas_sta="Yes",C519,0)</f>
        <v>0</v>
      </c>
    </row>
    <row r="245" spans="1:42" s="122" customFormat="1" x14ac:dyDescent="0.2">
      <c r="A245" s="27" t="str">
        <f t="shared" si="100"/>
        <v>Other ($/W)</v>
      </c>
      <c r="B245" s="217">
        <f>IF(cbi_oth_deprbas_sta="Yes",C520,0)</f>
        <v>0</v>
      </c>
    </row>
    <row r="246" spans="1:42" s="122" customFormat="1" x14ac:dyDescent="0.2">
      <c r="A246" s="27" t="str">
        <f t="shared" si="100"/>
        <v>Total</v>
      </c>
      <c r="B246" s="216">
        <f>SUM(B242:B245)</f>
        <v>0</v>
      </c>
    </row>
    <row r="247" spans="1:42" s="122" customFormat="1" x14ac:dyDescent="0.2">
      <c r="A247" s="117" t="s">
        <v>55</v>
      </c>
      <c r="B247" s="217">
        <f>B234+B240+B246</f>
        <v>0</v>
      </c>
    </row>
    <row r="248" spans="1:42" s="122" customFormat="1" x14ac:dyDescent="0.2">
      <c r="A248" s="4"/>
      <c r="B248" s="4"/>
    </row>
    <row r="249" spans="1:42" s="122" customFormat="1" x14ac:dyDescent="0.2">
      <c r="A249" s="4" t="s">
        <v>86</v>
      </c>
      <c r="B249" s="4"/>
    </row>
    <row r="250" spans="1:42" s="122" customFormat="1" x14ac:dyDescent="0.2">
      <c r="A250" s="27" t="s">
        <v>61</v>
      </c>
      <c r="B250" s="4"/>
    </row>
    <row r="251" spans="1:42" x14ac:dyDescent="0.2">
      <c r="A251" s="33" t="str">
        <f t="shared" ref="A251:A256" si="101">A218</f>
        <v>5-yr MACRS</v>
      </c>
      <c r="B251" s="223">
        <f t="array" ref="B251">SUM(IF(ISNUMBER(C251:AP251),C251:AP251))</f>
        <v>0</v>
      </c>
      <c r="C251" s="224" t="e">
        <f>LOOKUP(C$2,'Depreciation Schedules'!$A$3:$A$42,'Depreciation Schedules'!$B$3:$B$42)</f>
        <v>#N/A</v>
      </c>
      <c r="D251" s="224" t="e">
        <f>LOOKUP(D$2,'Depreciation Schedules'!$A$3:$A$42,'Depreciation Schedules'!$B$3:$B$42)</f>
        <v>#N/A</v>
      </c>
      <c r="E251" s="224" t="e">
        <f>LOOKUP(E$2,'Depreciation Schedules'!$A$3:$A$42,'Depreciation Schedules'!$B$3:$B$42)</f>
        <v>#N/A</v>
      </c>
      <c r="F251" s="224" t="e">
        <f>LOOKUP(F$2,'Depreciation Schedules'!$A$3:$A$42,'Depreciation Schedules'!$B$3:$B$42)</f>
        <v>#N/A</v>
      </c>
      <c r="G251" s="224" t="e">
        <f>LOOKUP(G$2,'Depreciation Schedules'!$A$3:$A$42,'Depreciation Schedules'!$B$3:$B$42)</f>
        <v>#N/A</v>
      </c>
      <c r="H251" s="224" t="e">
        <f>LOOKUP(H$2,'Depreciation Schedules'!$A$3:$A$42,'Depreciation Schedules'!$B$3:$B$42)</f>
        <v>#N/A</v>
      </c>
      <c r="I251" s="224" t="e">
        <f>LOOKUP(I$2,'Depreciation Schedules'!$A$3:$A$42,'Depreciation Schedules'!$B$3:$B$42)</f>
        <v>#N/A</v>
      </c>
      <c r="J251" s="224" t="e">
        <f>LOOKUP(J$2,'Depreciation Schedules'!$A$3:$A$42,'Depreciation Schedules'!$B$3:$B$42)</f>
        <v>#N/A</v>
      </c>
      <c r="K251" s="224" t="e">
        <f>LOOKUP(K$2,'Depreciation Schedules'!$A$3:$A$42,'Depreciation Schedules'!$B$3:$B$42)</f>
        <v>#N/A</v>
      </c>
      <c r="L251" s="224" t="e">
        <f>LOOKUP(L$2,'Depreciation Schedules'!$A$3:$A$42,'Depreciation Schedules'!$B$3:$B$42)</f>
        <v>#N/A</v>
      </c>
      <c r="M251" s="224" t="e">
        <f>LOOKUP(M$2,'Depreciation Schedules'!$A$3:$A$42,'Depreciation Schedules'!$B$3:$B$42)</f>
        <v>#N/A</v>
      </c>
      <c r="N251" s="224" t="e">
        <f>LOOKUP(N$2,'Depreciation Schedules'!$A$3:$A$42,'Depreciation Schedules'!$B$3:$B$42)</f>
        <v>#N/A</v>
      </c>
      <c r="O251" s="224" t="e">
        <f>LOOKUP(O$2,'Depreciation Schedules'!$A$3:$A$42,'Depreciation Schedules'!$B$3:$B$42)</f>
        <v>#N/A</v>
      </c>
      <c r="P251" s="224" t="e">
        <f>LOOKUP(P$2,'Depreciation Schedules'!$A$3:$A$42,'Depreciation Schedules'!$B$3:$B$42)</f>
        <v>#N/A</v>
      </c>
      <c r="Q251" s="224" t="e">
        <f>LOOKUP(Q$2,'Depreciation Schedules'!$A$3:$A$42,'Depreciation Schedules'!$B$3:$B$42)</f>
        <v>#N/A</v>
      </c>
      <c r="R251" s="224" t="e">
        <f>LOOKUP(R$2,'Depreciation Schedules'!$A$3:$A$42,'Depreciation Schedules'!$B$3:$B$42)</f>
        <v>#N/A</v>
      </c>
      <c r="S251" s="224" t="e">
        <f>LOOKUP(S$2,'Depreciation Schedules'!$A$3:$A$42,'Depreciation Schedules'!$B$3:$B$42)</f>
        <v>#N/A</v>
      </c>
      <c r="T251" s="224" t="e">
        <f>LOOKUP(T$2,'Depreciation Schedules'!$A$3:$A$42,'Depreciation Schedules'!$B$3:$B$42)</f>
        <v>#N/A</v>
      </c>
      <c r="U251" s="224" t="e">
        <f>LOOKUP(U$2,'Depreciation Schedules'!$A$3:$A$42,'Depreciation Schedules'!$B$3:$B$42)</f>
        <v>#N/A</v>
      </c>
      <c r="V251" s="224" t="e">
        <f>LOOKUP(V$2,'Depreciation Schedules'!$A$3:$A$42,'Depreciation Schedules'!$B$3:$B$42)</f>
        <v>#N/A</v>
      </c>
      <c r="W251" s="224" t="e">
        <f>LOOKUP(W$2,'Depreciation Schedules'!$A$3:$A$42,'Depreciation Schedules'!$B$3:$B$42)</f>
        <v>#N/A</v>
      </c>
      <c r="X251" s="224" t="e">
        <f>LOOKUP(X$2,'Depreciation Schedules'!$A$3:$A$42,'Depreciation Schedules'!$B$3:$B$42)</f>
        <v>#N/A</v>
      </c>
      <c r="Y251" s="224" t="e">
        <f>LOOKUP(Y$2,'Depreciation Schedules'!$A$3:$A$42,'Depreciation Schedules'!$B$3:$B$42)</f>
        <v>#N/A</v>
      </c>
      <c r="Z251" s="224" t="e">
        <f>LOOKUP(Z$2,'Depreciation Schedules'!$A$3:$A$42,'Depreciation Schedules'!$B$3:$B$42)</f>
        <v>#N/A</v>
      </c>
      <c r="AA251" s="224" t="e">
        <f>LOOKUP(AA$2,'Depreciation Schedules'!$A$3:$A$42,'Depreciation Schedules'!$B$3:$B$42)</f>
        <v>#N/A</v>
      </c>
      <c r="AB251" s="224" t="e">
        <f>LOOKUP(AB$2,'Depreciation Schedules'!$A$3:$A$42,'Depreciation Schedules'!$B$3:$B$42)</f>
        <v>#N/A</v>
      </c>
      <c r="AC251" s="224" t="e">
        <f>LOOKUP(AC$2,'Depreciation Schedules'!$A$3:$A$42,'Depreciation Schedules'!$B$3:$B$42)</f>
        <v>#N/A</v>
      </c>
      <c r="AD251" s="224" t="e">
        <f>LOOKUP(AD$2,'Depreciation Schedules'!$A$3:$A$42,'Depreciation Schedules'!$B$3:$B$42)</f>
        <v>#N/A</v>
      </c>
      <c r="AE251" s="224" t="e">
        <f>LOOKUP(AE$2,'Depreciation Schedules'!$A$3:$A$42,'Depreciation Schedules'!$B$3:$B$42)</f>
        <v>#N/A</v>
      </c>
      <c r="AF251" s="224" t="e">
        <f>LOOKUP(AF$2,'Depreciation Schedules'!$A$3:$A$42,'Depreciation Schedules'!$B$3:$B$42)</f>
        <v>#N/A</v>
      </c>
      <c r="AG251" s="224" t="e">
        <f>LOOKUP(AG$2,'Depreciation Schedules'!$A$3:$A$42,'Depreciation Schedules'!$B$3:$B$42)</f>
        <v>#N/A</v>
      </c>
      <c r="AH251" s="224" t="e">
        <f>LOOKUP(AH$2,'Depreciation Schedules'!$A$3:$A$42,'Depreciation Schedules'!$B$3:$B$42)</f>
        <v>#N/A</v>
      </c>
      <c r="AI251" s="224" t="e">
        <f>LOOKUP(AI$2,'Depreciation Schedules'!$A$3:$A$42,'Depreciation Schedules'!$B$3:$B$42)</f>
        <v>#N/A</v>
      </c>
      <c r="AJ251" s="224" t="e">
        <f>LOOKUP(AJ$2,'Depreciation Schedules'!$A$3:$A$42,'Depreciation Schedules'!$B$3:$B$42)</f>
        <v>#N/A</v>
      </c>
      <c r="AK251" s="224" t="e">
        <f>LOOKUP(AK$2,'Depreciation Schedules'!$A$3:$A$42,'Depreciation Schedules'!$B$3:$B$42)</f>
        <v>#N/A</v>
      </c>
      <c r="AL251" s="224" t="e">
        <f>LOOKUP(AL$2,'Depreciation Schedules'!$A$3:$A$42,'Depreciation Schedules'!$B$3:$B$42)</f>
        <v>#N/A</v>
      </c>
      <c r="AM251" s="224" t="e">
        <f>LOOKUP(AM$2,'Depreciation Schedules'!$A$3:$A$42,'Depreciation Schedules'!$B$3:$B$42)</f>
        <v>#N/A</v>
      </c>
      <c r="AN251" s="224" t="e">
        <f>LOOKUP(AN$2,'Depreciation Schedules'!$A$3:$A$42,'Depreciation Schedules'!$B$3:$B$42)</f>
        <v>#N/A</v>
      </c>
      <c r="AO251" s="224" t="e">
        <f>LOOKUP(AO$2,'Depreciation Schedules'!$A$3:$A$42,'Depreciation Schedules'!$B$3:$B$42)</f>
        <v>#N/A</v>
      </c>
      <c r="AP251" s="224" t="e">
        <f>LOOKUP(AP$2,'Depreciation Schedules'!$A$3:$A$42,'Depreciation Schedules'!$B$3:$B$42)</f>
        <v>#N/A</v>
      </c>
    </row>
    <row r="252" spans="1:42" x14ac:dyDescent="0.2">
      <c r="A252" s="33" t="str">
        <f t="shared" si="101"/>
        <v>15-yr MACRS</v>
      </c>
      <c r="B252" s="223">
        <f t="array" ref="B252">SUM(IF(ISNUMBER(C252:AP252),C252:AP252))</f>
        <v>0</v>
      </c>
      <c r="C252" s="224" t="e">
        <f>LOOKUP(C$2,'Depreciation Schedules'!$A$3:$A$42,'Depreciation Schedules'!$C$3:$C$42)</f>
        <v>#N/A</v>
      </c>
      <c r="D252" s="224" t="e">
        <f>LOOKUP(D$2,'Depreciation Schedules'!$A$3:$A$42,'Depreciation Schedules'!$C$3:$C$42)</f>
        <v>#N/A</v>
      </c>
      <c r="E252" s="224" t="e">
        <f>LOOKUP(E$2,'Depreciation Schedules'!$A$3:$A$42,'Depreciation Schedules'!$C$3:$C$42)</f>
        <v>#N/A</v>
      </c>
      <c r="F252" s="224" t="e">
        <f>LOOKUP(F$2,'Depreciation Schedules'!$A$3:$A$42,'Depreciation Schedules'!$C$3:$C$42)</f>
        <v>#N/A</v>
      </c>
      <c r="G252" s="224" t="e">
        <f>LOOKUP(G$2,'Depreciation Schedules'!$A$3:$A$42,'Depreciation Schedules'!$C$3:$C$42)</f>
        <v>#N/A</v>
      </c>
      <c r="H252" s="224" t="e">
        <f>LOOKUP(H$2,'Depreciation Schedules'!$A$3:$A$42,'Depreciation Schedules'!$C$3:$C$42)</f>
        <v>#N/A</v>
      </c>
      <c r="I252" s="224" t="e">
        <f>LOOKUP(I$2,'Depreciation Schedules'!$A$3:$A$42,'Depreciation Schedules'!$C$3:$C$42)</f>
        <v>#N/A</v>
      </c>
      <c r="J252" s="224" t="e">
        <f>LOOKUP(J$2,'Depreciation Schedules'!$A$3:$A$42,'Depreciation Schedules'!$C$3:$C$42)</f>
        <v>#N/A</v>
      </c>
      <c r="K252" s="224" t="e">
        <f>LOOKUP(K$2,'Depreciation Schedules'!$A$3:$A$42,'Depreciation Schedules'!$C$3:$C$42)</f>
        <v>#N/A</v>
      </c>
      <c r="L252" s="224" t="e">
        <f>LOOKUP(L$2,'Depreciation Schedules'!$A$3:$A$42,'Depreciation Schedules'!$C$3:$C$42)</f>
        <v>#N/A</v>
      </c>
      <c r="M252" s="224" t="e">
        <f>LOOKUP(M$2,'Depreciation Schedules'!$A$3:$A$42,'Depreciation Schedules'!$C$3:$C$42)</f>
        <v>#N/A</v>
      </c>
      <c r="N252" s="224" t="e">
        <f>LOOKUP(N$2,'Depreciation Schedules'!$A$3:$A$42,'Depreciation Schedules'!$C$3:$C$42)</f>
        <v>#N/A</v>
      </c>
      <c r="O252" s="224" t="e">
        <f>LOOKUP(O$2,'Depreciation Schedules'!$A$3:$A$42,'Depreciation Schedules'!$C$3:$C$42)</f>
        <v>#N/A</v>
      </c>
      <c r="P252" s="224" t="e">
        <f>LOOKUP(P$2,'Depreciation Schedules'!$A$3:$A$42,'Depreciation Schedules'!$C$3:$C$42)</f>
        <v>#N/A</v>
      </c>
      <c r="Q252" s="224" t="e">
        <f>LOOKUP(Q$2,'Depreciation Schedules'!$A$3:$A$42,'Depreciation Schedules'!$C$3:$C$42)</f>
        <v>#N/A</v>
      </c>
      <c r="R252" s="224" t="e">
        <f>LOOKUP(R$2,'Depreciation Schedules'!$A$3:$A$42,'Depreciation Schedules'!$C$3:$C$42)</f>
        <v>#N/A</v>
      </c>
      <c r="S252" s="224" t="e">
        <f>LOOKUP(S$2,'Depreciation Schedules'!$A$3:$A$42,'Depreciation Schedules'!$C$3:$C$42)</f>
        <v>#N/A</v>
      </c>
      <c r="T252" s="224" t="e">
        <f>LOOKUP(T$2,'Depreciation Schedules'!$A$3:$A$42,'Depreciation Schedules'!$C$3:$C$42)</f>
        <v>#N/A</v>
      </c>
      <c r="U252" s="224" t="e">
        <f>LOOKUP(U$2,'Depreciation Schedules'!$A$3:$A$42,'Depreciation Schedules'!$C$3:$C$42)</f>
        <v>#N/A</v>
      </c>
      <c r="V252" s="224" t="e">
        <f>LOOKUP(V$2,'Depreciation Schedules'!$A$3:$A$42,'Depreciation Schedules'!$C$3:$C$42)</f>
        <v>#N/A</v>
      </c>
      <c r="W252" s="224" t="e">
        <f>LOOKUP(W$2,'Depreciation Schedules'!$A$3:$A$42,'Depreciation Schedules'!$C$3:$C$42)</f>
        <v>#N/A</v>
      </c>
      <c r="X252" s="224" t="e">
        <f>LOOKUP(X$2,'Depreciation Schedules'!$A$3:$A$42,'Depreciation Schedules'!$C$3:$C$42)</f>
        <v>#N/A</v>
      </c>
      <c r="Y252" s="224" t="e">
        <f>LOOKUP(Y$2,'Depreciation Schedules'!$A$3:$A$42,'Depreciation Schedules'!$C$3:$C$42)</f>
        <v>#N/A</v>
      </c>
      <c r="Z252" s="224" t="e">
        <f>LOOKUP(Z$2,'Depreciation Schedules'!$A$3:$A$42,'Depreciation Schedules'!$C$3:$C$42)</f>
        <v>#N/A</v>
      </c>
      <c r="AA252" s="224" t="e">
        <f>LOOKUP(AA$2,'Depreciation Schedules'!$A$3:$A$42,'Depreciation Schedules'!$C$3:$C$42)</f>
        <v>#N/A</v>
      </c>
      <c r="AB252" s="224" t="e">
        <f>LOOKUP(AB$2,'Depreciation Schedules'!$A$3:$A$42,'Depreciation Schedules'!$C$3:$C$42)</f>
        <v>#N/A</v>
      </c>
      <c r="AC252" s="224" t="e">
        <f>LOOKUP(AC$2,'Depreciation Schedules'!$A$3:$A$42,'Depreciation Schedules'!$C$3:$C$42)</f>
        <v>#N/A</v>
      </c>
      <c r="AD252" s="224" t="e">
        <f>LOOKUP(AD$2,'Depreciation Schedules'!$A$3:$A$42,'Depreciation Schedules'!$C$3:$C$42)</f>
        <v>#N/A</v>
      </c>
      <c r="AE252" s="224" t="e">
        <f>LOOKUP(AE$2,'Depreciation Schedules'!$A$3:$A$42,'Depreciation Schedules'!$C$3:$C$42)</f>
        <v>#N/A</v>
      </c>
      <c r="AF252" s="224" t="e">
        <f>LOOKUP(AF$2,'Depreciation Schedules'!$A$3:$A$42,'Depreciation Schedules'!$C$3:$C$42)</f>
        <v>#N/A</v>
      </c>
      <c r="AG252" s="224" t="e">
        <f>LOOKUP(AG$2,'Depreciation Schedules'!$A$3:$A$42,'Depreciation Schedules'!$C$3:$C$42)</f>
        <v>#N/A</v>
      </c>
      <c r="AH252" s="224" t="e">
        <f>LOOKUP(AH$2,'Depreciation Schedules'!$A$3:$A$42,'Depreciation Schedules'!$C$3:$C$42)</f>
        <v>#N/A</v>
      </c>
      <c r="AI252" s="224" t="e">
        <f>LOOKUP(AI$2,'Depreciation Schedules'!$A$3:$A$42,'Depreciation Schedules'!$C$3:$C$42)</f>
        <v>#N/A</v>
      </c>
      <c r="AJ252" s="224" t="e">
        <f>LOOKUP(AJ$2,'Depreciation Schedules'!$A$3:$A$42,'Depreciation Schedules'!$C$3:$C$42)</f>
        <v>#N/A</v>
      </c>
      <c r="AK252" s="224" t="e">
        <f>LOOKUP(AK$2,'Depreciation Schedules'!$A$3:$A$42,'Depreciation Schedules'!$C$3:$C$42)</f>
        <v>#N/A</v>
      </c>
      <c r="AL252" s="224" t="e">
        <f>LOOKUP(AL$2,'Depreciation Schedules'!$A$3:$A$42,'Depreciation Schedules'!$C$3:$C$42)</f>
        <v>#N/A</v>
      </c>
      <c r="AM252" s="224" t="e">
        <f>LOOKUP(AM$2,'Depreciation Schedules'!$A$3:$A$42,'Depreciation Schedules'!$C$3:$C$42)</f>
        <v>#N/A</v>
      </c>
      <c r="AN252" s="224" t="e">
        <f>LOOKUP(AN$2,'Depreciation Schedules'!$A$3:$A$42,'Depreciation Schedules'!$C$3:$C$42)</f>
        <v>#N/A</v>
      </c>
      <c r="AO252" s="224" t="e">
        <f>LOOKUP(AO$2,'Depreciation Schedules'!$A$3:$A$42,'Depreciation Schedules'!$C$3:$C$42)</f>
        <v>#N/A</v>
      </c>
      <c r="AP252" s="224" t="e">
        <f>LOOKUP(AP$2,'Depreciation Schedules'!$A$3:$A$42,'Depreciation Schedules'!$C$3:$C$42)</f>
        <v>#N/A</v>
      </c>
    </row>
    <row r="253" spans="1:42" x14ac:dyDescent="0.2">
      <c r="A253" s="33" t="str">
        <f t="shared" si="101"/>
        <v>5-yr SL</v>
      </c>
      <c r="B253" s="223">
        <f t="array" ref="B253">SUM(IF(ISNUMBER(C253:AP253),C253:AP253))</f>
        <v>0</v>
      </c>
      <c r="C253" s="224" t="e">
        <f>LOOKUP(C$2,'Depreciation Schedules'!$A$3:$A$42,'Depreciation Schedules'!$D$3:$D$42)</f>
        <v>#N/A</v>
      </c>
      <c r="D253" s="224" t="e">
        <f>LOOKUP(D$2,'Depreciation Schedules'!$A$3:$A$42,'Depreciation Schedules'!$D$3:$D$42)</f>
        <v>#N/A</v>
      </c>
      <c r="E253" s="224" t="e">
        <f>LOOKUP(E$2,'Depreciation Schedules'!$A$3:$A$42,'Depreciation Schedules'!$D$3:$D$42)</f>
        <v>#N/A</v>
      </c>
      <c r="F253" s="224" t="e">
        <f>LOOKUP(F$2,'Depreciation Schedules'!$A$3:$A$42,'Depreciation Schedules'!$D$3:$D$42)</f>
        <v>#N/A</v>
      </c>
      <c r="G253" s="224" t="e">
        <f>LOOKUP(G$2,'Depreciation Schedules'!$A$3:$A$42,'Depreciation Schedules'!$D$3:$D$42)</f>
        <v>#N/A</v>
      </c>
      <c r="H253" s="224" t="e">
        <f>LOOKUP(H$2,'Depreciation Schedules'!$A$3:$A$42,'Depreciation Schedules'!$D$3:$D$42)</f>
        <v>#N/A</v>
      </c>
      <c r="I253" s="224" t="e">
        <f>LOOKUP(I$2,'Depreciation Schedules'!$A$3:$A$42,'Depreciation Schedules'!$D$3:$D$42)</f>
        <v>#N/A</v>
      </c>
      <c r="J253" s="224" t="e">
        <f>LOOKUP(J$2,'Depreciation Schedules'!$A$3:$A$42,'Depreciation Schedules'!$D$3:$D$42)</f>
        <v>#N/A</v>
      </c>
      <c r="K253" s="224" t="e">
        <f>LOOKUP(K$2,'Depreciation Schedules'!$A$3:$A$42,'Depreciation Schedules'!$D$3:$D$42)</f>
        <v>#N/A</v>
      </c>
      <c r="L253" s="224" t="e">
        <f>LOOKUP(L$2,'Depreciation Schedules'!$A$3:$A$42,'Depreciation Schedules'!$D$3:$D$42)</f>
        <v>#N/A</v>
      </c>
      <c r="M253" s="224" t="e">
        <f>LOOKUP(M$2,'Depreciation Schedules'!$A$3:$A$42,'Depreciation Schedules'!$D$3:$D$42)</f>
        <v>#N/A</v>
      </c>
      <c r="N253" s="224" t="e">
        <f>LOOKUP(N$2,'Depreciation Schedules'!$A$3:$A$42,'Depreciation Schedules'!$D$3:$D$42)</f>
        <v>#N/A</v>
      </c>
      <c r="O253" s="224" t="e">
        <f>LOOKUP(O$2,'Depreciation Schedules'!$A$3:$A$42,'Depreciation Schedules'!$D$3:$D$42)</f>
        <v>#N/A</v>
      </c>
      <c r="P253" s="224" t="e">
        <f>LOOKUP(P$2,'Depreciation Schedules'!$A$3:$A$42,'Depreciation Schedules'!$D$3:$D$42)</f>
        <v>#N/A</v>
      </c>
      <c r="Q253" s="224" t="e">
        <f>LOOKUP(Q$2,'Depreciation Schedules'!$A$3:$A$42,'Depreciation Schedules'!$D$3:$D$42)</f>
        <v>#N/A</v>
      </c>
      <c r="R253" s="224" t="e">
        <f>LOOKUP(R$2,'Depreciation Schedules'!$A$3:$A$42,'Depreciation Schedules'!$D$3:$D$42)</f>
        <v>#N/A</v>
      </c>
      <c r="S253" s="224" t="e">
        <f>LOOKUP(S$2,'Depreciation Schedules'!$A$3:$A$42,'Depreciation Schedules'!$D$3:$D$42)</f>
        <v>#N/A</v>
      </c>
      <c r="T253" s="224" t="e">
        <f>LOOKUP(T$2,'Depreciation Schedules'!$A$3:$A$42,'Depreciation Schedules'!$D$3:$D$42)</f>
        <v>#N/A</v>
      </c>
      <c r="U253" s="224" t="e">
        <f>LOOKUP(U$2,'Depreciation Schedules'!$A$3:$A$42,'Depreciation Schedules'!$D$3:$D$42)</f>
        <v>#N/A</v>
      </c>
      <c r="V253" s="224" t="e">
        <f>LOOKUP(V$2,'Depreciation Schedules'!$A$3:$A$42,'Depreciation Schedules'!$D$3:$D$42)</f>
        <v>#N/A</v>
      </c>
      <c r="W253" s="224" t="e">
        <f>LOOKUP(W$2,'Depreciation Schedules'!$A$3:$A$42,'Depreciation Schedules'!$D$3:$D$42)</f>
        <v>#N/A</v>
      </c>
      <c r="X253" s="224" t="e">
        <f>LOOKUP(X$2,'Depreciation Schedules'!$A$3:$A$42,'Depreciation Schedules'!$D$3:$D$42)</f>
        <v>#N/A</v>
      </c>
      <c r="Y253" s="224" t="e">
        <f>LOOKUP(Y$2,'Depreciation Schedules'!$A$3:$A$42,'Depreciation Schedules'!$D$3:$D$42)</f>
        <v>#N/A</v>
      </c>
      <c r="Z253" s="224" t="e">
        <f>LOOKUP(Z$2,'Depreciation Schedules'!$A$3:$A$42,'Depreciation Schedules'!$D$3:$D$42)</f>
        <v>#N/A</v>
      </c>
      <c r="AA253" s="224" t="e">
        <f>LOOKUP(AA$2,'Depreciation Schedules'!$A$3:$A$42,'Depreciation Schedules'!$D$3:$D$42)</f>
        <v>#N/A</v>
      </c>
      <c r="AB253" s="224" t="e">
        <f>LOOKUP(AB$2,'Depreciation Schedules'!$A$3:$A$42,'Depreciation Schedules'!$D$3:$D$42)</f>
        <v>#N/A</v>
      </c>
      <c r="AC253" s="224" t="e">
        <f>LOOKUP(AC$2,'Depreciation Schedules'!$A$3:$A$42,'Depreciation Schedules'!$D$3:$D$42)</f>
        <v>#N/A</v>
      </c>
      <c r="AD253" s="224" t="e">
        <f>LOOKUP(AD$2,'Depreciation Schedules'!$A$3:$A$42,'Depreciation Schedules'!$D$3:$D$42)</f>
        <v>#N/A</v>
      </c>
      <c r="AE253" s="224" t="e">
        <f>LOOKUP(AE$2,'Depreciation Schedules'!$A$3:$A$42,'Depreciation Schedules'!$D$3:$D$42)</f>
        <v>#N/A</v>
      </c>
      <c r="AF253" s="224" t="e">
        <f>LOOKUP(AF$2,'Depreciation Schedules'!$A$3:$A$42,'Depreciation Schedules'!$D$3:$D$42)</f>
        <v>#N/A</v>
      </c>
      <c r="AG253" s="224" t="e">
        <f>LOOKUP(AG$2,'Depreciation Schedules'!$A$3:$A$42,'Depreciation Schedules'!$D$3:$D$42)</f>
        <v>#N/A</v>
      </c>
      <c r="AH253" s="224" t="e">
        <f>LOOKUP(AH$2,'Depreciation Schedules'!$A$3:$A$42,'Depreciation Schedules'!$D$3:$D$42)</f>
        <v>#N/A</v>
      </c>
      <c r="AI253" s="224" t="e">
        <f>LOOKUP(AI$2,'Depreciation Schedules'!$A$3:$A$42,'Depreciation Schedules'!$D$3:$D$42)</f>
        <v>#N/A</v>
      </c>
      <c r="AJ253" s="224" t="e">
        <f>LOOKUP(AJ$2,'Depreciation Schedules'!$A$3:$A$42,'Depreciation Schedules'!$D$3:$D$42)</f>
        <v>#N/A</v>
      </c>
      <c r="AK253" s="224" t="e">
        <f>LOOKUP(AK$2,'Depreciation Schedules'!$A$3:$A$42,'Depreciation Schedules'!$D$3:$D$42)</f>
        <v>#N/A</v>
      </c>
      <c r="AL253" s="224" t="e">
        <f>LOOKUP(AL$2,'Depreciation Schedules'!$A$3:$A$42,'Depreciation Schedules'!$D$3:$D$42)</f>
        <v>#N/A</v>
      </c>
      <c r="AM253" s="224" t="e">
        <f>LOOKUP(AM$2,'Depreciation Schedules'!$A$3:$A$42,'Depreciation Schedules'!$D$3:$D$42)</f>
        <v>#N/A</v>
      </c>
      <c r="AN253" s="224" t="e">
        <f>LOOKUP(AN$2,'Depreciation Schedules'!$A$3:$A$42,'Depreciation Schedules'!$D$3:$D$42)</f>
        <v>#N/A</v>
      </c>
      <c r="AO253" s="224" t="e">
        <f>LOOKUP(AO$2,'Depreciation Schedules'!$A$3:$A$42,'Depreciation Schedules'!$D$3:$D$42)</f>
        <v>#N/A</v>
      </c>
      <c r="AP253" s="224" t="e">
        <f>LOOKUP(AP$2,'Depreciation Schedules'!$A$3:$A$42,'Depreciation Schedules'!$D$3:$D$42)</f>
        <v>#N/A</v>
      </c>
    </row>
    <row r="254" spans="1:42" x14ac:dyDescent="0.2">
      <c r="A254" s="33" t="str">
        <f t="shared" si="101"/>
        <v>15-yr SL</v>
      </c>
      <c r="B254" s="223">
        <f t="array" ref="B254">SUM(IF(ISNUMBER(C254:AP254),C254:AP254))</f>
        <v>0</v>
      </c>
      <c r="C254" s="224" t="e">
        <f>LOOKUP(C$2,'Depreciation Schedules'!$A$3:$A$42,'Depreciation Schedules'!$E$3:$E$42)</f>
        <v>#N/A</v>
      </c>
      <c r="D254" s="224" t="e">
        <f>LOOKUP(D$2,'Depreciation Schedules'!$A$3:$A$42,'Depreciation Schedules'!$E$3:$E$42)</f>
        <v>#N/A</v>
      </c>
      <c r="E254" s="224" t="e">
        <f>LOOKUP(E$2,'Depreciation Schedules'!$A$3:$A$42,'Depreciation Schedules'!$E$3:$E$42)</f>
        <v>#N/A</v>
      </c>
      <c r="F254" s="224" t="e">
        <f>LOOKUP(F$2,'Depreciation Schedules'!$A$3:$A$42,'Depreciation Schedules'!$E$3:$E$42)</f>
        <v>#N/A</v>
      </c>
      <c r="G254" s="224" t="e">
        <f>LOOKUP(G$2,'Depreciation Schedules'!$A$3:$A$42,'Depreciation Schedules'!$E$3:$E$42)</f>
        <v>#N/A</v>
      </c>
      <c r="H254" s="224" t="e">
        <f>LOOKUP(H$2,'Depreciation Schedules'!$A$3:$A$42,'Depreciation Schedules'!$E$3:$E$42)</f>
        <v>#N/A</v>
      </c>
      <c r="I254" s="224" t="e">
        <f>LOOKUP(I$2,'Depreciation Schedules'!$A$3:$A$42,'Depreciation Schedules'!$E$3:$E$42)</f>
        <v>#N/A</v>
      </c>
      <c r="J254" s="224" t="e">
        <f>LOOKUP(J$2,'Depreciation Schedules'!$A$3:$A$42,'Depreciation Schedules'!$E$3:$E$42)</f>
        <v>#N/A</v>
      </c>
      <c r="K254" s="224" t="e">
        <f>LOOKUP(K$2,'Depreciation Schedules'!$A$3:$A$42,'Depreciation Schedules'!$E$3:$E$42)</f>
        <v>#N/A</v>
      </c>
      <c r="L254" s="224" t="e">
        <f>LOOKUP(L$2,'Depreciation Schedules'!$A$3:$A$42,'Depreciation Schedules'!$E$3:$E$42)</f>
        <v>#N/A</v>
      </c>
      <c r="M254" s="224" t="e">
        <f>LOOKUP(M$2,'Depreciation Schedules'!$A$3:$A$42,'Depreciation Schedules'!$E$3:$E$42)</f>
        <v>#N/A</v>
      </c>
      <c r="N254" s="224" t="e">
        <f>LOOKUP(N$2,'Depreciation Schedules'!$A$3:$A$42,'Depreciation Schedules'!$E$3:$E$42)</f>
        <v>#N/A</v>
      </c>
      <c r="O254" s="224" t="e">
        <f>LOOKUP(O$2,'Depreciation Schedules'!$A$3:$A$42,'Depreciation Schedules'!$E$3:$E$42)</f>
        <v>#N/A</v>
      </c>
      <c r="P254" s="224" t="e">
        <f>LOOKUP(P$2,'Depreciation Schedules'!$A$3:$A$42,'Depreciation Schedules'!$E$3:$E$42)</f>
        <v>#N/A</v>
      </c>
      <c r="Q254" s="224" t="e">
        <f>LOOKUP(Q$2,'Depreciation Schedules'!$A$3:$A$42,'Depreciation Schedules'!$E$3:$E$42)</f>
        <v>#N/A</v>
      </c>
      <c r="R254" s="224" t="e">
        <f>LOOKUP(R$2,'Depreciation Schedules'!$A$3:$A$42,'Depreciation Schedules'!$E$3:$E$42)</f>
        <v>#N/A</v>
      </c>
      <c r="S254" s="224" t="e">
        <f>LOOKUP(S$2,'Depreciation Schedules'!$A$3:$A$42,'Depreciation Schedules'!$E$3:$E$42)</f>
        <v>#N/A</v>
      </c>
      <c r="T254" s="224" t="e">
        <f>LOOKUP(T$2,'Depreciation Schedules'!$A$3:$A$42,'Depreciation Schedules'!$E$3:$E$42)</f>
        <v>#N/A</v>
      </c>
      <c r="U254" s="224" t="e">
        <f>LOOKUP(U$2,'Depreciation Schedules'!$A$3:$A$42,'Depreciation Schedules'!$E$3:$E$42)</f>
        <v>#N/A</v>
      </c>
      <c r="V254" s="224" t="e">
        <f>LOOKUP(V$2,'Depreciation Schedules'!$A$3:$A$42,'Depreciation Schedules'!$E$3:$E$42)</f>
        <v>#N/A</v>
      </c>
      <c r="W254" s="224" t="e">
        <f>LOOKUP(W$2,'Depreciation Schedules'!$A$3:$A$42,'Depreciation Schedules'!$E$3:$E$42)</f>
        <v>#N/A</v>
      </c>
      <c r="X254" s="224" t="e">
        <f>LOOKUP(X$2,'Depreciation Schedules'!$A$3:$A$42,'Depreciation Schedules'!$E$3:$E$42)</f>
        <v>#N/A</v>
      </c>
      <c r="Y254" s="224" t="e">
        <f>LOOKUP(Y$2,'Depreciation Schedules'!$A$3:$A$42,'Depreciation Schedules'!$E$3:$E$42)</f>
        <v>#N/A</v>
      </c>
      <c r="Z254" s="224" t="e">
        <f>LOOKUP(Z$2,'Depreciation Schedules'!$A$3:$A$42,'Depreciation Schedules'!$E$3:$E$42)</f>
        <v>#N/A</v>
      </c>
      <c r="AA254" s="224" t="e">
        <f>LOOKUP(AA$2,'Depreciation Schedules'!$A$3:$A$42,'Depreciation Schedules'!$E$3:$E$42)</f>
        <v>#N/A</v>
      </c>
      <c r="AB254" s="224" t="e">
        <f>LOOKUP(AB$2,'Depreciation Schedules'!$A$3:$A$42,'Depreciation Schedules'!$E$3:$E$42)</f>
        <v>#N/A</v>
      </c>
      <c r="AC254" s="224" t="e">
        <f>LOOKUP(AC$2,'Depreciation Schedules'!$A$3:$A$42,'Depreciation Schedules'!$E$3:$E$42)</f>
        <v>#N/A</v>
      </c>
      <c r="AD254" s="224" t="e">
        <f>LOOKUP(AD$2,'Depreciation Schedules'!$A$3:$A$42,'Depreciation Schedules'!$E$3:$E$42)</f>
        <v>#N/A</v>
      </c>
      <c r="AE254" s="224" t="e">
        <f>LOOKUP(AE$2,'Depreciation Schedules'!$A$3:$A$42,'Depreciation Schedules'!$E$3:$E$42)</f>
        <v>#N/A</v>
      </c>
      <c r="AF254" s="224" t="e">
        <f>LOOKUP(AF$2,'Depreciation Schedules'!$A$3:$A$42,'Depreciation Schedules'!$E$3:$E$42)</f>
        <v>#N/A</v>
      </c>
      <c r="AG254" s="224" t="e">
        <f>LOOKUP(AG$2,'Depreciation Schedules'!$A$3:$A$42,'Depreciation Schedules'!$E$3:$E$42)</f>
        <v>#N/A</v>
      </c>
      <c r="AH254" s="224" t="e">
        <f>LOOKUP(AH$2,'Depreciation Schedules'!$A$3:$A$42,'Depreciation Schedules'!$E$3:$E$42)</f>
        <v>#N/A</v>
      </c>
      <c r="AI254" s="224" t="e">
        <f>LOOKUP(AI$2,'Depreciation Schedules'!$A$3:$A$42,'Depreciation Schedules'!$E$3:$E$42)</f>
        <v>#N/A</v>
      </c>
      <c r="AJ254" s="224" t="e">
        <f>LOOKUP(AJ$2,'Depreciation Schedules'!$A$3:$A$42,'Depreciation Schedules'!$E$3:$E$42)</f>
        <v>#N/A</v>
      </c>
      <c r="AK254" s="224" t="e">
        <f>LOOKUP(AK$2,'Depreciation Schedules'!$A$3:$A$42,'Depreciation Schedules'!$E$3:$E$42)</f>
        <v>#N/A</v>
      </c>
      <c r="AL254" s="224" t="e">
        <f>LOOKUP(AL$2,'Depreciation Schedules'!$A$3:$A$42,'Depreciation Schedules'!$E$3:$E$42)</f>
        <v>#N/A</v>
      </c>
      <c r="AM254" s="224" t="e">
        <f>LOOKUP(AM$2,'Depreciation Schedules'!$A$3:$A$42,'Depreciation Schedules'!$E$3:$E$42)</f>
        <v>#N/A</v>
      </c>
      <c r="AN254" s="224" t="e">
        <f>LOOKUP(AN$2,'Depreciation Schedules'!$A$3:$A$42,'Depreciation Schedules'!$E$3:$E$42)</f>
        <v>#N/A</v>
      </c>
      <c r="AO254" s="224" t="e">
        <f>LOOKUP(AO$2,'Depreciation Schedules'!$A$3:$A$42,'Depreciation Schedules'!$E$3:$E$42)</f>
        <v>#N/A</v>
      </c>
      <c r="AP254" s="224" t="e">
        <f>LOOKUP(AP$2,'Depreciation Schedules'!$A$3:$A$42,'Depreciation Schedules'!$E$3:$E$42)</f>
        <v>#N/A</v>
      </c>
    </row>
    <row r="255" spans="1:42" x14ac:dyDescent="0.2">
      <c r="A255" s="33" t="str">
        <f t="shared" si="101"/>
        <v>20-yr SL</v>
      </c>
      <c r="B255" s="223">
        <f t="array" ref="B255">SUM(IF(ISNUMBER(C255:AP255),C255:AP255))</f>
        <v>0</v>
      </c>
      <c r="C255" s="224" t="e">
        <f>LOOKUP(C$2,'Depreciation Schedules'!$A$3:$A$42,'Depreciation Schedules'!$F$3:$F$42)</f>
        <v>#N/A</v>
      </c>
      <c r="D255" s="224" t="e">
        <f>LOOKUP(D$2,'Depreciation Schedules'!$A$3:$A$42,'Depreciation Schedules'!$F$3:$F$42)</f>
        <v>#N/A</v>
      </c>
      <c r="E255" s="224" t="e">
        <f>LOOKUP(E$2,'Depreciation Schedules'!$A$3:$A$42,'Depreciation Schedules'!$F$3:$F$42)</f>
        <v>#N/A</v>
      </c>
      <c r="F255" s="224" t="e">
        <f>LOOKUP(F$2,'Depreciation Schedules'!$A$3:$A$42,'Depreciation Schedules'!$F$3:$F$42)</f>
        <v>#N/A</v>
      </c>
      <c r="G255" s="224" t="e">
        <f>LOOKUP(G$2,'Depreciation Schedules'!$A$3:$A$42,'Depreciation Schedules'!$F$3:$F$42)</f>
        <v>#N/A</v>
      </c>
      <c r="H255" s="224" t="e">
        <f>LOOKUP(H$2,'Depreciation Schedules'!$A$3:$A$42,'Depreciation Schedules'!$F$3:$F$42)</f>
        <v>#N/A</v>
      </c>
      <c r="I255" s="224" t="e">
        <f>LOOKUP(I$2,'Depreciation Schedules'!$A$3:$A$42,'Depreciation Schedules'!$F$3:$F$42)</f>
        <v>#N/A</v>
      </c>
      <c r="J255" s="224" t="e">
        <f>LOOKUP(J$2,'Depreciation Schedules'!$A$3:$A$42,'Depreciation Schedules'!$F$3:$F$42)</f>
        <v>#N/A</v>
      </c>
      <c r="K255" s="224" t="e">
        <f>LOOKUP(K$2,'Depreciation Schedules'!$A$3:$A$42,'Depreciation Schedules'!$F$3:$F$42)</f>
        <v>#N/A</v>
      </c>
      <c r="L255" s="224" t="e">
        <f>LOOKUP(L$2,'Depreciation Schedules'!$A$3:$A$42,'Depreciation Schedules'!$F$3:$F$42)</f>
        <v>#N/A</v>
      </c>
      <c r="M255" s="224" t="e">
        <f>LOOKUP(M$2,'Depreciation Schedules'!$A$3:$A$42,'Depreciation Schedules'!$F$3:$F$42)</f>
        <v>#N/A</v>
      </c>
      <c r="N255" s="224" t="e">
        <f>LOOKUP(N$2,'Depreciation Schedules'!$A$3:$A$42,'Depreciation Schedules'!$F$3:$F$42)</f>
        <v>#N/A</v>
      </c>
      <c r="O255" s="224" t="e">
        <f>LOOKUP(O$2,'Depreciation Schedules'!$A$3:$A$42,'Depreciation Schedules'!$F$3:$F$42)</f>
        <v>#N/A</v>
      </c>
      <c r="P255" s="224" t="e">
        <f>LOOKUP(P$2,'Depreciation Schedules'!$A$3:$A$42,'Depreciation Schedules'!$F$3:$F$42)</f>
        <v>#N/A</v>
      </c>
      <c r="Q255" s="224" t="e">
        <f>LOOKUP(Q$2,'Depreciation Schedules'!$A$3:$A$42,'Depreciation Schedules'!$F$3:$F$42)</f>
        <v>#N/A</v>
      </c>
      <c r="R255" s="224" t="e">
        <f>LOOKUP(R$2,'Depreciation Schedules'!$A$3:$A$42,'Depreciation Schedules'!$F$3:$F$42)</f>
        <v>#N/A</v>
      </c>
      <c r="S255" s="224" t="e">
        <f>LOOKUP(S$2,'Depreciation Schedules'!$A$3:$A$42,'Depreciation Schedules'!$F$3:$F$42)</f>
        <v>#N/A</v>
      </c>
      <c r="T255" s="224" t="e">
        <f>LOOKUP(T$2,'Depreciation Schedules'!$A$3:$A$42,'Depreciation Schedules'!$F$3:$F$42)</f>
        <v>#N/A</v>
      </c>
      <c r="U255" s="224" t="e">
        <f>LOOKUP(U$2,'Depreciation Schedules'!$A$3:$A$42,'Depreciation Schedules'!$F$3:$F$42)</f>
        <v>#N/A</v>
      </c>
      <c r="V255" s="224" t="e">
        <f>LOOKUP(V$2,'Depreciation Schedules'!$A$3:$A$42,'Depreciation Schedules'!$F$3:$F$42)</f>
        <v>#N/A</v>
      </c>
      <c r="W255" s="224" t="e">
        <f>LOOKUP(W$2,'Depreciation Schedules'!$A$3:$A$42,'Depreciation Schedules'!$F$3:$F$42)</f>
        <v>#N/A</v>
      </c>
      <c r="X255" s="224" t="e">
        <f>LOOKUP(X$2,'Depreciation Schedules'!$A$3:$A$42,'Depreciation Schedules'!$F$3:$F$42)</f>
        <v>#N/A</v>
      </c>
      <c r="Y255" s="224" t="e">
        <f>LOOKUP(Y$2,'Depreciation Schedules'!$A$3:$A$42,'Depreciation Schedules'!$F$3:$F$42)</f>
        <v>#N/A</v>
      </c>
      <c r="Z255" s="224" t="e">
        <f>LOOKUP(Z$2,'Depreciation Schedules'!$A$3:$A$42,'Depreciation Schedules'!$F$3:$F$42)</f>
        <v>#N/A</v>
      </c>
      <c r="AA255" s="224" t="e">
        <f>LOOKUP(AA$2,'Depreciation Schedules'!$A$3:$A$42,'Depreciation Schedules'!$F$3:$F$42)</f>
        <v>#N/A</v>
      </c>
      <c r="AB255" s="224" t="e">
        <f>LOOKUP(AB$2,'Depreciation Schedules'!$A$3:$A$42,'Depreciation Schedules'!$F$3:$F$42)</f>
        <v>#N/A</v>
      </c>
      <c r="AC255" s="224" t="e">
        <f>LOOKUP(AC$2,'Depreciation Schedules'!$A$3:$A$42,'Depreciation Schedules'!$F$3:$F$42)</f>
        <v>#N/A</v>
      </c>
      <c r="AD255" s="224" t="e">
        <f>LOOKUP(AD$2,'Depreciation Schedules'!$A$3:$A$42,'Depreciation Schedules'!$F$3:$F$42)</f>
        <v>#N/A</v>
      </c>
      <c r="AE255" s="224" t="e">
        <f>LOOKUP(AE$2,'Depreciation Schedules'!$A$3:$A$42,'Depreciation Schedules'!$F$3:$F$42)</f>
        <v>#N/A</v>
      </c>
      <c r="AF255" s="224" t="e">
        <f>LOOKUP(AF$2,'Depreciation Schedules'!$A$3:$A$42,'Depreciation Schedules'!$F$3:$F$42)</f>
        <v>#N/A</v>
      </c>
      <c r="AG255" s="224" t="e">
        <f>LOOKUP(AG$2,'Depreciation Schedules'!$A$3:$A$42,'Depreciation Schedules'!$F$3:$F$42)</f>
        <v>#N/A</v>
      </c>
      <c r="AH255" s="224" t="e">
        <f>LOOKUP(AH$2,'Depreciation Schedules'!$A$3:$A$42,'Depreciation Schedules'!$F$3:$F$42)</f>
        <v>#N/A</v>
      </c>
      <c r="AI255" s="224" t="e">
        <f>LOOKUP(AI$2,'Depreciation Schedules'!$A$3:$A$42,'Depreciation Schedules'!$F$3:$F$42)</f>
        <v>#N/A</v>
      </c>
      <c r="AJ255" s="224" t="e">
        <f>LOOKUP(AJ$2,'Depreciation Schedules'!$A$3:$A$42,'Depreciation Schedules'!$F$3:$F$42)</f>
        <v>#N/A</v>
      </c>
      <c r="AK255" s="224" t="e">
        <f>LOOKUP(AK$2,'Depreciation Schedules'!$A$3:$A$42,'Depreciation Schedules'!$F$3:$F$42)</f>
        <v>#N/A</v>
      </c>
      <c r="AL255" s="224" t="e">
        <f>LOOKUP(AL$2,'Depreciation Schedules'!$A$3:$A$42,'Depreciation Schedules'!$F$3:$F$42)</f>
        <v>#N/A</v>
      </c>
      <c r="AM255" s="224" t="e">
        <f>LOOKUP(AM$2,'Depreciation Schedules'!$A$3:$A$42,'Depreciation Schedules'!$F$3:$F$42)</f>
        <v>#N/A</v>
      </c>
      <c r="AN255" s="224" t="e">
        <f>LOOKUP(AN$2,'Depreciation Schedules'!$A$3:$A$42,'Depreciation Schedules'!$F$3:$F$42)</f>
        <v>#N/A</v>
      </c>
      <c r="AO255" s="224" t="e">
        <f>LOOKUP(AO$2,'Depreciation Schedules'!$A$3:$A$42,'Depreciation Schedules'!$F$3:$F$42)</f>
        <v>#N/A</v>
      </c>
      <c r="AP255" s="224" t="e">
        <f>LOOKUP(AP$2,'Depreciation Schedules'!$A$3:$A$42,'Depreciation Schedules'!$F$3:$F$42)</f>
        <v>#N/A</v>
      </c>
    </row>
    <row r="256" spans="1:42" x14ac:dyDescent="0.2">
      <c r="A256" s="33" t="str">
        <f t="shared" si="101"/>
        <v>39-yr SL</v>
      </c>
      <c r="B256" s="227">
        <f>SUM(IF(ISNUMBER(C256:AP256),C256:AP256))</f>
        <v>0</v>
      </c>
      <c r="C256" s="224" t="e">
        <f>LOOKUP(C$2,'Depreciation Schedules'!$A$3:$A$42,'Depreciation Schedules'!$G$3:$G$42)</f>
        <v>#N/A</v>
      </c>
      <c r="D256" s="224" t="e">
        <f>LOOKUP(D$2,'Depreciation Schedules'!$A$3:$A$42,'Depreciation Schedules'!$G$3:$G$42)</f>
        <v>#N/A</v>
      </c>
      <c r="E256" s="224" t="e">
        <f>LOOKUP(E$2,'Depreciation Schedules'!$A$3:$A$42,'Depreciation Schedules'!$G$3:$G$42)</f>
        <v>#N/A</v>
      </c>
      <c r="F256" s="224" t="e">
        <f>LOOKUP(F$2,'Depreciation Schedules'!$A$3:$A$42,'Depreciation Schedules'!$G$3:$G$42)</f>
        <v>#N/A</v>
      </c>
      <c r="G256" s="224" t="e">
        <f>LOOKUP(G$2,'Depreciation Schedules'!$A$3:$A$42,'Depreciation Schedules'!$G$3:$G$42)</f>
        <v>#N/A</v>
      </c>
      <c r="H256" s="224" t="e">
        <f>LOOKUP(H$2,'Depreciation Schedules'!$A$3:$A$42,'Depreciation Schedules'!$G$3:$G$42)</f>
        <v>#N/A</v>
      </c>
      <c r="I256" s="224" t="e">
        <f>LOOKUP(I$2,'Depreciation Schedules'!$A$3:$A$42,'Depreciation Schedules'!$G$3:$G$42)</f>
        <v>#N/A</v>
      </c>
      <c r="J256" s="224" t="e">
        <f>LOOKUP(J$2,'Depreciation Schedules'!$A$3:$A$42,'Depreciation Schedules'!$G$3:$G$42)</f>
        <v>#N/A</v>
      </c>
      <c r="K256" s="224" t="e">
        <f>LOOKUP(K$2,'Depreciation Schedules'!$A$3:$A$42,'Depreciation Schedules'!$G$3:$G$42)</f>
        <v>#N/A</v>
      </c>
      <c r="L256" s="224" t="e">
        <f>LOOKUP(L$2,'Depreciation Schedules'!$A$3:$A$42,'Depreciation Schedules'!$G$3:$G$42)</f>
        <v>#N/A</v>
      </c>
      <c r="M256" s="224" t="e">
        <f>LOOKUP(M$2,'Depreciation Schedules'!$A$3:$A$42,'Depreciation Schedules'!$G$3:$G$42)</f>
        <v>#N/A</v>
      </c>
      <c r="N256" s="224" t="e">
        <f>LOOKUP(N$2,'Depreciation Schedules'!$A$3:$A$42,'Depreciation Schedules'!$G$3:$G$42)</f>
        <v>#N/A</v>
      </c>
      <c r="O256" s="224" t="e">
        <f>LOOKUP(O$2,'Depreciation Schedules'!$A$3:$A$42,'Depreciation Schedules'!$G$3:$G$42)</f>
        <v>#N/A</v>
      </c>
      <c r="P256" s="224" t="e">
        <f>LOOKUP(P$2,'Depreciation Schedules'!$A$3:$A$42,'Depreciation Schedules'!$G$3:$G$42)</f>
        <v>#N/A</v>
      </c>
      <c r="Q256" s="224" t="e">
        <f>LOOKUP(Q$2,'Depreciation Schedules'!$A$3:$A$42,'Depreciation Schedules'!$G$3:$G$42)</f>
        <v>#N/A</v>
      </c>
      <c r="R256" s="224" t="e">
        <f>LOOKUP(R$2,'Depreciation Schedules'!$A$3:$A$42,'Depreciation Schedules'!$G$3:$G$42)</f>
        <v>#N/A</v>
      </c>
      <c r="S256" s="224" t="e">
        <f>LOOKUP(S$2,'Depreciation Schedules'!$A$3:$A$42,'Depreciation Schedules'!$G$3:$G$42)</f>
        <v>#N/A</v>
      </c>
      <c r="T256" s="224" t="e">
        <f>LOOKUP(T$2,'Depreciation Schedules'!$A$3:$A$42,'Depreciation Schedules'!$G$3:$G$42)</f>
        <v>#N/A</v>
      </c>
      <c r="U256" s="224" t="e">
        <f>LOOKUP(U$2,'Depreciation Schedules'!$A$3:$A$42,'Depreciation Schedules'!$G$3:$G$42)</f>
        <v>#N/A</v>
      </c>
      <c r="V256" s="224" t="e">
        <f>LOOKUP(V$2,'Depreciation Schedules'!$A$3:$A$42,'Depreciation Schedules'!$G$3:$G$42)</f>
        <v>#N/A</v>
      </c>
      <c r="W256" s="224" t="e">
        <f>LOOKUP(W$2,'Depreciation Schedules'!$A$3:$A$42,'Depreciation Schedules'!$G$3:$G$42)</f>
        <v>#N/A</v>
      </c>
      <c r="X256" s="224" t="e">
        <f>LOOKUP(X$2,'Depreciation Schedules'!$A$3:$A$42,'Depreciation Schedules'!$G$3:$G$42)</f>
        <v>#N/A</v>
      </c>
      <c r="Y256" s="224" t="e">
        <f>LOOKUP(Y$2,'Depreciation Schedules'!$A$3:$A$42,'Depreciation Schedules'!$G$3:$G$42)</f>
        <v>#N/A</v>
      </c>
      <c r="Z256" s="224" t="e">
        <f>LOOKUP(Z$2,'Depreciation Schedules'!$A$3:$A$42,'Depreciation Schedules'!$G$3:$G$42)</f>
        <v>#N/A</v>
      </c>
      <c r="AA256" s="224" t="e">
        <f>LOOKUP(AA$2,'Depreciation Schedules'!$A$3:$A$42,'Depreciation Schedules'!$G$3:$G$42)</f>
        <v>#N/A</v>
      </c>
      <c r="AB256" s="224" t="e">
        <f>LOOKUP(AB$2,'Depreciation Schedules'!$A$3:$A$42,'Depreciation Schedules'!$G$3:$G$42)</f>
        <v>#N/A</v>
      </c>
      <c r="AC256" s="224" t="e">
        <f>LOOKUP(AC$2,'Depreciation Schedules'!$A$3:$A$42,'Depreciation Schedules'!$G$3:$G$42)</f>
        <v>#N/A</v>
      </c>
      <c r="AD256" s="224" t="e">
        <f>LOOKUP(AD$2,'Depreciation Schedules'!$A$3:$A$42,'Depreciation Schedules'!$G$3:$G$42)</f>
        <v>#N/A</v>
      </c>
      <c r="AE256" s="224" t="e">
        <f>LOOKUP(AE$2,'Depreciation Schedules'!$A$3:$A$42,'Depreciation Schedules'!$G$3:$G$42)</f>
        <v>#N/A</v>
      </c>
      <c r="AF256" s="224" t="e">
        <f>LOOKUP(AF$2,'Depreciation Schedules'!$A$3:$A$42,'Depreciation Schedules'!$G$3:$G$42)</f>
        <v>#N/A</v>
      </c>
      <c r="AG256" s="224" t="e">
        <f>LOOKUP(AG$2,'Depreciation Schedules'!$A$3:$A$42,'Depreciation Schedules'!$G$3:$G$42)</f>
        <v>#N/A</v>
      </c>
      <c r="AH256" s="224" t="e">
        <f>LOOKUP(AH$2,'Depreciation Schedules'!$A$3:$A$42,'Depreciation Schedules'!$G$3:$G$42)</f>
        <v>#N/A</v>
      </c>
      <c r="AI256" s="224" t="e">
        <f>LOOKUP(AI$2,'Depreciation Schedules'!$A$3:$A$42,'Depreciation Schedules'!$G$3:$G$42)</f>
        <v>#N/A</v>
      </c>
      <c r="AJ256" s="224" t="e">
        <f>LOOKUP(AJ$2,'Depreciation Schedules'!$A$3:$A$42,'Depreciation Schedules'!$G$3:$G$42)</f>
        <v>#N/A</v>
      </c>
      <c r="AK256" s="224" t="e">
        <f>LOOKUP(AK$2,'Depreciation Schedules'!$A$3:$A$42,'Depreciation Schedules'!$G$3:$G$42)</f>
        <v>#N/A</v>
      </c>
      <c r="AL256" s="224" t="e">
        <f>LOOKUP(AL$2,'Depreciation Schedules'!$A$3:$A$42,'Depreciation Schedules'!$G$3:$G$42)</f>
        <v>#N/A</v>
      </c>
      <c r="AM256" s="224" t="e">
        <f>LOOKUP(AM$2,'Depreciation Schedules'!$A$3:$A$42,'Depreciation Schedules'!$G$3:$G$42)</f>
        <v>#N/A</v>
      </c>
      <c r="AN256" s="224" t="e">
        <f>LOOKUP(AN$2,'Depreciation Schedules'!$A$3:$A$42,'Depreciation Schedules'!$G$3:$G$42)</f>
        <v>#N/A</v>
      </c>
      <c r="AO256" s="224" t="e">
        <f>LOOKUP(AO$2,'Depreciation Schedules'!$A$3:$A$42,'Depreciation Schedules'!$G$3:$G$42)</f>
        <v>#N/A</v>
      </c>
      <c r="AP256" s="224" t="e">
        <f>LOOKUP(AP$2,'Depreciation Schedules'!$A$3:$A$42,'Depreciation Schedules'!$G$3:$G$42)</f>
        <v>#N/A</v>
      </c>
    </row>
    <row r="257" spans="1:42" x14ac:dyDescent="0.2">
      <c r="A257" s="33" t="s">
        <v>362</v>
      </c>
      <c r="B257" s="227">
        <f>SUM(IF(ISNUMBER(C257:AP257),C257:AP257))</f>
        <v>0</v>
      </c>
      <c r="C257" s="224">
        <f t="array" ref="C257:AP257">Inputs!D194:AQ194</f>
        <v>0</v>
      </c>
      <c r="D257" s="224">
        <v>0</v>
      </c>
      <c r="E257" s="224">
        <v>0</v>
      </c>
      <c r="F257" s="224">
        <v>0</v>
      </c>
      <c r="G257" s="224">
        <v>0</v>
      </c>
      <c r="H257" s="224">
        <v>0</v>
      </c>
      <c r="I257" s="224">
        <v>0</v>
      </c>
      <c r="J257" s="224">
        <v>0</v>
      </c>
      <c r="K257" s="224">
        <v>0</v>
      </c>
      <c r="L257" s="224">
        <v>0</v>
      </c>
      <c r="M257" s="224">
        <v>0</v>
      </c>
      <c r="N257" s="224">
        <v>0</v>
      </c>
      <c r="O257" s="224">
        <v>0</v>
      </c>
      <c r="P257" s="224">
        <v>0</v>
      </c>
      <c r="Q257" s="224">
        <v>0</v>
      </c>
      <c r="R257" s="224">
        <v>0</v>
      </c>
      <c r="S257" s="224">
        <v>0</v>
      </c>
      <c r="T257" s="224">
        <v>0</v>
      </c>
      <c r="U257" s="224">
        <v>0</v>
      </c>
      <c r="V257" s="224">
        <v>0</v>
      </c>
      <c r="W257" s="224">
        <v>0</v>
      </c>
      <c r="X257" s="224">
        <v>0</v>
      </c>
      <c r="Y257" s="224">
        <v>0</v>
      </c>
      <c r="Z257" s="224">
        <v>0</v>
      </c>
      <c r="AA257" s="224">
        <v>0</v>
      </c>
      <c r="AB257" s="224">
        <v>0</v>
      </c>
      <c r="AC257" s="224">
        <v>0</v>
      </c>
      <c r="AD257" s="224">
        <v>0</v>
      </c>
      <c r="AE257" s="224">
        <v>0</v>
      </c>
      <c r="AF257" s="224">
        <v>0</v>
      </c>
      <c r="AG257" s="224">
        <v>0</v>
      </c>
      <c r="AH257" s="224">
        <v>0</v>
      </c>
      <c r="AI257" s="224">
        <v>0</v>
      </c>
      <c r="AJ257" s="224">
        <v>0</v>
      </c>
      <c r="AK257" s="224">
        <v>0</v>
      </c>
      <c r="AL257" s="224">
        <v>0</v>
      </c>
      <c r="AM257" s="224">
        <v>0</v>
      </c>
      <c r="AN257" s="224">
        <v>0</v>
      </c>
      <c r="AO257" s="224">
        <v>0</v>
      </c>
      <c r="AP257" s="224">
        <v>0</v>
      </c>
    </row>
    <row r="258" spans="1:42" x14ac:dyDescent="0.2">
      <c r="A258" s="27" t="s">
        <v>3</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spans="1:42" x14ac:dyDescent="0.2">
      <c r="A259" s="33" t="str">
        <f t="shared" ref="A259:A264" si="102">A251</f>
        <v>5-yr MACRS</v>
      </c>
      <c r="B259" s="228">
        <f>SUM(IF(ISNUMBER(C259:AP259),C259:AP259))</f>
        <v>0</v>
      </c>
      <c r="C259" s="189" t="e">
        <f>C251/100*$Q$218</f>
        <v>#N/A</v>
      </c>
      <c r="D259" s="376" t="e">
        <f t="shared" ref="D259:AP259" si="103">D251/100*$Q$218</f>
        <v>#N/A</v>
      </c>
      <c r="E259" s="376" t="e">
        <f t="shared" si="103"/>
        <v>#N/A</v>
      </c>
      <c r="F259" s="376" t="e">
        <f t="shared" si="103"/>
        <v>#N/A</v>
      </c>
      <c r="G259" s="376" t="e">
        <f t="shared" si="103"/>
        <v>#N/A</v>
      </c>
      <c r="H259" s="376" t="e">
        <f t="shared" si="103"/>
        <v>#N/A</v>
      </c>
      <c r="I259" s="376" t="e">
        <f t="shared" si="103"/>
        <v>#N/A</v>
      </c>
      <c r="J259" s="376" t="e">
        <f t="shared" si="103"/>
        <v>#N/A</v>
      </c>
      <c r="K259" s="376" t="e">
        <f t="shared" si="103"/>
        <v>#N/A</v>
      </c>
      <c r="L259" s="376" t="e">
        <f t="shared" si="103"/>
        <v>#N/A</v>
      </c>
      <c r="M259" s="376" t="e">
        <f t="shared" si="103"/>
        <v>#N/A</v>
      </c>
      <c r="N259" s="376" t="e">
        <f t="shared" si="103"/>
        <v>#N/A</v>
      </c>
      <c r="O259" s="376" t="e">
        <f t="shared" si="103"/>
        <v>#N/A</v>
      </c>
      <c r="P259" s="376" t="e">
        <f t="shared" si="103"/>
        <v>#N/A</v>
      </c>
      <c r="Q259" s="376" t="e">
        <f t="shared" si="103"/>
        <v>#N/A</v>
      </c>
      <c r="R259" s="376" t="e">
        <f t="shared" si="103"/>
        <v>#N/A</v>
      </c>
      <c r="S259" s="376" t="e">
        <f t="shared" si="103"/>
        <v>#N/A</v>
      </c>
      <c r="T259" s="376" t="e">
        <f t="shared" si="103"/>
        <v>#N/A</v>
      </c>
      <c r="U259" s="376" t="e">
        <f t="shared" si="103"/>
        <v>#N/A</v>
      </c>
      <c r="V259" s="376" t="e">
        <f t="shared" si="103"/>
        <v>#N/A</v>
      </c>
      <c r="W259" s="376" t="e">
        <f t="shared" si="103"/>
        <v>#N/A</v>
      </c>
      <c r="X259" s="376" t="e">
        <f t="shared" si="103"/>
        <v>#N/A</v>
      </c>
      <c r="Y259" s="376" t="e">
        <f t="shared" si="103"/>
        <v>#N/A</v>
      </c>
      <c r="Z259" s="376" t="e">
        <f t="shared" si="103"/>
        <v>#N/A</v>
      </c>
      <c r="AA259" s="376" t="e">
        <f t="shared" si="103"/>
        <v>#N/A</v>
      </c>
      <c r="AB259" s="376" t="e">
        <f t="shared" si="103"/>
        <v>#N/A</v>
      </c>
      <c r="AC259" s="376" t="e">
        <f t="shared" si="103"/>
        <v>#N/A</v>
      </c>
      <c r="AD259" s="376" t="e">
        <f t="shared" si="103"/>
        <v>#N/A</v>
      </c>
      <c r="AE259" s="376" t="e">
        <f t="shared" si="103"/>
        <v>#N/A</v>
      </c>
      <c r="AF259" s="376" t="e">
        <f t="shared" si="103"/>
        <v>#N/A</v>
      </c>
      <c r="AG259" s="376" t="e">
        <f t="shared" si="103"/>
        <v>#N/A</v>
      </c>
      <c r="AH259" s="376" t="e">
        <f t="shared" si="103"/>
        <v>#N/A</v>
      </c>
      <c r="AI259" s="376" t="e">
        <f t="shared" si="103"/>
        <v>#N/A</v>
      </c>
      <c r="AJ259" s="376" t="e">
        <f t="shared" si="103"/>
        <v>#N/A</v>
      </c>
      <c r="AK259" s="376" t="e">
        <f t="shared" si="103"/>
        <v>#N/A</v>
      </c>
      <c r="AL259" s="376" t="e">
        <f t="shared" si="103"/>
        <v>#N/A</v>
      </c>
      <c r="AM259" s="376" t="e">
        <f t="shared" si="103"/>
        <v>#N/A</v>
      </c>
      <c r="AN259" s="376" t="e">
        <f t="shared" si="103"/>
        <v>#N/A</v>
      </c>
      <c r="AO259" s="376" t="e">
        <f t="shared" si="103"/>
        <v>#N/A</v>
      </c>
      <c r="AP259" s="376" t="e">
        <f t="shared" si="103"/>
        <v>#N/A</v>
      </c>
    </row>
    <row r="260" spans="1:42" x14ac:dyDescent="0.2">
      <c r="A260" s="33" t="str">
        <f t="shared" si="102"/>
        <v>15-yr MACRS</v>
      </c>
      <c r="B260" s="228">
        <f t="array" ref="B260">SUM(IF(ISNUMBER(C260:AP260),C260:AP260))</f>
        <v>0</v>
      </c>
      <c r="C260" s="189" t="e">
        <f>C252/100*$Q$219</f>
        <v>#N/A</v>
      </c>
      <c r="D260" s="376" t="e">
        <f t="shared" ref="D260:AP260" si="104">D252/100*$Q$219</f>
        <v>#N/A</v>
      </c>
      <c r="E260" s="376" t="e">
        <f t="shared" si="104"/>
        <v>#N/A</v>
      </c>
      <c r="F260" s="376" t="e">
        <f t="shared" si="104"/>
        <v>#N/A</v>
      </c>
      <c r="G260" s="376" t="e">
        <f t="shared" si="104"/>
        <v>#N/A</v>
      </c>
      <c r="H260" s="376" t="e">
        <f t="shared" si="104"/>
        <v>#N/A</v>
      </c>
      <c r="I260" s="376" t="e">
        <f t="shared" si="104"/>
        <v>#N/A</v>
      </c>
      <c r="J260" s="376" t="e">
        <f t="shared" si="104"/>
        <v>#N/A</v>
      </c>
      <c r="K260" s="376" t="e">
        <f t="shared" si="104"/>
        <v>#N/A</v>
      </c>
      <c r="L260" s="376" t="e">
        <f t="shared" si="104"/>
        <v>#N/A</v>
      </c>
      <c r="M260" s="376" t="e">
        <f t="shared" si="104"/>
        <v>#N/A</v>
      </c>
      <c r="N260" s="376" t="e">
        <f t="shared" si="104"/>
        <v>#N/A</v>
      </c>
      <c r="O260" s="376" t="e">
        <f t="shared" si="104"/>
        <v>#N/A</v>
      </c>
      <c r="P260" s="376" t="e">
        <f t="shared" si="104"/>
        <v>#N/A</v>
      </c>
      <c r="Q260" s="376" t="e">
        <f t="shared" si="104"/>
        <v>#N/A</v>
      </c>
      <c r="R260" s="376" t="e">
        <f t="shared" si="104"/>
        <v>#N/A</v>
      </c>
      <c r="S260" s="376" t="e">
        <f t="shared" si="104"/>
        <v>#N/A</v>
      </c>
      <c r="T260" s="376" t="e">
        <f t="shared" si="104"/>
        <v>#N/A</v>
      </c>
      <c r="U260" s="376" t="e">
        <f t="shared" si="104"/>
        <v>#N/A</v>
      </c>
      <c r="V260" s="376" t="e">
        <f t="shared" si="104"/>
        <v>#N/A</v>
      </c>
      <c r="W260" s="376" t="e">
        <f t="shared" si="104"/>
        <v>#N/A</v>
      </c>
      <c r="X260" s="376" t="e">
        <f t="shared" si="104"/>
        <v>#N/A</v>
      </c>
      <c r="Y260" s="376" t="e">
        <f t="shared" si="104"/>
        <v>#N/A</v>
      </c>
      <c r="Z260" s="376" t="e">
        <f t="shared" si="104"/>
        <v>#N/A</v>
      </c>
      <c r="AA260" s="376" t="e">
        <f t="shared" si="104"/>
        <v>#N/A</v>
      </c>
      <c r="AB260" s="376" t="e">
        <f t="shared" si="104"/>
        <v>#N/A</v>
      </c>
      <c r="AC260" s="376" t="e">
        <f t="shared" si="104"/>
        <v>#N/A</v>
      </c>
      <c r="AD260" s="376" t="e">
        <f t="shared" si="104"/>
        <v>#N/A</v>
      </c>
      <c r="AE260" s="376" t="e">
        <f t="shared" si="104"/>
        <v>#N/A</v>
      </c>
      <c r="AF260" s="376" t="e">
        <f t="shared" si="104"/>
        <v>#N/A</v>
      </c>
      <c r="AG260" s="376" t="e">
        <f t="shared" si="104"/>
        <v>#N/A</v>
      </c>
      <c r="AH260" s="376" t="e">
        <f t="shared" si="104"/>
        <v>#N/A</v>
      </c>
      <c r="AI260" s="376" t="e">
        <f t="shared" si="104"/>
        <v>#N/A</v>
      </c>
      <c r="AJ260" s="376" t="e">
        <f t="shared" si="104"/>
        <v>#N/A</v>
      </c>
      <c r="AK260" s="376" t="e">
        <f t="shared" si="104"/>
        <v>#N/A</v>
      </c>
      <c r="AL260" s="376" t="e">
        <f t="shared" si="104"/>
        <v>#N/A</v>
      </c>
      <c r="AM260" s="376" t="e">
        <f t="shared" si="104"/>
        <v>#N/A</v>
      </c>
      <c r="AN260" s="376" t="e">
        <f t="shared" si="104"/>
        <v>#N/A</v>
      </c>
      <c r="AO260" s="376" t="e">
        <f t="shared" si="104"/>
        <v>#N/A</v>
      </c>
      <c r="AP260" s="376" t="e">
        <f t="shared" si="104"/>
        <v>#N/A</v>
      </c>
    </row>
    <row r="261" spans="1:42" x14ac:dyDescent="0.2">
      <c r="A261" s="33" t="str">
        <f t="shared" si="102"/>
        <v>5-yr SL</v>
      </c>
      <c r="B261" s="228">
        <f t="array" ref="B261">SUM(IF(ISNUMBER(C261:AP261),C261:AP261))</f>
        <v>0</v>
      </c>
      <c r="C261" s="189" t="e">
        <f>C253/100*$Q$220</f>
        <v>#N/A</v>
      </c>
      <c r="D261" s="376" t="e">
        <f t="shared" ref="D261:AP261" si="105">D253/100*$Q$220</f>
        <v>#N/A</v>
      </c>
      <c r="E261" s="376" t="e">
        <f t="shared" si="105"/>
        <v>#N/A</v>
      </c>
      <c r="F261" s="376" t="e">
        <f t="shared" si="105"/>
        <v>#N/A</v>
      </c>
      <c r="G261" s="376" t="e">
        <f t="shared" si="105"/>
        <v>#N/A</v>
      </c>
      <c r="H261" s="376" t="e">
        <f t="shared" si="105"/>
        <v>#N/A</v>
      </c>
      <c r="I261" s="376" t="e">
        <f t="shared" si="105"/>
        <v>#N/A</v>
      </c>
      <c r="J261" s="376" t="e">
        <f t="shared" si="105"/>
        <v>#N/A</v>
      </c>
      <c r="K261" s="376" t="e">
        <f t="shared" si="105"/>
        <v>#N/A</v>
      </c>
      <c r="L261" s="376" t="e">
        <f t="shared" si="105"/>
        <v>#N/A</v>
      </c>
      <c r="M261" s="376" t="e">
        <f t="shared" si="105"/>
        <v>#N/A</v>
      </c>
      <c r="N261" s="376" t="e">
        <f t="shared" si="105"/>
        <v>#N/A</v>
      </c>
      <c r="O261" s="376" t="e">
        <f t="shared" si="105"/>
        <v>#N/A</v>
      </c>
      <c r="P261" s="376" t="e">
        <f t="shared" si="105"/>
        <v>#N/A</v>
      </c>
      <c r="Q261" s="376" t="e">
        <f t="shared" si="105"/>
        <v>#N/A</v>
      </c>
      <c r="R261" s="376" t="e">
        <f t="shared" si="105"/>
        <v>#N/A</v>
      </c>
      <c r="S261" s="376" t="e">
        <f t="shared" si="105"/>
        <v>#N/A</v>
      </c>
      <c r="T261" s="376" t="e">
        <f t="shared" si="105"/>
        <v>#N/A</v>
      </c>
      <c r="U261" s="376" t="e">
        <f t="shared" si="105"/>
        <v>#N/A</v>
      </c>
      <c r="V261" s="376" t="e">
        <f t="shared" si="105"/>
        <v>#N/A</v>
      </c>
      <c r="W261" s="376" t="e">
        <f t="shared" si="105"/>
        <v>#N/A</v>
      </c>
      <c r="X261" s="376" t="e">
        <f t="shared" si="105"/>
        <v>#N/A</v>
      </c>
      <c r="Y261" s="376" t="e">
        <f t="shared" si="105"/>
        <v>#N/A</v>
      </c>
      <c r="Z261" s="376" t="e">
        <f t="shared" si="105"/>
        <v>#N/A</v>
      </c>
      <c r="AA261" s="376" t="e">
        <f t="shared" si="105"/>
        <v>#N/A</v>
      </c>
      <c r="AB261" s="376" t="e">
        <f t="shared" si="105"/>
        <v>#N/A</v>
      </c>
      <c r="AC261" s="376" t="e">
        <f t="shared" si="105"/>
        <v>#N/A</v>
      </c>
      <c r="AD261" s="376" t="e">
        <f t="shared" si="105"/>
        <v>#N/A</v>
      </c>
      <c r="AE261" s="376" t="e">
        <f t="shared" si="105"/>
        <v>#N/A</v>
      </c>
      <c r="AF261" s="376" t="e">
        <f t="shared" si="105"/>
        <v>#N/A</v>
      </c>
      <c r="AG261" s="376" t="e">
        <f t="shared" si="105"/>
        <v>#N/A</v>
      </c>
      <c r="AH261" s="376" t="e">
        <f t="shared" si="105"/>
        <v>#N/A</v>
      </c>
      <c r="AI261" s="376" t="e">
        <f t="shared" si="105"/>
        <v>#N/A</v>
      </c>
      <c r="AJ261" s="376" t="e">
        <f t="shared" si="105"/>
        <v>#N/A</v>
      </c>
      <c r="AK261" s="376" t="e">
        <f t="shared" si="105"/>
        <v>#N/A</v>
      </c>
      <c r="AL261" s="376" t="e">
        <f t="shared" si="105"/>
        <v>#N/A</v>
      </c>
      <c r="AM261" s="376" t="e">
        <f t="shared" si="105"/>
        <v>#N/A</v>
      </c>
      <c r="AN261" s="376" t="e">
        <f t="shared" si="105"/>
        <v>#N/A</v>
      </c>
      <c r="AO261" s="376" t="e">
        <f t="shared" si="105"/>
        <v>#N/A</v>
      </c>
      <c r="AP261" s="376" t="e">
        <f t="shared" si="105"/>
        <v>#N/A</v>
      </c>
    </row>
    <row r="262" spans="1:42" x14ac:dyDescent="0.2">
      <c r="A262" s="33" t="str">
        <f t="shared" si="102"/>
        <v>15-yr SL</v>
      </c>
      <c r="B262" s="228">
        <f t="array" ref="B262">SUM(IF(ISNUMBER(C262:AP262),C262:AP262))</f>
        <v>0</v>
      </c>
      <c r="C262" s="189" t="e">
        <f>C254/100*Q221</f>
        <v>#N/A</v>
      </c>
      <c r="D262" s="376" t="e">
        <f t="shared" ref="D262:AP262" si="106">D254/100*R221</f>
        <v>#N/A</v>
      </c>
      <c r="E262" s="376" t="e">
        <f t="shared" si="106"/>
        <v>#N/A</v>
      </c>
      <c r="F262" s="376" t="e">
        <f t="shared" si="106"/>
        <v>#N/A</v>
      </c>
      <c r="G262" s="376" t="e">
        <f t="shared" si="106"/>
        <v>#N/A</v>
      </c>
      <c r="H262" s="376" t="e">
        <f t="shared" si="106"/>
        <v>#N/A</v>
      </c>
      <c r="I262" s="376" t="e">
        <f t="shared" si="106"/>
        <v>#N/A</v>
      </c>
      <c r="J262" s="376" t="e">
        <f t="shared" si="106"/>
        <v>#N/A</v>
      </c>
      <c r="K262" s="376" t="e">
        <f t="shared" si="106"/>
        <v>#N/A</v>
      </c>
      <c r="L262" s="376" t="e">
        <f t="shared" si="106"/>
        <v>#N/A</v>
      </c>
      <c r="M262" s="376" t="e">
        <f t="shared" si="106"/>
        <v>#N/A</v>
      </c>
      <c r="N262" s="376" t="e">
        <f t="shared" si="106"/>
        <v>#N/A</v>
      </c>
      <c r="O262" s="376" t="e">
        <f t="shared" si="106"/>
        <v>#N/A</v>
      </c>
      <c r="P262" s="376" t="e">
        <f t="shared" si="106"/>
        <v>#N/A</v>
      </c>
      <c r="Q262" s="376" t="e">
        <f t="shared" si="106"/>
        <v>#N/A</v>
      </c>
      <c r="R262" s="376" t="e">
        <f t="shared" si="106"/>
        <v>#N/A</v>
      </c>
      <c r="S262" s="376" t="e">
        <f t="shared" si="106"/>
        <v>#N/A</v>
      </c>
      <c r="T262" s="376" t="e">
        <f t="shared" si="106"/>
        <v>#N/A</v>
      </c>
      <c r="U262" s="376" t="e">
        <f t="shared" si="106"/>
        <v>#N/A</v>
      </c>
      <c r="V262" s="376" t="e">
        <f t="shared" si="106"/>
        <v>#N/A</v>
      </c>
      <c r="W262" s="376" t="e">
        <f t="shared" si="106"/>
        <v>#N/A</v>
      </c>
      <c r="X262" s="376" t="e">
        <f t="shared" si="106"/>
        <v>#N/A</v>
      </c>
      <c r="Y262" s="376" t="e">
        <f t="shared" si="106"/>
        <v>#N/A</v>
      </c>
      <c r="Z262" s="376" t="e">
        <f t="shared" si="106"/>
        <v>#N/A</v>
      </c>
      <c r="AA262" s="376" t="e">
        <f t="shared" si="106"/>
        <v>#N/A</v>
      </c>
      <c r="AB262" s="376" t="e">
        <f t="shared" si="106"/>
        <v>#N/A</v>
      </c>
      <c r="AC262" s="376" t="e">
        <f t="shared" si="106"/>
        <v>#N/A</v>
      </c>
      <c r="AD262" s="376" t="e">
        <f t="shared" si="106"/>
        <v>#N/A</v>
      </c>
      <c r="AE262" s="376" t="e">
        <f t="shared" si="106"/>
        <v>#N/A</v>
      </c>
      <c r="AF262" s="376" t="e">
        <f t="shared" si="106"/>
        <v>#N/A</v>
      </c>
      <c r="AG262" s="376" t="e">
        <f t="shared" si="106"/>
        <v>#N/A</v>
      </c>
      <c r="AH262" s="376" t="e">
        <f t="shared" si="106"/>
        <v>#N/A</v>
      </c>
      <c r="AI262" s="376" t="e">
        <f t="shared" si="106"/>
        <v>#N/A</v>
      </c>
      <c r="AJ262" s="376" t="e">
        <f t="shared" si="106"/>
        <v>#N/A</v>
      </c>
      <c r="AK262" s="376" t="e">
        <f t="shared" si="106"/>
        <v>#N/A</v>
      </c>
      <c r="AL262" s="376" t="e">
        <f t="shared" si="106"/>
        <v>#N/A</v>
      </c>
      <c r="AM262" s="376" t="e">
        <f t="shared" si="106"/>
        <v>#N/A</v>
      </c>
      <c r="AN262" s="376" t="e">
        <f t="shared" si="106"/>
        <v>#N/A</v>
      </c>
      <c r="AO262" s="376" t="e">
        <f t="shared" si="106"/>
        <v>#N/A</v>
      </c>
      <c r="AP262" s="376" t="e">
        <f t="shared" si="106"/>
        <v>#N/A</v>
      </c>
    </row>
    <row r="263" spans="1:42" x14ac:dyDescent="0.2">
      <c r="A263" s="33" t="str">
        <f t="shared" si="102"/>
        <v>20-yr SL</v>
      </c>
      <c r="B263" s="228">
        <f t="array" ref="B263">SUM(IF(ISNUMBER(C263:AP263),C263:AP263))</f>
        <v>0</v>
      </c>
      <c r="C263" s="189" t="e">
        <f>C255/100*$Q$222</f>
        <v>#N/A</v>
      </c>
      <c r="D263" s="376" t="e">
        <f t="shared" ref="D263:AP263" si="107">D255/100*$Q$222</f>
        <v>#N/A</v>
      </c>
      <c r="E263" s="376" t="e">
        <f t="shared" si="107"/>
        <v>#N/A</v>
      </c>
      <c r="F263" s="376" t="e">
        <f t="shared" si="107"/>
        <v>#N/A</v>
      </c>
      <c r="G263" s="376" t="e">
        <f t="shared" si="107"/>
        <v>#N/A</v>
      </c>
      <c r="H263" s="376" t="e">
        <f t="shared" si="107"/>
        <v>#N/A</v>
      </c>
      <c r="I263" s="376" t="e">
        <f t="shared" si="107"/>
        <v>#N/A</v>
      </c>
      <c r="J263" s="376" t="e">
        <f t="shared" si="107"/>
        <v>#N/A</v>
      </c>
      <c r="K263" s="376" t="e">
        <f t="shared" si="107"/>
        <v>#N/A</v>
      </c>
      <c r="L263" s="376" t="e">
        <f t="shared" si="107"/>
        <v>#N/A</v>
      </c>
      <c r="M263" s="376" t="e">
        <f t="shared" si="107"/>
        <v>#N/A</v>
      </c>
      <c r="N263" s="376" t="e">
        <f t="shared" si="107"/>
        <v>#N/A</v>
      </c>
      <c r="O263" s="376" t="e">
        <f t="shared" si="107"/>
        <v>#N/A</v>
      </c>
      <c r="P263" s="376" t="e">
        <f t="shared" si="107"/>
        <v>#N/A</v>
      </c>
      <c r="Q263" s="376" t="e">
        <f t="shared" si="107"/>
        <v>#N/A</v>
      </c>
      <c r="R263" s="376" t="e">
        <f t="shared" si="107"/>
        <v>#N/A</v>
      </c>
      <c r="S263" s="376" t="e">
        <f t="shared" si="107"/>
        <v>#N/A</v>
      </c>
      <c r="T263" s="376" t="e">
        <f t="shared" si="107"/>
        <v>#N/A</v>
      </c>
      <c r="U263" s="376" t="e">
        <f t="shared" si="107"/>
        <v>#N/A</v>
      </c>
      <c r="V263" s="376" t="e">
        <f t="shared" si="107"/>
        <v>#N/A</v>
      </c>
      <c r="W263" s="376" t="e">
        <f t="shared" si="107"/>
        <v>#N/A</v>
      </c>
      <c r="X263" s="376" t="e">
        <f t="shared" si="107"/>
        <v>#N/A</v>
      </c>
      <c r="Y263" s="376" t="e">
        <f t="shared" si="107"/>
        <v>#N/A</v>
      </c>
      <c r="Z263" s="376" t="e">
        <f t="shared" si="107"/>
        <v>#N/A</v>
      </c>
      <c r="AA263" s="376" t="e">
        <f t="shared" si="107"/>
        <v>#N/A</v>
      </c>
      <c r="AB263" s="376" t="e">
        <f t="shared" si="107"/>
        <v>#N/A</v>
      </c>
      <c r="AC263" s="376" t="e">
        <f t="shared" si="107"/>
        <v>#N/A</v>
      </c>
      <c r="AD263" s="376" t="e">
        <f t="shared" si="107"/>
        <v>#N/A</v>
      </c>
      <c r="AE263" s="376" t="e">
        <f t="shared" si="107"/>
        <v>#N/A</v>
      </c>
      <c r="AF263" s="376" t="e">
        <f t="shared" si="107"/>
        <v>#N/A</v>
      </c>
      <c r="AG263" s="376" t="e">
        <f t="shared" si="107"/>
        <v>#N/A</v>
      </c>
      <c r="AH263" s="376" t="e">
        <f t="shared" si="107"/>
        <v>#N/A</v>
      </c>
      <c r="AI263" s="376" t="e">
        <f t="shared" si="107"/>
        <v>#N/A</v>
      </c>
      <c r="AJ263" s="376" t="e">
        <f t="shared" si="107"/>
        <v>#N/A</v>
      </c>
      <c r="AK263" s="376" t="e">
        <f t="shared" si="107"/>
        <v>#N/A</v>
      </c>
      <c r="AL263" s="376" t="e">
        <f t="shared" si="107"/>
        <v>#N/A</v>
      </c>
      <c r="AM263" s="376" t="e">
        <f t="shared" si="107"/>
        <v>#N/A</v>
      </c>
      <c r="AN263" s="376" t="e">
        <f t="shared" si="107"/>
        <v>#N/A</v>
      </c>
      <c r="AO263" s="376" t="e">
        <f t="shared" si="107"/>
        <v>#N/A</v>
      </c>
      <c r="AP263" s="376" t="e">
        <f t="shared" si="107"/>
        <v>#N/A</v>
      </c>
    </row>
    <row r="264" spans="1:42" x14ac:dyDescent="0.2">
      <c r="A264" s="33" t="str">
        <f t="shared" si="102"/>
        <v>39-yr SL</v>
      </c>
      <c r="B264" s="228">
        <f>SUM(IF(ISNUMBER(C264:AP264),C264:AP264))</f>
        <v>0</v>
      </c>
      <c r="C264" s="189" t="e">
        <f>C256/100*$Q$223</f>
        <v>#N/A</v>
      </c>
      <c r="D264" s="376" t="e">
        <f t="shared" ref="D264:AP264" si="108">D256/100*$Q$223</f>
        <v>#N/A</v>
      </c>
      <c r="E264" s="376" t="e">
        <f t="shared" si="108"/>
        <v>#N/A</v>
      </c>
      <c r="F264" s="376" t="e">
        <f t="shared" si="108"/>
        <v>#N/A</v>
      </c>
      <c r="G264" s="376" t="e">
        <f t="shared" si="108"/>
        <v>#N/A</v>
      </c>
      <c r="H264" s="376" t="e">
        <f t="shared" si="108"/>
        <v>#N/A</v>
      </c>
      <c r="I264" s="376" t="e">
        <f t="shared" si="108"/>
        <v>#N/A</v>
      </c>
      <c r="J264" s="376" t="e">
        <f t="shared" si="108"/>
        <v>#N/A</v>
      </c>
      <c r="K264" s="376" t="e">
        <f t="shared" si="108"/>
        <v>#N/A</v>
      </c>
      <c r="L264" s="376" t="e">
        <f t="shared" si="108"/>
        <v>#N/A</v>
      </c>
      <c r="M264" s="376" t="e">
        <f t="shared" si="108"/>
        <v>#N/A</v>
      </c>
      <c r="N264" s="376" t="e">
        <f t="shared" si="108"/>
        <v>#N/A</v>
      </c>
      <c r="O264" s="376" t="e">
        <f t="shared" si="108"/>
        <v>#N/A</v>
      </c>
      <c r="P264" s="376" t="e">
        <f t="shared" si="108"/>
        <v>#N/A</v>
      </c>
      <c r="Q264" s="376" t="e">
        <f t="shared" si="108"/>
        <v>#N/A</v>
      </c>
      <c r="R264" s="376" t="e">
        <f t="shared" si="108"/>
        <v>#N/A</v>
      </c>
      <c r="S264" s="376" t="e">
        <f t="shared" si="108"/>
        <v>#N/A</v>
      </c>
      <c r="T264" s="376" t="e">
        <f t="shared" si="108"/>
        <v>#N/A</v>
      </c>
      <c r="U264" s="376" t="e">
        <f t="shared" si="108"/>
        <v>#N/A</v>
      </c>
      <c r="V264" s="376" t="e">
        <f t="shared" si="108"/>
        <v>#N/A</v>
      </c>
      <c r="W264" s="376" t="e">
        <f t="shared" si="108"/>
        <v>#N/A</v>
      </c>
      <c r="X264" s="376" t="e">
        <f t="shared" si="108"/>
        <v>#N/A</v>
      </c>
      <c r="Y264" s="376" t="e">
        <f t="shared" si="108"/>
        <v>#N/A</v>
      </c>
      <c r="Z264" s="376" t="e">
        <f t="shared" si="108"/>
        <v>#N/A</v>
      </c>
      <c r="AA264" s="376" t="e">
        <f t="shared" si="108"/>
        <v>#N/A</v>
      </c>
      <c r="AB264" s="376" t="e">
        <f t="shared" si="108"/>
        <v>#N/A</v>
      </c>
      <c r="AC264" s="376" t="e">
        <f t="shared" si="108"/>
        <v>#N/A</v>
      </c>
      <c r="AD264" s="376" t="e">
        <f t="shared" si="108"/>
        <v>#N/A</v>
      </c>
      <c r="AE264" s="376" t="e">
        <f t="shared" si="108"/>
        <v>#N/A</v>
      </c>
      <c r="AF264" s="376" t="e">
        <f t="shared" si="108"/>
        <v>#N/A</v>
      </c>
      <c r="AG264" s="376" t="e">
        <f t="shared" si="108"/>
        <v>#N/A</v>
      </c>
      <c r="AH264" s="376" t="e">
        <f t="shared" si="108"/>
        <v>#N/A</v>
      </c>
      <c r="AI264" s="376" t="e">
        <f t="shared" si="108"/>
        <v>#N/A</v>
      </c>
      <c r="AJ264" s="376" t="e">
        <f t="shared" si="108"/>
        <v>#N/A</v>
      </c>
      <c r="AK264" s="376" t="e">
        <f t="shared" si="108"/>
        <v>#N/A</v>
      </c>
      <c r="AL264" s="376" t="e">
        <f t="shared" si="108"/>
        <v>#N/A</v>
      </c>
      <c r="AM264" s="376" t="e">
        <f t="shared" si="108"/>
        <v>#N/A</v>
      </c>
      <c r="AN264" s="376" t="e">
        <f t="shared" si="108"/>
        <v>#N/A</v>
      </c>
      <c r="AO264" s="376" t="e">
        <f t="shared" si="108"/>
        <v>#N/A</v>
      </c>
      <c r="AP264" s="376" t="e">
        <f t="shared" si="108"/>
        <v>#N/A</v>
      </c>
    </row>
    <row r="265" spans="1:42" x14ac:dyDescent="0.2">
      <c r="A265" s="33" t="s">
        <v>362</v>
      </c>
      <c r="B265" s="406">
        <f>SUM(IF(ISNUMBER(C265:AP265),C265:AP265))</f>
        <v>0</v>
      </c>
      <c r="C265" s="376">
        <f t="shared" ref="C265:AP265" si="109">IF(C2&lt;=analysis_period,C257/100*$Q$224,0)</f>
        <v>0</v>
      </c>
      <c r="D265" s="376">
        <f t="shared" si="109"/>
        <v>0</v>
      </c>
      <c r="E265" s="376">
        <f t="shared" si="109"/>
        <v>0</v>
      </c>
      <c r="F265" s="376">
        <f t="shared" si="109"/>
        <v>0</v>
      </c>
      <c r="G265" s="376">
        <f t="shared" si="109"/>
        <v>0</v>
      </c>
      <c r="H265" s="376">
        <f t="shared" si="109"/>
        <v>0</v>
      </c>
      <c r="I265" s="376">
        <f t="shared" si="109"/>
        <v>0</v>
      </c>
      <c r="J265" s="376">
        <f t="shared" si="109"/>
        <v>0</v>
      </c>
      <c r="K265" s="376">
        <f t="shared" si="109"/>
        <v>0</v>
      </c>
      <c r="L265" s="376">
        <f t="shared" si="109"/>
        <v>0</v>
      </c>
      <c r="M265" s="376">
        <f t="shared" si="109"/>
        <v>0</v>
      </c>
      <c r="N265" s="376">
        <f t="shared" si="109"/>
        <v>0</v>
      </c>
      <c r="O265" s="376">
        <f t="shared" si="109"/>
        <v>0</v>
      </c>
      <c r="P265" s="376">
        <f t="shared" si="109"/>
        <v>0</v>
      </c>
      <c r="Q265" s="376">
        <f t="shared" si="109"/>
        <v>0</v>
      </c>
      <c r="R265" s="376">
        <f t="shared" si="109"/>
        <v>0</v>
      </c>
      <c r="S265" s="376">
        <f t="shared" si="109"/>
        <v>0</v>
      </c>
      <c r="T265" s="376">
        <f t="shared" si="109"/>
        <v>0</v>
      </c>
      <c r="U265" s="376">
        <f t="shared" si="109"/>
        <v>0</v>
      </c>
      <c r="V265" s="376">
        <f t="shared" si="109"/>
        <v>0</v>
      </c>
      <c r="W265" s="376">
        <f t="shared" si="109"/>
        <v>0</v>
      </c>
      <c r="X265" s="376">
        <f t="shared" si="109"/>
        <v>0</v>
      </c>
      <c r="Y265" s="376">
        <f t="shared" si="109"/>
        <v>0</v>
      </c>
      <c r="Z265" s="376">
        <f t="shared" si="109"/>
        <v>0</v>
      </c>
      <c r="AA265" s="376">
        <f t="shared" si="109"/>
        <v>0</v>
      </c>
      <c r="AB265" s="376">
        <f t="shared" si="109"/>
        <v>0</v>
      </c>
      <c r="AC265" s="376">
        <f t="shared" si="109"/>
        <v>0</v>
      </c>
      <c r="AD265" s="376">
        <f t="shared" si="109"/>
        <v>0</v>
      </c>
      <c r="AE265" s="376">
        <f t="shared" si="109"/>
        <v>0</v>
      </c>
      <c r="AF265" s="376">
        <f t="shared" si="109"/>
        <v>0</v>
      </c>
      <c r="AG265" s="376">
        <f t="shared" si="109"/>
        <v>0</v>
      </c>
      <c r="AH265" s="376">
        <f t="shared" si="109"/>
        <v>0</v>
      </c>
      <c r="AI265" s="376">
        <f t="shared" si="109"/>
        <v>0</v>
      </c>
      <c r="AJ265" s="376">
        <f t="shared" si="109"/>
        <v>0</v>
      </c>
      <c r="AK265" s="376">
        <f t="shared" si="109"/>
        <v>0</v>
      </c>
      <c r="AL265" s="376">
        <f t="shared" si="109"/>
        <v>0</v>
      </c>
      <c r="AM265" s="376">
        <f t="shared" si="109"/>
        <v>0</v>
      </c>
      <c r="AN265" s="376">
        <f t="shared" si="109"/>
        <v>0</v>
      </c>
      <c r="AO265" s="376">
        <f t="shared" si="109"/>
        <v>0</v>
      </c>
      <c r="AP265" s="376">
        <f t="shared" si="109"/>
        <v>0</v>
      </c>
    </row>
    <row r="266" spans="1:42" x14ac:dyDescent="0.2">
      <c r="A266" s="33" t="s">
        <v>92</v>
      </c>
      <c r="B266" s="229">
        <f t="shared" ref="B266" si="110">SUM(C266:AP266)</f>
        <v>0</v>
      </c>
      <c r="C266" s="195">
        <f>P225</f>
        <v>0</v>
      </c>
      <c r="D266" s="195">
        <v>0</v>
      </c>
      <c r="E266" s="195">
        <v>0</v>
      </c>
      <c r="F266" s="195">
        <v>0</v>
      </c>
      <c r="G266" s="195">
        <v>0</v>
      </c>
      <c r="H266" s="195">
        <v>0</v>
      </c>
      <c r="I266" s="195">
        <v>0</v>
      </c>
      <c r="J266" s="195">
        <v>0</v>
      </c>
      <c r="K266" s="195">
        <v>0</v>
      </c>
      <c r="L266" s="195">
        <v>0</v>
      </c>
      <c r="M266" s="195">
        <v>0</v>
      </c>
      <c r="N266" s="195">
        <v>0</v>
      </c>
      <c r="O266" s="195">
        <v>0</v>
      </c>
      <c r="P266" s="195">
        <v>0</v>
      </c>
      <c r="Q266" s="195">
        <v>0</v>
      </c>
      <c r="R266" s="195">
        <v>0</v>
      </c>
      <c r="S266" s="195">
        <v>0</v>
      </c>
      <c r="T266" s="195">
        <v>0</v>
      </c>
      <c r="U266" s="195">
        <v>0</v>
      </c>
      <c r="V266" s="195">
        <v>0</v>
      </c>
      <c r="W266" s="195">
        <v>0</v>
      </c>
      <c r="X266" s="195">
        <v>0</v>
      </c>
      <c r="Y266" s="195">
        <v>0</v>
      </c>
      <c r="Z266" s="195">
        <v>0</v>
      </c>
      <c r="AA266" s="195">
        <v>0</v>
      </c>
      <c r="AB266" s="195">
        <v>0</v>
      </c>
      <c r="AC266" s="195">
        <v>0</v>
      </c>
      <c r="AD266" s="195">
        <v>0</v>
      </c>
      <c r="AE266" s="195">
        <v>0</v>
      </c>
      <c r="AF266" s="195">
        <v>0</v>
      </c>
      <c r="AG266" s="195">
        <v>0</v>
      </c>
      <c r="AH266" s="195">
        <v>0</v>
      </c>
      <c r="AI266" s="195">
        <v>0</v>
      </c>
      <c r="AJ266" s="195">
        <v>0</v>
      </c>
      <c r="AK266" s="195">
        <v>0</v>
      </c>
      <c r="AL266" s="195">
        <v>0</v>
      </c>
      <c r="AM266" s="195">
        <v>0</v>
      </c>
      <c r="AN266" s="195">
        <v>0</v>
      </c>
      <c r="AO266" s="195">
        <v>0</v>
      </c>
      <c r="AP266" s="195">
        <v>0</v>
      </c>
    </row>
    <row r="267" spans="1:42" x14ac:dyDescent="0.2">
      <c r="A267" s="32"/>
      <c r="B267" s="230">
        <f t="array" ref="B267">SUM(IF(ISNUMBER(C267:AP267),C267:AP267))</f>
        <v>0</v>
      </c>
      <c r="C267" s="189" t="e">
        <f>SUM(C259:C266)</f>
        <v>#N/A</v>
      </c>
      <c r="D267" s="189" t="e">
        <f>SUM(D259:D266)</f>
        <v>#N/A</v>
      </c>
      <c r="E267" s="189" t="e">
        <f t="shared" ref="E267:AP267" si="111">SUM(E259:E266)</f>
        <v>#N/A</v>
      </c>
      <c r="F267" s="189" t="e">
        <f t="shared" si="111"/>
        <v>#N/A</v>
      </c>
      <c r="G267" s="189" t="e">
        <f t="shared" si="111"/>
        <v>#N/A</v>
      </c>
      <c r="H267" s="189" t="e">
        <f t="shared" si="111"/>
        <v>#N/A</v>
      </c>
      <c r="I267" s="189" t="e">
        <f t="shared" si="111"/>
        <v>#N/A</v>
      </c>
      <c r="J267" s="189" t="e">
        <f t="shared" si="111"/>
        <v>#N/A</v>
      </c>
      <c r="K267" s="189" t="e">
        <f t="shared" si="111"/>
        <v>#N/A</v>
      </c>
      <c r="L267" s="189" t="e">
        <f t="shared" si="111"/>
        <v>#N/A</v>
      </c>
      <c r="M267" s="189" t="e">
        <f t="shared" si="111"/>
        <v>#N/A</v>
      </c>
      <c r="N267" s="189" t="e">
        <f t="shared" si="111"/>
        <v>#N/A</v>
      </c>
      <c r="O267" s="189" t="e">
        <f t="shared" si="111"/>
        <v>#N/A</v>
      </c>
      <c r="P267" s="189" t="e">
        <f t="shared" si="111"/>
        <v>#N/A</v>
      </c>
      <c r="Q267" s="189" t="e">
        <f t="shared" si="111"/>
        <v>#N/A</v>
      </c>
      <c r="R267" s="189" t="e">
        <f t="shared" si="111"/>
        <v>#N/A</v>
      </c>
      <c r="S267" s="189" t="e">
        <f t="shared" si="111"/>
        <v>#N/A</v>
      </c>
      <c r="T267" s="189" t="e">
        <f t="shared" si="111"/>
        <v>#N/A</v>
      </c>
      <c r="U267" s="189" t="e">
        <f t="shared" si="111"/>
        <v>#N/A</v>
      </c>
      <c r="V267" s="189" t="e">
        <f t="shared" si="111"/>
        <v>#N/A</v>
      </c>
      <c r="W267" s="189" t="e">
        <f t="shared" si="111"/>
        <v>#N/A</v>
      </c>
      <c r="X267" s="189" t="e">
        <f t="shared" si="111"/>
        <v>#N/A</v>
      </c>
      <c r="Y267" s="189" t="e">
        <f t="shared" si="111"/>
        <v>#N/A</v>
      </c>
      <c r="Z267" s="189" t="e">
        <f t="shared" si="111"/>
        <v>#N/A</v>
      </c>
      <c r="AA267" s="189" t="e">
        <f t="shared" si="111"/>
        <v>#N/A</v>
      </c>
      <c r="AB267" s="189" t="e">
        <f t="shared" si="111"/>
        <v>#N/A</v>
      </c>
      <c r="AC267" s="189" t="e">
        <f t="shared" si="111"/>
        <v>#N/A</v>
      </c>
      <c r="AD267" s="189" t="e">
        <f t="shared" si="111"/>
        <v>#N/A</v>
      </c>
      <c r="AE267" s="189" t="e">
        <f t="shared" si="111"/>
        <v>#N/A</v>
      </c>
      <c r="AF267" s="189" t="e">
        <f t="shared" si="111"/>
        <v>#N/A</v>
      </c>
      <c r="AG267" s="189" t="e">
        <f t="shared" si="111"/>
        <v>#N/A</v>
      </c>
      <c r="AH267" s="189" t="e">
        <f t="shared" si="111"/>
        <v>#N/A</v>
      </c>
      <c r="AI267" s="189" t="e">
        <f t="shared" si="111"/>
        <v>#N/A</v>
      </c>
      <c r="AJ267" s="189" t="e">
        <f t="shared" si="111"/>
        <v>#N/A</v>
      </c>
      <c r="AK267" s="189" t="e">
        <f t="shared" si="111"/>
        <v>#N/A</v>
      </c>
      <c r="AL267" s="189" t="e">
        <f t="shared" si="111"/>
        <v>#N/A</v>
      </c>
      <c r="AM267" s="189" t="e">
        <f t="shared" si="111"/>
        <v>#N/A</v>
      </c>
      <c r="AN267" s="189" t="e">
        <f t="shared" si="111"/>
        <v>#N/A</v>
      </c>
      <c r="AO267" s="189" t="e">
        <f t="shared" si="111"/>
        <v>#N/A</v>
      </c>
      <c r="AP267" s="189" t="e">
        <f t="shared" si="111"/>
        <v>#N/A</v>
      </c>
    </row>
    <row r="268" spans="1:42" s="122" customFormat="1" x14ac:dyDescent="0.2">
      <c r="A268" s="32"/>
      <c r="C268" s="203"/>
      <c r="D268" s="203"/>
      <c r="E268" s="203"/>
      <c r="F268" s="203"/>
      <c r="G268" s="203"/>
      <c r="H268" s="203"/>
      <c r="I268" s="203"/>
      <c r="J268" s="203"/>
      <c r="K268" s="203"/>
      <c r="L268" s="203"/>
      <c r="M268" s="203"/>
      <c r="N268" s="203"/>
      <c r="O268" s="203"/>
      <c r="P268" s="203"/>
      <c r="Q268" s="203"/>
      <c r="R268" s="203"/>
      <c r="S268" s="203"/>
      <c r="T268" s="203"/>
      <c r="U268" s="203"/>
      <c r="V268" s="203"/>
      <c r="W268" s="203"/>
      <c r="X268" s="203"/>
      <c r="Y268" s="203"/>
      <c r="Z268" s="203"/>
      <c r="AA268" s="203"/>
      <c r="AB268" s="203"/>
      <c r="AC268" s="203"/>
      <c r="AD268" s="203"/>
      <c r="AE268" s="203"/>
      <c r="AF268" s="203"/>
      <c r="AG268" s="203"/>
      <c r="AH268" s="203"/>
      <c r="AI268" s="203"/>
      <c r="AJ268" s="203"/>
      <c r="AK268" s="203"/>
      <c r="AL268" s="203"/>
      <c r="AM268" s="203"/>
      <c r="AN268" s="203"/>
      <c r="AO268" s="203"/>
      <c r="AP268" s="203"/>
    </row>
    <row r="269" spans="1:42" s="122" customFormat="1" x14ac:dyDescent="0.2">
      <c r="A269" s="30" t="s">
        <v>78</v>
      </c>
      <c r="C269" s="203"/>
      <c r="D269" s="203"/>
      <c r="E269" s="203"/>
      <c r="F269" s="203"/>
      <c r="G269" s="203"/>
      <c r="H269" s="203"/>
      <c r="I269" s="203"/>
      <c r="J269" s="203"/>
      <c r="K269" s="203"/>
      <c r="L269" s="203"/>
      <c r="M269" s="203"/>
      <c r="N269" s="203"/>
      <c r="O269" s="203"/>
      <c r="P269" s="203"/>
      <c r="Q269" s="203"/>
      <c r="R269" s="203"/>
      <c r="S269" s="203"/>
      <c r="T269" s="203"/>
      <c r="U269" s="203"/>
      <c r="V269" s="203"/>
      <c r="W269" s="203"/>
      <c r="X269" s="203"/>
      <c r="Y269" s="203"/>
      <c r="Z269" s="203"/>
      <c r="AA269" s="203"/>
      <c r="AB269" s="203"/>
      <c r="AC269" s="203"/>
      <c r="AD269" s="203"/>
      <c r="AE269" s="203"/>
      <c r="AF269" s="203"/>
      <c r="AG269" s="203"/>
      <c r="AH269" s="203"/>
      <c r="AI269" s="203"/>
      <c r="AJ269" s="203"/>
      <c r="AK269" s="203"/>
      <c r="AL269" s="203"/>
      <c r="AM269" s="203"/>
      <c r="AN269" s="203"/>
      <c r="AO269" s="203"/>
      <c r="AP269" s="203"/>
    </row>
    <row r="270" spans="1:42" x14ac:dyDescent="0.2">
      <c r="A270" s="32" t="s">
        <v>80</v>
      </c>
      <c r="B270" s="37" t="str">
        <f>equip_reserve_depr_sta</f>
        <v>5-yr MACRS</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81</v>
      </c>
      <c r="B271" s="232">
        <f t="shared" ref="B271:AP271" si="112">B2</f>
        <v>0</v>
      </c>
      <c r="C271" s="232" t="str">
        <f t="shared" si="112"/>
        <v/>
      </c>
      <c r="D271" s="232" t="str">
        <f t="shared" si="112"/>
        <v/>
      </c>
      <c r="E271" s="232" t="str">
        <f t="shared" si="112"/>
        <v/>
      </c>
      <c r="F271" s="232" t="str">
        <f t="shared" si="112"/>
        <v/>
      </c>
      <c r="G271" s="232" t="str">
        <f t="shared" si="112"/>
        <v/>
      </c>
      <c r="H271" s="232" t="str">
        <f t="shared" si="112"/>
        <v/>
      </c>
      <c r="I271" s="232" t="str">
        <f t="shared" si="112"/>
        <v/>
      </c>
      <c r="J271" s="232" t="str">
        <f t="shared" si="112"/>
        <v/>
      </c>
      <c r="K271" s="232" t="str">
        <f t="shared" si="112"/>
        <v/>
      </c>
      <c r="L271" s="232" t="str">
        <f t="shared" si="112"/>
        <v/>
      </c>
      <c r="M271" s="232" t="str">
        <f t="shared" si="112"/>
        <v/>
      </c>
      <c r="N271" s="232" t="str">
        <f t="shared" si="112"/>
        <v/>
      </c>
      <c r="O271" s="232" t="str">
        <f t="shared" si="112"/>
        <v/>
      </c>
      <c r="P271" s="232" t="str">
        <f t="shared" si="112"/>
        <v/>
      </c>
      <c r="Q271" s="232" t="str">
        <f t="shared" si="112"/>
        <v/>
      </c>
      <c r="R271" s="232" t="str">
        <f t="shared" si="112"/>
        <v/>
      </c>
      <c r="S271" s="232" t="str">
        <f t="shared" si="112"/>
        <v/>
      </c>
      <c r="T271" s="232" t="str">
        <f t="shared" si="112"/>
        <v/>
      </c>
      <c r="U271" s="232" t="str">
        <f t="shared" si="112"/>
        <v/>
      </c>
      <c r="V271" s="232" t="str">
        <f t="shared" si="112"/>
        <v/>
      </c>
      <c r="W271" s="232" t="str">
        <f t="shared" si="112"/>
        <v/>
      </c>
      <c r="X271" s="232" t="str">
        <f t="shared" si="112"/>
        <v/>
      </c>
      <c r="Y271" s="232" t="str">
        <f t="shared" si="112"/>
        <v/>
      </c>
      <c r="Z271" s="232" t="str">
        <f t="shared" si="112"/>
        <v/>
      </c>
      <c r="AA271" s="232" t="str">
        <f t="shared" si="112"/>
        <v/>
      </c>
      <c r="AB271" s="232" t="str">
        <f t="shared" si="112"/>
        <v/>
      </c>
      <c r="AC271" s="232" t="str">
        <f t="shared" si="112"/>
        <v/>
      </c>
      <c r="AD271" s="232" t="str">
        <f t="shared" si="112"/>
        <v/>
      </c>
      <c r="AE271" s="232" t="str">
        <f t="shared" si="112"/>
        <v/>
      </c>
      <c r="AF271" s="232" t="str">
        <f t="shared" si="112"/>
        <v/>
      </c>
      <c r="AG271" s="232" t="str">
        <f t="shared" si="112"/>
        <v/>
      </c>
      <c r="AH271" s="232" t="str">
        <f t="shared" si="112"/>
        <v/>
      </c>
      <c r="AI271" s="232" t="str">
        <f t="shared" si="112"/>
        <v/>
      </c>
      <c r="AJ271" s="232" t="str">
        <f t="shared" si="112"/>
        <v/>
      </c>
      <c r="AK271" s="232" t="str">
        <f t="shared" si="112"/>
        <v/>
      </c>
      <c r="AL271" s="232" t="str">
        <f t="shared" si="112"/>
        <v/>
      </c>
      <c r="AM271" s="232" t="str">
        <f t="shared" si="112"/>
        <v/>
      </c>
      <c r="AN271" s="232" t="str">
        <f t="shared" si="112"/>
        <v/>
      </c>
      <c r="AO271" s="232" t="str">
        <f t="shared" si="112"/>
        <v/>
      </c>
      <c r="AP271" s="232" t="str">
        <f t="shared" si="112"/>
        <v/>
      </c>
    </row>
    <row r="272" spans="1:42" x14ac:dyDescent="0.2">
      <c r="A272" s="32" t="s">
        <v>195</v>
      </c>
      <c r="B272" s="231">
        <v>0</v>
      </c>
      <c r="C272" s="224" t="e">
        <f t="shared" ref="C272:AP272" si="113">IF($B$270=$A251,C251,0)+IF($B$270=$A252,C252,0)+IF($B$270=$A253,C253,0)+IF($B$270=$A254,C254,0)+IF($B$270=$A255,C255,0)+IF($B$270=$A256,C256,0)</f>
        <v>#N/A</v>
      </c>
      <c r="D272" s="224" t="e">
        <f t="shared" si="113"/>
        <v>#N/A</v>
      </c>
      <c r="E272" s="224" t="e">
        <f t="shared" si="113"/>
        <v>#N/A</v>
      </c>
      <c r="F272" s="224" t="e">
        <f t="shared" si="113"/>
        <v>#N/A</v>
      </c>
      <c r="G272" s="224" t="e">
        <f t="shared" si="113"/>
        <v>#N/A</v>
      </c>
      <c r="H272" s="224" t="e">
        <f t="shared" si="113"/>
        <v>#N/A</v>
      </c>
      <c r="I272" s="224" t="e">
        <f t="shared" si="113"/>
        <v>#N/A</v>
      </c>
      <c r="J272" s="224" t="e">
        <f t="shared" si="113"/>
        <v>#N/A</v>
      </c>
      <c r="K272" s="224" t="e">
        <f t="shared" si="113"/>
        <v>#N/A</v>
      </c>
      <c r="L272" s="224" t="e">
        <f t="shared" si="113"/>
        <v>#N/A</v>
      </c>
      <c r="M272" s="224" t="e">
        <f t="shared" si="113"/>
        <v>#N/A</v>
      </c>
      <c r="N272" s="224" t="e">
        <f t="shared" si="113"/>
        <v>#N/A</v>
      </c>
      <c r="O272" s="224" t="e">
        <f t="shared" si="113"/>
        <v>#N/A</v>
      </c>
      <c r="P272" s="224" t="e">
        <f t="shared" si="113"/>
        <v>#N/A</v>
      </c>
      <c r="Q272" s="224" t="e">
        <f t="shared" si="113"/>
        <v>#N/A</v>
      </c>
      <c r="R272" s="224" t="e">
        <f t="shared" si="113"/>
        <v>#N/A</v>
      </c>
      <c r="S272" s="224" t="e">
        <f t="shared" si="113"/>
        <v>#N/A</v>
      </c>
      <c r="T272" s="224" t="e">
        <f t="shared" si="113"/>
        <v>#N/A</v>
      </c>
      <c r="U272" s="224" t="e">
        <f t="shared" si="113"/>
        <v>#N/A</v>
      </c>
      <c r="V272" s="224" t="e">
        <f t="shared" si="113"/>
        <v>#N/A</v>
      </c>
      <c r="W272" s="224" t="e">
        <f t="shared" si="113"/>
        <v>#N/A</v>
      </c>
      <c r="X272" s="224" t="e">
        <f t="shared" si="113"/>
        <v>#N/A</v>
      </c>
      <c r="Y272" s="224" t="e">
        <f t="shared" si="113"/>
        <v>#N/A</v>
      </c>
      <c r="Z272" s="224" t="e">
        <f t="shared" si="113"/>
        <v>#N/A</v>
      </c>
      <c r="AA272" s="224" t="e">
        <f t="shared" si="113"/>
        <v>#N/A</v>
      </c>
      <c r="AB272" s="224" t="e">
        <f t="shared" si="113"/>
        <v>#N/A</v>
      </c>
      <c r="AC272" s="224" t="e">
        <f t="shared" si="113"/>
        <v>#N/A</v>
      </c>
      <c r="AD272" s="224" t="e">
        <f t="shared" si="113"/>
        <v>#N/A</v>
      </c>
      <c r="AE272" s="224" t="e">
        <f t="shared" si="113"/>
        <v>#N/A</v>
      </c>
      <c r="AF272" s="224" t="e">
        <f t="shared" si="113"/>
        <v>#N/A</v>
      </c>
      <c r="AG272" s="224" t="e">
        <f t="shared" si="113"/>
        <v>#N/A</v>
      </c>
      <c r="AH272" s="224" t="e">
        <f t="shared" si="113"/>
        <v>#N/A</v>
      </c>
      <c r="AI272" s="224" t="e">
        <f t="shared" si="113"/>
        <v>#N/A</v>
      </c>
      <c r="AJ272" s="224" t="e">
        <f t="shared" si="113"/>
        <v>#N/A</v>
      </c>
      <c r="AK272" s="224" t="e">
        <f t="shared" si="113"/>
        <v>#N/A</v>
      </c>
      <c r="AL272" s="224" t="e">
        <f t="shared" si="113"/>
        <v>#N/A</v>
      </c>
      <c r="AM272" s="224" t="e">
        <f t="shared" si="113"/>
        <v>#N/A</v>
      </c>
      <c r="AN272" s="224" t="e">
        <f t="shared" si="113"/>
        <v>#N/A</v>
      </c>
      <c r="AO272" s="224" t="e">
        <f t="shared" si="113"/>
        <v>#N/A</v>
      </c>
      <c r="AP272" s="224" t="e">
        <f t="shared" si="113"/>
        <v>#N/A</v>
      </c>
    </row>
    <row r="273" spans="1:42" x14ac:dyDescent="0.2">
      <c r="A273" s="32"/>
      <c r="B273" s="38"/>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row>
    <row r="274" spans="1:42" x14ac:dyDescent="0.2">
      <c r="A274" s="30" t="s">
        <v>94</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32" t="s">
        <v>79</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4">
        <v>1</v>
      </c>
      <c r="B276" s="4">
        <v>0</v>
      </c>
      <c r="C276" s="213">
        <f>IF(C$2&lt;=analysis_period,IF(SUM($C595:C595)&gt;0,B276+1,0),0)</f>
        <v>0</v>
      </c>
      <c r="D276" s="213">
        <f>IF(D$2&lt;=analysis_period,IF(SUM($C595:D595)&gt;0,C276+1,0),0)</f>
        <v>0</v>
      </c>
      <c r="E276" s="213">
        <f>IF(E$2&lt;=analysis_period,IF(SUM($C595:E595)&gt;0,D276+1,0),0)</f>
        <v>0</v>
      </c>
      <c r="F276" s="213">
        <f>IF(F$2&lt;=analysis_period,IF(SUM($C595:F595)&gt;0,E276+1,0),0)</f>
        <v>0</v>
      </c>
      <c r="G276" s="213">
        <f>IF(G$2&lt;=analysis_period,IF(SUM($C595:G595)&gt;0,F276+1,0),0)</f>
        <v>0</v>
      </c>
      <c r="H276" s="213">
        <f>IF(H$2&lt;=analysis_period,IF(SUM($C595:H595)&gt;0,G276+1,0),0)</f>
        <v>0</v>
      </c>
      <c r="I276" s="213">
        <f>IF(I$2&lt;=analysis_period,IF(SUM($C595:I595)&gt;0,H276+1,0),0)</f>
        <v>0</v>
      </c>
      <c r="J276" s="213">
        <f>IF(J$2&lt;=analysis_period,IF(SUM($C595:J595)&gt;0,I276+1,0),0)</f>
        <v>0</v>
      </c>
      <c r="K276" s="213">
        <f>IF(K$2&lt;=analysis_period,IF(SUM($C595:K595)&gt;0,J276+1,0),0)</f>
        <v>0</v>
      </c>
      <c r="L276" s="213">
        <f>IF(L$2&lt;=analysis_period,IF(SUM($C595:L595)&gt;0,K276+1,0),0)</f>
        <v>0</v>
      </c>
      <c r="M276" s="213">
        <f>IF(M$2&lt;=analysis_period,IF(SUM($C595:M595)&gt;0,L276+1,0),0)</f>
        <v>0</v>
      </c>
      <c r="N276" s="213">
        <f>IF(N$2&lt;=analysis_period,IF(SUM($C595:N595)&gt;0,M276+1,0),0)</f>
        <v>0</v>
      </c>
      <c r="O276" s="213">
        <f>IF(O$2&lt;=analysis_period,IF(SUM($C595:O595)&gt;0,N276+1,0),0)</f>
        <v>0</v>
      </c>
      <c r="P276" s="213">
        <f>IF(P$2&lt;=analysis_period,IF(SUM($C595:P595)&gt;0,O276+1,0),0)</f>
        <v>0</v>
      </c>
      <c r="Q276" s="213">
        <f>IF(Q$2&lt;=analysis_period,IF(SUM($C595:Q595)&gt;0,P276+1,0),0)</f>
        <v>0</v>
      </c>
      <c r="R276" s="213">
        <f>IF(R$2&lt;=analysis_period,IF(SUM($C595:R595)&gt;0,Q276+1,0),0)</f>
        <v>0</v>
      </c>
      <c r="S276" s="213">
        <f>IF(S$2&lt;=analysis_period,IF(SUM($C595:S595)&gt;0,R276+1,0),0)</f>
        <v>0</v>
      </c>
      <c r="T276" s="213">
        <f>IF(T$2&lt;=analysis_period,IF(SUM($C595:T595)&gt;0,S276+1,0),0)</f>
        <v>0</v>
      </c>
      <c r="U276" s="213">
        <f>IF(U$2&lt;=analysis_period,IF(SUM($C595:U595)&gt;0,T276+1,0),0)</f>
        <v>0</v>
      </c>
      <c r="V276" s="213">
        <f>IF(V$2&lt;=analysis_period,IF(SUM($C595:V595)&gt;0,U276+1,0),0)</f>
        <v>0</v>
      </c>
      <c r="W276" s="213">
        <f>IF(W$2&lt;=analysis_period,IF(SUM($C595:W595)&gt;0,V276+1,0),0)</f>
        <v>0</v>
      </c>
      <c r="X276" s="213">
        <f>IF(X$2&lt;=analysis_period,IF(SUM($C595:X595)&gt;0,W276+1,0),0)</f>
        <v>0</v>
      </c>
      <c r="Y276" s="213">
        <f>IF(Y$2&lt;=analysis_period,IF(SUM($C595:Y595)&gt;0,X276+1,0),0)</f>
        <v>0</v>
      </c>
      <c r="Z276" s="213">
        <f>IF(Z$2&lt;=analysis_period,IF(SUM($C595:Z595)&gt;0,Y276+1,0),0)</f>
        <v>0</v>
      </c>
      <c r="AA276" s="213">
        <f>IF(AA$2&lt;=analysis_period,IF(SUM($C595:AA595)&gt;0,Z276+1,0),0)</f>
        <v>0</v>
      </c>
      <c r="AB276" s="213">
        <f>IF(AB$2&lt;=analysis_period,IF(SUM($C595:AB595)&gt;0,AA276+1,0),0)</f>
        <v>0</v>
      </c>
      <c r="AC276" s="213">
        <f>IF(AC$2&lt;=analysis_period,IF(SUM($C595:AC595)&gt;0,AB276+1,0),0)</f>
        <v>0</v>
      </c>
      <c r="AD276" s="213">
        <f>IF(AD$2&lt;=analysis_period,IF(SUM($C595:AD595)&gt;0,AC276+1,0),0)</f>
        <v>0</v>
      </c>
      <c r="AE276" s="213">
        <f>IF(AE$2&lt;=analysis_period,IF(SUM($C595:AE595)&gt;0,AD276+1,0),0)</f>
        <v>0</v>
      </c>
      <c r="AF276" s="213">
        <f>IF(AF$2&lt;=analysis_period,IF(SUM($C595:AF595)&gt;0,AE276+1,0),0)</f>
        <v>0</v>
      </c>
      <c r="AG276" s="213">
        <f>IF(AG$2&lt;=analysis_period,IF(SUM($C595:AG595)&gt;0,AF276+1,0),0)</f>
        <v>0</v>
      </c>
      <c r="AH276" s="213">
        <f>IF(AH$2&lt;=analysis_period,IF(SUM($C595:AH595)&gt;0,AG276+1,0),0)</f>
        <v>0</v>
      </c>
      <c r="AI276" s="213">
        <f>IF(AI$2&lt;=analysis_period,IF(SUM($C595:AI595)&gt;0,AH276+1,0),0)</f>
        <v>0</v>
      </c>
      <c r="AJ276" s="213">
        <f>IF(AJ$2&lt;=analysis_period,IF(SUM($C595:AJ595)&gt;0,AI276+1,0),0)</f>
        <v>0</v>
      </c>
      <c r="AK276" s="213">
        <f>IF(AK$2&lt;=analysis_period,IF(SUM($C595:AK595)&gt;0,AJ276+1,0),0)</f>
        <v>0</v>
      </c>
      <c r="AL276" s="213">
        <f>IF(AL$2&lt;=analysis_period,IF(SUM($C595:AL595)&gt;0,AK276+1,0),0)</f>
        <v>0</v>
      </c>
      <c r="AM276" s="213">
        <f>IF(AM$2&lt;=analysis_period,IF(SUM($C595:AM595)&gt;0,AL276+1,0),0)</f>
        <v>0</v>
      </c>
      <c r="AN276" s="213">
        <f>IF(AN$2&lt;=analysis_period,IF(SUM($C595:AN595)&gt;0,AM276+1,0),0)</f>
        <v>0</v>
      </c>
      <c r="AO276" s="213">
        <f>IF(AO$2&lt;=analysis_period,IF(SUM($C595:AO595)&gt;0,AN276+1,0),0)</f>
        <v>0</v>
      </c>
      <c r="AP276" s="213">
        <f>IF(AP$2&lt;=analysis_period,IF(SUM($C595:AP595)&gt;0,AO276+1,0),0)</f>
        <v>0</v>
      </c>
    </row>
    <row r="277" spans="1:42" x14ac:dyDescent="0.2">
      <c r="A277" s="4">
        <f>A276+1</f>
        <v>2</v>
      </c>
      <c r="B277" s="4">
        <v>0</v>
      </c>
      <c r="C277" s="213">
        <f>IF(C$2&lt;=analysis_period,IF(SUM($C596:C596)&gt;0,B277+1,0),0)</f>
        <v>0</v>
      </c>
      <c r="D277" s="213">
        <f>IF(D$2&lt;=analysis_period,IF(SUM($C596:D596)&gt;0,C277+1,0),0)</f>
        <v>0</v>
      </c>
      <c r="E277" s="213">
        <f>IF(E$2&lt;=analysis_period,IF(SUM($C596:E596)&gt;0,D277+1,0),0)</f>
        <v>0</v>
      </c>
      <c r="F277" s="213">
        <f>IF(F$2&lt;=analysis_period,IF(SUM($C596:F596)&gt;0,E277+1,0),0)</f>
        <v>0</v>
      </c>
      <c r="G277" s="213">
        <f>IF(G$2&lt;=analysis_period,IF(SUM($C596:G596)&gt;0,F277+1,0),0)</f>
        <v>0</v>
      </c>
      <c r="H277" s="213">
        <f>IF(H$2&lt;=analysis_period,IF(SUM($C596:H596)&gt;0,G277+1,0),0)</f>
        <v>0</v>
      </c>
      <c r="I277" s="213">
        <f>IF(I$2&lt;=analysis_period,IF(SUM($C596:I596)&gt;0,H277+1,0),0)</f>
        <v>0</v>
      </c>
      <c r="J277" s="213">
        <f>IF(J$2&lt;=analysis_period,IF(SUM($C596:J596)&gt;0,I277+1,0),0)</f>
        <v>0</v>
      </c>
      <c r="K277" s="213">
        <f>IF(K$2&lt;=analysis_period,IF(SUM($C596:K596)&gt;0,J277+1,0),0)</f>
        <v>0</v>
      </c>
      <c r="L277" s="213">
        <f>IF(L$2&lt;=analysis_period,IF(SUM($C596:L596)&gt;0,K277+1,0),0)</f>
        <v>0</v>
      </c>
      <c r="M277" s="213">
        <f>IF(M$2&lt;=analysis_period,IF(SUM($C596:M596)&gt;0,L277+1,0),0)</f>
        <v>0</v>
      </c>
      <c r="N277" s="213">
        <f>IF(N$2&lt;=analysis_period,IF(SUM($C596:N596)&gt;0,M277+1,0),0)</f>
        <v>0</v>
      </c>
      <c r="O277" s="213">
        <f>IF(O$2&lt;=analysis_period,IF(SUM($C596:O596)&gt;0,N277+1,0),0)</f>
        <v>0</v>
      </c>
      <c r="P277" s="213">
        <f>IF(P$2&lt;=analysis_period,IF(SUM($C596:P596)&gt;0,O277+1,0),0)</f>
        <v>0</v>
      </c>
      <c r="Q277" s="213">
        <f>IF(Q$2&lt;=analysis_period,IF(SUM($C596:Q596)&gt;0,P277+1,0),0)</f>
        <v>0</v>
      </c>
      <c r="R277" s="213">
        <f>IF(R$2&lt;=analysis_period,IF(SUM($C596:R596)&gt;0,Q277+1,0),0)</f>
        <v>0</v>
      </c>
      <c r="S277" s="213">
        <f>IF(S$2&lt;=analysis_period,IF(SUM($C596:S596)&gt;0,R277+1,0),0)</f>
        <v>0</v>
      </c>
      <c r="T277" s="213">
        <f>IF(T$2&lt;=analysis_period,IF(SUM($C596:T596)&gt;0,S277+1,0),0)</f>
        <v>0</v>
      </c>
      <c r="U277" s="213">
        <f>IF(U$2&lt;=analysis_period,IF(SUM($C596:U596)&gt;0,T277+1,0),0)</f>
        <v>0</v>
      </c>
      <c r="V277" s="213">
        <f>IF(V$2&lt;=analysis_period,IF(SUM($C596:V596)&gt;0,U277+1,0),0)</f>
        <v>0</v>
      </c>
      <c r="W277" s="213">
        <f>IF(W$2&lt;=analysis_period,IF(SUM($C596:W596)&gt;0,V277+1,0),0)</f>
        <v>0</v>
      </c>
      <c r="X277" s="213">
        <f>IF(X$2&lt;=analysis_period,IF(SUM($C596:X596)&gt;0,W277+1,0),0)</f>
        <v>0</v>
      </c>
      <c r="Y277" s="213">
        <f>IF(Y$2&lt;=analysis_period,IF(SUM($C596:Y596)&gt;0,X277+1,0),0)</f>
        <v>0</v>
      </c>
      <c r="Z277" s="213">
        <f>IF(Z$2&lt;=analysis_period,IF(SUM($C596:Z596)&gt;0,Y277+1,0),0)</f>
        <v>0</v>
      </c>
      <c r="AA277" s="213">
        <f>IF(AA$2&lt;=analysis_period,IF(SUM($C596:AA596)&gt;0,Z277+1,0),0)</f>
        <v>0</v>
      </c>
      <c r="AB277" s="213">
        <f>IF(AB$2&lt;=analysis_period,IF(SUM($C596:AB596)&gt;0,AA277+1,0),0)</f>
        <v>0</v>
      </c>
      <c r="AC277" s="213">
        <f>IF(AC$2&lt;=analysis_period,IF(SUM($C596:AC596)&gt;0,AB277+1,0),0)</f>
        <v>0</v>
      </c>
      <c r="AD277" s="213">
        <f>IF(AD$2&lt;=analysis_period,IF(SUM($C596:AD596)&gt;0,AC277+1,0),0)</f>
        <v>0</v>
      </c>
      <c r="AE277" s="213">
        <f>IF(AE$2&lt;=analysis_period,IF(SUM($C596:AE596)&gt;0,AD277+1,0),0)</f>
        <v>0</v>
      </c>
      <c r="AF277" s="213">
        <f>IF(AF$2&lt;=analysis_period,IF(SUM($C596:AF596)&gt;0,AE277+1,0),0)</f>
        <v>0</v>
      </c>
      <c r="AG277" s="213">
        <f>IF(AG$2&lt;=analysis_period,IF(SUM($C596:AG596)&gt;0,AF277+1,0),0)</f>
        <v>0</v>
      </c>
      <c r="AH277" s="213">
        <f>IF(AH$2&lt;=analysis_period,IF(SUM($C596:AH596)&gt;0,AG277+1,0),0)</f>
        <v>0</v>
      </c>
      <c r="AI277" s="213">
        <f>IF(AI$2&lt;=analysis_period,IF(SUM($C596:AI596)&gt;0,AH277+1,0),0)</f>
        <v>0</v>
      </c>
      <c r="AJ277" s="213">
        <f>IF(AJ$2&lt;=analysis_period,IF(SUM($C596:AJ596)&gt;0,AI277+1,0),0)</f>
        <v>0</v>
      </c>
      <c r="AK277" s="213">
        <f>IF(AK$2&lt;=analysis_period,IF(SUM($C596:AK596)&gt;0,AJ277+1,0),0)</f>
        <v>0</v>
      </c>
      <c r="AL277" s="213">
        <f>IF(AL$2&lt;=analysis_period,IF(SUM($C596:AL596)&gt;0,AK277+1,0),0)</f>
        <v>0</v>
      </c>
      <c r="AM277" s="213">
        <f>IF(AM$2&lt;=analysis_period,IF(SUM($C596:AM596)&gt;0,AL277+1,0),0)</f>
        <v>0</v>
      </c>
      <c r="AN277" s="213">
        <f>IF(AN$2&lt;=analysis_period,IF(SUM($C596:AN596)&gt;0,AM277+1,0),0)</f>
        <v>0</v>
      </c>
      <c r="AO277" s="213">
        <f>IF(AO$2&lt;=analysis_period,IF(SUM($C596:AO596)&gt;0,AN277+1,0),0)</f>
        <v>0</v>
      </c>
      <c r="AP277" s="213">
        <f>IF(AP$2&lt;=analysis_period,IF(SUM($C596:AP596)&gt;0,AO277+1,0),0)</f>
        <v>0</v>
      </c>
    </row>
    <row r="278" spans="1:42" x14ac:dyDescent="0.2">
      <c r="A278" s="4">
        <f t="shared" ref="A278:A285" si="114">A277+1</f>
        <v>3</v>
      </c>
      <c r="B278" s="4">
        <v>0</v>
      </c>
      <c r="C278" s="213">
        <f>IF(C$2&lt;=analysis_period,IF(SUM($C597:C597)&gt;0,B278+1,0),0)</f>
        <v>0</v>
      </c>
      <c r="D278" s="213">
        <f>IF(D$2&lt;=analysis_period,IF(SUM($C597:D597)&gt;0,C278+1,0),0)</f>
        <v>0</v>
      </c>
      <c r="E278" s="213">
        <f>IF(E$2&lt;=analysis_period,IF(SUM($C597:E597)&gt;0,D278+1,0),0)</f>
        <v>0</v>
      </c>
      <c r="F278" s="213">
        <f>IF(F$2&lt;=analysis_period,IF(SUM($C597:F597)&gt;0,E278+1,0),0)</f>
        <v>0</v>
      </c>
      <c r="G278" s="213">
        <f>IF(G$2&lt;=analysis_period,IF(SUM($C597:G597)&gt;0,F278+1,0),0)</f>
        <v>0</v>
      </c>
      <c r="H278" s="213">
        <f>IF(H$2&lt;=analysis_period,IF(SUM($C597:H597)&gt;0,G278+1,0),0)</f>
        <v>0</v>
      </c>
      <c r="I278" s="213">
        <f>IF(I$2&lt;=analysis_period,IF(SUM($C597:I597)&gt;0,H278+1,0),0)</f>
        <v>0</v>
      </c>
      <c r="J278" s="213">
        <f>IF(J$2&lt;=analysis_period,IF(SUM($C597:J597)&gt;0,I278+1,0),0)</f>
        <v>0</v>
      </c>
      <c r="K278" s="213">
        <f>IF(K$2&lt;=analysis_period,IF(SUM($C597:K597)&gt;0,J278+1,0),0)</f>
        <v>0</v>
      </c>
      <c r="L278" s="213">
        <f>IF(L$2&lt;=analysis_period,IF(SUM($C597:L597)&gt;0,K278+1,0),0)</f>
        <v>0</v>
      </c>
      <c r="M278" s="213">
        <f>IF(M$2&lt;=analysis_period,IF(SUM($C597:M597)&gt;0,L278+1,0),0)</f>
        <v>0</v>
      </c>
      <c r="N278" s="213">
        <f>IF(N$2&lt;=analysis_period,IF(SUM($C597:N597)&gt;0,M278+1,0),0)</f>
        <v>0</v>
      </c>
      <c r="O278" s="213">
        <f>IF(O$2&lt;=analysis_period,IF(SUM($C597:O597)&gt;0,N278+1,0),0)</f>
        <v>0</v>
      </c>
      <c r="P278" s="213">
        <f>IF(P$2&lt;=analysis_period,IF(SUM($C597:P597)&gt;0,O278+1,0),0)</f>
        <v>0</v>
      </c>
      <c r="Q278" s="213">
        <f>IF(Q$2&lt;=analysis_period,IF(SUM($C597:Q597)&gt;0,P278+1,0),0)</f>
        <v>0</v>
      </c>
      <c r="R278" s="213">
        <f>IF(R$2&lt;=analysis_period,IF(SUM($C597:R597)&gt;0,Q278+1,0),0)</f>
        <v>0</v>
      </c>
      <c r="S278" s="213">
        <f>IF(S$2&lt;=analysis_period,IF(SUM($C597:S597)&gt;0,R278+1,0),0)</f>
        <v>0</v>
      </c>
      <c r="T278" s="213">
        <f>IF(T$2&lt;=analysis_period,IF(SUM($C597:T597)&gt;0,S278+1,0),0)</f>
        <v>0</v>
      </c>
      <c r="U278" s="213">
        <f>IF(U$2&lt;=analysis_period,IF(SUM($C597:U597)&gt;0,T278+1,0),0)</f>
        <v>0</v>
      </c>
      <c r="V278" s="213">
        <f>IF(V$2&lt;=analysis_period,IF(SUM($C597:V597)&gt;0,U278+1,0),0)</f>
        <v>0</v>
      </c>
      <c r="W278" s="213">
        <f>IF(W$2&lt;=analysis_period,IF(SUM($C597:W597)&gt;0,V278+1,0),0)</f>
        <v>0</v>
      </c>
      <c r="X278" s="213">
        <f>IF(X$2&lt;=analysis_period,IF(SUM($C597:X597)&gt;0,W278+1,0),0)</f>
        <v>0</v>
      </c>
      <c r="Y278" s="213">
        <f>IF(Y$2&lt;=analysis_period,IF(SUM($C597:Y597)&gt;0,X278+1,0),0)</f>
        <v>0</v>
      </c>
      <c r="Z278" s="213">
        <f>IF(Z$2&lt;=analysis_period,IF(SUM($C597:Z597)&gt;0,Y278+1,0),0)</f>
        <v>0</v>
      </c>
      <c r="AA278" s="213">
        <f>IF(AA$2&lt;=analysis_period,IF(SUM($C597:AA597)&gt;0,Z278+1,0),0)</f>
        <v>0</v>
      </c>
      <c r="AB278" s="213">
        <f>IF(AB$2&lt;=analysis_period,IF(SUM($C597:AB597)&gt;0,AA278+1,0),0)</f>
        <v>0</v>
      </c>
      <c r="AC278" s="213">
        <f>IF(AC$2&lt;=analysis_period,IF(SUM($C597:AC597)&gt;0,AB278+1,0),0)</f>
        <v>0</v>
      </c>
      <c r="AD278" s="213">
        <f>IF(AD$2&lt;=analysis_period,IF(SUM($C597:AD597)&gt;0,AC278+1,0),0)</f>
        <v>0</v>
      </c>
      <c r="AE278" s="213">
        <f>IF(AE$2&lt;=analysis_period,IF(SUM($C597:AE597)&gt;0,AD278+1,0),0)</f>
        <v>0</v>
      </c>
      <c r="AF278" s="213">
        <f>IF(AF$2&lt;=analysis_period,IF(SUM($C597:AF597)&gt;0,AE278+1,0),0)</f>
        <v>0</v>
      </c>
      <c r="AG278" s="213">
        <f>IF(AG$2&lt;=analysis_period,IF(SUM($C597:AG597)&gt;0,AF278+1,0),0)</f>
        <v>0</v>
      </c>
      <c r="AH278" s="213">
        <f>IF(AH$2&lt;=analysis_period,IF(SUM($C597:AH597)&gt;0,AG278+1,0),0)</f>
        <v>0</v>
      </c>
      <c r="AI278" s="213">
        <f>IF(AI$2&lt;=analysis_period,IF(SUM($C597:AI597)&gt;0,AH278+1,0),0)</f>
        <v>0</v>
      </c>
      <c r="AJ278" s="213">
        <f>IF(AJ$2&lt;=analysis_period,IF(SUM($C597:AJ597)&gt;0,AI278+1,0),0)</f>
        <v>0</v>
      </c>
      <c r="AK278" s="213">
        <f>IF(AK$2&lt;=analysis_period,IF(SUM($C597:AK597)&gt;0,AJ278+1,0),0)</f>
        <v>0</v>
      </c>
      <c r="AL278" s="213">
        <f>IF(AL$2&lt;=analysis_period,IF(SUM($C597:AL597)&gt;0,AK278+1,0),0)</f>
        <v>0</v>
      </c>
      <c r="AM278" s="213">
        <f>IF(AM$2&lt;=analysis_period,IF(SUM($C597:AM597)&gt;0,AL278+1,0),0)</f>
        <v>0</v>
      </c>
      <c r="AN278" s="213">
        <f>IF(AN$2&lt;=analysis_period,IF(SUM($C597:AN597)&gt;0,AM278+1,0),0)</f>
        <v>0</v>
      </c>
      <c r="AO278" s="213">
        <f>IF(AO$2&lt;=analysis_period,IF(SUM($C597:AO597)&gt;0,AN278+1,0),0)</f>
        <v>0</v>
      </c>
      <c r="AP278" s="213">
        <f>IF(AP$2&lt;=analysis_period,IF(SUM($C597:AP597)&gt;0,AO278+1,0),0)</f>
        <v>0</v>
      </c>
    </row>
    <row r="279" spans="1:42" x14ac:dyDescent="0.2">
      <c r="A279" s="4">
        <f t="shared" si="114"/>
        <v>4</v>
      </c>
      <c r="B279" s="4">
        <v>0</v>
      </c>
      <c r="C279" s="213">
        <f>IF(C$2&lt;=analysis_period,IF(SUM($C598:C598)&gt;0,B279+1,0),0)</f>
        <v>0</v>
      </c>
      <c r="D279" s="213">
        <f>IF(D$2&lt;=analysis_period,IF(SUM($C598:D598)&gt;0,C279+1,0),0)</f>
        <v>0</v>
      </c>
      <c r="E279" s="213">
        <f>IF(E$2&lt;=analysis_period,IF(SUM($C598:E598)&gt;0,D279+1,0),0)</f>
        <v>0</v>
      </c>
      <c r="F279" s="213">
        <f>IF(F$2&lt;=analysis_period,IF(SUM($C598:F598)&gt;0,E279+1,0),0)</f>
        <v>0</v>
      </c>
      <c r="G279" s="213">
        <f>IF(G$2&lt;=analysis_period,IF(SUM($C598:G598)&gt;0,F279+1,0),0)</f>
        <v>0</v>
      </c>
      <c r="H279" s="213">
        <f>IF(H$2&lt;=analysis_period,IF(SUM($C598:H598)&gt;0,G279+1,0),0)</f>
        <v>0</v>
      </c>
      <c r="I279" s="213">
        <f>IF(I$2&lt;=analysis_period,IF(SUM($C598:I598)&gt;0,H279+1,0),0)</f>
        <v>0</v>
      </c>
      <c r="J279" s="213">
        <f>IF(J$2&lt;=analysis_period,IF(SUM($C598:J598)&gt;0,I279+1,0),0)</f>
        <v>0</v>
      </c>
      <c r="K279" s="213">
        <f>IF(K$2&lt;=analysis_period,IF(SUM($C598:K598)&gt;0,J279+1,0),0)</f>
        <v>0</v>
      </c>
      <c r="L279" s="213">
        <f>IF(L$2&lt;=analysis_period,IF(SUM($C598:L598)&gt;0,K279+1,0),0)</f>
        <v>0</v>
      </c>
      <c r="M279" s="213">
        <f>IF(M$2&lt;=analysis_period,IF(SUM($C598:M598)&gt;0,L279+1,0),0)</f>
        <v>0</v>
      </c>
      <c r="N279" s="213">
        <f>IF(N$2&lt;=analysis_period,IF(SUM($C598:N598)&gt;0,M279+1,0),0)</f>
        <v>0</v>
      </c>
      <c r="O279" s="213">
        <f>IF(O$2&lt;=analysis_period,IF(SUM($C598:O598)&gt;0,N279+1,0),0)</f>
        <v>0</v>
      </c>
      <c r="P279" s="213">
        <f>IF(P$2&lt;=analysis_period,IF(SUM($C598:P598)&gt;0,O279+1,0),0)</f>
        <v>0</v>
      </c>
      <c r="Q279" s="213">
        <f>IF(Q$2&lt;=analysis_period,IF(SUM($C598:Q598)&gt;0,P279+1,0),0)</f>
        <v>0</v>
      </c>
      <c r="R279" s="213">
        <f>IF(R$2&lt;=analysis_period,IF(SUM($C598:R598)&gt;0,Q279+1,0),0)</f>
        <v>0</v>
      </c>
      <c r="S279" s="213">
        <f>IF(S$2&lt;=analysis_period,IF(SUM($C598:S598)&gt;0,R279+1,0),0)</f>
        <v>0</v>
      </c>
      <c r="T279" s="213">
        <f>IF(T$2&lt;=analysis_period,IF(SUM($C598:T598)&gt;0,S279+1,0),0)</f>
        <v>0</v>
      </c>
      <c r="U279" s="213">
        <f>IF(U$2&lt;=analysis_period,IF(SUM($C598:U598)&gt;0,T279+1,0),0)</f>
        <v>0</v>
      </c>
      <c r="V279" s="213">
        <f>IF(V$2&lt;=analysis_period,IF(SUM($C598:V598)&gt;0,U279+1,0),0)</f>
        <v>0</v>
      </c>
      <c r="W279" s="213">
        <f>IF(W$2&lt;=analysis_period,IF(SUM($C598:W598)&gt;0,V279+1,0),0)</f>
        <v>0</v>
      </c>
      <c r="X279" s="213">
        <f>IF(X$2&lt;=analysis_period,IF(SUM($C598:X598)&gt;0,W279+1,0),0)</f>
        <v>0</v>
      </c>
      <c r="Y279" s="213">
        <f>IF(Y$2&lt;=analysis_period,IF(SUM($C598:Y598)&gt;0,X279+1,0),0)</f>
        <v>0</v>
      </c>
      <c r="Z279" s="213">
        <f>IF(Z$2&lt;=analysis_period,IF(SUM($C598:Z598)&gt;0,Y279+1,0),0)</f>
        <v>0</v>
      </c>
      <c r="AA279" s="213">
        <f>IF(AA$2&lt;=analysis_period,IF(SUM($C598:AA598)&gt;0,Z279+1,0),0)</f>
        <v>0</v>
      </c>
      <c r="AB279" s="213">
        <f>IF(AB$2&lt;=analysis_period,IF(SUM($C598:AB598)&gt;0,AA279+1,0),0)</f>
        <v>0</v>
      </c>
      <c r="AC279" s="213">
        <f>IF(AC$2&lt;=analysis_period,IF(SUM($C598:AC598)&gt;0,AB279+1,0),0)</f>
        <v>0</v>
      </c>
      <c r="AD279" s="213">
        <f>IF(AD$2&lt;=analysis_period,IF(SUM($C598:AD598)&gt;0,AC279+1,0),0)</f>
        <v>0</v>
      </c>
      <c r="AE279" s="213">
        <f>IF(AE$2&lt;=analysis_period,IF(SUM($C598:AE598)&gt;0,AD279+1,0),0)</f>
        <v>0</v>
      </c>
      <c r="AF279" s="213">
        <f>IF(AF$2&lt;=analysis_period,IF(SUM($C598:AF598)&gt;0,AE279+1,0),0)</f>
        <v>0</v>
      </c>
      <c r="AG279" s="213">
        <f>IF(AG$2&lt;=analysis_period,IF(SUM($C598:AG598)&gt;0,AF279+1,0),0)</f>
        <v>0</v>
      </c>
      <c r="AH279" s="213">
        <f>IF(AH$2&lt;=analysis_period,IF(SUM($C598:AH598)&gt;0,AG279+1,0),0)</f>
        <v>0</v>
      </c>
      <c r="AI279" s="213">
        <f>IF(AI$2&lt;=analysis_period,IF(SUM($C598:AI598)&gt;0,AH279+1,0),0)</f>
        <v>0</v>
      </c>
      <c r="AJ279" s="213">
        <f>IF(AJ$2&lt;=analysis_period,IF(SUM($C598:AJ598)&gt;0,AI279+1,0),0)</f>
        <v>0</v>
      </c>
      <c r="AK279" s="213">
        <f>IF(AK$2&lt;=analysis_period,IF(SUM($C598:AK598)&gt;0,AJ279+1,0),0)</f>
        <v>0</v>
      </c>
      <c r="AL279" s="213">
        <f>IF(AL$2&lt;=analysis_period,IF(SUM($C598:AL598)&gt;0,AK279+1,0),0)</f>
        <v>0</v>
      </c>
      <c r="AM279" s="213">
        <f>IF(AM$2&lt;=analysis_period,IF(SUM($C598:AM598)&gt;0,AL279+1,0),0)</f>
        <v>0</v>
      </c>
      <c r="AN279" s="213">
        <f>IF(AN$2&lt;=analysis_period,IF(SUM($C598:AN598)&gt;0,AM279+1,0),0)</f>
        <v>0</v>
      </c>
      <c r="AO279" s="213">
        <f>IF(AO$2&lt;=analysis_period,IF(SUM($C598:AO598)&gt;0,AN279+1,0),0)</f>
        <v>0</v>
      </c>
      <c r="AP279" s="213">
        <f>IF(AP$2&lt;=analysis_period,IF(SUM($C598:AP598)&gt;0,AO279+1,0),0)</f>
        <v>0</v>
      </c>
    </row>
    <row r="280" spans="1:42" x14ac:dyDescent="0.2">
      <c r="A280" s="4">
        <f t="shared" si="114"/>
        <v>5</v>
      </c>
      <c r="B280" s="4">
        <v>0</v>
      </c>
      <c r="C280" s="213">
        <f>IF(C$2&lt;=analysis_period,IF(SUM($C599:C599)&gt;0,B280+1,0),0)</f>
        <v>0</v>
      </c>
      <c r="D280" s="213">
        <f>IF(D$2&lt;=analysis_period,IF(SUM($C599:D599)&gt;0,C280+1,0),0)</f>
        <v>0</v>
      </c>
      <c r="E280" s="213">
        <f>IF(E$2&lt;=analysis_period,IF(SUM($C599:E599)&gt;0,D280+1,0),0)</f>
        <v>0</v>
      </c>
      <c r="F280" s="213">
        <f>IF(F$2&lt;=analysis_period,IF(SUM($C599:F599)&gt;0,E280+1,0),0)</f>
        <v>0</v>
      </c>
      <c r="G280" s="213">
        <f>IF(G$2&lt;=analysis_period,IF(SUM($C599:G599)&gt;0,F280+1,0),0)</f>
        <v>0</v>
      </c>
      <c r="H280" s="213">
        <f>IF(H$2&lt;=analysis_period,IF(SUM($C599:H599)&gt;0,G280+1,0),0)</f>
        <v>0</v>
      </c>
      <c r="I280" s="213">
        <f>IF(I$2&lt;=analysis_period,IF(SUM($C599:I599)&gt;0,H280+1,0),0)</f>
        <v>0</v>
      </c>
      <c r="J280" s="213">
        <f>IF(J$2&lt;=analysis_period,IF(SUM($C599:J599)&gt;0,I280+1,0),0)</f>
        <v>0</v>
      </c>
      <c r="K280" s="213">
        <f>IF(K$2&lt;=analysis_period,IF(SUM($C599:K599)&gt;0,J280+1,0),0)</f>
        <v>0</v>
      </c>
      <c r="L280" s="213">
        <f>IF(L$2&lt;=analysis_period,IF(SUM($C599:L599)&gt;0,K280+1,0),0)</f>
        <v>0</v>
      </c>
      <c r="M280" s="213">
        <f>IF(M$2&lt;=analysis_period,IF(SUM($C599:M599)&gt;0,L280+1,0),0)</f>
        <v>0</v>
      </c>
      <c r="N280" s="213">
        <f>IF(N$2&lt;=analysis_period,IF(SUM($C599:N599)&gt;0,M280+1,0),0)</f>
        <v>0</v>
      </c>
      <c r="O280" s="213">
        <f>IF(O$2&lt;=analysis_period,IF(SUM($C599:O599)&gt;0,N280+1,0),0)</f>
        <v>0</v>
      </c>
      <c r="P280" s="213">
        <f>IF(P$2&lt;=analysis_period,IF(SUM($C599:P599)&gt;0,O280+1,0),0)</f>
        <v>0</v>
      </c>
      <c r="Q280" s="213">
        <f>IF(Q$2&lt;=analysis_period,IF(SUM($C599:Q599)&gt;0,P280+1,0),0)</f>
        <v>0</v>
      </c>
      <c r="R280" s="213">
        <f>IF(R$2&lt;=analysis_period,IF(SUM($C599:R599)&gt;0,Q280+1,0),0)</f>
        <v>0</v>
      </c>
      <c r="S280" s="213">
        <f>IF(S$2&lt;=analysis_period,IF(SUM($C599:S599)&gt;0,R280+1,0),0)</f>
        <v>0</v>
      </c>
      <c r="T280" s="213">
        <f>IF(T$2&lt;=analysis_period,IF(SUM($C599:T599)&gt;0,S280+1,0),0)</f>
        <v>0</v>
      </c>
      <c r="U280" s="213">
        <f>IF(U$2&lt;=analysis_period,IF(SUM($C599:U599)&gt;0,T280+1,0),0)</f>
        <v>0</v>
      </c>
      <c r="V280" s="213">
        <f>IF(V$2&lt;=analysis_period,IF(SUM($C599:V599)&gt;0,U280+1,0),0)</f>
        <v>0</v>
      </c>
      <c r="W280" s="213">
        <f>IF(W$2&lt;=analysis_period,IF(SUM($C599:W599)&gt;0,V280+1,0),0)</f>
        <v>0</v>
      </c>
      <c r="X280" s="213">
        <f>IF(X$2&lt;=analysis_period,IF(SUM($C599:X599)&gt;0,W280+1,0),0)</f>
        <v>0</v>
      </c>
      <c r="Y280" s="213">
        <f>IF(Y$2&lt;=analysis_period,IF(SUM($C599:Y599)&gt;0,X280+1,0),0)</f>
        <v>0</v>
      </c>
      <c r="Z280" s="213">
        <f>IF(Z$2&lt;=analysis_period,IF(SUM($C599:Z599)&gt;0,Y280+1,0),0)</f>
        <v>0</v>
      </c>
      <c r="AA280" s="213">
        <f>IF(AA$2&lt;=analysis_period,IF(SUM($C599:AA599)&gt;0,Z280+1,0),0)</f>
        <v>0</v>
      </c>
      <c r="AB280" s="213">
        <f>IF(AB$2&lt;=analysis_period,IF(SUM($C599:AB599)&gt;0,AA280+1,0),0)</f>
        <v>0</v>
      </c>
      <c r="AC280" s="213">
        <f>IF(AC$2&lt;=analysis_period,IF(SUM($C599:AC599)&gt;0,AB280+1,0),0)</f>
        <v>0</v>
      </c>
      <c r="AD280" s="213">
        <f>IF(AD$2&lt;=analysis_period,IF(SUM($C599:AD599)&gt;0,AC280+1,0),0)</f>
        <v>0</v>
      </c>
      <c r="AE280" s="213">
        <f>IF(AE$2&lt;=analysis_period,IF(SUM($C599:AE599)&gt;0,AD280+1,0),0)</f>
        <v>0</v>
      </c>
      <c r="AF280" s="213">
        <f>IF(AF$2&lt;=analysis_period,IF(SUM($C599:AF599)&gt;0,AE280+1,0),0)</f>
        <v>0</v>
      </c>
      <c r="AG280" s="213">
        <f>IF(AG$2&lt;=analysis_period,IF(SUM($C599:AG599)&gt;0,AF280+1,0),0)</f>
        <v>0</v>
      </c>
      <c r="AH280" s="213">
        <f>IF(AH$2&lt;=analysis_period,IF(SUM($C599:AH599)&gt;0,AG280+1,0),0)</f>
        <v>0</v>
      </c>
      <c r="AI280" s="213">
        <f>IF(AI$2&lt;=analysis_period,IF(SUM($C599:AI599)&gt;0,AH280+1,0),0)</f>
        <v>0</v>
      </c>
      <c r="AJ280" s="213">
        <f>IF(AJ$2&lt;=analysis_period,IF(SUM($C599:AJ599)&gt;0,AI280+1,0),0)</f>
        <v>0</v>
      </c>
      <c r="AK280" s="213">
        <f>IF(AK$2&lt;=analysis_period,IF(SUM($C599:AK599)&gt;0,AJ280+1,0),0)</f>
        <v>0</v>
      </c>
      <c r="AL280" s="213">
        <f>IF(AL$2&lt;=analysis_period,IF(SUM($C599:AL599)&gt;0,AK280+1,0),0)</f>
        <v>0</v>
      </c>
      <c r="AM280" s="213">
        <f>IF(AM$2&lt;=analysis_period,IF(SUM($C599:AM599)&gt;0,AL280+1,0),0)</f>
        <v>0</v>
      </c>
      <c r="AN280" s="213">
        <f>IF(AN$2&lt;=analysis_period,IF(SUM($C599:AN599)&gt;0,AM280+1,0),0)</f>
        <v>0</v>
      </c>
      <c r="AO280" s="213">
        <f>IF(AO$2&lt;=analysis_period,IF(SUM($C599:AO599)&gt;0,AN280+1,0),0)</f>
        <v>0</v>
      </c>
      <c r="AP280" s="213">
        <f>IF(AP$2&lt;=analysis_period,IF(SUM($C599:AP599)&gt;0,AO280+1,0),0)</f>
        <v>0</v>
      </c>
    </row>
    <row r="281" spans="1:42" x14ac:dyDescent="0.2">
      <c r="A281" s="4">
        <f t="shared" si="114"/>
        <v>6</v>
      </c>
      <c r="B281" s="4">
        <v>0</v>
      </c>
      <c r="C281" s="213">
        <f>IF(C$2&lt;=analysis_period,IF(SUM($C600:C600)&gt;0,B281+1,0),0)</f>
        <v>0</v>
      </c>
      <c r="D281" s="213">
        <f>IF(D$2&lt;=analysis_period,IF(SUM($C600:D600)&gt;0,C281+1,0),0)</f>
        <v>0</v>
      </c>
      <c r="E281" s="213">
        <f>IF(E$2&lt;=analysis_period,IF(SUM($C600:E600)&gt;0,D281+1,0),0)</f>
        <v>0</v>
      </c>
      <c r="F281" s="213">
        <f>IF(F$2&lt;=analysis_period,IF(SUM($C600:F600)&gt;0,E281+1,0),0)</f>
        <v>0</v>
      </c>
      <c r="G281" s="213">
        <f>IF(G$2&lt;=analysis_period,IF(SUM($C600:G600)&gt;0,F281+1,0),0)</f>
        <v>0</v>
      </c>
      <c r="H281" s="213">
        <f>IF(H$2&lt;=analysis_period,IF(SUM($C600:H600)&gt;0,G281+1,0),0)</f>
        <v>0</v>
      </c>
      <c r="I281" s="213">
        <f>IF(I$2&lt;=analysis_period,IF(SUM($C600:I600)&gt;0,H281+1,0),0)</f>
        <v>0</v>
      </c>
      <c r="J281" s="213">
        <f>IF(J$2&lt;=analysis_period,IF(SUM($C600:J600)&gt;0,I281+1,0),0)</f>
        <v>0</v>
      </c>
      <c r="K281" s="213">
        <f>IF(K$2&lt;=analysis_period,IF(SUM($C600:K600)&gt;0,J281+1,0),0)</f>
        <v>0</v>
      </c>
      <c r="L281" s="213">
        <f>IF(L$2&lt;=analysis_period,IF(SUM($C600:L600)&gt;0,K281+1,0),0)</f>
        <v>0</v>
      </c>
      <c r="M281" s="213">
        <f>IF(M$2&lt;=analysis_period,IF(SUM($C600:M600)&gt;0,L281+1,0),0)</f>
        <v>0</v>
      </c>
      <c r="N281" s="213">
        <f>IF(N$2&lt;=analysis_period,IF(SUM($C600:N600)&gt;0,M281+1,0),0)</f>
        <v>0</v>
      </c>
      <c r="O281" s="213">
        <f>IF(O$2&lt;=analysis_period,IF(SUM($C600:O600)&gt;0,N281+1,0),0)</f>
        <v>0</v>
      </c>
      <c r="P281" s="213">
        <f>IF(P$2&lt;=analysis_period,IF(SUM($C600:P600)&gt;0,O281+1,0),0)</f>
        <v>0</v>
      </c>
      <c r="Q281" s="213">
        <f>IF(Q$2&lt;=analysis_period,IF(SUM($C600:Q600)&gt;0,P281+1,0),0)</f>
        <v>0</v>
      </c>
      <c r="R281" s="213">
        <f>IF(R$2&lt;=analysis_period,IF(SUM($C600:R600)&gt;0,Q281+1,0),0)</f>
        <v>0</v>
      </c>
      <c r="S281" s="213">
        <f>IF(S$2&lt;=analysis_period,IF(SUM($C600:S600)&gt;0,R281+1,0),0)</f>
        <v>0</v>
      </c>
      <c r="T281" s="213">
        <f>IF(T$2&lt;=analysis_period,IF(SUM($C600:T600)&gt;0,S281+1,0),0)</f>
        <v>0</v>
      </c>
      <c r="U281" s="213">
        <f>IF(U$2&lt;=analysis_period,IF(SUM($C600:U600)&gt;0,T281+1,0),0)</f>
        <v>0</v>
      </c>
      <c r="V281" s="213">
        <f>IF(V$2&lt;=analysis_period,IF(SUM($C600:V600)&gt;0,U281+1,0),0)</f>
        <v>0</v>
      </c>
      <c r="W281" s="213">
        <f>IF(W$2&lt;=analysis_period,IF(SUM($C600:W600)&gt;0,V281+1,0),0)</f>
        <v>0</v>
      </c>
      <c r="X281" s="213">
        <f>IF(X$2&lt;=analysis_period,IF(SUM($C600:X600)&gt;0,W281+1,0),0)</f>
        <v>0</v>
      </c>
      <c r="Y281" s="213">
        <f>IF(Y$2&lt;=analysis_period,IF(SUM($C600:Y600)&gt;0,X281+1,0),0)</f>
        <v>0</v>
      </c>
      <c r="Z281" s="213">
        <f>IF(Z$2&lt;=analysis_period,IF(SUM($C600:Z600)&gt;0,Y281+1,0),0)</f>
        <v>0</v>
      </c>
      <c r="AA281" s="213">
        <f>IF(AA$2&lt;=analysis_period,IF(SUM($C600:AA600)&gt;0,Z281+1,0),0)</f>
        <v>0</v>
      </c>
      <c r="AB281" s="213">
        <f>IF(AB$2&lt;=analysis_period,IF(SUM($C600:AB600)&gt;0,AA281+1,0),0)</f>
        <v>0</v>
      </c>
      <c r="AC281" s="213">
        <f>IF(AC$2&lt;=analysis_period,IF(SUM($C600:AC600)&gt;0,AB281+1,0),0)</f>
        <v>0</v>
      </c>
      <c r="AD281" s="213">
        <f>IF(AD$2&lt;=analysis_period,IF(SUM($C600:AD600)&gt;0,AC281+1,0),0)</f>
        <v>0</v>
      </c>
      <c r="AE281" s="213">
        <f>IF(AE$2&lt;=analysis_period,IF(SUM($C600:AE600)&gt;0,AD281+1,0),0)</f>
        <v>0</v>
      </c>
      <c r="AF281" s="213">
        <f>IF(AF$2&lt;=analysis_period,IF(SUM($C600:AF600)&gt;0,AE281+1,0),0)</f>
        <v>0</v>
      </c>
      <c r="AG281" s="213">
        <f>IF(AG$2&lt;=analysis_period,IF(SUM($C600:AG600)&gt;0,AF281+1,0),0)</f>
        <v>0</v>
      </c>
      <c r="AH281" s="213">
        <f>IF(AH$2&lt;=analysis_period,IF(SUM($C600:AH600)&gt;0,AG281+1,0),0)</f>
        <v>0</v>
      </c>
      <c r="AI281" s="213">
        <f>IF(AI$2&lt;=analysis_period,IF(SUM($C600:AI600)&gt;0,AH281+1,0),0)</f>
        <v>0</v>
      </c>
      <c r="AJ281" s="213">
        <f>IF(AJ$2&lt;=analysis_period,IF(SUM($C600:AJ600)&gt;0,AI281+1,0),0)</f>
        <v>0</v>
      </c>
      <c r="AK281" s="213">
        <f>IF(AK$2&lt;=analysis_period,IF(SUM($C600:AK600)&gt;0,AJ281+1,0),0)</f>
        <v>0</v>
      </c>
      <c r="AL281" s="213">
        <f>IF(AL$2&lt;=analysis_period,IF(SUM($C600:AL600)&gt;0,AK281+1,0),0)</f>
        <v>0</v>
      </c>
      <c r="AM281" s="213">
        <f>IF(AM$2&lt;=analysis_period,IF(SUM($C600:AM600)&gt;0,AL281+1,0),0)</f>
        <v>0</v>
      </c>
      <c r="AN281" s="213">
        <f>IF(AN$2&lt;=analysis_period,IF(SUM($C600:AN600)&gt;0,AM281+1,0),0)</f>
        <v>0</v>
      </c>
      <c r="AO281" s="213">
        <f>IF(AO$2&lt;=analysis_period,IF(SUM($C600:AO600)&gt;0,AN281+1,0),0)</f>
        <v>0</v>
      </c>
      <c r="AP281" s="213">
        <f>IF(AP$2&lt;=analysis_period,IF(SUM($C600:AP600)&gt;0,AO281+1,0),0)</f>
        <v>0</v>
      </c>
    </row>
    <row r="282" spans="1:42" x14ac:dyDescent="0.2">
      <c r="A282" s="4">
        <f t="shared" si="114"/>
        <v>7</v>
      </c>
      <c r="B282" s="4">
        <v>0</v>
      </c>
      <c r="C282" s="213">
        <f>IF(C$2&lt;=analysis_period,IF(SUM($C601:C601)&gt;0,B282+1,0),0)</f>
        <v>0</v>
      </c>
      <c r="D282" s="213">
        <f>IF(D$2&lt;=analysis_period,IF(SUM($C601:D601)&gt;0,C282+1,0),0)</f>
        <v>0</v>
      </c>
      <c r="E282" s="213">
        <f>IF(E$2&lt;=analysis_period,IF(SUM($C601:E601)&gt;0,D282+1,0),0)</f>
        <v>0</v>
      </c>
      <c r="F282" s="213">
        <f>IF(F$2&lt;=analysis_period,IF(SUM($C601:F601)&gt;0,E282+1,0),0)</f>
        <v>0</v>
      </c>
      <c r="G282" s="213">
        <f>IF(G$2&lt;=analysis_period,IF(SUM($C601:G601)&gt;0,F282+1,0),0)</f>
        <v>0</v>
      </c>
      <c r="H282" s="213">
        <f>IF(H$2&lt;=analysis_period,IF(SUM($C601:H601)&gt;0,G282+1,0),0)</f>
        <v>0</v>
      </c>
      <c r="I282" s="213">
        <f>IF(I$2&lt;=analysis_period,IF(SUM($C601:I601)&gt;0,H282+1,0),0)</f>
        <v>0</v>
      </c>
      <c r="J282" s="213">
        <f>IF(J$2&lt;=analysis_period,IF(SUM($C601:J601)&gt;0,I282+1,0),0)</f>
        <v>0</v>
      </c>
      <c r="K282" s="213">
        <f>IF(K$2&lt;=analysis_period,IF(SUM($C601:K601)&gt;0,J282+1,0),0)</f>
        <v>0</v>
      </c>
      <c r="L282" s="213">
        <f>IF(L$2&lt;=analysis_period,IF(SUM($C601:L601)&gt;0,K282+1,0),0)</f>
        <v>0</v>
      </c>
      <c r="M282" s="213">
        <f>IF(M$2&lt;=analysis_period,IF(SUM($C601:M601)&gt;0,L282+1,0),0)</f>
        <v>0</v>
      </c>
      <c r="N282" s="213">
        <f>IF(N$2&lt;=analysis_period,IF(SUM($C601:N601)&gt;0,M282+1,0),0)</f>
        <v>0</v>
      </c>
      <c r="O282" s="213">
        <f>IF(O$2&lt;=analysis_period,IF(SUM($C601:O601)&gt;0,N282+1,0),0)</f>
        <v>0</v>
      </c>
      <c r="P282" s="213">
        <f>IF(P$2&lt;=analysis_period,IF(SUM($C601:P601)&gt;0,O282+1,0),0)</f>
        <v>0</v>
      </c>
      <c r="Q282" s="213">
        <f>IF(Q$2&lt;=analysis_period,IF(SUM($C601:Q601)&gt;0,P282+1,0),0)</f>
        <v>0</v>
      </c>
      <c r="R282" s="213">
        <f>IF(R$2&lt;=analysis_period,IF(SUM($C601:R601)&gt;0,Q282+1,0),0)</f>
        <v>0</v>
      </c>
      <c r="S282" s="213">
        <f>IF(S$2&lt;=analysis_period,IF(SUM($C601:S601)&gt;0,R282+1,0),0)</f>
        <v>0</v>
      </c>
      <c r="T282" s="213">
        <f>IF(T$2&lt;=analysis_period,IF(SUM($C601:T601)&gt;0,S282+1,0),0)</f>
        <v>0</v>
      </c>
      <c r="U282" s="213">
        <f>IF(U$2&lt;=analysis_period,IF(SUM($C601:U601)&gt;0,T282+1,0),0)</f>
        <v>0</v>
      </c>
      <c r="V282" s="213">
        <f>IF(V$2&lt;=analysis_period,IF(SUM($C601:V601)&gt;0,U282+1,0),0)</f>
        <v>0</v>
      </c>
      <c r="W282" s="213">
        <f>IF(W$2&lt;=analysis_period,IF(SUM($C601:W601)&gt;0,V282+1,0),0)</f>
        <v>0</v>
      </c>
      <c r="X282" s="213">
        <f>IF(X$2&lt;=analysis_period,IF(SUM($C601:X601)&gt;0,W282+1,0),0)</f>
        <v>0</v>
      </c>
      <c r="Y282" s="213">
        <f>IF(Y$2&lt;=analysis_period,IF(SUM($C601:Y601)&gt;0,X282+1,0),0)</f>
        <v>0</v>
      </c>
      <c r="Z282" s="213">
        <f>IF(Z$2&lt;=analysis_period,IF(SUM($C601:Z601)&gt;0,Y282+1,0),0)</f>
        <v>0</v>
      </c>
      <c r="AA282" s="213">
        <f>IF(AA$2&lt;=analysis_period,IF(SUM($C601:AA601)&gt;0,Z282+1,0),0)</f>
        <v>0</v>
      </c>
      <c r="AB282" s="213">
        <f>IF(AB$2&lt;=analysis_period,IF(SUM($C601:AB601)&gt;0,AA282+1,0),0)</f>
        <v>0</v>
      </c>
      <c r="AC282" s="213">
        <f>IF(AC$2&lt;=analysis_period,IF(SUM($C601:AC601)&gt;0,AB282+1,0),0)</f>
        <v>0</v>
      </c>
      <c r="AD282" s="213">
        <f>IF(AD$2&lt;=analysis_period,IF(SUM($C601:AD601)&gt;0,AC282+1,0),0)</f>
        <v>0</v>
      </c>
      <c r="AE282" s="213">
        <f>IF(AE$2&lt;=analysis_period,IF(SUM($C601:AE601)&gt;0,AD282+1,0),0)</f>
        <v>0</v>
      </c>
      <c r="AF282" s="213">
        <f>IF(AF$2&lt;=analysis_period,IF(SUM($C601:AF601)&gt;0,AE282+1,0),0)</f>
        <v>0</v>
      </c>
      <c r="AG282" s="213">
        <f>IF(AG$2&lt;=analysis_period,IF(SUM($C601:AG601)&gt;0,AF282+1,0),0)</f>
        <v>0</v>
      </c>
      <c r="AH282" s="213">
        <f>IF(AH$2&lt;=analysis_period,IF(SUM($C601:AH601)&gt;0,AG282+1,0),0)</f>
        <v>0</v>
      </c>
      <c r="AI282" s="213">
        <f>IF(AI$2&lt;=analysis_period,IF(SUM($C601:AI601)&gt;0,AH282+1,0),0)</f>
        <v>0</v>
      </c>
      <c r="AJ282" s="213">
        <f>IF(AJ$2&lt;=analysis_period,IF(SUM($C601:AJ601)&gt;0,AI282+1,0),0)</f>
        <v>0</v>
      </c>
      <c r="AK282" s="213">
        <f>IF(AK$2&lt;=analysis_period,IF(SUM($C601:AK601)&gt;0,AJ282+1,0),0)</f>
        <v>0</v>
      </c>
      <c r="AL282" s="213">
        <f>IF(AL$2&lt;=analysis_period,IF(SUM($C601:AL601)&gt;0,AK282+1,0),0)</f>
        <v>0</v>
      </c>
      <c r="AM282" s="213">
        <f>IF(AM$2&lt;=analysis_period,IF(SUM($C601:AM601)&gt;0,AL282+1,0),0)</f>
        <v>0</v>
      </c>
      <c r="AN282" s="213">
        <f>IF(AN$2&lt;=analysis_period,IF(SUM($C601:AN601)&gt;0,AM282+1,0),0)</f>
        <v>0</v>
      </c>
      <c r="AO282" s="213">
        <f>IF(AO$2&lt;=analysis_period,IF(SUM($C601:AO601)&gt;0,AN282+1,0),0)</f>
        <v>0</v>
      </c>
      <c r="AP282" s="213">
        <f>IF(AP$2&lt;=analysis_period,IF(SUM($C601:AP601)&gt;0,AO282+1,0),0)</f>
        <v>0</v>
      </c>
    </row>
    <row r="283" spans="1:42" x14ac:dyDescent="0.2">
      <c r="A283" s="4">
        <f t="shared" si="114"/>
        <v>8</v>
      </c>
      <c r="B283" s="4">
        <v>0</v>
      </c>
      <c r="C283" s="213">
        <f>IF(C$2&lt;=analysis_period,IF(SUM($C602:C602)&gt;0,B283+1,0),0)</f>
        <v>0</v>
      </c>
      <c r="D283" s="213">
        <f>IF(D$2&lt;=analysis_period,IF(SUM($C602:D602)&gt;0,C283+1,0),0)</f>
        <v>0</v>
      </c>
      <c r="E283" s="213">
        <f>IF(E$2&lt;=analysis_period,IF(SUM($C602:E602)&gt;0,D283+1,0),0)</f>
        <v>0</v>
      </c>
      <c r="F283" s="213">
        <f>IF(F$2&lt;=analysis_period,IF(SUM($C602:F602)&gt;0,E283+1,0),0)</f>
        <v>0</v>
      </c>
      <c r="G283" s="213">
        <f>IF(G$2&lt;=analysis_period,IF(SUM($C602:G602)&gt;0,F283+1,0),0)</f>
        <v>0</v>
      </c>
      <c r="H283" s="213">
        <f>IF(H$2&lt;=analysis_period,IF(SUM($C602:H602)&gt;0,G283+1,0),0)</f>
        <v>0</v>
      </c>
      <c r="I283" s="213">
        <f>IF(I$2&lt;=analysis_period,IF(SUM($C602:I602)&gt;0,H283+1,0),0)</f>
        <v>0</v>
      </c>
      <c r="J283" s="213">
        <f>IF(J$2&lt;=analysis_period,IF(SUM($C602:J602)&gt;0,I283+1,0),0)</f>
        <v>0</v>
      </c>
      <c r="K283" s="213">
        <f>IF(K$2&lt;=analysis_period,IF(SUM($C602:K602)&gt;0,J283+1,0),0)</f>
        <v>0</v>
      </c>
      <c r="L283" s="213">
        <f>IF(L$2&lt;=analysis_period,IF(SUM($C602:L602)&gt;0,K283+1,0),0)</f>
        <v>0</v>
      </c>
      <c r="M283" s="213">
        <f>IF(M$2&lt;=analysis_period,IF(SUM($C602:M602)&gt;0,L283+1,0),0)</f>
        <v>0</v>
      </c>
      <c r="N283" s="213">
        <f>IF(N$2&lt;=analysis_period,IF(SUM($C602:N602)&gt;0,M283+1,0),0)</f>
        <v>0</v>
      </c>
      <c r="O283" s="213">
        <f>IF(O$2&lt;=analysis_period,IF(SUM($C602:O602)&gt;0,N283+1,0),0)</f>
        <v>0</v>
      </c>
      <c r="P283" s="213">
        <f>IF(P$2&lt;=analysis_period,IF(SUM($C602:P602)&gt;0,O283+1,0),0)</f>
        <v>0</v>
      </c>
      <c r="Q283" s="213">
        <f>IF(Q$2&lt;=analysis_period,IF(SUM($C602:Q602)&gt;0,P283+1,0),0)</f>
        <v>0</v>
      </c>
      <c r="R283" s="213">
        <f>IF(R$2&lt;=analysis_period,IF(SUM($C602:R602)&gt;0,Q283+1,0),0)</f>
        <v>0</v>
      </c>
      <c r="S283" s="213">
        <f>IF(S$2&lt;=analysis_period,IF(SUM($C602:S602)&gt;0,R283+1,0),0)</f>
        <v>0</v>
      </c>
      <c r="T283" s="213">
        <f>IF(T$2&lt;=analysis_period,IF(SUM($C602:T602)&gt;0,S283+1,0),0)</f>
        <v>0</v>
      </c>
      <c r="U283" s="213">
        <f>IF(U$2&lt;=analysis_period,IF(SUM($C602:U602)&gt;0,T283+1,0),0)</f>
        <v>0</v>
      </c>
      <c r="V283" s="213">
        <f>IF(V$2&lt;=analysis_period,IF(SUM($C602:V602)&gt;0,U283+1,0),0)</f>
        <v>0</v>
      </c>
      <c r="W283" s="213">
        <f>IF(W$2&lt;=analysis_period,IF(SUM($C602:W602)&gt;0,V283+1,0),0)</f>
        <v>0</v>
      </c>
      <c r="X283" s="213">
        <f>IF(X$2&lt;=analysis_period,IF(SUM($C602:X602)&gt;0,W283+1,0),0)</f>
        <v>0</v>
      </c>
      <c r="Y283" s="213">
        <f>IF(Y$2&lt;=analysis_period,IF(SUM($C602:Y602)&gt;0,X283+1,0),0)</f>
        <v>0</v>
      </c>
      <c r="Z283" s="213">
        <f>IF(Z$2&lt;=analysis_period,IF(SUM($C602:Z602)&gt;0,Y283+1,0),0)</f>
        <v>0</v>
      </c>
      <c r="AA283" s="213">
        <f>IF(AA$2&lt;=analysis_period,IF(SUM($C602:AA602)&gt;0,Z283+1,0),0)</f>
        <v>0</v>
      </c>
      <c r="AB283" s="213">
        <f>IF(AB$2&lt;=analysis_period,IF(SUM($C602:AB602)&gt;0,AA283+1,0),0)</f>
        <v>0</v>
      </c>
      <c r="AC283" s="213">
        <f>IF(AC$2&lt;=analysis_period,IF(SUM($C602:AC602)&gt;0,AB283+1,0),0)</f>
        <v>0</v>
      </c>
      <c r="AD283" s="213">
        <f>IF(AD$2&lt;=analysis_period,IF(SUM($C602:AD602)&gt;0,AC283+1,0),0)</f>
        <v>0</v>
      </c>
      <c r="AE283" s="213">
        <f>IF(AE$2&lt;=analysis_period,IF(SUM($C602:AE602)&gt;0,AD283+1,0),0)</f>
        <v>0</v>
      </c>
      <c r="AF283" s="213">
        <f>IF(AF$2&lt;=analysis_period,IF(SUM($C602:AF602)&gt;0,AE283+1,0),0)</f>
        <v>0</v>
      </c>
      <c r="AG283" s="213">
        <f>IF(AG$2&lt;=analysis_period,IF(SUM($C602:AG602)&gt;0,AF283+1,0),0)</f>
        <v>0</v>
      </c>
      <c r="AH283" s="213">
        <f>IF(AH$2&lt;=analysis_period,IF(SUM($C602:AH602)&gt;0,AG283+1,0),0)</f>
        <v>0</v>
      </c>
      <c r="AI283" s="213">
        <f>IF(AI$2&lt;=analysis_period,IF(SUM($C602:AI602)&gt;0,AH283+1,0),0)</f>
        <v>0</v>
      </c>
      <c r="AJ283" s="213">
        <f>IF(AJ$2&lt;=analysis_period,IF(SUM($C602:AJ602)&gt;0,AI283+1,0),0)</f>
        <v>0</v>
      </c>
      <c r="AK283" s="213">
        <f>IF(AK$2&lt;=analysis_period,IF(SUM($C602:AK602)&gt;0,AJ283+1,0),0)</f>
        <v>0</v>
      </c>
      <c r="AL283" s="213">
        <f>IF(AL$2&lt;=analysis_period,IF(SUM($C602:AL602)&gt;0,AK283+1,0),0)</f>
        <v>0</v>
      </c>
      <c r="AM283" s="213">
        <f>IF(AM$2&lt;=analysis_period,IF(SUM($C602:AM602)&gt;0,AL283+1,0),0)</f>
        <v>0</v>
      </c>
      <c r="AN283" s="213">
        <f>IF(AN$2&lt;=analysis_period,IF(SUM($C602:AN602)&gt;0,AM283+1,0),0)</f>
        <v>0</v>
      </c>
      <c r="AO283" s="213">
        <f>IF(AO$2&lt;=analysis_period,IF(SUM($C602:AO602)&gt;0,AN283+1,0),0)</f>
        <v>0</v>
      </c>
      <c r="AP283" s="213">
        <f>IF(AP$2&lt;=analysis_period,IF(SUM($C602:AP602)&gt;0,AO283+1,0),0)</f>
        <v>0</v>
      </c>
    </row>
    <row r="284" spans="1:42" x14ac:dyDescent="0.2">
      <c r="A284" s="4">
        <f>A283+1</f>
        <v>9</v>
      </c>
      <c r="B284" s="4">
        <v>0</v>
      </c>
      <c r="C284" s="213">
        <f>IF(C$2&lt;=analysis_period,IF(SUM($C603:C603)&gt;0,B284+1,0),0)</f>
        <v>0</v>
      </c>
      <c r="D284" s="213">
        <f>IF(D$2&lt;=analysis_period,IF(SUM($C603:D603)&gt;0,C284+1,0),0)</f>
        <v>0</v>
      </c>
      <c r="E284" s="213">
        <f>IF(E$2&lt;=analysis_period,IF(SUM($C603:E603)&gt;0,D284+1,0),0)</f>
        <v>0</v>
      </c>
      <c r="F284" s="213">
        <f>IF(F$2&lt;=analysis_period,IF(SUM($C603:F603)&gt;0,E284+1,0),0)</f>
        <v>0</v>
      </c>
      <c r="G284" s="213">
        <f>IF(G$2&lt;=analysis_period,IF(SUM($C603:G603)&gt;0,F284+1,0),0)</f>
        <v>0</v>
      </c>
      <c r="H284" s="213">
        <f>IF(H$2&lt;=analysis_period,IF(SUM($C603:H603)&gt;0,G284+1,0),0)</f>
        <v>0</v>
      </c>
      <c r="I284" s="213">
        <f>IF(I$2&lt;=analysis_period,IF(SUM($C603:I603)&gt;0,H284+1,0),0)</f>
        <v>0</v>
      </c>
      <c r="J284" s="213">
        <f>IF(J$2&lt;=analysis_period,IF(SUM($C603:J603)&gt;0,I284+1,0),0)</f>
        <v>0</v>
      </c>
      <c r="K284" s="213">
        <f>IF(K$2&lt;=analysis_period,IF(SUM($C603:K603)&gt;0,J284+1,0),0)</f>
        <v>0</v>
      </c>
      <c r="L284" s="213">
        <f>IF(L$2&lt;=analysis_period,IF(SUM($C603:L603)&gt;0,K284+1,0),0)</f>
        <v>0</v>
      </c>
      <c r="M284" s="213">
        <f>IF(M$2&lt;=analysis_period,IF(SUM($C603:M603)&gt;0,L284+1,0),0)</f>
        <v>0</v>
      </c>
      <c r="N284" s="213">
        <f>IF(N$2&lt;=analysis_period,IF(SUM($C603:N603)&gt;0,M284+1,0),0)</f>
        <v>0</v>
      </c>
      <c r="O284" s="213">
        <f>IF(O$2&lt;=analysis_period,IF(SUM($C603:O603)&gt;0,N284+1,0),0)</f>
        <v>0</v>
      </c>
      <c r="P284" s="213">
        <f>IF(P$2&lt;=analysis_period,IF(SUM($C603:P603)&gt;0,O284+1,0),0)</f>
        <v>0</v>
      </c>
      <c r="Q284" s="213">
        <f>IF(Q$2&lt;=analysis_period,IF(SUM($C603:Q603)&gt;0,P284+1,0),0)</f>
        <v>0</v>
      </c>
      <c r="R284" s="213">
        <f>IF(R$2&lt;=analysis_period,IF(SUM($C603:R603)&gt;0,Q284+1,0),0)</f>
        <v>0</v>
      </c>
      <c r="S284" s="213">
        <f>IF(S$2&lt;=analysis_period,IF(SUM($C603:S603)&gt;0,R284+1,0),0)</f>
        <v>0</v>
      </c>
      <c r="T284" s="213">
        <f>IF(T$2&lt;=analysis_period,IF(SUM($C603:T603)&gt;0,S284+1,0),0)</f>
        <v>0</v>
      </c>
      <c r="U284" s="213">
        <f>IF(U$2&lt;=analysis_period,IF(SUM($C603:U603)&gt;0,T284+1,0),0)</f>
        <v>0</v>
      </c>
      <c r="V284" s="213">
        <f>IF(V$2&lt;=analysis_period,IF(SUM($C603:V603)&gt;0,U284+1,0),0)</f>
        <v>0</v>
      </c>
      <c r="W284" s="213">
        <f>IF(W$2&lt;=analysis_period,IF(SUM($C603:W603)&gt;0,V284+1,0),0)</f>
        <v>0</v>
      </c>
      <c r="X284" s="213">
        <f>IF(X$2&lt;=analysis_period,IF(SUM($C603:X603)&gt;0,W284+1,0),0)</f>
        <v>0</v>
      </c>
      <c r="Y284" s="213">
        <f>IF(Y$2&lt;=analysis_period,IF(SUM($C603:Y603)&gt;0,X284+1,0),0)</f>
        <v>0</v>
      </c>
      <c r="Z284" s="213">
        <f>IF(Z$2&lt;=analysis_period,IF(SUM($C603:Z603)&gt;0,Y284+1,0),0)</f>
        <v>0</v>
      </c>
      <c r="AA284" s="213">
        <f>IF(AA$2&lt;=analysis_period,IF(SUM($C603:AA603)&gt;0,Z284+1,0),0)</f>
        <v>0</v>
      </c>
      <c r="AB284" s="213">
        <f>IF(AB$2&lt;=analysis_period,IF(SUM($C603:AB603)&gt;0,AA284+1,0),0)</f>
        <v>0</v>
      </c>
      <c r="AC284" s="213">
        <f>IF(AC$2&lt;=analysis_period,IF(SUM($C603:AC603)&gt;0,AB284+1,0),0)</f>
        <v>0</v>
      </c>
      <c r="AD284" s="213">
        <f>IF(AD$2&lt;=analysis_period,IF(SUM($C603:AD603)&gt;0,AC284+1,0),0)</f>
        <v>0</v>
      </c>
      <c r="AE284" s="213">
        <f>IF(AE$2&lt;=analysis_period,IF(SUM($C603:AE603)&gt;0,AD284+1,0),0)</f>
        <v>0</v>
      </c>
      <c r="AF284" s="213">
        <f>IF(AF$2&lt;=analysis_period,IF(SUM($C603:AF603)&gt;0,AE284+1,0),0)</f>
        <v>0</v>
      </c>
      <c r="AG284" s="213">
        <f>IF(AG$2&lt;=analysis_period,IF(SUM($C603:AG603)&gt;0,AF284+1,0),0)</f>
        <v>0</v>
      </c>
      <c r="AH284" s="213">
        <f>IF(AH$2&lt;=analysis_period,IF(SUM($C603:AH603)&gt;0,AG284+1,0),0)</f>
        <v>0</v>
      </c>
      <c r="AI284" s="213">
        <f>IF(AI$2&lt;=analysis_period,IF(SUM($C603:AI603)&gt;0,AH284+1,0),0)</f>
        <v>0</v>
      </c>
      <c r="AJ284" s="213">
        <f>IF(AJ$2&lt;=analysis_period,IF(SUM($C603:AJ603)&gt;0,AI284+1,0),0)</f>
        <v>0</v>
      </c>
      <c r="AK284" s="213">
        <f>IF(AK$2&lt;=analysis_period,IF(SUM($C603:AK603)&gt;0,AJ284+1,0),0)</f>
        <v>0</v>
      </c>
      <c r="AL284" s="213">
        <f>IF(AL$2&lt;=analysis_period,IF(SUM($C603:AL603)&gt;0,AK284+1,0),0)</f>
        <v>0</v>
      </c>
      <c r="AM284" s="213">
        <f>IF(AM$2&lt;=analysis_period,IF(SUM($C603:AM603)&gt;0,AL284+1,0),0)</f>
        <v>0</v>
      </c>
      <c r="AN284" s="213">
        <f>IF(AN$2&lt;=analysis_period,IF(SUM($C603:AN603)&gt;0,AM284+1,0),0)</f>
        <v>0</v>
      </c>
      <c r="AO284" s="213">
        <f>IF(AO$2&lt;=analysis_period,IF(SUM($C603:AO603)&gt;0,AN284+1,0),0)</f>
        <v>0</v>
      </c>
      <c r="AP284" s="213">
        <f>IF(AP$2&lt;=analysis_period,IF(SUM($C603:AP603)&gt;0,AO284+1,0),0)</f>
        <v>0</v>
      </c>
    </row>
    <row r="285" spans="1:42" x14ac:dyDescent="0.2">
      <c r="A285" s="4">
        <f t="shared" si="114"/>
        <v>10</v>
      </c>
      <c r="B285" s="4">
        <v>0</v>
      </c>
      <c r="C285" s="213">
        <f>IF(C$2&lt;=analysis_period,IF(SUM($C604:C604)&gt;0,B285+1,0),0)</f>
        <v>0</v>
      </c>
      <c r="D285" s="213">
        <f>IF(D$2&lt;=analysis_period,IF(SUM($C604:D604)&gt;0,C285+1,0),0)</f>
        <v>0</v>
      </c>
      <c r="E285" s="213">
        <f>IF(E$2&lt;=analysis_period,IF(SUM($C604:E604)&gt;0,D285+1,0),0)</f>
        <v>0</v>
      </c>
      <c r="F285" s="213">
        <f>IF(F$2&lt;=analysis_period,IF(SUM($C604:F604)&gt;0,E285+1,0),0)</f>
        <v>0</v>
      </c>
      <c r="G285" s="213">
        <f>IF(G$2&lt;=analysis_period,IF(SUM($C604:G604)&gt;0,F285+1,0),0)</f>
        <v>0</v>
      </c>
      <c r="H285" s="213">
        <f>IF(H$2&lt;=analysis_period,IF(SUM($C604:H604)&gt;0,G285+1,0),0)</f>
        <v>0</v>
      </c>
      <c r="I285" s="213">
        <f>IF(I$2&lt;=analysis_period,IF(SUM($C604:I604)&gt;0,H285+1,0),0)</f>
        <v>0</v>
      </c>
      <c r="J285" s="213">
        <f>IF(J$2&lt;=analysis_period,IF(SUM($C604:J604)&gt;0,I285+1,0),0)</f>
        <v>0</v>
      </c>
      <c r="K285" s="213">
        <f>IF(K$2&lt;=analysis_period,IF(SUM($C604:K604)&gt;0,J285+1,0),0)</f>
        <v>0</v>
      </c>
      <c r="L285" s="213">
        <f>IF(L$2&lt;=analysis_period,IF(SUM($C604:L604)&gt;0,K285+1,0),0)</f>
        <v>0</v>
      </c>
      <c r="M285" s="213">
        <f>IF(M$2&lt;=analysis_period,IF(SUM($C604:M604)&gt;0,L285+1,0),0)</f>
        <v>0</v>
      </c>
      <c r="N285" s="213">
        <f>IF(N$2&lt;=analysis_period,IF(SUM($C604:N604)&gt;0,M285+1,0),0)</f>
        <v>0</v>
      </c>
      <c r="O285" s="213">
        <f>IF(O$2&lt;=analysis_period,IF(SUM($C604:O604)&gt;0,N285+1,0),0)</f>
        <v>0</v>
      </c>
      <c r="P285" s="213">
        <f>IF(P$2&lt;=analysis_period,IF(SUM($C604:P604)&gt;0,O285+1,0),0)</f>
        <v>0</v>
      </c>
      <c r="Q285" s="213">
        <f>IF(Q$2&lt;=analysis_period,IF(SUM($C604:Q604)&gt;0,P285+1,0),0)</f>
        <v>0</v>
      </c>
      <c r="R285" s="213">
        <f>IF(R$2&lt;=analysis_period,IF(SUM($C604:R604)&gt;0,Q285+1,0),0)</f>
        <v>0</v>
      </c>
      <c r="S285" s="213">
        <f>IF(S$2&lt;=analysis_period,IF(SUM($C604:S604)&gt;0,R285+1,0),0)</f>
        <v>0</v>
      </c>
      <c r="T285" s="213">
        <f>IF(T$2&lt;=analysis_period,IF(SUM($C604:T604)&gt;0,S285+1,0),0)</f>
        <v>0</v>
      </c>
      <c r="U285" s="213">
        <f>IF(U$2&lt;=analysis_period,IF(SUM($C604:U604)&gt;0,T285+1,0),0)</f>
        <v>0</v>
      </c>
      <c r="V285" s="213">
        <f>IF(V$2&lt;=analysis_period,IF(SUM($C604:V604)&gt;0,U285+1,0),0)</f>
        <v>0</v>
      </c>
      <c r="W285" s="213">
        <f>IF(W$2&lt;=analysis_period,IF(SUM($C604:W604)&gt;0,V285+1,0),0)</f>
        <v>0</v>
      </c>
      <c r="X285" s="213">
        <f>IF(X$2&lt;=analysis_period,IF(SUM($C604:X604)&gt;0,W285+1,0),0)</f>
        <v>0</v>
      </c>
      <c r="Y285" s="213">
        <f>IF(Y$2&lt;=analysis_period,IF(SUM($C604:Y604)&gt;0,X285+1,0),0)</f>
        <v>0</v>
      </c>
      <c r="Z285" s="213">
        <f>IF(Z$2&lt;=analysis_period,IF(SUM($C604:Z604)&gt;0,Y285+1,0),0)</f>
        <v>0</v>
      </c>
      <c r="AA285" s="213">
        <f>IF(AA$2&lt;=analysis_period,IF(SUM($C604:AA604)&gt;0,Z285+1,0),0)</f>
        <v>0</v>
      </c>
      <c r="AB285" s="213">
        <f>IF(AB$2&lt;=analysis_period,IF(SUM($C604:AB604)&gt;0,AA285+1,0),0)</f>
        <v>0</v>
      </c>
      <c r="AC285" s="213">
        <f>IF(AC$2&lt;=analysis_period,IF(SUM($C604:AC604)&gt;0,AB285+1,0),0)</f>
        <v>0</v>
      </c>
      <c r="AD285" s="213">
        <f>IF(AD$2&lt;=analysis_period,IF(SUM($C604:AD604)&gt;0,AC285+1,0),0)</f>
        <v>0</v>
      </c>
      <c r="AE285" s="213">
        <f>IF(AE$2&lt;=analysis_period,IF(SUM($C604:AE604)&gt;0,AD285+1,0),0)</f>
        <v>0</v>
      </c>
      <c r="AF285" s="213">
        <f>IF(AF$2&lt;=analysis_period,IF(SUM($C604:AF604)&gt;0,AE285+1,0),0)</f>
        <v>0</v>
      </c>
      <c r="AG285" s="213">
        <f>IF(AG$2&lt;=analysis_period,IF(SUM($C604:AG604)&gt;0,AF285+1,0),0)</f>
        <v>0</v>
      </c>
      <c r="AH285" s="213">
        <f>IF(AH$2&lt;=analysis_period,IF(SUM($C604:AH604)&gt;0,AG285+1,0),0)</f>
        <v>0</v>
      </c>
      <c r="AI285" s="213">
        <f>IF(AI$2&lt;=analysis_period,IF(SUM($C604:AI604)&gt;0,AH285+1,0),0)</f>
        <v>0</v>
      </c>
      <c r="AJ285" s="213">
        <f>IF(AJ$2&lt;=analysis_period,IF(SUM($C604:AJ604)&gt;0,AI285+1,0),0)</f>
        <v>0</v>
      </c>
      <c r="AK285" s="213">
        <f>IF(AK$2&lt;=analysis_period,IF(SUM($C604:AK604)&gt;0,AJ285+1,0),0)</f>
        <v>0</v>
      </c>
      <c r="AL285" s="213">
        <f>IF(AL$2&lt;=analysis_period,IF(SUM($C604:AL604)&gt;0,AK285+1,0),0)</f>
        <v>0</v>
      </c>
      <c r="AM285" s="213">
        <f>IF(AM$2&lt;=analysis_period,IF(SUM($C604:AM604)&gt;0,AL285+1,0),0)</f>
        <v>0</v>
      </c>
      <c r="AN285" s="213">
        <f>IF(AN$2&lt;=analysis_period,IF(SUM($C604:AN604)&gt;0,AM285+1,0),0)</f>
        <v>0</v>
      </c>
      <c r="AO285" s="213">
        <f>IF(AO$2&lt;=analysis_period,IF(SUM($C604:AO604)&gt;0,AN285+1,0),0)</f>
        <v>0</v>
      </c>
      <c r="AP285" s="213">
        <f>IF(AP$2&lt;=analysis_period,IF(SUM($C604:AP604)&gt;0,AO285+1,0),0)</f>
        <v>0</v>
      </c>
    </row>
    <row r="286" spans="1:42" x14ac:dyDescent="0.2">
      <c r="A286" s="32" t="s">
        <v>83</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4">
        <v>1</v>
      </c>
      <c r="B287" s="233">
        <f>SUM(C287:AP287)</f>
        <v>0</v>
      </c>
      <c r="C287" s="213">
        <f t="shared" ref="C287:AP287" si="115">LOOKUP(C276,$B$271:$AP$271,$B$272:$AP$272)/100*$B595</f>
        <v>0</v>
      </c>
      <c r="D287" s="213">
        <f t="shared" si="115"/>
        <v>0</v>
      </c>
      <c r="E287" s="213">
        <f t="shared" si="115"/>
        <v>0</v>
      </c>
      <c r="F287" s="213">
        <f t="shared" si="115"/>
        <v>0</v>
      </c>
      <c r="G287" s="213">
        <f t="shared" si="115"/>
        <v>0</v>
      </c>
      <c r="H287" s="213">
        <f t="shared" si="115"/>
        <v>0</v>
      </c>
      <c r="I287" s="213">
        <f t="shared" si="115"/>
        <v>0</v>
      </c>
      <c r="J287" s="213">
        <f t="shared" si="115"/>
        <v>0</v>
      </c>
      <c r="K287" s="213">
        <f t="shared" si="115"/>
        <v>0</v>
      </c>
      <c r="L287" s="213">
        <f t="shared" si="115"/>
        <v>0</v>
      </c>
      <c r="M287" s="213">
        <f t="shared" si="115"/>
        <v>0</v>
      </c>
      <c r="N287" s="213">
        <f t="shared" si="115"/>
        <v>0</v>
      </c>
      <c r="O287" s="213">
        <f t="shared" si="115"/>
        <v>0</v>
      </c>
      <c r="P287" s="213">
        <f t="shared" si="115"/>
        <v>0</v>
      </c>
      <c r="Q287" s="213">
        <f t="shared" si="115"/>
        <v>0</v>
      </c>
      <c r="R287" s="213">
        <f t="shared" si="115"/>
        <v>0</v>
      </c>
      <c r="S287" s="213">
        <f t="shared" si="115"/>
        <v>0</v>
      </c>
      <c r="T287" s="213">
        <f t="shared" si="115"/>
        <v>0</v>
      </c>
      <c r="U287" s="213">
        <f t="shared" si="115"/>
        <v>0</v>
      </c>
      <c r="V287" s="213">
        <f t="shared" si="115"/>
        <v>0</v>
      </c>
      <c r="W287" s="213">
        <f t="shared" si="115"/>
        <v>0</v>
      </c>
      <c r="X287" s="213">
        <f t="shared" si="115"/>
        <v>0</v>
      </c>
      <c r="Y287" s="213">
        <f t="shared" si="115"/>
        <v>0</v>
      </c>
      <c r="Z287" s="213">
        <f t="shared" si="115"/>
        <v>0</v>
      </c>
      <c r="AA287" s="213">
        <f t="shared" si="115"/>
        <v>0</v>
      </c>
      <c r="AB287" s="213">
        <f t="shared" si="115"/>
        <v>0</v>
      </c>
      <c r="AC287" s="213">
        <f t="shared" si="115"/>
        <v>0</v>
      </c>
      <c r="AD287" s="213">
        <f t="shared" si="115"/>
        <v>0</v>
      </c>
      <c r="AE287" s="213">
        <f t="shared" si="115"/>
        <v>0</v>
      </c>
      <c r="AF287" s="213">
        <f t="shared" si="115"/>
        <v>0</v>
      </c>
      <c r="AG287" s="213">
        <f t="shared" si="115"/>
        <v>0</v>
      </c>
      <c r="AH287" s="213">
        <f t="shared" si="115"/>
        <v>0</v>
      </c>
      <c r="AI287" s="213">
        <f t="shared" si="115"/>
        <v>0</v>
      </c>
      <c r="AJ287" s="213">
        <f t="shared" si="115"/>
        <v>0</v>
      </c>
      <c r="AK287" s="213">
        <f t="shared" si="115"/>
        <v>0</v>
      </c>
      <c r="AL287" s="213">
        <f t="shared" si="115"/>
        <v>0</v>
      </c>
      <c r="AM287" s="213">
        <f t="shared" si="115"/>
        <v>0</v>
      </c>
      <c r="AN287" s="213">
        <f t="shared" si="115"/>
        <v>0</v>
      </c>
      <c r="AO287" s="213">
        <f t="shared" si="115"/>
        <v>0</v>
      </c>
      <c r="AP287" s="213">
        <f t="shared" si="115"/>
        <v>0</v>
      </c>
    </row>
    <row r="288" spans="1:42" x14ac:dyDescent="0.2">
      <c r="A288" s="4">
        <f>A287+1</f>
        <v>2</v>
      </c>
      <c r="B288" s="233">
        <f t="shared" ref="B288:B296" si="116">SUM(C288:AP288)</f>
        <v>0</v>
      </c>
      <c r="C288" s="213">
        <f t="shared" ref="C288:AP288" si="117">LOOKUP(C277,$B$271:$AP$271,$B$272:$AP$272)/100*$B596</f>
        <v>0</v>
      </c>
      <c r="D288" s="213">
        <f t="shared" si="117"/>
        <v>0</v>
      </c>
      <c r="E288" s="213">
        <f t="shared" si="117"/>
        <v>0</v>
      </c>
      <c r="F288" s="213">
        <f t="shared" si="117"/>
        <v>0</v>
      </c>
      <c r="G288" s="213">
        <f t="shared" si="117"/>
        <v>0</v>
      </c>
      <c r="H288" s="213">
        <f t="shared" si="117"/>
        <v>0</v>
      </c>
      <c r="I288" s="213">
        <f t="shared" si="117"/>
        <v>0</v>
      </c>
      <c r="J288" s="213">
        <f t="shared" si="117"/>
        <v>0</v>
      </c>
      <c r="K288" s="213">
        <f t="shared" si="117"/>
        <v>0</v>
      </c>
      <c r="L288" s="213">
        <f t="shared" si="117"/>
        <v>0</v>
      </c>
      <c r="M288" s="213">
        <f t="shared" si="117"/>
        <v>0</v>
      </c>
      <c r="N288" s="213">
        <f t="shared" si="117"/>
        <v>0</v>
      </c>
      <c r="O288" s="213">
        <f t="shared" si="117"/>
        <v>0</v>
      </c>
      <c r="P288" s="213">
        <f t="shared" si="117"/>
        <v>0</v>
      </c>
      <c r="Q288" s="213">
        <f t="shared" si="117"/>
        <v>0</v>
      </c>
      <c r="R288" s="213">
        <f t="shared" si="117"/>
        <v>0</v>
      </c>
      <c r="S288" s="213">
        <f t="shared" si="117"/>
        <v>0</v>
      </c>
      <c r="T288" s="213">
        <f t="shared" si="117"/>
        <v>0</v>
      </c>
      <c r="U288" s="213">
        <f t="shared" si="117"/>
        <v>0</v>
      </c>
      <c r="V288" s="213">
        <f t="shared" si="117"/>
        <v>0</v>
      </c>
      <c r="W288" s="213">
        <f t="shared" si="117"/>
        <v>0</v>
      </c>
      <c r="X288" s="213">
        <f t="shared" si="117"/>
        <v>0</v>
      </c>
      <c r="Y288" s="213">
        <f t="shared" si="117"/>
        <v>0</v>
      </c>
      <c r="Z288" s="213">
        <f t="shared" si="117"/>
        <v>0</v>
      </c>
      <c r="AA288" s="213">
        <f t="shared" si="117"/>
        <v>0</v>
      </c>
      <c r="AB288" s="213">
        <f t="shared" si="117"/>
        <v>0</v>
      </c>
      <c r="AC288" s="213">
        <f t="shared" si="117"/>
        <v>0</v>
      </c>
      <c r="AD288" s="213">
        <f t="shared" si="117"/>
        <v>0</v>
      </c>
      <c r="AE288" s="213">
        <f t="shared" si="117"/>
        <v>0</v>
      </c>
      <c r="AF288" s="213">
        <f t="shared" si="117"/>
        <v>0</v>
      </c>
      <c r="AG288" s="213">
        <f t="shared" si="117"/>
        <v>0</v>
      </c>
      <c r="AH288" s="213">
        <f t="shared" si="117"/>
        <v>0</v>
      </c>
      <c r="AI288" s="213">
        <f t="shared" si="117"/>
        <v>0</v>
      </c>
      <c r="AJ288" s="213">
        <f t="shared" si="117"/>
        <v>0</v>
      </c>
      <c r="AK288" s="213">
        <f t="shared" si="117"/>
        <v>0</v>
      </c>
      <c r="AL288" s="213">
        <f t="shared" si="117"/>
        <v>0</v>
      </c>
      <c r="AM288" s="213">
        <f t="shared" si="117"/>
        <v>0</v>
      </c>
      <c r="AN288" s="213">
        <f t="shared" si="117"/>
        <v>0</v>
      </c>
      <c r="AO288" s="213">
        <f t="shared" si="117"/>
        <v>0</v>
      </c>
      <c r="AP288" s="213">
        <f t="shared" si="117"/>
        <v>0</v>
      </c>
    </row>
    <row r="289" spans="1:42" x14ac:dyDescent="0.2">
      <c r="A289" s="4">
        <f t="shared" ref="A289:A296" si="118">A288+1</f>
        <v>3</v>
      </c>
      <c r="B289" s="233">
        <f t="shared" si="116"/>
        <v>0</v>
      </c>
      <c r="C289" s="213">
        <f t="shared" ref="C289:AP289" si="119">LOOKUP(C278,$B$271:$AP$271,$B$272:$AP$272)/100*$B597</f>
        <v>0</v>
      </c>
      <c r="D289" s="213">
        <f t="shared" si="119"/>
        <v>0</v>
      </c>
      <c r="E289" s="213">
        <f t="shared" si="119"/>
        <v>0</v>
      </c>
      <c r="F289" s="213">
        <f t="shared" si="119"/>
        <v>0</v>
      </c>
      <c r="G289" s="213">
        <f t="shared" si="119"/>
        <v>0</v>
      </c>
      <c r="H289" s="213">
        <f t="shared" si="119"/>
        <v>0</v>
      </c>
      <c r="I289" s="213">
        <f t="shared" si="119"/>
        <v>0</v>
      </c>
      <c r="J289" s="213">
        <f t="shared" si="119"/>
        <v>0</v>
      </c>
      <c r="K289" s="213">
        <f t="shared" si="119"/>
        <v>0</v>
      </c>
      <c r="L289" s="213">
        <f t="shared" si="119"/>
        <v>0</v>
      </c>
      <c r="M289" s="213">
        <f t="shared" si="119"/>
        <v>0</v>
      </c>
      <c r="N289" s="213">
        <f t="shared" si="119"/>
        <v>0</v>
      </c>
      <c r="O289" s="213">
        <f t="shared" si="119"/>
        <v>0</v>
      </c>
      <c r="P289" s="213">
        <f t="shared" si="119"/>
        <v>0</v>
      </c>
      <c r="Q289" s="213">
        <f t="shared" si="119"/>
        <v>0</v>
      </c>
      <c r="R289" s="213">
        <f t="shared" si="119"/>
        <v>0</v>
      </c>
      <c r="S289" s="213">
        <f t="shared" si="119"/>
        <v>0</v>
      </c>
      <c r="T289" s="213">
        <f t="shared" si="119"/>
        <v>0</v>
      </c>
      <c r="U289" s="213">
        <f t="shared" si="119"/>
        <v>0</v>
      </c>
      <c r="V289" s="213">
        <f t="shared" si="119"/>
        <v>0</v>
      </c>
      <c r="W289" s="213">
        <f t="shared" si="119"/>
        <v>0</v>
      </c>
      <c r="X289" s="213">
        <f t="shared" si="119"/>
        <v>0</v>
      </c>
      <c r="Y289" s="213">
        <f t="shared" si="119"/>
        <v>0</v>
      </c>
      <c r="Z289" s="213">
        <f t="shared" si="119"/>
        <v>0</v>
      </c>
      <c r="AA289" s="213">
        <f t="shared" si="119"/>
        <v>0</v>
      </c>
      <c r="AB289" s="213">
        <f t="shared" si="119"/>
        <v>0</v>
      </c>
      <c r="AC289" s="213">
        <f t="shared" si="119"/>
        <v>0</v>
      </c>
      <c r="AD289" s="213">
        <f t="shared" si="119"/>
        <v>0</v>
      </c>
      <c r="AE289" s="213">
        <f t="shared" si="119"/>
        <v>0</v>
      </c>
      <c r="AF289" s="213">
        <f t="shared" si="119"/>
        <v>0</v>
      </c>
      <c r="AG289" s="213">
        <f t="shared" si="119"/>
        <v>0</v>
      </c>
      <c r="AH289" s="213">
        <f t="shared" si="119"/>
        <v>0</v>
      </c>
      <c r="AI289" s="213">
        <f t="shared" si="119"/>
        <v>0</v>
      </c>
      <c r="AJ289" s="213">
        <f t="shared" si="119"/>
        <v>0</v>
      </c>
      <c r="AK289" s="213">
        <f t="shared" si="119"/>
        <v>0</v>
      </c>
      <c r="AL289" s="213">
        <f t="shared" si="119"/>
        <v>0</v>
      </c>
      <c r="AM289" s="213">
        <f t="shared" si="119"/>
        <v>0</v>
      </c>
      <c r="AN289" s="213">
        <f t="shared" si="119"/>
        <v>0</v>
      </c>
      <c r="AO289" s="213">
        <f t="shared" si="119"/>
        <v>0</v>
      </c>
      <c r="AP289" s="213">
        <f t="shared" si="119"/>
        <v>0</v>
      </c>
    </row>
    <row r="290" spans="1:42" x14ac:dyDescent="0.2">
      <c r="A290" s="4">
        <f t="shared" si="118"/>
        <v>4</v>
      </c>
      <c r="B290" s="233">
        <f t="shared" si="116"/>
        <v>0</v>
      </c>
      <c r="C290" s="213">
        <f t="shared" ref="C290:AP290" si="120">LOOKUP(C279,$B$271:$AP$271,$B$272:$AP$272)/100*$B598</f>
        <v>0</v>
      </c>
      <c r="D290" s="213">
        <f t="shared" si="120"/>
        <v>0</v>
      </c>
      <c r="E290" s="213">
        <f t="shared" si="120"/>
        <v>0</v>
      </c>
      <c r="F290" s="213">
        <f t="shared" si="120"/>
        <v>0</v>
      </c>
      <c r="G290" s="213">
        <f t="shared" si="120"/>
        <v>0</v>
      </c>
      <c r="H290" s="213">
        <f t="shared" si="120"/>
        <v>0</v>
      </c>
      <c r="I290" s="213">
        <f t="shared" si="120"/>
        <v>0</v>
      </c>
      <c r="J290" s="213">
        <f t="shared" si="120"/>
        <v>0</v>
      </c>
      <c r="K290" s="213">
        <f t="shared" si="120"/>
        <v>0</v>
      </c>
      <c r="L290" s="213">
        <f t="shared" si="120"/>
        <v>0</v>
      </c>
      <c r="M290" s="213">
        <f t="shared" si="120"/>
        <v>0</v>
      </c>
      <c r="N290" s="213">
        <f t="shared" si="120"/>
        <v>0</v>
      </c>
      <c r="O290" s="213">
        <f t="shared" si="120"/>
        <v>0</v>
      </c>
      <c r="P290" s="213">
        <f t="shared" si="120"/>
        <v>0</v>
      </c>
      <c r="Q290" s="213">
        <f t="shared" si="120"/>
        <v>0</v>
      </c>
      <c r="R290" s="213">
        <f t="shared" si="120"/>
        <v>0</v>
      </c>
      <c r="S290" s="213">
        <f t="shared" si="120"/>
        <v>0</v>
      </c>
      <c r="T290" s="213">
        <f t="shared" si="120"/>
        <v>0</v>
      </c>
      <c r="U290" s="213">
        <f t="shared" si="120"/>
        <v>0</v>
      </c>
      <c r="V290" s="213">
        <f t="shared" si="120"/>
        <v>0</v>
      </c>
      <c r="W290" s="213">
        <f t="shared" si="120"/>
        <v>0</v>
      </c>
      <c r="X290" s="213">
        <f t="shared" si="120"/>
        <v>0</v>
      </c>
      <c r="Y290" s="213">
        <f t="shared" si="120"/>
        <v>0</v>
      </c>
      <c r="Z290" s="213">
        <f t="shared" si="120"/>
        <v>0</v>
      </c>
      <c r="AA290" s="213">
        <f t="shared" si="120"/>
        <v>0</v>
      </c>
      <c r="AB290" s="213">
        <f t="shared" si="120"/>
        <v>0</v>
      </c>
      <c r="AC290" s="213">
        <f t="shared" si="120"/>
        <v>0</v>
      </c>
      <c r="AD290" s="213">
        <f t="shared" si="120"/>
        <v>0</v>
      </c>
      <c r="AE290" s="213">
        <f t="shared" si="120"/>
        <v>0</v>
      </c>
      <c r="AF290" s="213">
        <f t="shared" si="120"/>
        <v>0</v>
      </c>
      <c r="AG290" s="213">
        <f t="shared" si="120"/>
        <v>0</v>
      </c>
      <c r="AH290" s="213">
        <f t="shared" si="120"/>
        <v>0</v>
      </c>
      <c r="AI290" s="213">
        <f t="shared" si="120"/>
        <v>0</v>
      </c>
      <c r="AJ290" s="213">
        <f t="shared" si="120"/>
        <v>0</v>
      </c>
      <c r="AK290" s="213">
        <f t="shared" si="120"/>
        <v>0</v>
      </c>
      <c r="AL290" s="213">
        <f t="shared" si="120"/>
        <v>0</v>
      </c>
      <c r="AM290" s="213">
        <f t="shared" si="120"/>
        <v>0</v>
      </c>
      <c r="AN290" s="213">
        <f t="shared" si="120"/>
        <v>0</v>
      </c>
      <c r="AO290" s="213">
        <f t="shared" si="120"/>
        <v>0</v>
      </c>
      <c r="AP290" s="213">
        <f t="shared" si="120"/>
        <v>0</v>
      </c>
    </row>
    <row r="291" spans="1:42" x14ac:dyDescent="0.2">
      <c r="A291" s="4">
        <f t="shared" si="118"/>
        <v>5</v>
      </c>
      <c r="B291" s="233">
        <f t="shared" si="116"/>
        <v>0</v>
      </c>
      <c r="C291" s="213">
        <f t="shared" ref="C291:AP291" si="121">LOOKUP(C280,$B$271:$AP$271,$B$272:$AP$272)/100*$B599</f>
        <v>0</v>
      </c>
      <c r="D291" s="213">
        <f t="shared" si="121"/>
        <v>0</v>
      </c>
      <c r="E291" s="213">
        <f t="shared" si="121"/>
        <v>0</v>
      </c>
      <c r="F291" s="213">
        <f t="shared" si="121"/>
        <v>0</v>
      </c>
      <c r="G291" s="213">
        <f t="shared" si="121"/>
        <v>0</v>
      </c>
      <c r="H291" s="213">
        <f t="shared" si="121"/>
        <v>0</v>
      </c>
      <c r="I291" s="213">
        <f t="shared" si="121"/>
        <v>0</v>
      </c>
      <c r="J291" s="213">
        <f t="shared" si="121"/>
        <v>0</v>
      </c>
      <c r="K291" s="213">
        <f t="shared" si="121"/>
        <v>0</v>
      </c>
      <c r="L291" s="213">
        <f t="shared" si="121"/>
        <v>0</v>
      </c>
      <c r="M291" s="213">
        <f t="shared" si="121"/>
        <v>0</v>
      </c>
      <c r="N291" s="213">
        <f t="shared" si="121"/>
        <v>0</v>
      </c>
      <c r="O291" s="213">
        <f t="shared" si="121"/>
        <v>0</v>
      </c>
      <c r="P291" s="213">
        <f t="shared" si="121"/>
        <v>0</v>
      </c>
      <c r="Q291" s="213">
        <f t="shared" si="121"/>
        <v>0</v>
      </c>
      <c r="R291" s="213">
        <f t="shared" si="121"/>
        <v>0</v>
      </c>
      <c r="S291" s="213">
        <f t="shared" si="121"/>
        <v>0</v>
      </c>
      <c r="T291" s="213">
        <f t="shared" si="121"/>
        <v>0</v>
      </c>
      <c r="U291" s="213">
        <f t="shared" si="121"/>
        <v>0</v>
      </c>
      <c r="V291" s="213">
        <f t="shared" si="121"/>
        <v>0</v>
      </c>
      <c r="W291" s="213">
        <f t="shared" si="121"/>
        <v>0</v>
      </c>
      <c r="X291" s="213">
        <f t="shared" si="121"/>
        <v>0</v>
      </c>
      <c r="Y291" s="213">
        <f t="shared" si="121"/>
        <v>0</v>
      </c>
      <c r="Z291" s="213">
        <f t="shared" si="121"/>
        <v>0</v>
      </c>
      <c r="AA291" s="213">
        <f t="shared" si="121"/>
        <v>0</v>
      </c>
      <c r="AB291" s="213">
        <f t="shared" si="121"/>
        <v>0</v>
      </c>
      <c r="AC291" s="213">
        <f t="shared" si="121"/>
        <v>0</v>
      </c>
      <c r="AD291" s="213">
        <f t="shared" si="121"/>
        <v>0</v>
      </c>
      <c r="AE291" s="213">
        <f t="shared" si="121"/>
        <v>0</v>
      </c>
      <c r="AF291" s="213">
        <f t="shared" si="121"/>
        <v>0</v>
      </c>
      <c r="AG291" s="213">
        <f t="shared" si="121"/>
        <v>0</v>
      </c>
      <c r="AH291" s="213">
        <f t="shared" si="121"/>
        <v>0</v>
      </c>
      <c r="AI291" s="213">
        <f t="shared" si="121"/>
        <v>0</v>
      </c>
      <c r="AJ291" s="213">
        <f t="shared" si="121"/>
        <v>0</v>
      </c>
      <c r="AK291" s="213">
        <f t="shared" si="121"/>
        <v>0</v>
      </c>
      <c r="AL291" s="213">
        <f t="shared" si="121"/>
        <v>0</v>
      </c>
      <c r="AM291" s="213">
        <f t="shared" si="121"/>
        <v>0</v>
      </c>
      <c r="AN291" s="213">
        <f t="shared" si="121"/>
        <v>0</v>
      </c>
      <c r="AO291" s="213">
        <f t="shared" si="121"/>
        <v>0</v>
      </c>
      <c r="AP291" s="213">
        <f t="shared" si="121"/>
        <v>0</v>
      </c>
    </row>
    <row r="292" spans="1:42" x14ac:dyDescent="0.2">
      <c r="A292" s="16">
        <f t="shared" si="118"/>
        <v>6</v>
      </c>
      <c r="B292" s="233">
        <f t="shared" si="116"/>
        <v>0</v>
      </c>
      <c r="C292" s="213">
        <f t="shared" ref="C292:AP292" si="122">LOOKUP(C281,$B$271:$AP$271,$B$272:$AP$272)/100*$B600</f>
        <v>0</v>
      </c>
      <c r="D292" s="213">
        <f t="shared" si="122"/>
        <v>0</v>
      </c>
      <c r="E292" s="213">
        <f t="shared" si="122"/>
        <v>0</v>
      </c>
      <c r="F292" s="213">
        <f t="shared" si="122"/>
        <v>0</v>
      </c>
      <c r="G292" s="213">
        <f t="shared" si="122"/>
        <v>0</v>
      </c>
      <c r="H292" s="213">
        <f t="shared" si="122"/>
        <v>0</v>
      </c>
      <c r="I292" s="213">
        <f t="shared" si="122"/>
        <v>0</v>
      </c>
      <c r="J292" s="213">
        <f t="shared" si="122"/>
        <v>0</v>
      </c>
      <c r="K292" s="213">
        <f t="shared" si="122"/>
        <v>0</v>
      </c>
      <c r="L292" s="213">
        <f t="shared" si="122"/>
        <v>0</v>
      </c>
      <c r="M292" s="213">
        <f t="shared" si="122"/>
        <v>0</v>
      </c>
      <c r="N292" s="213">
        <f t="shared" si="122"/>
        <v>0</v>
      </c>
      <c r="O292" s="213">
        <f t="shared" si="122"/>
        <v>0</v>
      </c>
      <c r="P292" s="213">
        <f t="shared" si="122"/>
        <v>0</v>
      </c>
      <c r="Q292" s="213">
        <f t="shared" si="122"/>
        <v>0</v>
      </c>
      <c r="R292" s="213">
        <f t="shared" si="122"/>
        <v>0</v>
      </c>
      <c r="S292" s="213">
        <f t="shared" si="122"/>
        <v>0</v>
      </c>
      <c r="T292" s="213">
        <f t="shared" si="122"/>
        <v>0</v>
      </c>
      <c r="U292" s="213">
        <f t="shared" si="122"/>
        <v>0</v>
      </c>
      <c r="V292" s="213">
        <f t="shared" si="122"/>
        <v>0</v>
      </c>
      <c r="W292" s="213">
        <f t="shared" si="122"/>
        <v>0</v>
      </c>
      <c r="X292" s="213">
        <f t="shared" si="122"/>
        <v>0</v>
      </c>
      <c r="Y292" s="213">
        <f t="shared" si="122"/>
        <v>0</v>
      </c>
      <c r="Z292" s="213">
        <f t="shared" si="122"/>
        <v>0</v>
      </c>
      <c r="AA292" s="213">
        <f t="shared" si="122"/>
        <v>0</v>
      </c>
      <c r="AB292" s="213">
        <f t="shared" si="122"/>
        <v>0</v>
      </c>
      <c r="AC292" s="213">
        <f t="shared" si="122"/>
        <v>0</v>
      </c>
      <c r="AD292" s="213">
        <f t="shared" si="122"/>
        <v>0</v>
      </c>
      <c r="AE292" s="213">
        <f t="shared" si="122"/>
        <v>0</v>
      </c>
      <c r="AF292" s="213">
        <f t="shared" si="122"/>
        <v>0</v>
      </c>
      <c r="AG292" s="213">
        <f t="shared" si="122"/>
        <v>0</v>
      </c>
      <c r="AH292" s="213">
        <f t="shared" si="122"/>
        <v>0</v>
      </c>
      <c r="AI292" s="213">
        <f t="shared" si="122"/>
        <v>0</v>
      </c>
      <c r="AJ292" s="213">
        <f t="shared" si="122"/>
        <v>0</v>
      </c>
      <c r="AK292" s="213">
        <f t="shared" si="122"/>
        <v>0</v>
      </c>
      <c r="AL292" s="213">
        <f t="shared" si="122"/>
        <v>0</v>
      </c>
      <c r="AM292" s="213">
        <f t="shared" si="122"/>
        <v>0</v>
      </c>
      <c r="AN292" s="213">
        <f t="shared" si="122"/>
        <v>0</v>
      </c>
      <c r="AO292" s="213">
        <f t="shared" si="122"/>
        <v>0</v>
      </c>
      <c r="AP292" s="213">
        <f t="shared" si="122"/>
        <v>0</v>
      </c>
    </row>
    <row r="293" spans="1:42" x14ac:dyDescent="0.2">
      <c r="A293" s="16">
        <f t="shared" si="118"/>
        <v>7</v>
      </c>
      <c r="B293" s="233">
        <f t="shared" si="116"/>
        <v>0</v>
      </c>
      <c r="C293" s="213">
        <f t="shared" ref="C293:AP293" si="123">LOOKUP(C282,$B$271:$AP$271,$B$272:$AP$272)/100*$B601</f>
        <v>0</v>
      </c>
      <c r="D293" s="213">
        <f t="shared" si="123"/>
        <v>0</v>
      </c>
      <c r="E293" s="213">
        <f t="shared" si="123"/>
        <v>0</v>
      </c>
      <c r="F293" s="213">
        <f t="shared" si="123"/>
        <v>0</v>
      </c>
      <c r="G293" s="213">
        <f t="shared" si="123"/>
        <v>0</v>
      </c>
      <c r="H293" s="213">
        <f t="shared" si="123"/>
        <v>0</v>
      </c>
      <c r="I293" s="213">
        <f t="shared" si="123"/>
        <v>0</v>
      </c>
      <c r="J293" s="213">
        <f t="shared" si="123"/>
        <v>0</v>
      </c>
      <c r="K293" s="213">
        <f t="shared" si="123"/>
        <v>0</v>
      </c>
      <c r="L293" s="213">
        <f t="shared" si="123"/>
        <v>0</v>
      </c>
      <c r="M293" s="213">
        <f t="shared" si="123"/>
        <v>0</v>
      </c>
      <c r="N293" s="213">
        <f t="shared" si="123"/>
        <v>0</v>
      </c>
      <c r="O293" s="213">
        <f t="shared" si="123"/>
        <v>0</v>
      </c>
      <c r="P293" s="213">
        <f t="shared" si="123"/>
        <v>0</v>
      </c>
      <c r="Q293" s="213">
        <f t="shared" si="123"/>
        <v>0</v>
      </c>
      <c r="R293" s="213">
        <f t="shared" si="123"/>
        <v>0</v>
      </c>
      <c r="S293" s="213">
        <f t="shared" si="123"/>
        <v>0</v>
      </c>
      <c r="T293" s="213">
        <f t="shared" si="123"/>
        <v>0</v>
      </c>
      <c r="U293" s="213">
        <f t="shared" si="123"/>
        <v>0</v>
      </c>
      <c r="V293" s="213">
        <f t="shared" si="123"/>
        <v>0</v>
      </c>
      <c r="W293" s="213">
        <f t="shared" si="123"/>
        <v>0</v>
      </c>
      <c r="X293" s="213">
        <f t="shared" si="123"/>
        <v>0</v>
      </c>
      <c r="Y293" s="213">
        <f t="shared" si="123"/>
        <v>0</v>
      </c>
      <c r="Z293" s="213">
        <f t="shared" si="123"/>
        <v>0</v>
      </c>
      <c r="AA293" s="213">
        <f t="shared" si="123"/>
        <v>0</v>
      </c>
      <c r="AB293" s="213">
        <f t="shared" si="123"/>
        <v>0</v>
      </c>
      <c r="AC293" s="213">
        <f t="shared" si="123"/>
        <v>0</v>
      </c>
      <c r="AD293" s="213">
        <f t="shared" si="123"/>
        <v>0</v>
      </c>
      <c r="AE293" s="213">
        <f t="shared" si="123"/>
        <v>0</v>
      </c>
      <c r="AF293" s="213">
        <f t="shared" si="123"/>
        <v>0</v>
      </c>
      <c r="AG293" s="213">
        <f t="shared" si="123"/>
        <v>0</v>
      </c>
      <c r="AH293" s="213">
        <f t="shared" si="123"/>
        <v>0</v>
      </c>
      <c r="AI293" s="213">
        <f t="shared" si="123"/>
        <v>0</v>
      </c>
      <c r="AJ293" s="213">
        <f t="shared" si="123"/>
        <v>0</v>
      </c>
      <c r="AK293" s="213">
        <f t="shared" si="123"/>
        <v>0</v>
      </c>
      <c r="AL293" s="213">
        <f t="shared" si="123"/>
        <v>0</v>
      </c>
      <c r="AM293" s="213">
        <f t="shared" si="123"/>
        <v>0</v>
      </c>
      <c r="AN293" s="213">
        <f t="shared" si="123"/>
        <v>0</v>
      </c>
      <c r="AO293" s="213">
        <f t="shared" si="123"/>
        <v>0</v>
      </c>
      <c r="AP293" s="213">
        <f t="shared" si="123"/>
        <v>0</v>
      </c>
    </row>
    <row r="294" spans="1:42" x14ac:dyDescent="0.2">
      <c r="A294" s="16">
        <f t="shared" si="118"/>
        <v>8</v>
      </c>
      <c r="B294" s="233">
        <f t="shared" si="116"/>
        <v>0</v>
      </c>
      <c r="C294" s="213">
        <f t="shared" ref="C294:AP294" si="124">LOOKUP(C283,$B$271:$AP$271,$B$272:$AP$272)/100*$B602</f>
        <v>0</v>
      </c>
      <c r="D294" s="213">
        <f t="shared" si="124"/>
        <v>0</v>
      </c>
      <c r="E294" s="213">
        <f t="shared" si="124"/>
        <v>0</v>
      </c>
      <c r="F294" s="213">
        <f t="shared" si="124"/>
        <v>0</v>
      </c>
      <c r="G294" s="213">
        <f t="shared" si="124"/>
        <v>0</v>
      </c>
      <c r="H294" s="213">
        <f t="shared" si="124"/>
        <v>0</v>
      </c>
      <c r="I294" s="213">
        <f t="shared" si="124"/>
        <v>0</v>
      </c>
      <c r="J294" s="213">
        <f t="shared" si="124"/>
        <v>0</v>
      </c>
      <c r="K294" s="213">
        <f t="shared" si="124"/>
        <v>0</v>
      </c>
      <c r="L294" s="213">
        <f t="shared" si="124"/>
        <v>0</v>
      </c>
      <c r="M294" s="213">
        <f t="shared" si="124"/>
        <v>0</v>
      </c>
      <c r="N294" s="213">
        <f t="shared" si="124"/>
        <v>0</v>
      </c>
      <c r="O294" s="213">
        <f t="shared" si="124"/>
        <v>0</v>
      </c>
      <c r="P294" s="213">
        <f t="shared" si="124"/>
        <v>0</v>
      </c>
      <c r="Q294" s="213">
        <f t="shared" si="124"/>
        <v>0</v>
      </c>
      <c r="R294" s="213">
        <f t="shared" si="124"/>
        <v>0</v>
      </c>
      <c r="S294" s="213">
        <f t="shared" si="124"/>
        <v>0</v>
      </c>
      <c r="T294" s="213">
        <f t="shared" si="124"/>
        <v>0</v>
      </c>
      <c r="U294" s="213">
        <f t="shared" si="124"/>
        <v>0</v>
      </c>
      <c r="V294" s="213">
        <f t="shared" si="124"/>
        <v>0</v>
      </c>
      <c r="W294" s="213">
        <f t="shared" si="124"/>
        <v>0</v>
      </c>
      <c r="X294" s="213">
        <f t="shared" si="124"/>
        <v>0</v>
      </c>
      <c r="Y294" s="213">
        <f t="shared" si="124"/>
        <v>0</v>
      </c>
      <c r="Z294" s="213">
        <f t="shared" si="124"/>
        <v>0</v>
      </c>
      <c r="AA294" s="213">
        <f t="shared" si="124"/>
        <v>0</v>
      </c>
      <c r="AB294" s="213">
        <f t="shared" si="124"/>
        <v>0</v>
      </c>
      <c r="AC294" s="213">
        <f t="shared" si="124"/>
        <v>0</v>
      </c>
      <c r="AD294" s="213">
        <f t="shared" si="124"/>
        <v>0</v>
      </c>
      <c r="AE294" s="213">
        <f t="shared" si="124"/>
        <v>0</v>
      </c>
      <c r="AF294" s="213">
        <f t="shared" si="124"/>
        <v>0</v>
      </c>
      <c r="AG294" s="213">
        <f t="shared" si="124"/>
        <v>0</v>
      </c>
      <c r="AH294" s="213">
        <f t="shared" si="124"/>
        <v>0</v>
      </c>
      <c r="AI294" s="213">
        <f t="shared" si="124"/>
        <v>0</v>
      </c>
      <c r="AJ294" s="213">
        <f t="shared" si="124"/>
        <v>0</v>
      </c>
      <c r="AK294" s="213">
        <f t="shared" si="124"/>
        <v>0</v>
      </c>
      <c r="AL294" s="213">
        <f t="shared" si="124"/>
        <v>0</v>
      </c>
      <c r="AM294" s="213">
        <f t="shared" si="124"/>
        <v>0</v>
      </c>
      <c r="AN294" s="213">
        <f t="shared" si="124"/>
        <v>0</v>
      </c>
      <c r="AO294" s="213">
        <f t="shared" si="124"/>
        <v>0</v>
      </c>
      <c r="AP294" s="213">
        <f t="shared" si="124"/>
        <v>0</v>
      </c>
    </row>
    <row r="295" spans="1:42" x14ac:dyDescent="0.2">
      <c r="A295" s="16">
        <f>A294+1</f>
        <v>9</v>
      </c>
      <c r="B295" s="233">
        <f t="shared" si="116"/>
        <v>0</v>
      </c>
      <c r="C295" s="213">
        <f t="shared" ref="C295:AP295" si="125">LOOKUP(C284,$B$271:$AP$271,$B$272:$AP$272)/100*$B603</f>
        <v>0</v>
      </c>
      <c r="D295" s="213">
        <f t="shared" si="125"/>
        <v>0</v>
      </c>
      <c r="E295" s="213">
        <f t="shared" si="125"/>
        <v>0</v>
      </c>
      <c r="F295" s="213">
        <f t="shared" si="125"/>
        <v>0</v>
      </c>
      <c r="G295" s="213">
        <f t="shared" si="125"/>
        <v>0</v>
      </c>
      <c r="H295" s="213">
        <f t="shared" si="125"/>
        <v>0</v>
      </c>
      <c r="I295" s="213">
        <f t="shared" si="125"/>
        <v>0</v>
      </c>
      <c r="J295" s="213">
        <f t="shared" si="125"/>
        <v>0</v>
      </c>
      <c r="K295" s="213">
        <f t="shared" si="125"/>
        <v>0</v>
      </c>
      <c r="L295" s="213">
        <f t="shared" si="125"/>
        <v>0</v>
      </c>
      <c r="M295" s="213">
        <f t="shared" si="125"/>
        <v>0</v>
      </c>
      <c r="N295" s="213">
        <f t="shared" si="125"/>
        <v>0</v>
      </c>
      <c r="O295" s="213">
        <f t="shared" si="125"/>
        <v>0</v>
      </c>
      <c r="P295" s="213">
        <f t="shared" si="125"/>
        <v>0</v>
      </c>
      <c r="Q295" s="213">
        <f t="shared" si="125"/>
        <v>0</v>
      </c>
      <c r="R295" s="213">
        <f t="shared" si="125"/>
        <v>0</v>
      </c>
      <c r="S295" s="213">
        <f t="shared" si="125"/>
        <v>0</v>
      </c>
      <c r="T295" s="213">
        <f t="shared" si="125"/>
        <v>0</v>
      </c>
      <c r="U295" s="213">
        <f t="shared" si="125"/>
        <v>0</v>
      </c>
      <c r="V295" s="213">
        <f t="shared" si="125"/>
        <v>0</v>
      </c>
      <c r="W295" s="213">
        <f t="shared" si="125"/>
        <v>0</v>
      </c>
      <c r="X295" s="213">
        <f t="shared" si="125"/>
        <v>0</v>
      </c>
      <c r="Y295" s="213">
        <f t="shared" si="125"/>
        <v>0</v>
      </c>
      <c r="Z295" s="213">
        <f t="shared" si="125"/>
        <v>0</v>
      </c>
      <c r="AA295" s="213">
        <f t="shared" si="125"/>
        <v>0</v>
      </c>
      <c r="AB295" s="213">
        <f t="shared" si="125"/>
        <v>0</v>
      </c>
      <c r="AC295" s="213">
        <f t="shared" si="125"/>
        <v>0</v>
      </c>
      <c r="AD295" s="213">
        <f t="shared" si="125"/>
        <v>0</v>
      </c>
      <c r="AE295" s="213">
        <f t="shared" si="125"/>
        <v>0</v>
      </c>
      <c r="AF295" s="213">
        <f t="shared" si="125"/>
        <v>0</v>
      </c>
      <c r="AG295" s="213">
        <f t="shared" si="125"/>
        <v>0</v>
      </c>
      <c r="AH295" s="213">
        <f t="shared" si="125"/>
        <v>0</v>
      </c>
      <c r="AI295" s="213">
        <f t="shared" si="125"/>
        <v>0</v>
      </c>
      <c r="AJ295" s="213">
        <f t="shared" si="125"/>
        <v>0</v>
      </c>
      <c r="AK295" s="213">
        <f t="shared" si="125"/>
        <v>0</v>
      </c>
      <c r="AL295" s="213">
        <f t="shared" si="125"/>
        <v>0</v>
      </c>
      <c r="AM295" s="213">
        <f t="shared" si="125"/>
        <v>0</v>
      </c>
      <c r="AN295" s="213">
        <f t="shared" si="125"/>
        <v>0</v>
      </c>
      <c r="AO295" s="213">
        <f t="shared" si="125"/>
        <v>0</v>
      </c>
      <c r="AP295" s="213">
        <f t="shared" si="125"/>
        <v>0</v>
      </c>
    </row>
    <row r="296" spans="1:42" x14ac:dyDescent="0.2">
      <c r="A296" s="16">
        <f t="shared" si="118"/>
        <v>10</v>
      </c>
      <c r="B296" s="233">
        <f t="shared" si="116"/>
        <v>0</v>
      </c>
      <c r="C296" s="213">
        <f t="shared" ref="C296:AP296" si="126">LOOKUP(C285,$B$271:$AP$271,$B$272:$AP$272)/100*$B604</f>
        <v>0</v>
      </c>
      <c r="D296" s="213">
        <f t="shared" si="126"/>
        <v>0</v>
      </c>
      <c r="E296" s="213">
        <f t="shared" si="126"/>
        <v>0</v>
      </c>
      <c r="F296" s="213">
        <f t="shared" si="126"/>
        <v>0</v>
      </c>
      <c r="G296" s="213">
        <f t="shared" si="126"/>
        <v>0</v>
      </c>
      <c r="H296" s="213">
        <f t="shared" si="126"/>
        <v>0</v>
      </c>
      <c r="I296" s="213">
        <f t="shared" si="126"/>
        <v>0</v>
      </c>
      <c r="J296" s="213">
        <f t="shared" si="126"/>
        <v>0</v>
      </c>
      <c r="K296" s="213">
        <f t="shared" si="126"/>
        <v>0</v>
      </c>
      <c r="L296" s="213">
        <f t="shared" si="126"/>
        <v>0</v>
      </c>
      <c r="M296" s="213">
        <f t="shared" si="126"/>
        <v>0</v>
      </c>
      <c r="N296" s="213">
        <f t="shared" si="126"/>
        <v>0</v>
      </c>
      <c r="O296" s="213">
        <f t="shared" si="126"/>
        <v>0</v>
      </c>
      <c r="P296" s="213">
        <f t="shared" si="126"/>
        <v>0</v>
      </c>
      <c r="Q296" s="213">
        <f t="shared" si="126"/>
        <v>0</v>
      </c>
      <c r="R296" s="213">
        <f t="shared" si="126"/>
        <v>0</v>
      </c>
      <c r="S296" s="213">
        <f t="shared" si="126"/>
        <v>0</v>
      </c>
      <c r="T296" s="213">
        <f t="shared" si="126"/>
        <v>0</v>
      </c>
      <c r="U296" s="213">
        <f t="shared" si="126"/>
        <v>0</v>
      </c>
      <c r="V296" s="213">
        <f t="shared" si="126"/>
        <v>0</v>
      </c>
      <c r="W296" s="213">
        <f t="shared" si="126"/>
        <v>0</v>
      </c>
      <c r="X296" s="213">
        <f t="shared" si="126"/>
        <v>0</v>
      </c>
      <c r="Y296" s="213">
        <f t="shared" si="126"/>
        <v>0</v>
      </c>
      <c r="Z296" s="213">
        <f t="shared" si="126"/>
        <v>0</v>
      </c>
      <c r="AA296" s="213">
        <f t="shared" si="126"/>
        <v>0</v>
      </c>
      <c r="AB296" s="213">
        <f t="shared" si="126"/>
        <v>0</v>
      </c>
      <c r="AC296" s="213">
        <f t="shared" si="126"/>
        <v>0</v>
      </c>
      <c r="AD296" s="213">
        <f t="shared" si="126"/>
        <v>0</v>
      </c>
      <c r="AE296" s="213">
        <f t="shared" si="126"/>
        <v>0</v>
      </c>
      <c r="AF296" s="213">
        <f t="shared" si="126"/>
        <v>0</v>
      </c>
      <c r="AG296" s="213">
        <f t="shared" si="126"/>
        <v>0</v>
      </c>
      <c r="AH296" s="213">
        <f t="shared" si="126"/>
        <v>0</v>
      </c>
      <c r="AI296" s="213">
        <f t="shared" si="126"/>
        <v>0</v>
      </c>
      <c r="AJ296" s="213">
        <f t="shared" si="126"/>
        <v>0</v>
      </c>
      <c r="AK296" s="213">
        <f t="shared" si="126"/>
        <v>0</v>
      </c>
      <c r="AL296" s="213">
        <f t="shared" si="126"/>
        <v>0</v>
      </c>
      <c r="AM296" s="213">
        <f t="shared" si="126"/>
        <v>0</v>
      </c>
      <c r="AN296" s="213">
        <f t="shared" si="126"/>
        <v>0</v>
      </c>
      <c r="AO296" s="213">
        <f t="shared" si="126"/>
        <v>0</v>
      </c>
      <c r="AP296" s="213">
        <f t="shared" si="126"/>
        <v>0</v>
      </c>
    </row>
    <row r="297" spans="1:42" s="16" customFormat="1" ht="12" customHeight="1" x14ac:dyDescent="0.2">
      <c r="A297" s="39" t="s">
        <v>13</v>
      </c>
      <c r="B297" s="214"/>
      <c r="C297" s="214">
        <f>SUM(C287:C296)</f>
        <v>0</v>
      </c>
      <c r="D297" s="214">
        <f t="shared" ref="D297:AP297" si="127">SUM(D287:D296)</f>
        <v>0</v>
      </c>
      <c r="E297" s="214">
        <f t="shared" si="127"/>
        <v>0</v>
      </c>
      <c r="F297" s="214">
        <f t="shared" si="127"/>
        <v>0</v>
      </c>
      <c r="G297" s="214">
        <f t="shared" si="127"/>
        <v>0</v>
      </c>
      <c r="H297" s="214">
        <f t="shared" si="127"/>
        <v>0</v>
      </c>
      <c r="I297" s="214">
        <f t="shared" si="127"/>
        <v>0</v>
      </c>
      <c r="J297" s="214">
        <f t="shared" si="127"/>
        <v>0</v>
      </c>
      <c r="K297" s="214">
        <f t="shared" si="127"/>
        <v>0</v>
      </c>
      <c r="L297" s="214">
        <f t="shared" si="127"/>
        <v>0</v>
      </c>
      <c r="M297" s="214">
        <f t="shared" si="127"/>
        <v>0</v>
      </c>
      <c r="N297" s="214">
        <f t="shared" si="127"/>
        <v>0</v>
      </c>
      <c r="O297" s="214">
        <f t="shared" si="127"/>
        <v>0</v>
      </c>
      <c r="P297" s="214">
        <f t="shared" si="127"/>
        <v>0</v>
      </c>
      <c r="Q297" s="214">
        <f t="shared" si="127"/>
        <v>0</v>
      </c>
      <c r="R297" s="214">
        <f t="shared" si="127"/>
        <v>0</v>
      </c>
      <c r="S297" s="214">
        <f t="shared" si="127"/>
        <v>0</v>
      </c>
      <c r="T297" s="214">
        <f t="shared" si="127"/>
        <v>0</v>
      </c>
      <c r="U297" s="214">
        <f t="shared" si="127"/>
        <v>0</v>
      </c>
      <c r="V297" s="214">
        <f t="shared" si="127"/>
        <v>0</v>
      </c>
      <c r="W297" s="214">
        <f t="shared" si="127"/>
        <v>0</v>
      </c>
      <c r="X297" s="214">
        <f t="shared" si="127"/>
        <v>0</v>
      </c>
      <c r="Y297" s="214">
        <f t="shared" si="127"/>
        <v>0</v>
      </c>
      <c r="Z297" s="214">
        <f t="shared" si="127"/>
        <v>0</v>
      </c>
      <c r="AA297" s="214">
        <f t="shared" si="127"/>
        <v>0</v>
      </c>
      <c r="AB297" s="214">
        <f t="shared" si="127"/>
        <v>0</v>
      </c>
      <c r="AC297" s="214">
        <f t="shared" si="127"/>
        <v>0</v>
      </c>
      <c r="AD297" s="214">
        <f t="shared" si="127"/>
        <v>0</v>
      </c>
      <c r="AE297" s="214">
        <f t="shared" si="127"/>
        <v>0</v>
      </c>
      <c r="AF297" s="214">
        <f t="shared" si="127"/>
        <v>0</v>
      </c>
      <c r="AG297" s="214">
        <f t="shared" si="127"/>
        <v>0</v>
      </c>
      <c r="AH297" s="214">
        <f t="shared" si="127"/>
        <v>0</v>
      </c>
      <c r="AI297" s="214">
        <f t="shared" si="127"/>
        <v>0</v>
      </c>
      <c r="AJ297" s="214">
        <f t="shared" si="127"/>
        <v>0</v>
      </c>
      <c r="AK297" s="214">
        <f t="shared" si="127"/>
        <v>0</v>
      </c>
      <c r="AL297" s="214">
        <f t="shared" si="127"/>
        <v>0</v>
      </c>
      <c r="AM297" s="214">
        <f t="shared" si="127"/>
        <v>0</v>
      </c>
      <c r="AN297" s="214">
        <f t="shared" si="127"/>
        <v>0</v>
      </c>
      <c r="AO297" s="214">
        <f t="shared" si="127"/>
        <v>0</v>
      </c>
      <c r="AP297" s="214">
        <f t="shared" si="127"/>
        <v>0</v>
      </c>
    </row>
    <row r="298" spans="1:42" x14ac:dyDescent="0.2">
      <c r="A298" s="3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0" t="s">
        <v>95</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79</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2">
      <c r="A301" s="16">
        <v>1</v>
      </c>
      <c r="B301" s="4">
        <v>0</v>
      </c>
      <c r="C301" s="213">
        <f>IF(C$2&lt;=analysis_period,IF(SUM($C627:C627)&gt;0,B301+1,0),0)</f>
        <v>0</v>
      </c>
      <c r="D301" s="213">
        <f>IF(D$2&lt;=analysis_period,IF(SUM($C627:D627)&gt;0,C301+1,0),0)</f>
        <v>0</v>
      </c>
      <c r="E301" s="213">
        <f>IF(E$2&lt;=analysis_period,IF(SUM($C627:E627)&gt;0,D301+1,0),0)</f>
        <v>0</v>
      </c>
      <c r="F301" s="213">
        <f>IF(F$2&lt;=analysis_period,IF(SUM($C627:F627)&gt;0,E301+1,0),0)</f>
        <v>0</v>
      </c>
      <c r="G301" s="213">
        <f>IF(G$2&lt;=analysis_period,IF(SUM($C627:G627)&gt;0,F301+1,0),0)</f>
        <v>0</v>
      </c>
      <c r="H301" s="213">
        <f>IF(H$2&lt;=analysis_period,IF(SUM($C627:H627)&gt;0,G301+1,0),0)</f>
        <v>0</v>
      </c>
      <c r="I301" s="213">
        <f>IF(I$2&lt;=analysis_period,IF(SUM($C627:I627)&gt;0,H301+1,0),0)</f>
        <v>0</v>
      </c>
      <c r="J301" s="213">
        <f>IF(J$2&lt;=analysis_period,IF(SUM($C627:J627)&gt;0,I301+1,0),0)</f>
        <v>0</v>
      </c>
      <c r="K301" s="213">
        <f>IF(K$2&lt;=analysis_period,IF(SUM($C627:K627)&gt;0,J301+1,0),0)</f>
        <v>0</v>
      </c>
      <c r="L301" s="213">
        <f>IF(L$2&lt;=analysis_period,IF(SUM($C627:L627)&gt;0,K301+1,0),0)</f>
        <v>0</v>
      </c>
      <c r="M301" s="213">
        <f>IF(M$2&lt;=analysis_period,IF(SUM($C627:M627)&gt;0,L301+1,0),0)</f>
        <v>0</v>
      </c>
      <c r="N301" s="213">
        <f>IF(N$2&lt;=analysis_period,IF(SUM($C627:N627)&gt;0,M301+1,0),0)</f>
        <v>0</v>
      </c>
      <c r="O301" s="213">
        <f>IF(O$2&lt;=analysis_period,IF(SUM($C627:O627)&gt;0,N301+1,0),0)</f>
        <v>0</v>
      </c>
      <c r="P301" s="213">
        <f>IF(P$2&lt;=analysis_period,IF(SUM($C627:P627)&gt;0,O301+1,0),0)</f>
        <v>0</v>
      </c>
      <c r="Q301" s="213">
        <f>IF(Q$2&lt;=analysis_period,IF(SUM($C627:Q627)&gt;0,P301+1,0),0)</f>
        <v>0</v>
      </c>
      <c r="R301" s="213">
        <f>IF(R$2&lt;=analysis_period,IF(SUM($C627:R627)&gt;0,Q301+1,0),0)</f>
        <v>0</v>
      </c>
      <c r="S301" s="213">
        <f>IF(S$2&lt;=analysis_period,IF(SUM($C627:S627)&gt;0,R301+1,0),0)</f>
        <v>0</v>
      </c>
      <c r="T301" s="213">
        <f>IF(T$2&lt;=analysis_period,IF(SUM($C627:T627)&gt;0,S301+1,0),0)</f>
        <v>0</v>
      </c>
      <c r="U301" s="213">
        <f>IF(U$2&lt;=analysis_period,IF(SUM($C627:U627)&gt;0,T301+1,0),0)</f>
        <v>0</v>
      </c>
      <c r="V301" s="213">
        <f>IF(V$2&lt;=analysis_period,IF(SUM($C627:V627)&gt;0,U301+1,0),0)</f>
        <v>0</v>
      </c>
      <c r="W301" s="213">
        <f>IF(W$2&lt;=analysis_period,IF(SUM($C627:W627)&gt;0,V301+1,0),0)</f>
        <v>0</v>
      </c>
      <c r="X301" s="213">
        <f>IF(X$2&lt;=analysis_period,IF(SUM($C627:X627)&gt;0,W301+1,0),0)</f>
        <v>0</v>
      </c>
      <c r="Y301" s="213">
        <f>IF(Y$2&lt;=analysis_period,IF(SUM($C627:Y627)&gt;0,X301+1,0),0)</f>
        <v>0</v>
      </c>
      <c r="Z301" s="213">
        <f>IF(Z$2&lt;=analysis_period,IF(SUM($C627:Z627)&gt;0,Y301+1,0),0)</f>
        <v>0</v>
      </c>
      <c r="AA301" s="213">
        <f>IF(AA$2&lt;=analysis_period,IF(SUM($C627:AA627)&gt;0,Z301+1,0),0)</f>
        <v>0</v>
      </c>
      <c r="AB301" s="213">
        <f>IF(AB$2&lt;=analysis_period,IF(SUM($C627:AB627)&gt;0,AA301+1,0),0)</f>
        <v>0</v>
      </c>
      <c r="AC301" s="213">
        <f>IF(AC$2&lt;=analysis_period,IF(SUM($C627:AC627)&gt;0,AB301+1,0),0)</f>
        <v>0</v>
      </c>
      <c r="AD301" s="213">
        <f>IF(AD$2&lt;=analysis_period,IF(SUM($C627:AD627)&gt;0,AC301+1,0),0)</f>
        <v>0</v>
      </c>
      <c r="AE301" s="213">
        <f>IF(AE$2&lt;=analysis_period,IF(SUM($C627:AE627)&gt;0,AD301+1,0),0)</f>
        <v>0</v>
      </c>
      <c r="AF301" s="213">
        <f>IF(AF$2&lt;=analysis_period,IF(SUM($C627:AF627)&gt;0,AE301+1,0),0)</f>
        <v>0</v>
      </c>
      <c r="AG301" s="213">
        <f>IF(AG$2&lt;=analysis_period,IF(SUM($C627:AG627)&gt;0,AF301+1,0),0)</f>
        <v>0</v>
      </c>
      <c r="AH301" s="213">
        <f>IF(AH$2&lt;=analysis_period,IF(SUM($C627:AH627)&gt;0,AG301+1,0),0)</f>
        <v>0</v>
      </c>
      <c r="AI301" s="213">
        <f>IF(AI$2&lt;=analysis_period,IF(SUM($C627:AI627)&gt;0,AH301+1,0),0)</f>
        <v>0</v>
      </c>
      <c r="AJ301" s="213">
        <f>IF(AJ$2&lt;=analysis_period,IF(SUM($C627:AJ627)&gt;0,AI301+1,0),0)</f>
        <v>0</v>
      </c>
      <c r="AK301" s="213">
        <f>IF(AK$2&lt;=analysis_period,IF(SUM($C627:AK627)&gt;0,AJ301+1,0),0)</f>
        <v>0</v>
      </c>
      <c r="AL301" s="213">
        <f>IF(AL$2&lt;=analysis_period,IF(SUM($C627:AL627)&gt;0,AK301+1,0),0)</f>
        <v>0</v>
      </c>
      <c r="AM301" s="213">
        <f>IF(AM$2&lt;=analysis_period,IF(SUM($C627:AM627)&gt;0,AL301+1,0),0)</f>
        <v>0</v>
      </c>
      <c r="AN301" s="213">
        <f>IF(AN$2&lt;=analysis_period,IF(SUM($C627:AN627)&gt;0,AM301+1,0),0)</f>
        <v>0</v>
      </c>
      <c r="AO301" s="213">
        <f>IF(AO$2&lt;=analysis_period,IF(SUM($C627:AO627)&gt;0,AN301+1,0),0)</f>
        <v>0</v>
      </c>
      <c r="AP301" s="213">
        <f>IF(AP$2&lt;=analysis_period,IF(SUM($C627:AP627)&gt;0,AO301+1,0),0)</f>
        <v>0</v>
      </c>
    </row>
    <row r="302" spans="1:42" x14ac:dyDescent="0.2">
      <c r="A302" s="16">
        <f>A301+1</f>
        <v>2</v>
      </c>
      <c r="B302" s="4">
        <v>0</v>
      </c>
      <c r="C302" s="213">
        <f>IF(C$2&lt;=analysis_period,IF(SUM($C628:C628)&gt;0,B302+1,0),0)</f>
        <v>0</v>
      </c>
      <c r="D302" s="213">
        <f>IF(D$2&lt;=analysis_period,IF(SUM($C628:D628)&gt;0,C302+1,0),0)</f>
        <v>0</v>
      </c>
      <c r="E302" s="213">
        <f>IF(E$2&lt;=analysis_period,IF(SUM($C628:E628)&gt;0,D302+1,0),0)</f>
        <v>0</v>
      </c>
      <c r="F302" s="213">
        <f>IF(F$2&lt;=analysis_period,IF(SUM($C628:F628)&gt;0,E302+1,0),0)</f>
        <v>0</v>
      </c>
      <c r="G302" s="213">
        <f>IF(G$2&lt;=analysis_period,IF(SUM($C628:G628)&gt;0,F302+1,0),0)</f>
        <v>0</v>
      </c>
      <c r="H302" s="213">
        <f>IF(H$2&lt;=analysis_period,IF(SUM($C628:H628)&gt;0,G302+1,0),0)</f>
        <v>0</v>
      </c>
      <c r="I302" s="213">
        <f>IF(I$2&lt;=analysis_period,IF(SUM($C628:I628)&gt;0,H302+1,0),0)</f>
        <v>0</v>
      </c>
      <c r="J302" s="213">
        <f>IF(J$2&lt;=analysis_period,IF(SUM($C628:J628)&gt;0,I302+1,0),0)</f>
        <v>0</v>
      </c>
      <c r="K302" s="213">
        <f>IF(K$2&lt;=analysis_period,IF(SUM($C628:K628)&gt;0,J302+1,0),0)</f>
        <v>0</v>
      </c>
      <c r="L302" s="213">
        <f>IF(L$2&lt;=analysis_period,IF(SUM($C628:L628)&gt;0,K302+1,0),0)</f>
        <v>0</v>
      </c>
      <c r="M302" s="213">
        <f>IF(M$2&lt;=analysis_period,IF(SUM($C628:M628)&gt;0,L302+1,0),0)</f>
        <v>0</v>
      </c>
      <c r="N302" s="213">
        <f>IF(N$2&lt;=analysis_period,IF(SUM($C628:N628)&gt;0,M302+1,0),0)</f>
        <v>0</v>
      </c>
      <c r="O302" s="213">
        <f>IF(O$2&lt;=analysis_period,IF(SUM($C628:O628)&gt;0,N302+1,0),0)</f>
        <v>0</v>
      </c>
      <c r="P302" s="213">
        <f>IF(P$2&lt;=analysis_period,IF(SUM($C628:P628)&gt;0,O302+1,0),0)</f>
        <v>0</v>
      </c>
      <c r="Q302" s="213">
        <f>IF(Q$2&lt;=analysis_period,IF(SUM($C628:Q628)&gt;0,P302+1,0),0)</f>
        <v>0</v>
      </c>
      <c r="R302" s="213">
        <f>IF(R$2&lt;=analysis_period,IF(SUM($C628:R628)&gt;0,Q302+1,0),0)</f>
        <v>0</v>
      </c>
      <c r="S302" s="213">
        <f>IF(S$2&lt;=analysis_period,IF(SUM($C628:S628)&gt;0,R302+1,0),0)</f>
        <v>0</v>
      </c>
      <c r="T302" s="213">
        <f>IF(T$2&lt;=analysis_period,IF(SUM($C628:T628)&gt;0,S302+1,0),0)</f>
        <v>0</v>
      </c>
      <c r="U302" s="213">
        <f>IF(U$2&lt;=analysis_period,IF(SUM($C628:U628)&gt;0,T302+1,0),0)</f>
        <v>0</v>
      </c>
      <c r="V302" s="213">
        <f>IF(V$2&lt;=analysis_period,IF(SUM($C628:V628)&gt;0,U302+1,0),0)</f>
        <v>0</v>
      </c>
      <c r="W302" s="213">
        <f>IF(W$2&lt;=analysis_period,IF(SUM($C628:W628)&gt;0,V302+1,0),0)</f>
        <v>0</v>
      </c>
      <c r="X302" s="213">
        <f>IF(X$2&lt;=analysis_period,IF(SUM($C628:X628)&gt;0,W302+1,0),0)</f>
        <v>0</v>
      </c>
      <c r="Y302" s="213">
        <f>IF(Y$2&lt;=analysis_period,IF(SUM($C628:Y628)&gt;0,X302+1,0),0)</f>
        <v>0</v>
      </c>
      <c r="Z302" s="213">
        <f>IF(Z$2&lt;=analysis_period,IF(SUM($C628:Z628)&gt;0,Y302+1,0),0)</f>
        <v>0</v>
      </c>
      <c r="AA302" s="213">
        <f>IF(AA$2&lt;=analysis_period,IF(SUM($C628:AA628)&gt;0,Z302+1,0),0)</f>
        <v>0</v>
      </c>
      <c r="AB302" s="213">
        <f>IF(AB$2&lt;=analysis_period,IF(SUM($C628:AB628)&gt;0,AA302+1,0),0)</f>
        <v>0</v>
      </c>
      <c r="AC302" s="213">
        <f>IF(AC$2&lt;=analysis_period,IF(SUM($C628:AC628)&gt;0,AB302+1,0),0)</f>
        <v>0</v>
      </c>
      <c r="AD302" s="213">
        <f>IF(AD$2&lt;=analysis_period,IF(SUM($C628:AD628)&gt;0,AC302+1,0),0)</f>
        <v>0</v>
      </c>
      <c r="AE302" s="213">
        <f>IF(AE$2&lt;=analysis_period,IF(SUM($C628:AE628)&gt;0,AD302+1,0),0)</f>
        <v>0</v>
      </c>
      <c r="AF302" s="213">
        <f>IF(AF$2&lt;=analysis_period,IF(SUM($C628:AF628)&gt;0,AE302+1,0),0)</f>
        <v>0</v>
      </c>
      <c r="AG302" s="213">
        <f>IF(AG$2&lt;=analysis_period,IF(SUM($C628:AG628)&gt;0,AF302+1,0),0)</f>
        <v>0</v>
      </c>
      <c r="AH302" s="213">
        <f>IF(AH$2&lt;=analysis_period,IF(SUM($C628:AH628)&gt;0,AG302+1,0),0)</f>
        <v>0</v>
      </c>
      <c r="AI302" s="213">
        <f>IF(AI$2&lt;=analysis_period,IF(SUM($C628:AI628)&gt;0,AH302+1,0),0)</f>
        <v>0</v>
      </c>
      <c r="AJ302" s="213">
        <f>IF(AJ$2&lt;=analysis_period,IF(SUM($C628:AJ628)&gt;0,AI302+1,0),0)</f>
        <v>0</v>
      </c>
      <c r="AK302" s="213">
        <f>IF(AK$2&lt;=analysis_period,IF(SUM($C628:AK628)&gt;0,AJ302+1,0),0)</f>
        <v>0</v>
      </c>
      <c r="AL302" s="213">
        <f>IF(AL$2&lt;=analysis_period,IF(SUM($C628:AL628)&gt;0,AK302+1,0),0)</f>
        <v>0</v>
      </c>
      <c r="AM302" s="213">
        <f>IF(AM$2&lt;=analysis_period,IF(SUM($C628:AM628)&gt;0,AL302+1,0),0)</f>
        <v>0</v>
      </c>
      <c r="AN302" s="213">
        <f>IF(AN$2&lt;=analysis_period,IF(SUM($C628:AN628)&gt;0,AM302+1,0),0)</f>
        <v>0</v>
      </c>
      <c r="AO302" s="213">
        <f>IF(AO$2&lt;=analysis_period,IF(SUM($C628:AO628)&gt;0,AN302+1,0),0)</f>
        <v>0</v>
      </c>
      <c r="AP302" s="213">
        <f>IF(AP$2&lt;=analysis_period,IF(SUM($C628:AP628)&gt;0,AO302+1,0),0)</f>
        <v>0</v>
      </c>
    </row>
    <row r="303" spans="1:42" x14ac:dyDescent="0.2">
      <c r="A303" s="16">
        <f t="shared" ref="A303:A310" si="128">A302+1</f>
        <v>3</v>
      </c>
      <c r="B303" s="4">
        <v>0</v>
      </c>
      <c r="C303" s="213">
        <f>IF(C$2&lt;=analysis_period,IF(SUM($C629:C629)&gt;0,B303+1,0),0)</f>
        <v>0</v>
      </c>
      <c r="D303" s="213">
        <f>IF(D$2&lt;=analysis_period,IF(SUM($C629:D629)&gt;0,C303+1,0),0)</f>
        <v>0</v>
      </c>
      <c r="E303" s="213">
        <f>IF(E$2&lt;=analysis_period,IF(SUM($C629:E629)&gt;0,D303+1,0),0)</f>
        <v>0</v>
      </c>
      <c r="F303" s="213">
        <f>IF(F$2&lt;=analysis_period,IF(SUM($C629:F629)&gt;0,E303+1,0),0)</f>
        <v>0</v>
      </c>
      <c r="G303" s="213">
        <f>IF(G$2&lt;=analysis_period,IF(SUM($C629:G629)&gt;0,F303+1,0),0)</f>
        <v>0</v>
      </c>
      <c r="H303" s="213">
        <f>IF(H$2&lt;=analysis_period,IF(SUM($C629:H629)&gt;0,G303+1,0),0)</f>
        <v>0</v>
      </c>
      <c r="I303" s="213">
        <f>IF(I$2&lt;=analysis_period,IF(SUM($C629:I629)&gt;0,H303+1,0),0)</f>
        <v>0</v>
      </c>
      <c r="J303" s="213">
        <f>IF(J$2&lt;=analysis_period,IF(SUM($C629:J629)&gt;0,I303+1,0),0)</f>
        <v>0</v>
      </c>
      <c r="K303" s="213">
        <f>IF(K$2&lt;=analysis_period,IF(SUM($C629:K629)&gt;0,J303+1,0),0)</f>
        <v>0</v>
      </c>
      <c r="L303" s="213">
        <f>IF(L$2&lt;=analysis_period,IF(SUM($C629:L629)&gt;0,K303+1,0),0)</f>
        <v>0</v>
      </c>
      <c r="M303" s="213">
        <f>IF(M$2&lt;=analysis_period,IF(SUM($C629:M629)&gt;0,L303+1,0),0)</f>
        <v>0</v>
      </c>
      <c r="N303" s="213">
        <f>IF(N$2&lt;=analysis_period,IF(SUM($C629:N629)&gt;0,M303+1,0),0)</f>
        <v>0</v>
      </c>
      <c r="O303" s="213">
        <f>IF(O$2&lt;=analysis_period,IF(SUM($C629:O629)&gt;0,N303+1,0),0)</f>
        <v>0</v>
      </c>
      <c r="P303" s="213">
        <f>IF(P$2&lt;=analysis_period,IF(SUM($C629:P629)&gt;0,O303+1,0),0)</f>
        <v>0</v>
      </c>
      <c r="Q303" s="213">
        <f>IF(Q$2&lt;=analysis_period,IF(SUM($C629:Q629)&gt;0,P303+1,0),0)</f>
        <v>0</v>
      </c>
      <c r="R303" s="213">
        <f>IF(R$2&lt;=analysis_period,IF(SUM($C629:R629)&gt;0,Q303+1,0),0)</f>
        <v>0</v>
      </c>
      <c r="S303" s="213">
        <f>IF(S$2&lt;=analysis_period,IF(SUM($C629:S629)&gt;0,R303+1,0),0)</f>
        <v>0</v>
      </c>
      <c r="T303" s="213">
        <f>IF(T$2&lt;=analysis_period,IF(SUM($C629:T629)&gt;0,S303+1,0),0)</f>
        <v>0</v>
      </c>
      <c r="U303" s="213">
        <f>IF(U$2&lt;=analysis_period,IF(SUM($C629:U629)&gt;0,T303+1,0),0)</f>
        <v>0</v>
      </c>
      <c r="V303" s="213">
        <f>IF(V$2&lt;=analysis_period,IF(SUM($C629:V629)&gt;0,U303+1,0),0)</f>
        <v>0</v>
      </c>
      <c r="W303" s="213">
        <f>IF(W$2&lt;=analysis_period,IF(SUM($C629:W629)&gt;0,V303+1,0),0)</f>
        <v>0</v>
      </c>
      <c r="X303" s="213">
        <f>IF(X$2&lt;=analysis_period,IF(SUM($C629:X629)&gt;0,W303+1,0),0)</f>
        <v>0</v>
      </c>
      <c r="Y303" s="213">
        <f>IF(Y$2&lt;=analysis_period,IF(SUM($C629:Y629)&gt;0,X303+1,0),0)</f>
        <v>0</v>
      </c>
      <c r="Z303" s="213">
        <f>IF(Z$2&lt;=analysis_period,IF(SUM($C629:Z629)&gt;0,Y303+1,0),0)</f>
        <v>0</v>
      </c>
      <c r="AA303" s="213">
        <f>IF(AA$2&lt;=analysis_period,IF(SUM($C629:AA629)&gt;0,Z303+1,0),0)</f>
        <v>0</v>
      </c>
      <c r="AB303" s="213">
        <f>IF(AB$2&lt;=analysis_period,IF(SUM($C629:AB629)&gt;0,AA303+1,0),0)</f>
        <v>0</v>
      </c>
      <c r="AC303" s="213">
        <f>IF(AC$2&lt;=analysis_period,IF(SUM($C629:AC629)&gt;0,AB303+1,0),0)</f>
        <v>0</v>
      </c>
      <c r="AD303" s="213">
        <f>IF(AD$2&lt;=analysis_period,IF(SUM($C629:AD629)&gt;0,AC303+1,0),0)</f>
        <v>0</v>
      </c>
      <c r="AE303" s="213">
        <f>IF(AE$2&lt;=analysis_period,IF(SUM($C629:AE629)&gt;0,AD303+1,0),0)</f>
        <v>0</v>
      </c>
      <c r="AF303" s="213">
        <f>IF(AF$2&lt;=analysis_period,IF(SUM($C629:AF629)&gt;0,AE303+1,0),0)</f>
        <v>0</v>
      </c>
      <c r="AG303" s="213">
        <f>IF(AG$2&lt;=analysis_period,IF(SUM($C629:AG629)&gt;0,AF303+1,0),0)</f>
        <v>0</v>
      </c>
      <c r="AH303" s="213">
        <f>IF(AH$2&lt;=analysis_period,IF(SUM($C629:AH629)&gt;0,AG303+1,0),0)</f>
        <v>0</v>
      </c>
      <c r="AI303" s="213">
        <f>IF(AI$2&lt;=analysis_period,IF(SUM($C629:AI629)&gt;0,AH303+1,0),0)</f>
        <v>0</v>
      </c>
      <c r="AJ303" s="213">
        <f>IF(AJ$2&lt;=analysis_period,IF(SUM($C629:AJ629)&gt;0,AI303+1,0),0)</f>
        <v>0</v>
      </c>
      <c r="AK303" s="213">
        <f>IF(AK$2&lt;=analysis_period,IF(SUM($C629:AK629)&gt;0,AJ303+1,0),0)</f>
        <v>0</v>
      </c>
      <c r="AL303" s="213">
        <f>IF(AL$2&lt;=analysis_period,IF(SUM($C629:AL629)&gt;0,AK303+1,0),0)</f>
        <v>0</v>
      </c>
      <c r="AM303" s="213">
        <f>IF(AM$2&lt;=analysis_period,IF(SUM($C629:AM629)&gt;0,AL303+1,0),0)</f>
        <v>0</v>
      </c>
      <c r="AN303" s="213">
        <f>IF(AN$2&lt;=analysis_period,IF(SUM($C629:AN629)&gt;0,AM303+1,0),0)</f>
        <v>0</v>
      </c>
      <c r="AO303" s="213">
        <f>IF(AO$2&lt;=analysis_period,IF(SUM($C629:AO629)&gt;0,AN303+1,0),0)</f>
        <v>0</v>
      </c>
      <c r="AP303" s="213">
        <f>IF(AP$2&lt;=analysis_period,IF(SUM($C629:AP629)&gt;0,AO303+1,0),0)</f>
        <v>0</v>
      </c>
    </row>
    <row r="304" spans="1:42" x14ac:dyDescent="0.2">
      <c r="A304" s="16">
        <f t="shared" si="128"/>
        <v>4</v>
      </c>
      <c r="B304" s="4">
        <v>0</v>
      </c>
      <c r="C304" s="213">
        <f>IF(C$2&lt;=analysis_period,IF(SUM($C630:C630)&gt;0,B304+1,0),0)</f>
        <v>0</v>
      </c>
      <c r="D304" s="213">
        <f>IF(D$2&lt;=analysis_period,IF(SUM($C630:D630)&gt;0,C304+1,0),0)</f>
        <v>0</v>
      </c>
      <c r="E304" s="213">
        <f>IF(E$2&lt;=analysis_period,IF(SUM($C630:E630)&gt;0,D304+1,0),0)</f>
        <v>0</v>
      </c>
      <c r="F304" s="213">
        <f>IF(F$2&lt;=analysis_period,IF(SUM($C630:F630)&gt;0,E304+1,0),0)</f>
        <v>0</v>
      </c>
      <c r="G304" s="213">
        <f>IF(G$2&lt;=analysis_period,IF(SUM($C630:G630)&gt;0,F304+1,0),0)</f>
        <v>0</v>
      </c>
      <c r="H304" s="213">
        <f>IF(H$2&lt;=analysis_period,IF(SUM($C630:H630)&gt;0,G304+1,0),0)</f>
        <v>0</v>
      </c>
      <c r="I304" s="213">
        <f>IF(I$2&lt;=analysis_period,IF(SUM($C630:I630)&gt;0,H304+1,0),0)</f>
        <v>0</v>
      </c>
      <c r="J304" s="213">
        <f>IF(J$2&lt;=analysis_period,IF(SUM($C630:J630)&gt;0,I304+1,0),0)</f>
        <v>0</v>
      </c>
      <c r="K304" s="213">
        <f>IF(K$2&lt;=analysis_period,IF(SUM($C630:K630)&gt;0,J304+1,0),0)</f>
        <v>0</v>
      </c>
      <c r="L304" s="213">
        <f>IF(L$2&lt;=analysis_period,IF(SUM($C630:L630)&gt;0,K304+1,0),0)</f>
        <v>0</v>
      </c>
      <c r="M304" s="213">
        <f>IF(M$2&lt;=analysis_period,IF(SUM($C630:M630)&gt;0,L304+1,0),0)</f>
        <v>0</v>
      </c>
      <c r="N304" s="213">
        <f>IF(N$2&lt;=analysis_period,IF(SUM($C630:N630)&gt;0,M304+1,0),0)</f>
        <v>0</v>
      </c>
      <c r="O304" s="213">
        <f>IF(O$2&lt;=analysis_period,IF(SUM($C630:O630)&gt;0,N304+1,0),0)</f>
        <v>0</v>
      </c>
      <c r="P304" s="213">
        <f>IF(P$2&lt;=analysis_period,IF(SUM($C630:P630)&gt;0,O304+1,0),0)</f>
        <v>0</v>
      </c>
      <c r="Q304" s="213">
        <f>IF(Q$2&lt;=analysis_period,IF(SUM($C630:Q630)&gt;0,P304+1,0),0)</f>
        <v>0</v>
      </c>
      <c r="R304" s="213">
        <f>IF(R$2&lt;=analysis_period,IF(SUM($C630:R630)&gt;0,Q304+1,0),0)</f>
        <v>0</v>
      </c>
      <c r="S304" s="213">
        <f>IF(S$2&lt;=analysis_period,IF(SUM($C630:S630)&gt;0,R304+1,0),0)</f>
        <v>0</v>
      </c>
      <c r="T304" s="213">
        <f>IF(T$2&lt;=analysis_period,IF(SUM($C630:T630)&gt;0,S304+1,0),0)</f>
        <v>0</v>
      </c>
      <c r="U304" s="213">
        <f>IF(U$2&lt;=analysis_period,IF(SUM($C630:U630)&gt;0,T304+1,0),0)</f>
        <v>0</v>
      </c>
      <c r="V304" s="213">
        <f>IF(V$2&lt;=analysis_period,IF(SUM($C630:V630)&gt;0,U304+1,0),0)</f>
        <v>0</v>
      </c>
      <c r="W304" s="213">
        <f>IF(W$2&lt;=analysis_period,IF(SUM($C630:W630)&gt;0,V304+1,0),0)</f>
        <v>0</v>
      </c>
      <c r="X304" s="213">
        <f>IF(X$2&lt;=analysis_period,IF(SUM($C630:X630)&gt;0,W304+1,0),0)</f>
        <v>0</v>
      </c>
      <c r="Y304" s="213">
        <f>IF(Y$2&lt;=analysis_period,IF(SUM($C630:Y630)&gt;0,X304+1,0),0)</f>
        <v>0</v>
      </c>
      <c r="Z304" s="213">
        <f>IF(Z$2&lt;=analysis_period,IF(SUM($C630:Z630)&gt;0,Y304+1,0),0)</f>
        <v>0</v>
      </c>
      <c r="AA304" s="213">
        <f>IF(AA$2&lt;=analysis_period,IF(SUM($C630:AA630)&gt;0,Z304+1,0),0)</f>
        <v>0</v>
      </c>
      <c r="AB304" s="213">
        <f>IF(AB$2&lt;=analysis_period,IF(SUM($C630:AB630)&gt;0,AA304+1,0),0)</f>
        <v>0</v>
      </c>
      <c r="AC304" s="213">
        <f>IF(AC$2&lt;=analysis_period,IF(SUM($C630:AC630)&gt;0,AB304+1,0),0)</f>
        <v>0</v>
      </c>
      <c r="AD304" s="213">
        <f>IF(AD$2&lt;=analysis_period,IF(SUM($C630:AD630)&gt;0,AC304+1,0),0)</f>
        <v>0</v>
      </c>
      <c r="AE304" s="213">
        <f>IF(AE$2&lt;=analysis_period,IF(SUM($C630:AE630)&gt;0,AD304+1,0),0)</f>
        <v>0</v>
      </c>
      <c r="AF304" s="213">
        <f>IF(AF$2&lt;=analysis_period,IF(SUM($C630:AF630)&gt;0,AE304+1,0),0)</f>
        <v>0</v>
      </c>
      <c r="AG304" s="213">
        <f>IF(AG$2&lt;=analysis_period,IF(SUM($C630:AG630)&gt;0,AF304+1,0),0)</f>
        <v>0</v>
      </c>
      <c r="AH304" s="213">
        <f>IF(AH$2&lt;=analysis_period,IF(SUM($C630:AH630)&gt;0,AG304+1,0),0)</f>
        <v>0</v>
      </c>
      <c r="AI304" s="213">
        <f>IF(AI$2&lt;=analysis_period,IF(SUM($C630:AI630)&gt;0,AH304+1,0),0)</f>
        <v>0</v>
      </c>
      <c r="AJ304" s="213">
        <f>IF(AJ$2&lt;=analysis_period,IF(SUM($C630:AJ630)&gt;0,AI304+1,0),0)</f>
        <v>0</v>
      </c>
      <c r="AK304" s="213">
        <f>IF(AK$2&lt;=analysis_period,IF(SUM($C630:AK630)&gt;0,AJ304+1,0),0)</f>
        <v>0</v>
      </c>
      <c r="AL304" s="213">
        <f>IF(AL$2&lt;=analysis_period,IF(SUM($C630:AL630)&gt;0,AK304+1,0),0)</f>
        <v>0</v>
      </c>
      <c r="AM304" s="213">
        <f>IF(AM$2&lt;=analysis_period,IF(SUM($C630:AM630)&gt;0,AL304+1,0),0)</f>
        <v>0</v>
      </c>
      <c r="AN304" s="213">
        <f>IF(AN$2&lt;=analysis_period,IF(SUM($C630:AN630)&gt;0,AM304+1,0),0)</f>
        <v>0</v>
      </c>
      <c r="AO304" s="213">
        <f>IF(AO$2&lt;=analysis_period,IF(SUM($C630:AO630)&gt;0,AN304+1,0),0)</f>
        <v>0</v>
      </c>
      <c r="AP304" s="213">
        <f>IF(AP$2&lt;=analysis_period,IF(SUM($C630:AP630)&gt;0,AO304+1,0),0)</f>
        <v>0</v>
      </c>
    </row>
    <row r="305" spans="1:42" x14ac:dyDescent="0.2">
      <c r="A305" s="16">
        <f t="shared" si="128"/>
        <v>5</v>
      </c>
      <c r="B305" s="4">
        <v>0</v>
      </c>
      <c r="C305" s="213">
        <f>IF(C$2&lt;=analysis_period,IF(SUM($C631:C631)&gt;0,B305+1,0),0)</f>
        <v>0</v>
      </c>
      <c r="D305" s="213">
        <f>IF(D$2&lt;=analysis_period,IF(SUM($C631:D631)&gt;0,C305+1,0),0)</f>
        <v>0</v>
      </c>
      <c r="E305" s="213">
        <f>IF(E$2&lt;=analysis_period,IF(SUM($C631:E631)&gt;0,D305+1,0),0)</f>
        <v>0</v>
      </c>
      <c r="F305" s="213">
        <f>IF(F$2&lt;=analysis_period,IF(SUM($C631:F631)&gt;0,E305+1,0),0)</f>
        <v>0</v>
      </c>
      <c r="G305" s="213">
        <f>IF(G$2&lt;=analysis_period,IF(SUM($C631:G631)&gt;0,F305+1,0),0)</f>
        <v>0</v>
      </c>
      <c r="H305" s="213">
        <f>IF(H$2&lt;=analysis_period,IF(SUM($C631:H631)&gt;0,G305+1,0),0)</f>
        <v>0</v>
      </c>
      <c r="I305" s="213">
        <f>IF(I$2&lt;=analysis_period,IF(SUM($C631:I631)&gt;0,H305+1,0),0)</f>
        <v>0</v>
      </c>
      <c r="J305" s="213">
        <f>IF(J$2&lt;=analysis_period,IF(SUM($C631:J631)&gt;0,I305+1,0),0)</f>
        <v>0</v>
      </c>
      <c r="K305" s="213">
        <f>IF(K$2&lt;=analysis_period,IF(SUM($C631:K631)&gt;0,J305+1,0),0)</f>
        <v>0</v>
      </c>
      <c r="L305" s="213">
        <f>IF(L$2&lt;=analysis_period,IF(SUM($C631:L631)&gt;0,K305+1,0),0)</f>
        <v>0</v>
      </c>
      <c r="M305" s="213">
        <f>IF(M$2&lt;=analysis_period,IF(SUM($C631:M631)&gt;0,L305+1,0),0)</f>
        <v>0</v>
      </c>
      <c r="N305" s="213">
        <f>IF(N$2&lt;=analysis_period,IF(SUM($C631:N631)&gt;0,M305+1,0),0)</f>
        <v>0</v>
      </c>
      <c r="O305" s="213">
        <f>IF(O$2&lt;=analysis_period,IF(SUM($C631:O631)&gt;0,N305+1,0),0)</f>
        <v>0</v>
      </c>
      <c r="P305" s="213">
        <f>IF(P$2&lt;=analysis_period,IF(SUM($C631:P631)&gt;0,O305+1,0),0)</f>
        <v>0</v>
      </c>
      <c r="Q305" s="213">
        <f>IF(Q$2&lt;=analysis_period,IF(SUM($C631:Q631)&gt;0,P305+1,0),0)</f>
        <v>0</v>
      </c>
      <c r="R305" s="213">
        <f>IF(R$2&lt;=analysis_period,IF(SUM($C631:R631)&gt;0,Q305+1,0),0)</f>
        <v>0</v>
      </c>
      <c r="S305" s="213">
        <f>IF(S$2&lt;=analysis_period,IF(SUM($C631:S631)&gt;0,R305+1,0),0)</f>
        <v>0</v>
      </c>
      <c r="T305" s="213">
        <f>IF(T$2&lt;=analysis_period,IF(SUM($C631:T631)&gt;0,S305+1,0),0)</f>
        <v>0</v>
      </c>
      <c r="U305" s="213">
        <f>IF(U$2&lt;=analysis_period,IF(SUM($C631:U631)&gt;0,T305+1,0),0)</f>
        <v>0</v>
      </c>
      <c r="V305" s="213">
        <f>IF(V$2&lt;=analysis_period,IF(SUM($C631:V631)&gt;0,U305+1,0),0)</f>
        <v>0</v>
      </c>
      <c r="W305" s="213">
        <f>IF(W$2&lt;=analysis_period,IF(SUM($C631:W631)&gt;0,V305+1,0),0)</f>
        <v>0</v>
      </c>
      <c r="X305" s="213">
        <f>IF(X$2&lt;=analysis_period,IF(SUM($C631:X631)&gt;0,W305+1,0),0)</f>
        <v>0</v>
      </c>
      <c r="Y305" s="213">
        <f>IF(Y$2&lt;=analysis_period,IF(SUM($C631:Y631)&gt;0,X305+1,0),0)</f>
        <v>0</v>
      </c>
      <c r="Z305" s="213">
        <f>IF(Z$2&lt;=analysis_period,IF(SUM($C631:Z631)&gt;0,Y305+1,0),0)</f>
        <v>0</v>
      </c>
      <c r="AA305" s="213">
        <f>IF(AA$2&lt;=analysis_period,IF(SUM($C631:AA631)&gt;0,Z305+1,0),0)</f>
        <v>0</v>
      </c>
      <c r="AB305" s="213">
        <f>IF(AB$2&lt;=analysis_period,IF(SUM($C631:AB631)&gt;0,AA305+1,0),0)</f>
        <v>0</v>
      </c>
      <c r="AC305" s="213">
        <f>IF(AC$2&lt;=analysis_period,IF(SUM($C631:AC631)&gt;0,AB305+1,0),0)</f>
        <v>0</v>
      </c>
      <c r="AD305" s="213">
        <f>IF(AD$2&lt;=analysis_period,IF(SUM($C631:AD631)&gt;0,AC305+1,0),0)</f>
        <v>0</v>
      </c>
      <c r="AE305" s="213">
        <f>IF(AE$2&lt;=analysis_period,IF(SUM($C631:AE631)&gt;0,AD305+1,0),0)</f>
        <v>0</v>
      </c>
      <c r="AF305" s="213">
        <f>IF(AF$2&lt;=analysis_period,IF(SUM($C631:AF631)&gt;0,AE305+1,0),0)</f>
        <v>0</v>
      </c>
      <c r="AG305" s="213">
        <f>IF(AG$2&lt;=analysis_period,IF(SUM($C631:AG631)&gt;0,AF305+1,0),0)</f>
        <v>0</v>
      </c>
      <c r="AH305" s="213">
        <f>IF(AH$2&lt;=analysis_period,IF(SUM($C631:AH631)&gt;0,AG305+1,0),0)</f>
        <v>0</v>
      </c>
      <c r="AI305" s="213">
        <f>IF(AI$2&lt;=analysis_period,IF(SUM($C631:AI631)&gt;0,AH305+1,0),0)</f>
        <v>0</v>
      </c>
      <c r="AJ305" s="213">
        <f>IF(AJ$2&lt;=analysis_period,IF(SUM($C631:AJ631)&gt;0,AI305+1,0),0)</f>
        <v>0</v>
      </c>
      <c r="AK305" s="213">
        <f>IF(AK$2&lt;=analysis_period,IF(SUM($C631:AK631)&gt;0,AJ305+1,0),0)</f>
        <v>0</v>
      </c>
      <c r="AL305" s="213">
        <f>IF(AL$2&lt;=analysis_period,IF(SUM($C631:AL631)&gt;0,AK305+1,0),0)</f>
        <v>0</v>
      </c>
      <c r="AM305" s="213">
        <f>IF(AM$2&lt;=analysis_period,IF(SUM($C631:AM631)&gt;0,AL305+1,0),0)</f>
        <v>0</v>
      </c>
      <c r="AN305" s="213">
        <f>IF(AN$2&lt;=analysis_period,IF(SUM($C631:AN631)&gt;0,AM305+1,0),0)</f>
        <v>0</v>
      </c>
      <c r="AO305" s="213">
        <f>IF(AO$2&lt;=analysis_period,IF(SUM($C631:AO631)&gt;0,AN305+1,0),0)</f>
        <v>0</v>
      </c>
      <c r="AP305" s="213">
        <f>IF(AP$2&lt;=analysis_period,IF(SUM($C631:AP631)&gt;0,AO305+1,0),0)</f>
        <v>0</v>
      </c>
    </row>
    <row r="306" spans="1:42" x14ac:dyDescent="0.2">
      <c r="A306" s="16">
        <f t="shared" si="128"/>
        <v>6</v>
      </c>
      <c r="B306" s="4">
        <v>0</v>
      </c>
      <c r="C306" s="213">
        <f>IF(C$2&lt;=analysis_period,IF(SUM($C632:C632)&gt;0,B306+1,0),0)</f>
        <v>0</v>
      </c>
      <c r="D306" s="213">
        <f>IF(D$2&lt;=analysis_period,IF(SUM($C632:D632)&gt;0,C306+1,0),0)</f>
        <v>0</v>
      </c>
      <c r="E306" s="213">
        <f>IF(E$2&lt;=analysis_period,IF(SUM($C632:E632)&gt;0,D306+1,0),0)</f>
        <v>0</v>
      </c>
      <c r="F306" s="213">
        <f>IF(F$2&lt;=analysis_period,IF(SUM($C632:F632)&gt;0,E306+1,0),0)</f>
        <v>0</v>
      </c>
      <c r="G306" s="213">
        <f>IF(G$2&lt;=analysis_period,IF(SUM($C632:G632)&gt;0,F306+1,0),0)</f>
        <v>0</v>
      </c>
      <c r="H306" s="213">
        <f>IF(H$2&lt;=analysis_period,IF(SUM($C632:H632)&gt;0,G306+1,0),0)</f>
        <v>0</v>
      </c>
      <c r="I306" s="213">
        <f>IF(I$2&lt;=analysis_period,IF(SUM($C632:I632)&gt;0,H306+1,0),0)</f>
        <v>0</v>
      </c>
      <c r="J306" s="213">
        <f>IF(J$2&lt;=analysis_period,IF(SUM($C632:J632)&gt;0,I306+1,0),0)</f>
        <v>0</v>
      </c>
      <c r="K306" s="213">
        <f>IF(K$2&lt;=analysis_period,IF(SUM($C632:K632)&gt;0,J306+1,0),0)</f>
        <v>0</v>
      </c>
      <c r="L306" s="213">
        <f>IF(L$2&lt;=analysis_period,IF(SUM($C632:L632)&gt;0,K306+1,0),0)</f>
        <v>0</v>
      </c>
      <c r="M306" s="213">
        <f>IF(M$2&lt;=analysis_period,IF(SUM($C632:M632)&gt;0,L306+1,0),0)</f>
        <v>0</v>
      </c>
      <c r="N306" s="213">
        <f>IF(N$2&lt;=analysis_period,IF(SUM($C632:N632)&gt;0,M306+1,0),0)</f>
        <v>0</v>
      </c>
      <c r="O306" s="213">
        <f>IF(O$2&lt;=analysis_period,IF(SUM($C632:O632)&gt;0,N306+1,0),0)</f>
        <v>0</v>
      </c>
      <c r="P306" s="213">
        <f>IF(P$2&lt;=analysis_period,IF(SUM($C632:P632)&gt;0,O306+1,0),0)</f>
        <v>0</v>
      </c>
      <c r="Q306" s="213">
        <f>IF(Q$2&lt;=analysis_period,IF(SUM($C632:Q632)&gt;0,P306+1,0),0)</f>
        <v>0</v>
      </c>
      <c r="R306" s="213">
        <f>IF(R$2&lt;=analysis_period,IF(SUM($C632:R632)&gt;0,Q306+1,0),0)</f>
        <v>0</v>
      </c>
      <c r="S306" s="213">
        <f>IF(S$2&lt;=analysis_period,IF(SUM($C632:S632)&gt;0,R306+1,0),0)</f>
        <v>0</v>
      </c>
      <c r="T306" s="213">
        <f>IF(T$2&lt;=analysis_period,IF(SUM($C632:T632)&gt;0,S306+1,0),0)</f>
        <v>0</v>
      </c>
      <c r="U306" s="213">
        <f>IF(U$2&lt;=analysis_period,IF(SUM($C632:U632)&gt;0,T306+1,0),0)</f>
        <v>0</v>
      </c>
      <c r="V306" s="213">
        <f>IF(V$2&lt;=analysis_period,IF(SUM($C632:V632)&gt;0,U306+1,0),0)</f>
        <v>0</v>
      </c>
      <c r="W306" s="213">
        <f>IF(W$2&lt;=analysis_period,IF(SUM($C632:W632)&gt;0,V306+1,0),0)</f>
        <v>0</v>
      </c>
      <c r="X306" s="213">
        <f>IF(X$2&lt;=analysis_period,IF(SUM($C632:X632)&gt;0,W306+1,0),0)</f>
        <v>0</v>
      </c>
      <c r="Y306" s="213">
        <f>IF(Y$2&lt;=analysis_period,IF(SUM($C632:Y632)&gt;0,X306+1,0),0)</f>
        <v>0</v>
      </c>
      <c r="Z306" s="213">
        <f>IF(Z$2&lt;=analysis_period,IF(SUM($C632:Z632)&gt;0,Y306+1,0),0)</f>
        <v>0</v>
      </c>
      <c r="AA306" s="213">
        <f>IF(AA$2&lt;=analysis_period,IF(SUM($C632:AA632)&gt;0,Z306+1,0),0)</f>
        <v>0</v>
      </c>
      <c r="AB306" s="213">
        <f>IF(AB$2&lt;=analysis_period,IF(SUM($C632:AB632)&gt;0,AA306+1,0),0)</f>
        <v>0</v>
      </c>
      <c r="AC306" s="213">
        <f>IF(AC$2&lt;=analysis_period,IF(SUM($C632:AC632)&gt;0,AB306+1,0),0)</f>
        <v>0</v>
      </c>
      <c r="AD306" s="213">
        <f>IF(AD$2&lt;=analysis_period,IF(SUM($C632:AD632)&gt;0,AC306+1,0),0)</f>
        <v>0</v>
      </c>
      <c r="AE306" s="213">
        <f>IF(AE$2&lt;=analysis_period,IF(SUM($C632:AE632)&gt;0,AD306+1,0),0)</f>
        <v>0</v>
      </c>
      <c r="AF306" s="213">
        <f>IF(AF$2&lt;=analysis_period,IF(SUM($C632:AF632)&gt;0,AE306+1,0),0)</f>
        <v>0</v>
      </c>
      <c r="AG306" s="213">
        <f>IF(AG$2&lt;=analysis_period,IF(SUM($C632:AG632)&gt;0,AF306+1,0),0)</f>
        <v>0</v>
      </c>
      <c r="AH306" s="213">
        <f>IF(AH$2&lt;=analysis_period,IF(SUM($C632:AH632)&gt;0,AG306+1,0),0)</f>
        <v>0</v>
      </c>
      <c r="AI306" s="213">
        <f>IF(AI$2&lt;=analysis_period,IF(SUM($C632:AI632)&gt;0,AH306+1,0),0)</f>
        <v>0</v>
      </c>
      <c r="AJ306" s="213">
        <f>IF(AJ$2&lt;=analysis_period,IF(SUM($C632:AJ632)&gt;0,AI306+1,0),0)</f>
        <v>0</v>
      </c>
      <c r="AK306" s="213">
        <f>IF(AK$2&lt;=analysis_period,IF(SUM($C632:AK632)&gt;0,AJ306+1,0),0)</f>
        <v>0</v>
      </c>
      <c r="AL306" s="213">
        <f>IF(AL$2&lt;=analysis_period,IF(SUM($C632:AL632)&gt;0,AK306+1,0),0)</f>
        <v>0</v>
      </c>
      <c r="AM306" s="213">
        <f>IF(AM$2&lt;=analysis_period,IF(SUM($C632:AM632)&gt;0,AL306+1,0),0)</f>
        <v>0</v>
      </c>
      <c r="AN306" s="213">
        <f>IF(AN$2&lt;=analysis_period,IF(SUM($C632:AN632)&gt;0,AM306+1,0),0)</f>
        <v>0</v>
      </c>
      <c r="AO306" s="213">
        <f>IF(AO$2&lt;=analysis_period,IF(SUM($C632:AO632)&gt;0,AN306+1,0),0)</f>
        <v>0</v>
      </c>
      <c r="AP306" s="213">
        <f>IF(AP$2&lt;=analysis_period,IF(SUM($C632:AP632)&gt;0,AO306+1,0),0)</f>
        <v>0</v>
      </c>
    </row>
    <row r="307" spans="1:42" x14ac:dyDescent="0.2">
      <c r="A307" s="16">
        <f t="shared" si="128"/>
        <v>7</v>
      </c>
      <c r="B307" s="4">
        <v>0</v>
      </c>
      <c r="C307" s="213">
        <f>IF(C$2&lt;=analysis_period,IF(SUM($C633:C633)&gt;0,B307+1,0),0)</f>
        <v>0</v>
      </c>
      <c r="D307" s="213">
        <f>IF(D$2&lt;=analysis_period,IF(SUM($C633:D633)&gt;0,C307+1,0),0)</f>
        <v>0</v>
      </c>
      <c r="E307" s="213">
        <f>IF(E$2&lt;=analysis_period,IF(SUM($C633:E633)&gt;0,D307+1,0),0)</f>
        <v>0</v>
      </c>
      <c r="F307" s="213">
        <f>IF(F$2&lt;=analysis_period,IF(SUM($C633:F633)&gt;0,E307+1,0),0)</f>
        <v>0</v>
      </c>
      <c r="G307" s="213">
        <f>IF(G$2&lt;=analysis_period,IF(SUM($C633:G633)&gt;0,F307+1,0),0)</f>
        <v>0</v>
      </c>
      <c r="H307" s="213">
        <f>IF(H$2&lt;=analysis_period,IF(SUM($C633:H633)&gt;0,G307+1,0),0)</f>
        <v>0</v>
      </c>
      <c r="I307" s="213">
        <f>IF(I$2&lt;=analysis_period,IF(SUM($C633:I633)&gt;0,H307+1,0),0)</f>
        <v>0</v>
      </c>
      <c r="J307" s="213">
        <f>IF(J$2&lt;=analysis_period,IF(SUM($C633:J633)&gt;0,I307+1,0),0)</f>
        <v>0</v>
      </c>
      <c r="K307" s="213">
        <f>IF(K$2&lt;=analysis_period,IF(SUM($C633:K633)&gt;0,J307+1,0),0)</f>
        <v>0</v>
      </c>
      <c r="L307" s="213">
        <f>IF(L$2&lt;=analysis_period,IF(SUM($C633:L633)&gt;0,K307+1,0),0)</f>
        <v>0</v>
      </c>
      <c r="M307" s="213">
        <f>IF(M$2&lt;=analysis_period,IF(SUM($C633:M633)&gt;0,L307+1,0),0)</f>
        <v>0</v>
      </c>
      <c r="N307" s="213">
        <f>IF(N$2&lt;=analysis_period,IF(SUM($C633:N633)&gt;0,M307+1,0),0)</f>
        <v>0</v>
      </c>
      <c r="O307" s="213">
        <f>IF(O$2&lt;=analysis_period,IF(SUM($C633:O633)&gt;0,N307+1,0),0)</f>
        <v>0</v>
      </c>
      <c r="P307" s="213">
        <f>IF(P$2&lt;=analysis_period,IF(SUM($C633:P633)&gt;0,O307+1,0),0)</f>
        <v>0</v>
      </c>
      <c r="Q307" s="213">
        <f>IF(Q$2&lt;=analysis_period,IF(SUM($C633:Q633)&gt;0,P307+1,0),0)</f>
        <v>0</v>
      </c>
      <c r="R307" s="213">
        <f>IF(R$2&lt;=analysis_period,IF(SUM($C633:R633)&gt;0,Q307+1,0),0)</f>
        <v>0</v>
      </c>
      <c r="S307" s="213">
        <f>IF(S$2&lt;=analysis_period,IF(SUM($C633:S633)&gt;0,R307+1,0),0)</f>
        <v>0</v>
      </c>
      <c r="T307" s="213">
        <f>IF(T$2&lt;=analysis_period,IF(SUM($C633:T633)&gt;0,S307+1,0),0)</f>
        <v>0</v>
      </c>
      <c r="U307" s="213">
        <f>IF(U$2&lt;=analysis_period,IF(SUM($C633:U633)&gt;0,T307+1,0),0)</f>
        <v>0</v>
      </c>
      <c r="V307" s="213">
        <f>IF(V$2&lt;=analysis_period,IF(SUM($C633:V633)&gt;0,U307+1,0),0)</f>
        <v>0</v>
      </c>
      <c r="W307" s="213">
        <f>IF(W$2&lt;=analysis_period,IF(SUM($C633:W633)&gt;0,V307+1,0),0)</f>
        <v>0</v>
      </c>
      <c r="X307" s="213">
        <f>IF(X$2&lt;=analysis_period,IF(SUM($C633:X633)&gt;0,W307+1,0),0)</f>
        <v>0</v>
      </c>
      <c r="Y307" s="213">
        <f>IF(Y$2&lt;=analysis_period,IF(SUM($C633:Y633)&gt;0,X307+1,0),0)</f>
        <v>0</v>
      </c>
      <c r="Z307" s="213">
        <f>IF(Z$2&lt;=analysis_period,IF(SUM($C633:Z633)&gt;0,Y307+1,0),0)</f>
        <v>0</v>
      </c>
      <c r="AA307" s="213">
        <f>IF(AA$2&lt;=analysis_period,IF(SUM($C633:AA633)&gt;0,Z307+1,0),0)</f>
        <v>0</v>
      </c>
      <c r="AB307" s="213">
        <f>IF(AB$2&lt;=analysis_period,IF(SUM($C633:AB633)&gt;0,AA307+1,0),0)</f>
        <v>0</v>
      </c>
      <c r="AC307" s="213">
        <f>IF(AC$2&lt;=analysis_period,IF(SUM($C633:AC633)&gt;0,AB307+1,0),0)</f>
        <v>0</v>
      </c>
      <c r="AD307" s="213">
        <f>IF(AD$2&lt;=analysis_period,IF(SUM($C633:AD633)&gt;0,AC307+1,0),0)</f>
        <v>0</v>
      </c>
      <c r="AE307" s="213">
        <f>IF(AE$2&lt;=analysis_period,IF(SUM($C633:AE633)&gt;0,AD307+1,0),0)</f>
        <v>0</v>
      </c>
      <c r="AF307" s="213">
        <f>IF(AF$2&lt;=analysis_period,IF(SUM($C633:AF633)&gt;0,AE307+1,0),0)</f>
        <v>0</v>
      </c>
      <c r="AG307" s="213">
        <f>IF(AG$2&lt;=analysis_period,IF(SUM($C633:AG633)&gt;0,AF307+1,0),0)</f>
        <v>0</v>
      </c>
      <c r="AH307" s="213">
        <f>IF(AH$2&lt;=analysis_period,IF(SUM($C633:AH633)&gt;0,AG307+1,0),0)</f>
        <v>0</v>
      </c>
      <c r="AI307" s="213">
        <f>IF(AI$2&lt;=analysis_period,IF(SUM($C633:AI633)&gt;0,AH307+1,0),0)</f>
        <v>0</v>
      </c>
      <c r="AJ307" s="213">
        <f>IF(AJ$2&lt;=analysis_period,IF(SUM($C633:AJ633)&gt;0,AI307+1,0),0)</f>
        <v>0</v>
      </c>
      <c r="AK307" s="213">
        <f>IF(AK$2&lt;=analysis_period,IF(SUM($C633:AK633)&gt;0,AJ307+1,0),0)</f>
        <v>0</v>
      </c>
      <c r="AL307" s="213">
        <f>IF(AL$2&lt;=analysis_period,IF(SUM($C633:AL633)&gt;0,AK307+1,0),0)</f>
        <v>0</v>
      </c>
      <c r="AM307" s="213">
        <f>IF(AM$2&lt;=analysis_period,IF(SUM($C633:AM633)&gt;0,AL307+1,0),0)</f>
        <v>0</v>
      </c>
      <c r="AN307" s="213">
        <f>IF(AN$2&lt;=analysis_period,IF(SUM($C633:AN633)&gt;0,AM307+1,0),0)</f>
        <v>0</v>
      </c>
      <c r="AO307" s="213">
        <f>IF(AO$2&lt;=analysis_period,IF(SUM($C633:AO633)&gt;0,AN307+1,0),0)</f>
        <v>0</v>
      </c>
      <c r="AP307" s="213">
        <f>IF(AP$2&lt;=analysis_period,IF(SUM($C633:AP633)&gt;0,AO307+1,0),0)</f>
        <v>0</v>
      </c>
    </row>
    <row r="308" spans="1:42" x14ac:dyDescent="0.2">
      <c r="A308" s="16">
        <f t="shared" si="128"/>
        <v>8</v>
      </c>
      <c r="B308" s="4">
        <v>0</v>
      </c>
      <c r="C308" s="213">
        <f>IF(C$2&lt;=analysis_period,IF(SUM($C634:C634)&gt;0,B308+1,0),0)</f>
        <v>0</v>
      </c>
      <c r="D308" s="213">
        <f>IF(D$2&lt;=analysis_period,IF(SUM($C634:D634)&gt;0,C308+1,0),0)</f>
        <v>0</v>
      </c>
      <c r="E308" s="213">
        <f>IF(E$2&lt;=analysis_period,IF(SUM($C634:E634)&gt;0,D308+1,0),0)</f>
        <v>0</v>
      </c>
      <c r="F308" s="213">
        <f>IF(F$2&lt;=analysis_period,IF(SUM($C634:F634)&gt;0,E308+1,0),0)</f>
        <v>0</v>
      </c>
      <c r="G308" s="213">
        <f>IF(G$2&lt;=analysis_period,IF(SUM($C634:G634)&gt;0,F308+1,0),0)</f>
        <v>0</v>
      </c>
      <c r="H308" s="213">
        <f>IF(H$2&lt;=analysis_period,IF(SUM($C634:H634)&gt;0,G308+1,0),0)</f>
        <v>0</v>
      </c>
      <c r="I308" s="213">
        <f>IF(I$2&lt;=analysis_period,IF(SUM($C634:I634)&gt;0,H308+1,0),0)</f>
        <v>0</v>
      </c>
      <c r="J308" s="213">
        <f>IF(J$2&lt;=analysis_period,IF(SUM($C634:J634)&gt;0,I308+1,0),0)</f>
        <v>0</v>
      </c>
      <c r="K308" s="213">
        <f>IF(K$2&lt;=analysis_period,IF(SUM($C634:K634)&gt;0,J308+1,0),0)</f>
        <v>0</v>
      </c>
      <c r="L308" s="213">
        <f>IF(L$2&lt;=analysis_period,IF(SUM($C634:L634)&gt;0,K308+1,0),0)</f>
        <v>0</v>
      </c>
      <c r="M308" s="213">
        <f>IF(M$2&lt;=analysis_period,IF(SUM($C634:M634)&gt;0,L308+1,0),0)</f>
        <v>0</v>
      </c>
      <c r="N308" s="213">
        <f>IF(N$2&lt;=analysis_period,IF(SUM($C634:N634)&gt;0,M308+1,0),0)</f>
        <v>0</v>
      </c>
      <c r="O308" s="213">
        <f>IF(O$2&lt;=analysis_period,IF(SUM($C634:O634)&gt;0,N308+1,0),0)</f>
        <v>0</v>
      </c>
      <c r="P308" s="213">
        <f>IF(P$2&lt;=analysis_period,IF(SUM($C634:P634)&gt;0,O308+1,0),0)</f>
        <v>0</v>
      </c>
      <c r="Q308" s="213">
        <f>IF(Q$2&lt;=analysis_period,IF(SUM($C634:Q634)&gt;0,P308+1,0),0)</f>
        <v>0</v>
      </c>
      <c r="R308" s="213">
        <f>IF(R$2&lt;=analysis_period,IF(SUM($C634:R634)&gt;0,Q308+1,0),0)</f>
        <v>0</v>
      </c>
      <c r="S308" s="213">
        <f>IF(S$2&lt;=analysis_period,IF(SUM($C634:S634)&gt;0,R308+1,0),0)</f>
        <v>0</v>
      </c>
      <c r="T308" s="213">
        <f>IF(T$2&lt;=analysis_period,IF(SUM($C634:T634)&gt;0,S308+1,0),0)</f>
        <v>0</v>
      </c>
      <c r="U308" s="213">
        <f>IF(U$2&lt;=analysis_period,IF(SUM($C634:U634)&gt;0,T308+1,0),0)</f>
        <v>0</v>
      </c>
      <c r="V308" s="213">
        <f>IF(V$2&lt;=analysis_period,IF(SUM($C634:V634)&gt;0,U308+1,0),0)</f>
        <v>0</v>
      </c>
      <c r="W308" s="213">
        <f>IF(W$2&lt;=analysis_period,IF(SUM($C634:W634)&gt;0,V308+1,0),0)</f>
        <v>0</v>
      </c>
      <c r="X308" s="213">
        <f>IF(X$2&lt;=analysis_period,IF(SUM($C634:X634)&gt;0,W308+1,0),0)</f>
        <v>0</v>
      </c>
      <c r="Y308" s="213">
        <f>IF(Y$2&lt;=analysis_period,IF(SUM($C634:Y634)&gt;0,X308+1,0),0)</f>
        <v>0</v>
      </c>
      <c r="Z308" s="213">
        <f>IF(Z$2&lt;=analysis_period,IF(SUM($C634:Z634)&gt;0,Y308+1,0),0)</f>
        <v>0</v>
      </c>
      <c r="AA308" s="213">
        <f>IF(AA$2&lt;=analysis_period,IF(SUM($C634:AA634)&gt;0,Z308+1,0),0)</f>
        <v>0</v>
      </c>
      <c r="AB308" s="213">
        <f>IF(AB$2&lt;=analysis_period,IF(SUM($C634:AB634)&gt;0,AA308+1,0),0)</f>
        <v>0</v>
      </c>
      <c r="AC308" s="213">
        <f>IF(AC$2&lt;=analysis_period,IF(SUM($C634:AC634)&gt;0,AB308+1,0),0)</f>
        <v>0</v>
      </c>
      <c r="AD308" s="213">
        <f>IF(AD$2&lt;=analysis_period,IF(SUM($C634:AD634)&gt;0,AC308+1,0),0)</f>
        <v>0</v>
      </c>
      <c r="AE308" s="213">
        <f>IF(AE$2&lt;=analysis_period,IF(SUM($C634:AE634)&gt;0,AD308+1,0),0)</f>
        <v>0</v>
      </c>
      <c r="AF308" s="213">
        <f>IF(AF$2&lt;=analysis_period,IF(SUM($C634:AF634)&gt;0,AE308+1,0),0)</f>
        <v>0</v>
      </c>
      <c r="AG308" s="213">
        <f>IF(AG$2&lt;=analysis_period,IF(SUM($C634:AG634)&gt;0,AF308+1,0),0)</f>
        <v>0</v>
      </c>
      <c r="AH308" s="213">
        <f>IF(AH$2&lt;=analysis_period,IF(SUM($C634:AH634)&gt;0,AG308+1,0),0)</f>
        <v>0</v>
      </c>
      <c r="AI308" s="213">
        <f>IF(AI$2&lt;=analysis_period,IF(SUM($C634:AI634)&gt;0,AH308+1,0),0)</f>
        <v>0</v>
      </c>
      <c r="AJ308" s="213">
        <f>IF(AJ$2&lt;=analysis_period,IF(SUM($C634:AJ634)&gt;0,AI308+1,0),0)</f>
        <v>0</v>
      </c>
      <c r="AK308" s="213">
        <f>IF(AK$2&lt;=analysis_period,IF(SUM($C634:AK634)&gt;0,AJ308+1,0),0)</f>
        <v>0</v>
      </c>
      <c r="AL308" s="213">
        <f>IF(AL$2&lt;=analysis_period,IF(SUM($C634:AL634)&gt;0,AK308+1,0),0)</f>
        <v>0</v>
      </c>
      <c r="AM308" s="213">
        <f>IF(AM$2&lt;=analysis_period,IF(SUM($C634:AM634)&gt;0,AL308+1,0),0)</f>
        <v>0</v>
      </c>
      <c r="AN308" s="213">
        <f>IF(AN$2&lt;=analysis_period,IF(SUM($C634:AN634)&gt;0,AM308+1,0),0)</f>
        <v>0</v>
      </c>
      <c r="AO308" s="213">
        <f>IF(AO$2&lt;=analysis_period,IF(SUM($C634:AO634)&gt;0,AN308+1,0),0)</f>
        <v>0</v>
      </c>
      <c r="AP308" s="213">
        <f>IF(AP$2&lt;=analysis_period,IF(SUM($C634:AP634)&gt;0,AO308+1,0),0)</f>
        <v>0</v>
      </c>
    </row>
    <row r="309" spans="1:42" x14ac:dyDescent="0.2">
      <c r="A309" s="16">
        <f>A308+1</f>
        <v>9</v>
      </c>
      <c r="B309" s="4">
        <v>0</v>
      </c>
      <c r="C309" s="213">
        <f>IF(C$2&lt;=analysis_period,IF(SUM($C635:C635)&gt;0,B309+1,0),0)</f>
        <v>0</v>
      </c>
      <c r="D309" s="213">
        <f>IF(D$2&lt;=analysis_period,IF(SUM($C635:D635)&gt;0,C309+1,0),0)</f>
        <v>0</v>
      </c>
      <c r="E309" s="213">
        <f>IF(E$2&lt;=analysis_period,IF(SUM($C635:E635)&gt;0,D309+1,0),0)</f>
        <v>0</v>
      </c>
      <c r="F309" s="213">
        <f>IF(F$2&lt;=analysis_period,IF(SUM($C635:F635)&gt;0,E309+1,0),0)</f>
        <v>0</v>
      </c>
      <c r="G309" s="213">
        <f>IF(G$2&lt;=analysis_period,IF(SUM($C635:G635)&gt;0,F309+1,0),0)</f>
        <v>0</v>
      </c>
      <c r="H309" s="213">
        <f>IF(H$2&lt;=analysis_period,IF(SUM($C635:H635)&gt;0,G309+1,0),0)</f>
        <v>0</v>
      </c>
      <c r="I309" s="213">
        <f>IF(I$2&lt;=analysis_period,IF(SUM($C635:I635)&gt;0,H309+1,0),0)</f>
        <v>0</v>
      </c>
      <c r="J309" s="213">
        <f>IF(J$2&lt;=analysis_period,IF(SUM($C635:J635)&gt;0,I309+1,0),0)</f>
        <v>0</v>
      </c>
      <c r="K309" s="213">
        <f>IF(K$2&lt;=analysis_period,IF(SUM($C635:K635)&gt;0,J309+1,0),0)</f>
        <v>0</v>
      </c>
      <c r="L309" s="213">
        <f>IF(L$2&lt;=analysis_period,IF(SUM($C635:L635)&gt;0,K309+1,0),0)</f>
        <v>0</v>
      </c>
      <c r="M309" s="213">
        <f>IF(M$2&lt;=analysis_period,IF(SUM($C635:M635)&gt;0,L309+1,0),0)</f>
        <v>0</v>
      </c>
      <c r="N309" s="213">
        <f>IF(N$2&lt;=analysis_period,IF(SUM($C635:N635)&gt;0,M309+1,0),0)</f>
        <v>0</v>
      </c>
      <c r="O309" s="213">
        <f>IF(O$2&lt;=analysis_period,IF(SUM($C635:O635)&gt;0,N309+1,0),0)</f>
        <v>0</v>
      </c>
      <c r="P309" s="213">
        <f>IF(P$2&lt;=analysis_period,IF(SUM($C635:P635)&gt;0,O309+1,0),0)</f>
        <v>0</v>
      </c>
      <c r="Q309" s="213">
        <f>IF(Q$2&lt;=analysis_period,IF(SUM($C635:Q635)&gt;0,P309+1,0),0)</f>
        <v>0</v>
      </c>
      <c r="R309" s="213">
        <f>IF(R$2&lt;=analysis_period,IF(SUM($C635:R635)&gt;0,Q309+1,0),0)</f>
        <v>0</v>
      </c>
      <c r="S309" s="213">
        <f>IF(S$2&lt;=analysis_period,IF(SUM($C635:S635)&gt;0,R309+1,0),0)</f>
        <v>0</v>
      </c>
      <c r="T309" s="213">
        <f>IF(T$2&lt;=analysis_period,IF(SUM($C635:T635)&gt;0,S309+1,0),0)</f>
        <v>0</v>
      </c>
      <c r="U309" s="213">
        <f>IF(U$2&lt;=analysis_period,IF(SUM($C635:U635)&gt;0,T309+1,0),0)</f>
        <v>0</v>
      </c>
      <c r="V309" s="213">
        <f>IF(V$2&lt;=analysis_period,IF(SUM($C635:V635)&gt;0,U309+1,0),0)</f>
        <v>0</v>
      </c>
      <c r="W309" s="213">
        <f>IF(W$2&lt;=analysis_period,IF(SUM($C635:W635)&gt;0,V309+1,0),0)</f>
        <v>0</v>
      </c>
      <c r="X309" s="213">
        <f>IF(X$2&lt;=analysis_period,IF(SUM($C635:X635)&gt;0,W309+1,0),0)</f>
        <v>0</v>
      </c>
      <c r="Y309" s="213">
        <f>IF(Y$2&lt;=analysis_period,IF(SUM($C635:Y635)&gt;0,X309+1,0),0)</f>
        <v>0</v>
      </c>
      <c r="Z309" s="213">
        <f>IF(Z$2&lt;=analysis_period,IF(SUM($C635:Z635)&gt;0,Y309+1,0),0)</f>
        <v>0</v>
      </c>
      <c r="AA309" s="213">
        <f>IF(AA$2&lt;=analysis_period,IF(SUM($C635:AA635)&gt;0,Z309+1,0),0)</f>
        <v>0</v>
      </c>
      <c r="AB309" s="213">
        <f>IF(AB$2&lt;=analysis_period,IF(SUM($C635:AB635)&gt;0,AA309+1,0),0)</f>
        <v>0</v>
      </c>
      <c r="AC309" s="213">
        <f>IF(AC$2&lt;=analysis_period,IF(SUM($C635:AC635)&gt;0,AB309+1,0),0)</f>
        <v>0</v>
      </c>
      <c r="AD309" s="213">
        <f>IF(AD$2&lt;=analysis_period,IF(SUM($C635:AD635)&gt;0,AC309+1,0),0)</f>
        <v>0</v>
      </c>
      <c r="AE309" s="213">
        <f>IF(AE$2&lt;=analysis_period,IF(SUM($C635:AE635)&gt;0,AD309+1,0),0)</f>
        <v>0</v>
      </c>
      <c r="AF309" s="213">
        <f>IF(AF$2&lt;=analysis_period,IF(SUM($C635:AF635)&gt;0,AE309+1,0),0)</f>
        <v>0</v>
      </c>
      <c r="AG309" s="213">
        <f>IF(AG$2&lt;=analysis_period,IF(SUM($C635:AG635)&gt;0,AF309+1,0),0)</f>
        <v>0</v>
      </c>
      <c r="AH309" s="213">
        <f>IF(AH$2&lt;=analysis_period,IF(SUM($C635:AH635)&gt;0,AG309+1,0),0)</f>
        <v>0</v>
      </c>
      <c r="AI309" s="213">
        <f>IF(AI$2&lt;=analysis_period,IF(SUM($C635:AI635)&gt;0,AH309+1,0),0)</f>
        <v>0</v>
      </c>
      <c r="AJ309" s="213">
        <f>IF(AJ$2&lt;=analysis_period,IF(SUM($C635:AJ635)&gt;0,AI309+1,0),0)</f>
        <v>0</v>
      </c>
      <c r="AK309" s="213">
        <f>IF(AK$2&lt;=analysis_period,IF(SUM($C635:AK635)&gt;0,AJ309+1,0),0)</f>
        <v>0</v>
      </c>
      <c r="AL309" s="213">
        <f>IF(AL$2&lt;=analysis_period,IF(SUM($C635:AL635)&gt;0,AK309+1,0),0)</f>
        <v>0</v>
      </c>
      <c r="AM309" s="213">
        <f>IF(AM$2&lt;=analysis_period,IF(SUM($C635:AM635)&gt;0,AL309+1,0),0)</f>
        <v>0</v>
      </c>
      <c r="AN309" s="213">
        <f>IF(AN$2&lt;=analysis_period,IF(SUM($C635:AN635)&gt;0,AM309+1,0),0)</f>
        <v>0</v>
      </c>
      <c r="AO309" s="213">
        <f>IF(AO$2&lt;=analysis_period,IF(SUM($C635:AO635)&gt;0,AN309+1,0),0)</f>
        <v>0</v>
      </c>
      <c r="AP309" s="213">
        <f>IF(AP$2&lt;=analysis_period,IF(SUM($C635:AP635)&gt;0,AO309+1,0),0)</f>
        <v>0</v>
      </c>
    </row>
    <row r="310" spans="1:42" x14ac:dyDescent="0.2">
      <c r="A310" s="16">
        <f t="shared" si="128"/>
        <v>10</v>
      </c>
      <c r="B310" s="4">
        <v>0</v>
      </c>
      <c r="C310" s="213">
        <f>IF(C$2&lt;=analysis_period,IF(SUM($C636:C636)&gt;0,B310+1,0),0)</f>
        <v>0</v>
      </c>
      <c r="D310" s="213">
        <f>IF(D$2&lt;=analysis_period,IF(SUM($C636:D636)&gt;0,C310+1,0),0)</f>
        <v>0</v>
      </c>
      <c r="E310" s="213">
        <f>IF(E$2&lt;=analysis_period,IF(SUM($C636:E636)&gt;0,D310+1,0),0)</f>
        <v>0</v>
      </c>
      <c r="F310" s="213">
        <f>IF(F$2&lt;=analysis_period,IF(SUM($C636:F636)&gt;0,E310+1,0),0)</f>
        <v>0</v>
      </c>
      <c r="G310" s="213">
        <f>IF(G$2&lt;=analysis_period,IF(SUM($C636:G636)&gt;0,F310+1,0),0)</f>
        <v>0</v>
      </c>
      <c r="H310" s="213">
        <f>IF(H$2&lt;=analysis_period,IF(SUM($C636:H636)&gt;0,G310+1,0),0)</f>
        <v>0</v>
      </c>
      <c r="I310" s="213">
        <f>IF(I$2&lt;=analysis_period,IF(SUM($C636:I636)&gt;0,H310+1,0),0)</f>
        <v>0</v>
      </c>
      <c r="J310" s="213">
        <f>IF(J$2&lt;=analysis_period,IF(SUM($C636:J636)&gt;0,I310+1,0),0)</f>
        <v>0</v>
      </c>
      <c r="K310" s="213">
        <f>IF(K$2&lt;=analysis_period,IF(SUM($C636:K636)&gt;0,J310+1,0),0)</f>
        <v>0</v>
      </c>
      <c r="L310" s="213">
        <f>IF(L$2&lt;=analysis_period,IF(SUM($C636:L636)&gt;0,K310+1,0),0)</f>
        <v>0</v>
      </c>
      <c r="M310" s="213">
        <f>IF(M$2&lt;=analysis_period,IF(SUM($C636:M636)&gt;0,L310+1,0),0)</f>
        <v>0</v>
      </c>
      <c r="N310" s="213">
        <f>IF(N$2&lt;=analysis_period,IF(SUM($C636:N636)&gt;0,M310+1,0),0)</f>
        <v>0</v>
      </c>
      <c r="O310" s="213">
        <f>IF(O$2&lt;=analysis_period,IF(SUM($C636:O636)&gt;0,N310+1,0),0)</f>
        <v>0</v>
      </c>
      <c r="P310" s="213">
        <f>IF(P$2&lt;=analysis_period,IF(SUM($C636:P636)&gt;0,O310+1,0),0)</f>
        <v>0</v>
      </c>
      <c r="Q310" s="213">
        <f>IF(Q$2&lt;=analysis_period,IF(SUM($C636:Q636)&gt;0,P310+1,0),0)</f>
        <v>0</v>
      </c>
      <c r="R310" s="213">
        <f>IF(R$2&lt;=analysis_period,IF(SUM($C636:R636)&gt;0,Q310+1,0),0)</f>
        <v>0</v>
      </c>
      <c r="S310" s="213">
        <f>IF(S$2&lt;=analysis_period,IF(SUM($C636:S636)&gt;0,R310+1,0),0)</f>
        <v>0</v>
      </c>
      <c r="T310" s="213">
        <f>IF(T$2&lt;=analysis_period,IF(SUM($C636:T636)&gt;0,S310+1,0),0)</f>
        <v>0</v>
      </c>
      <c r="U310" s="213">
        <f>IF(U$2&lt;=analysis_period,IF(SUM($C636:U636)&gt;0,T310+1,0),0)</f>
        <v>0</v>
      </c>
      <c r="V310" s="213">
        <f>IF(V$2&lt;=analysis_period,IF(SUM($C636:V636)&gt;0,U310+1,0),0)</f>
        <v>0</v>
      </c>
      <c r="W310" s="213">
        <f>IF(W$2&lt;=analysis_period,IF(SUM($C636:W636)&gt;0,V310+1,0),0)</f>
        <v>0</v>
      </c>
      <c r="X310" s="213">
        <f>IF(X$2&lt;=analysis_period,IF(SUM($C636:X636)&gt;0,W310+1,0),0)</f>
        <v>0</v>
      </c>
      <c r="Y310" s="213">
        <f>IF(Y$2&lt;=analysis_period,IF(SUM($C636:Y636)&gt;0,X310+1,0),0)</f>
        <v>0</v>
      </c>
      <c r="Z310" s="213">
        <f>IF(Z$2&lt;=analysis_period,IF(SUM($C636:Z636)&gt;0,Y310+1,0),0)</f>
        <v>0</v>
      </c>
      <c r="AA310" s="213">
        <f>IF(AA$2&lt;=analysis_period,IF(SUM($C636:AA636)&gt;0,Z310+1,0),0)</f>
        <v>0</v>
      </c>
      <c r="AB310" s="213">
        <f>IF(AB$2&lt;=analysis_period,IF(SUM($C636:AB636)&gt;0,AA310+1,0),0)</f>
        <v>0</v>
      </c>
      <c r="AC310" s="213">
        <f>IF(AC$2&lt;=analysis_period,IF(SUM($C636:AC636)&gt;0,AB310+1,0),0)</f>
        <v>0</v>
      </c>
      <c r="AD310" s="213">
        <f>IF(AD$2&lt;=analysis_period,IF(SUM($C636:AD636)&gt;0,AC310+1,0),0)</f>
        <v>0</v>
      </c>
      <c r="AE310" s="213">
        <f>IF(AE$2&lt;=analysis_period,IF(SUM($C636:AE636)&gt;0,AD310+1,0),0)</f>
        <v>0</v>
      </c>
      <c r="AF310" s="213">
        <f>IF(AF$2&lt;=analysis_period,IF(SUM($C636:AF636)&gt;0,AE310+1,0),0)</f>
        <v>0</v>
      </c>
      <c r="AG310" s="213">
        <f>IF(AG$2&lt;=analysis_period,IF(SUM($C636:AG636)&gt;0,AF310+1,0),0)</f>
        <v>0</v>
      </c>
      <c r="AH310" s="213">
        <f>IF(AH$2&lt;=analysis_period,IF(SUM($C636:AH636)&gt;0,AG310+1,0),0)</f>
        <v>0</v>
      </c>
      <c r="AI310" s="213">
        <f>IF(AI$2&lt;=analysis_period,IF(SUM($C636:AI636)&gt;0,AH310+1,0),0)</f>
        <v>0</v>
      </c>
      <c r="AJ310" s="213">
        <f>IF(AJ$2&lt;=analysis_period,IF(SUM($C636:AJ636)&gt;0,AI310+1,0),0)</f>
        <v>0</v>
      </c>
      <c r="AK310" s="213">
        <f>IF(AK$2&lt;=analysis_period,IF(SUM($C636:AK636)&gt;0,AJ310+1,0),0)</f>
        <v>0</v>
      </c>
      <c r="AL310" s="213">
        <f>IF(AL$2&lt;=analysis_period,IF(SUM($C636:AL636)&gt;0,AK310+1,0),0)</f>
        <v>0</v>
      </c>
      <c r="AM310" s="213">
        <f>IF(AM$2&lt;=analysis_period,IF(SUM($C636:AM636)&gt;0,AL310+1,0),0)</f>
        <v>0</v>
      </c>
      <c r="AN310" s="213">
        <f>IF(AN$2&lt;=analysis_period,IF(SUM($C636:AN636)&gt;0,AM310+1,0),0)</f>
        <v>0</v>
      </c>
      <c r="AO310" s="213">
        <f>IF(AO$2&lt;=analysis_period,IF(SUM($C636:AO636)&gt;0,AN310+1,0),0)</f>
        <v>0</v>
      </c>
      <c r="AP310" s="213">
        <f>IF(AP$2&lt;=analysis_period,IF(SUM($C636:AP636)&gt;0,AO310+1,0),0)</f>
        <v>0</v>
      </c>
    </row>
    <row r="311" spans="1:42" x14ac:dyDescent="0.2">
      <c r="A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spans="1:42" x14ac:dyDescent="0.2">
      <c r="A312" s="32" t="s">
        <v>83</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row>
    <row r="313" spans="1:42" x14ac:dyDescent="0.2">
      <c r="A313" s="16">
        <v>1</v>
      </c>
      <c r="B313" s="233">
        <f t="shared" ref="B313:B322" si="129">SUM(C313:AP313)</f>
        <v>0</v>
      </c>
      <c r="C313" s="235">
        <f t="shared" ref="C313:AP313" si="130">LOOKUP(C301,$B$271:$AP$271,$B$272:$AP$272)/100*$B627</f>
        <v>0</v>
      </c>
      <c r="D313" s="235">
        <f t="shared" si="130"/>
        <v>0</v>
      </c>
      <c r="E313" s="235">
        <f t="shared" si="130"/>
        <v>0</v>
      </c>
      <c r="F313" s="235">
        <f t="shared" si="130"/>
        <v>0</v>
      </c>
      <c r="G313" s="235">
        <f t="shared" si="130"/>
        <v>0</v>
      </c>
      <c r="H313" s="235">
        <f t="shared" si="130"/>
        <v>0</v>
      </c>
      <c r="I313" s="235">
        <f t="shared" si="130"/>
        <v>0</v>
      </c>
      <c r="J313" s="235">
        <f t="shared" si="130"/>
        <v>0</v>
      </c>
      <c r="K313" s="235">
        <f t="shared" si="130"/>
        <v>0</v>
      </c>
      <c r="L313" s="235">
        <f t="shared" si="130"/>
        <v>0</v>
      </c>
      <c r="M313" s="235">
        <f t="shared" si="130"/>
        <v>0</v>
      </c>
      <c r="N313" s="235">
        <f t="shared" si="130"/>
        <v>0</v>
      </c>
      <c r="O313" s="235">
        <f t="shared" si="130"/>
        <v>0</v>
      </c>
      <c r="P313" s="235">
        <f t="shared" si="130"/>
        <v>0</v>
      </c>
      <c r="Q313" s="235">
        <f t="shared" si="130"/>
        <v>0</v>
      </c>
      <c r="R313" s="235">
        <f t="shared" si="130"/>
        <v>0</v>
      </c>
      <c r="S313" s="235">
        <f t="shared" si="130"/>
        <v>0</v>
      </c>
      <c r="T313" s="235">
        <f t="shared" si="130"/>
        <v>0</v>
      </c>
      <c r="U313" s="235">
        <f t="shared" si="130"/>
        <v>0</v>
      </c>
      <c r="V313" s="235">
        <f t="shared" si="130"/>
        <v>0</v>
      </c>
      <c r="W313" s="235">
        <f t="shared" si="130"/>
        <v>0</v>
      </c>
      <c r="X313" s="235">
        <f t="shared" si="130"/>
        <v>0</v>
      </c>
      <c r="Y313" s="235">
        <f t="shared" si="130"/>
        <v>0</v>
      </c>
      <c r="Z313" s="235">
        <f t="shared" si="130"/>
        <v>0</v>
      </c>
      <c r="AA313" s="235">
        <f t="shared" si="130"/>
        <v>0</v>
      </c>
      <c r="AB313" s="235">
        <f t="shared" si="130"/>
        <v>0</v>
      </c>
      <c r="AC313" s="235">
        <f t="shared" si="130"/>
        <v>0</v>
      </c>
      <c r="AD313" s="235">
        <f t="shared" si="130"/>
        <v>0</v>
      </c>
      <c r="AE313" s="235">
        <f t="shared" si="130"/>
        <v>0</v>
      </c>
      <c r="AF313" s="235">
        <f t="shared" si="130"/>
        <v>0</v>
      </c>
      <c r="AG313" s="235">
        <f t="shared" si="130"/>
        <v>0</v>
      </c>
      <c r="AH313" s="235">
        <f t="shared" si="130"/>
        <v>0</v>
      </c>
      <c r="AI313" s="235">
        <f t="shared" si="130"/>
        <v>0</v>
      </c>
      <c r="AJ313" s="235">
        <f t="shared" si="130"/>
        <v>0</v>
      </c>
      <c r="AK313" s="235">
        <f t="shared" si="130"/>
        <v>0</v>
      </c>
      <c r="AL313" s="235">
        <f t="shared" si="130"/>
        <v>0</v>
      </c>
      <c r="AM313" s="235">
        <f t="shared" si="130"/>
        <v>0</v>
      </c>
      <c r="AN313" s="235">
        <f t="shared" si="130"/>
        <v>0</v>
      </c>
      <c r="AO313" s="235">
        <f t="shared" si="130"/>
        <v>0</v>
      </c>
      <c r="AP313" s="235">
        <f t="shared" si="130"/>
        <v>0</v>
      </c>
    </row>
    <row r="314" spans="1:42" x14ac:dyDescent="0.2">
      <c r="A314" s="16">
        <f>A313+1</f>
        <v>2</v>
      </c>
      <c r="B314" s="233">
        <f t="shared" si="129"/>
        <v>0</v>
      </c>
      <c r="C314" s="235">
        <f t="shared" ref="C314:AP314" si="131">LOOKUP(C302,$B$271:$AP$271,$B$272:$AP$272)/100*$B628</f>
        <v>0</v>
      </c>
      <c r="D314" s="235">
        <f t="shared" si="131"/>
        <v>0</v>
      </c>
      <c r="E314" s="235">
        <f t="shared" si="131"/>
        <v>0</v>
      </c>
      <c r="F314" s="235">
        <f t="shared" si="131"/>
        <v>0</v>
      </c>
      <c r="G314" s="235">
        <f t="shared" si="131"/>
        <v>0</v>
      </c>
      <c r="H314" s="235">
        <f t="shared" si="131"/>
        <v>0</v>
      </c>
      <c r="I314" s="235">
        <f t="shared" si="131"/>
        <v>0</v>
      </c>
      <c r="J314" s="235">
        <f t="shared" si="131"/>
        <v>0</v>
      </c>
      <c r="K314" s="235">
        <f t="shared" si="131"/>
        <v>0</v>
      </c>
      <c r="L314" s="235">
        <f t="shared" si="131"/>
        <v>0</v>
      </c>
      <c r="M314" s="235">
        <f t="shared" si="131"/>
        <v>0</v>
      </c>
      <c r="N314" s="235">
        <f t="shared" si="131"/>
        <v>0</v>
      </c>
      <c r="O314" s="235">
        <f t="shared" si="131"/>
        <v>0</v>
      </c>
      <c r="P314" s="235">
        <f t="shared" si="131"/>
        <v>0</v>
      </c>
      <c r="Q314" s="235">
        <f t="shared" si="131"/>
        <v>0</v>
      </c>
      <c r="R314" s="235">
        <f t="shared" si="131"/>
        <v>0</v>
      </c>
      <c r="S314" s="235">
        <f t="shared" si="131"/>
        <v>0</v>
      </c>
      <c r="T314" s="235">
        <f t="shared" si="131"/>
        <v>0</v>
      </c>
      <c r="U314" s="235">
        <f t="shared" si="131"/>
        <v>0</v>
      </c>
      <c r="V314" s="235">
        <f t="shared" si="131"/>
        <v>0</v>
      </c>
      <c r="W314" s="235">
        <f t="shared" si="131"/>
        <v>0</v>
      </c>
      <c r="X314" s="235">
        <f t="shared" si="131"/>
        <v>0</v>
      </c>
      <c r="Y314" s="235">
        <f t="shared" si="131"/>
        <v>0</v>
      </c>
      <c r="Z314" s="235">
        <f t="shared" si="131"/>
        <v>0</v>
      </c>
      <c r="AA314" s="235">
        <f t="shared" si="131"/>
        <v>0</v>
      </c>
      <c r="AB314" s="235">
        <f t="shared" si="131"/>
        <v>0</v>
      </c>
      <c r="AC314" s="235">
        <f t="shared" si="131"/>
        <v>0</v>
      </c>
      <c r="AD314" s="235">
        <f t="shared" si="131"/>
        <v>0</v>
      </c>
      <c r="AE314" s="235">
        <f t="shared" si="131"/>
        <v>0</v>
      </c>
      <c r="AF314" s="235">
        <f t="shared" si="131"/>
        <v>0</v>
      </c>
      <c r="AG314" s="235">
        <f t="shared" si="131"/>
        <v>0</v>
      </c>
      <c r="AH314" s="235">
        <f t="shared" si="131"/>
        <v>0</v>
      </c>
      <c r="AI314" s="235">
        <f t="shared" si="131"/>
        <v>0</v>
      </c>
      <c r="AJ314" s="235">
        <f t="shared" si="131"/>
        <v>0</v>
      </c>
      <c r="AK314" s="235">
        <f t="shared" si="131"/>
        <v>0</v>
      </c>
      <c r="AL314" s="235">
        <f t="shared" si="131"/>
        <v>0</v>
      </c>
      <c r="AM314" s="235">
        <f t="shared" si="131"/>
        <v>0</v>
      </c>
      <c r="AN314" s="235">
        <f t="shared" si="131"/>
        <v>0</v>
      </c>
      <c r="AO314" s="235">
        <f t="shared" si="131"/>
        <v>0</v>
      </c>
      <c r="AP314" s="235">
        <f t="shared" si="131"/>
        <v>0</v>
      </c>
    </row>
    <row r="315" spans="1:42" x14ac:dyDescent="0.2">
      <c r="A315" s="16">
        <f t="shared" ref="A315:A322" si="132">A314+1</f>
        <v>3</v>
      </c>
      <c r="B315" s="233">
        <f t="shared" si="129"/>
        <v>0</v>
      </c>
      <c r="C315" s="235">
        <f t="shared" ref="C315:AP315" si="133">LOOKUP(C303,$B$271:$AP$271,$B$272:$AP$272)/100*$B629</f>
        <v>0</v>
      </c>
      <c r="D315" s="235">
        <f t="shared" si="133"/>
        <v>0</v>
      </c>
      <c r="E315" s="235">
        <f t="shared" si="133"/>
        <v>0</v>
      </c>
      <c r="F315" s="235">
        <f t="shared" si="133"/>
        <v>0</v>
      </c>
      <c r="G315" s="235">
        <f t="shared" si="133"/>
        <v>0</v>
      </c>
      <c r="H315" s="235">
        <f t="shared" si="133"/>
        <v>0</v>
      </c>
      <c r="I315" s="235">
        <f t="shared" si="133"/>
        <v>0</v>
      </c>
      <c r="J315" s="235">
        <f t="shared" si="133"/>
        <v>0</v>
      </c>
      <c r="K315" s="235">
        <f t="shared" si="133"/>
        <v>0</v>
      </c>
      <c r="L315" s="235">
        <f t="shared" si="133"/>
        <v>0</v>
      </c>
      <c r="M315" s="235">
        <f t="shared" si="133"/>
        <v>0</v>
      </c>
      <c r="N315" s="235">
        <f t="shared" si="133"/>
        <v>0</v>
      </c>
      <c r="O315" s="235">
        <f t="shared" si="133"/>
        <v>0</v>
      </c>
      <c r="P315" s="235">
        <f t="shared" si="133"/>
        <v>0</v>
      </c>
      <c r="Q315" s="235">
        <f t="shared" si="133"/>
        <v>0</v>
      </c>
      <c r="R315" s="235">
        <f t="shared" si="133"/>
        <v>0</v>
      </c>
      <c r="S315" s="235">
        <f t="shared" si="133"/>
        <v>0</v>
      </c>
      <c r="T315" s="235">
        <f t="shared" si="133"/>
        <v>0</v>
      </c>
      <c r="U315" s="235">
        <f t="shared" si="133"/>
        <v>0</v>
      </c>
      <c r="V315" s="235">
        <f t="shared" si="133"/>
        <v>0</v>
      </c>
      <c r="W315" s="235">
        <f t="shared" si="133"/>
        <v>0</v>
      </c>
      <c r="X315" s="235">
        <f t="shared" si="133"/>
        <v>0</v>
      </c>
      <c r="Y315" s="235">
        <f t="shared" si="133"/>
        <v>0</v>
      </c>
      <c r="Z315" s="235">
        <f t="shared" si="133"/>
        <v>0</v>
      </c>
      <c r="AA315" s="235">
        <f t="shared" si="133"/>
        <v>0</v>
      </c>
      <c r="AB315" s="235">
        <f t="shared" si="133"/>
        <v>0</v>
      </c>
      <c r="AC315" s="235">
        <f t="shared" si="133"/>
        <v>0</v>
      </c>
      <c r="AD315" s="235">
        <f t="shared" si="133"/>
        <v>0</v>
      </c>
      <c r="AE315" s="235">
        <f t="shared" si="133"/>
        <v>0</v>
      </c>
      <c r="AF315" s="235">
        <f t="shared" si="133"/>
        <v>0</v>
      </c>
      <c r="AG315" s="235">
        <f t="shared" si="133"/>
        <v>0</v>
      </c>
      <c r="AH315" s="235">
        <f t="shared" si="133"/>
        <v>0</v>
      </c>
      <c r="AI315" s="235">
        <f t="shared" si="133"/>
        <v>0</v>
      </c>
      <c r="AJ315" s="235">
        <f t="shared" si="133"/>
        <v>0</v>
      </c>
      <c r="AK315" s="235">
        <f t="shared" si="133"/>
        <v>0</v>
      </c>
      <c r="AL315" s="235">
        <f t="shared" si="133"/>
        <v>0</v>
      </c>
      <c r="AM315" s="235">
        <f t="shared" si="133"/>
        <v>0</v>
      </c>
      <c r="AN315" s="235">
        <f t="shared" si="133"/>
        <v>0</v>
      </c>
      <c r="AO315" s="235">
        <f t="shared" si="133"/>
        <v>0</v>
      </c>
      <c r="AP315" s="235">
        <f t="shared" si="133"/>
        <v>0</v>
      </c>
    </row>
    <row r="316" spans="1:42" x14ac:dyDescent="0.2">
      <c r="A316" s="16">
        <f t="shared" si="132"/>
        <v>4</v>
      </c>
      <c r="B316" s="233">
        <f t="shared" si="129"/>
        <v>0</v>
      </c>
      <c r="C316" s="235">
        <f t="shared" ref="C316:AP316" si="134">LOOKUP(C304,$B$271:$AP$271,$B$272:$AP$272)/100*$B630</f>
        <v>0</v>
      </c>
      <c r="D316" s="235">
        <f t="shared" si="134"/>
        <v>0</v>
      </c>
      <c r="E316" s="235">
        <f t="shared" si="134"/>
        <v>0</v>
      </c>
      <c r="F316" s="235">
        <f t="shared" si="134"/>
        <v>0</v>
      </c>
      <c r="G316" s="235">
        <f t="shared" si="134"/>
        <v>0</v>
      </c>
      <c r="H316" s="235">
        <f t="shared" si="134"/>
        <v>0</v>
      </c>
      <c r="I316" s="235">
        <f t="shared" si="134"/>
        <v>0</v>
      </c>
      <c r="J316" s="235">
        <f t="shared" si="134"/>
        <v>0</v>
      </c>
      <c r="K316" s="235">
        <f t="shared" si="134"/>
        <v>0</v>
      </c>
      <c r="L316" s="235">
        <f t="shared" si="134"/>
        <v>0</v>
      </c>
      <c r="M316" s="235">
        <f t="shared" si="134"/>
        <v>0</v>
      </c>
      <c r="N316" s="235">
        <f t="shared" si="134"/>
        <v>0</v>
      </c>
      <c r="O316" s="235">
        <f t="shared" si="134"/>
        <v>0</v>
      </c>
      <c r="P316" s="235">
        <f t="shared" si="134"/>
        <v>0</v>
      </c>
      <c r="Q316" s="235">
        <f t="shared" si="134"/>
        <v>0</v>
      </c>
      <c r="R316" s="235">
        <f t="shared" si="134"/>
        <v>0</v>
      </c>
      <c r="S316" s="235">
        <f t="shared" si="134"/>
        <v>0</v>
      </c>
      <c r="T316" s="235">
        <f t="shared" si="134"/>
        <v>0</v>
      </c>
      <c r="U316" s="235">
        <f t="shared" si="134"/>
        <v>0</v>
      </c>
      <c r="V316" s="235">
        <f t="shared" si="134"/>
        <v>0</v>
      </c>
      <c r="W316" s="235">
        <f t="shared" si="134"/>
        <v>0</v>
      </c>
      <c r="X316" s="235">
        <f t="shared" si="134"/>
        <v>0</v>
      </c>
      <c r="Y316" s="235">
        <f t="shared" si="134"/>
        <v>0</v>
      </c>
      <c r="Z316" s="235">
        <f t="shared" si="134"/>
        <v>0</v>
      </c>
      <c r="AA316" s="235">
        <f t="shared" si="134"/>
        <v>0</v>
      </c>
      <c r="AB316" s="235">
        <f t="shared" si="134"/>
        <v>0</v>
      </c>
      <c r="AC316" s="235">
        <f t="shared" si="134"/>
        <v>0</v>
      </c>
      <c r="AD316" s="235">
        <f t="shared" si="134"/>
        <v>0</v>
      </c>
      <c r="AE316" s="235">
        <f t="shared" si="134"/>
        <v>0</v>
      </c>
      <c r="AF316" s="235">
        <f t="shared" si="134"/>
        <v>0</v>
      </c>
      <c r="AG316" s="235">
        <f t="shared" si="134"/>
        <v>0</v>
      </c>
      <c r="AH316" s="235">
        <f t="shared" si="134"/>
        <v>0</v>
      </c>
      <c r="AI316" s="235">
        <f t="shared" si="134"/>
        <v>0</v>
      </c>
      <c r="AJ316" s="235">
        <f t="shared" si="134"/>
        <v>0</v>
      </c>
      <c r="AK316" s="235">
        <f t="shared" si="134"/>
        <v>0</v>
      </c>
      <c r="AL316" s="235">
        <f t="shared" si="134"/>
        <v>0</v>
      </c>
      <c r="AM316" s="235">
        <f t="shared" si="134"/>
        <v>0</v>
      </c>
      <c r="AN316" s="235">
        <f t="shared" si="134"/>
        <v>0</v>
      </c>
      <c r="AO316" s="235">
        <f t="shared" si="134"/>
        <v>0</v>
      </c>
      <c r="AP316" s="235">
        <f t="shared" si="134"/>
        <v>0</v>
      </c>
    </row>
    <row r="317" spans="1:42" x14ac:dyDescent="0.2">
      <c r="A317" s="16">
        <f t="shared" si="132"/>
        <v>5</v>
      </c>
      <c r="B317" s="233">
        <f t="shared" si="129"/>
        <v>0</v>
      </c>
      <c r="C317" s="235">
        <f t="shared" ref="C317:AP317" si="135">LOOKUP(C305,$B$271:$AP$271,$B$272:$AP$272)/100*$B631</f>
        <v>0</v>
      </c>
      <c r="D317" s="235">
        <f t="shared" si="135"/>
        <v>0</v>
      </c>
      <c r="E317" s="235">
        <f t="shared" si="135"/>
        <v>0</v>
      </c>
      <c r="F317" s="235">
        <f t="shared" si="135"/>
        <v>0</v>
      </c>
      <c r="G317" s="235">
        <f t="shared" si="135"/>
        <v>0</v>
      </c>
      <c r="H317" s="235">
        <f t="shared" si="135"/>
        <v>0</v>
      </c>
      <c r="I317" s="235">
        <f t="shared" si="135"/>
        <v>0</v>
      </c>
      <c r="J317" s="235">
        <f t="shared" si="135"/>
        <v>0</v>
      </c>
      <c r="K317" s="235">
        <f t="shared" si="135"/>
        <v>0</v>
      </c>
      <c r="L317" s="235">
        <f t="shared" si="135"/>
        <v>0</v>
      </c>
      <c r="M317" s="235">
        <f t="shared" si="135"/>
        <v>0</v>
      </c>
      <c r="N317" s="235">
        <f t="shared" si="135"/>
        <v>0</v>
      </c>
      <c r="O317" s="235">
        <f t="shared" si="135"/>
        <v>0</v>
      </c>
      <c r="P317" s="235">
        <f t="shared" si="135"/>
        <v>0</v>
      </c>
      <c r="Q317" s="235">
        <f t="shared" si="135"/>
        <v>0</v>
      </c>
      <c r="R317" s="235">
        <f t="shared" si="135"/>
        <v>0</v>
      </c>
      <c r="S317" s="235">
        <f t="shared" si="135"/>
        <v>0</v>
      </c>
      <c r="T317" s="235">
        <f t="shared" si="135"/>
        <v>0</v>
      </c>
      <c r="U317" s="235">
        <f t="shared" si="135"/>
        <v>0</v>
      </c>
      <c r="V317" s="235">
        <f t="shared" si="135"/>
        <v>0</v>
      </c>
      <c r="W317" s="235">
        <f t="shared" si="135"/>
        <v>0</v>
      </c>
      <c r="X317" s="235">
        <f t="shared" si="135"/>
        <v>0</v>
      </c>
      <c r="Y317" s="235">
        <f t="shared" si="135"/>
        <v>0</v>
      </c>
      <c r="Z317" s="235">
        <f t="shared" si="135"/>
        <v>0</v>
      </c>
      <c r="AA317" s="235">
        <f t="shared" si="135"/>
        <v>0</v>
      </c>
      <c r="AB317" s="235">
        <f t="shared" si="135"/>
        <v>0</v>
      </c>
      <c r="AC317" s="235">
        <f t="shared" si="135"/>
        <v>0</v>
      </c>
      <c r="AD317" s="235">
        <f t="shared" si="135"/>
        <v>0</v>
      </c>
      <c r="AE317" s="235">
        <f t="shared" si="135"/>
        <v>0</v>
      </c>
      <c r="AF317" s="235">
        <f t="shared" si="135"/>
        <v>0</v>
      </c>
      <c r="AG317" s="235">
        <f t="shared" si="135"/>
        <v>0</v>
      </c>
      <c r="AH317" s="235">
        <f t="shared" si="135"/>
        <v>0</v>
      </c>
      <c r="AI317" s="235">
        <f t="shared" si="135"/>
        <v>0</v>
      </c>
      <c r="AJ317" s="235">
        <f t="shared" si="135"/>
        <v>0</v>
      </c>
      <c r="AK317" s="235">
        <f t="shared" si="135"/>
        <v>0</v>
      </c>
      <c r="AL317" s="235">
        <f t="shared" si="135"/>
        <v>0</v>
      </c>
      <c r="AM317" s="235">
        <f t="shared" si="135"/>
        <v>0</v>
      </c>
      <c r="AN317" s="235">
        <f t="shared" si="135"/>
        <v>0</v>
      </c>
      <c r="AO317" s="235">
        <f t="shared" si="135"/>
        <v>0</v>
      </c>
      <c r="AP317" s="235">
        <f t="shared" si="135"/>
        <v>0</v>
      </c>
    </row>
    <row r="318" spans="1:42" x14ac:dyDescent="0.2">
      <c r="A318" s="16">
        <f t="shared" si="132"/>
        <v>6</v>
      </c>
      <c r="B318" s="233">
        <f t="shared" si="129"/>
        <v>0</v>
      </c>
      <c r="C318" s="235">
        <f t="shared" ref="C318:AP318" si="136">LOOKUP(C306,$B$271:$AP$271,$B$272:$AP$272)/100*$B632</f>
        <v>0</v>
      </c>
      <c r="D318" s="235">
        <f t="shared" si="136"/>
        <v>0</v>
      </c>
      <c r="E318" s="235">
        <f t="shared" si="136"/>
        <v>0</v>
      </c>
      <c r="F318" s="235">
        <f t="shared" si="136"/>
        <v>0</v>
      </c>
      <c r="G318" s="235">
        <f t="shared" si="136"/>
        <v>0</v>
      </c>
      <c r="H318" s="235">
        <f t="shared" si="136"/>
        <v>0</v>
      </c>
      <c r="I318" s="235">
        <f t="shared" si="136"/>
        <v>0</v>
      </c>
      <c r="J318" s="235">
        <f t="shared" si="136"/>
        <v>0</v>
      </c>
      <c r="K318" s="235">
        <f t="shared" si="136"/>
        <v>0</v>
      </c>
      <c r="L318" s="235">
        <f t="shared" si="136"/>
        <v>0</v>
      </c>
      <c r="M318" s="235">
        <f t="shared" si="136"/>
        <v>0</v>
      </c>
      <c r="N318" s="235">
        <f t="shared" si="136"/>
        <v>0</v>
      </c>
      <c r="O318" s="235">
        <f t="shared" si="136"/>
        <v>0</v>
      </c>
      <c r="P318" s="235">
        <f t="shared" si="136"/>
        <v>0</v>
      </c>
      <c r="Q318" s="235">
        <f t="shared" si="136"/>
        <v>0</v>
      </c>
      <c r="R318" s="235">
        <f t="shared" si="136"/>
        <v>0</v>
      </c>
      <c r="S318" s="235">
        <f t="shared" si="136"/>
        <v>0</v>
      </c>
      <c r="T318" s="235">
        <f t="shared" si="136"/>
        <v>0</v>
      </c>
      <c r="U318" s="235">
        <f t="shared" si="136"/>
        <v>0</v>
      </c>
      <c r="V318" s="235">
        <f t="shared" si="136"/>
        <v>0</v>
      </c>
      <c r="W318" s="235">
        <f t="shared" si="136"/>
        <v>0</v>
      </c>
      <c r="X318" s="235">
        <f t="shared" si="136"/>
        <v>0</v>
      </c>
      <c r="Y318" s="235">
        <f t="shared" si="136"/>
        <v>0</v>
      </c>
      <c r="Z318" s="235">
        <f t="shared" si="136"/>
        <v>0</v>
      </c>
      <c r="AA318" s="235">
        <f t="shared" si="136"/>
        <v>0</v>
      </c>
      <c r="AB318" s="235">
        <f t="shared" si="136"/>
        <v>0</v>
      </c>
      <c r="AC318" s="235">
        <f t="shared" si="136"/>
        <v>0</v>
      </c>
      <c r="AD318" s="235">
        <f t="shared" si="136"/>
        <v>0</v>
      </c>
      <c r="AE318" s="235">
        <f t="shared" si="136"/>
        <v>0</v>
      </c>
      <c r="AF318" s="235">
        <f t="shared" si="136"/>
        <v>0</v>
      </c>
      <c r="AG318" s="235">
        <f t="shared" si="136"/>
        <v>0</v>
      </c>
      <c r="AH318" s="235">
        <f t="shared" si="136"/>
        <v>0</v>
      </c>
      <c r="AI318" s="235">
        <f t="shared" si="136"/>
        <v>0</v>
      </c>
      <c r="AJ318" s="235">
        <f t="shared" si="136"/>
        <v>0</v>
      </c>
      <c r="AK318" s="235">
        <f t="shared" si="136"/>
        <v>0</v>
      </c>
      <c r="AL318" s="235">
        <f t="shared" si="136"/>
        <v>0</v>
      </c>
      <c r="AM318" s="235">
        <f t="shared" si="136"/>
        <v>0</v>
      </c>
      <c r="AN318" s="235">
        <f t="shared" si="136"/>
        <v>0</v>
      </c>
      <c r="AO318" s="235">
        <f t="shared" si="136"/>
        <v>0</v>
      </c>
      <c r="AP318" s="235">
        <f t="shared" si="136"/>
        <v>0</v>
      </c>
    </row>
    <row r="319" spans="1:42" x14ac:dyDescent="0.2">
      <c r="A319" s="16">
        <f t="shared" si="132"/>
        <v>7</v>
      </c>
      <c r="B319" s="233">
        <f t="shared" si="129"/>
        <v>0</v>
      </c>
      <c r="C319" s="235">
        <f t="shared" ref="C319:AP319" si="137">LOOKUP(C307,$B$271:$AP$271,$B$272:$AP$272)/100*$B633</f>
        <v>0</v>
      </c>
      <c r="D319" s="235">
        <f t="shared" si="137"/>
        <v>0</v>
      </c>
      <c r="E319" s="235">
        <f t="shared" si="137"/>
        <v>0</v>
      </c>
      <c r="F319" s="235">
        <f t="shared" si="137"/>
        <v>0</v>
      </c>
      <c r="G319" s="235">
        <f t="shared" si="137"/>
        <v>0</v>
      </c>
      <c r="H319" s="235">
        <f t="shared" si="137"/>
        <v>0</v>
      </c>
      <c r="I319" s="235">
        <f t="shared" si="137"/>
        <v>0</v>
      </c>
      <c r="J319" s="235">
        <f t="shared" si="137"/>
        <v>0</v>
      </c>
      <c r="K319" s="235">
        <f t="shared" si="137"/>
        <v>0</v>
      </c>
      <c r="L319" s="235">
        <f t="shared" si="137"/>
        <v>0</v>
      </c>
      <c r="M319" s="235">
        <f t="shared" si="137"/>
        <v>0</v>
      </c>
      <c r="N319" s="235">
        <f t="shared" si="137"/>
        <v>0</v>
      </c>
      <c r="O319" s="235">
        <f t="shared" si="137"/>
        <v>0</v>
      </c>
      <c r="P319" s="235">
        <f t="shared" si="137"/>
        <v>0</v>
      </c>
      <c r="Q319" s="235">
        <f t="shared" si="137"/>
        <v>0</v>
      </c>
      <c r="R319" s="235">
        <f t="shared" si="137"/>
        <v>0</v>
      </c>
      <c r="S319" s="235">
        <f t="shared" si="137"/>
        <v>0</v>
      </c>
      <c r="T319" s="235">
        <f t="shared" si="137"/>
        <v>0</v>
      </c>
      <c r="U319" s="235">
        <f t="shared" si="137"/>
        <v>0</v>
      </c>
      <c r="V319" s="235">
        <f t="shared" si="137"/>
        <v>0</v>
      </c>
      <c r="W319" s="235">
        <f t="shared" si="137"/>
        <v>0</v>
      </c>
      <c r="X319" s="235">
        <f t="shared" si="137"/>
        <v>0</v>
      </c>
      <c r="Y319" s="235">
        <f t="shared" si="137"/>
        <v>0</v>
      </c>
      <c r="Z319" s="235">
        <f t="shared" si="137"/>
        <v>0</v>
      </c>
      <c r="AA319" s="235">
        <f t="shared" si="137"/>
        <v>0</v>
      </c>
      <c r="AB319" s="235">
        <f t="shared" si="137"/>
        <v>0</v>
      </c>
      <c r="AC319" s="235">
        <f t="shared" si="137"/>
        <v>0</v>
      </c>
      <c r="AD319" s="235">
        <f t="shared" si="137"/>
        <v>0</v>
      </c>
      <c r="AE319" s="235">
        <f t="shared" si="137"/>
        <v>0</v>
      </c>
      <c r="AF319" s="235">
        <f t="shared" si="137"/>
        <v>0</v>
      </c>
      <c r="AG319" s="235">
        <f t="shared" si="137"/>
        <v>0</v>
      </c>
      <c r="AH319" s="235">
        <f t="shared" si="137"/>
        <v>0</v>
      </c>
      <c r="AI319" s="235">
        <f t="shared" si="137"/>
        <v>0</v>
      </c>
      <c r="AJ319" s="235">
        <f t="shared" si="137"/>
        <v>0</v>
      </c>
      <c r="AK319" s="235">
        <f t="shared" si="137"/>
        <v>0</v>
      </c>
      <c r="AL319" s="235">
        <f t="shared" si="137"/>
        <v>0</v>
      </c>
      <c r="AM319" s="235">
        <f t="shared" si="137"/>
        <v>0</v>
      </c>
      <c r="AN319" s="235">
        <f t="shared" si="137"/>
        <v>0</v>
      </c>
      <c r="AO319" s="235">
        <f t="shared" si="137"/>
        <v>0</v>
      </c>
      <c r="AP319" s="235">
        <f t="shared" si="137"/>
        <v>0</v>
      </c>
    </row>
    <row r="320" spans="1:42" x14ac:dyDescent="0.2">
      <c r="A320" s="16">
        <f t="shared" si="132"/>
        <v>8</v>
      </c>
      <c r="B320" s="233">
        <f t="shared" si="129"/>
        <v>0</v>
      </c>
      <c r="C320" s="235">
        <f t="shared" ref="C320:AP320" si="138">LOOKUP(C308,$B$271:$AP$271,$B$272:$AP$272)/100*$B634</f>
        <v>0</v>
      </c>
      <c r="D320" s="235">
        <f t="shared" si="138"/>
        <v>0</v>
      </c>
      <c r="E320" s="235">
        <f t="shared" si="138"/>
        <v>0</v>
      </c>
      <c r="F320" s="235">
        <f t="shared" si="138"/>
        <v>0</v>
      </c>
      <c r="G320" s="235">
        <f t="shared" si="138"/>
        <v>0</v>
      </c>
      <c r="H320" s="235">
        <f t="shared" si="138"/>
        <v>0</v>
      </c>
      <c r="I320" s="235">
        <f t="shared" si="138"/>
        <v>0</v>
      </c>
      <c r="J320" s="235">
        <f t="shared" si="138"/>
        <v>0</v>
      </c>
      <c r="K320" s="235">
        <f t="shared" si="138"/>
        <v>0</v>
      </c>
      <c r="L320" s="235">
        <f t="shared" si="138"/>
        <v>0</v>
      </c>
      <c r="M320" s="235">
        <f t="shared" si="138"/>
        <v>0</v>
      </c>
      <c r="N320" s="235">
        <f t="shared" si="138"/>
        <v>0</v>
      </c>
      <c r="O320" s="235">
        <f t="shared" si="138"/>
        <v>0</v>
      </c>
      <c r="P320" s="235">
        <f t="shared" si="138"/>
        <v>0</v>
      </c>
      <c r="Q320" s="235">
        <f t="shared" si="138"/>
        <v>0</v>
      </c>
      <c r="R320" s="235">
        <f t="shared" si="138"/>
        <v>0</v>
      </c>
      <c r="S320" s="235">
        <f t="shared" si="138"/>
        <v>0</v>
      </c>
      <c r="T320" s="235">
        <f t="shared" si="138"/>
        <v>0</v>
      </c>
      <c r="U320" s="235">
        <f t="shared" si="138"/>
        <v>0</v>
      </c>
      <c r="V320" s="235">
        <f t="shared" si="138"/>
        <v>0</v>
      </c>
      <c r="W320" s="235">
        <f t="shared" si="138"/>
        <v>0</v>
      </c>
      <c r="X320" s="235">
        <f t="shared" si="138"/>
        <v>0</v>
      </c>
      <c r="Y320" s="235">
        <f t="shared" si="138"/>
        <v>0</v>
      </c>
      <c r="Z320" s="235">
        <f t="shared" si="138"/>
        <v>0</v>
      </c>
      <c r="AA320" s="235">
        <f t="shared" si="138"/>
        <v>0</v>
      </c>
      <c r="AB320" s="235">
        <f t="shared" si="138"/>
        <v>0</v>
      </c>
      <c r="AC320" s="235">
        <f t="shared" si="138"/>
        <v>0</v>
      </c>
      <c r="AD320" s="235">
        <f t="shared" si="138"/>
        <v>0</v>
      </c>
      <c r="AE320" s="235">
        <f t="shared" si="138"/>
        <v>0</v>
      </c>
      <c r="AF320" s="235">
        <f t="shared" si="138"/>
        <v>0</v>
      </c>
      <c r="AG320" s="235">
        <f t="shared" si="138"/>
        <v>0</v>
      </c>
      <c r="AH320" s="235">
        <f t="shared" si="138"/>
        <v>0</v>
      </c>
      <c r="AI320" s="235">
        <f t="shared" si="138"/>
        <v>0</v>
      </c>
      <c r="AJ320" s="235">
        <f t="shared" si="138"/>
        <v>0</v>
      </c>
      <c r="AK320" s="235">
        <f t="shared" si="138"/>
        <v>0</v>
      </c>
      <c r="AL320" s="235">
        <f t="shared" si="138"/>
        <v>0</v>
      </c>
      <c r="AM320" s="235">
        <f t="shared" si="138"/>
        <v>0</v>
      </c>
      <c r="AN320" s="235">
        <f t="shared" si="138"/>
        <v>0</v>
      </c>
      <c r="AO320" s="235">
        <f t="shared" si="138"/>
        <v>0</v>
      </c>
      <c r="AP320" s="235">
        <f t="shared" si="138"/>
        <v>0</v>
      </c>
    </row>
    <row r="321" spans="1:42" x14ac:dyDescent="0.2">
      <c r="A321" s="16">
        <f>A320+1</f>
        <v>9</v>
      </c>
      <c r="B321" s="233">
        <f t="shared" si="129"/>
        <v>0</v>
      </c>
      <c r="C321" s="235">
        <f t="shared" ref="C321:AP321" si="139">LOOKUP(C309,$B$271:$AP$271,$B$272:$AP$272)/100*$B635</f>
        <v>0</v>
      </c>
      <c r="D321" s="235">
        <f t="shared" si="139"/>
        <v>0</v>
      </c>
      <c r="E321" s="235">
        <f t="shared" si="139"/>
        <v>0</v>
      </c>
      <c r="F321" s="235">
        <f t="shared" si="139"/>
        <v>0</v>
      </c>
      <c r="G321" s="235">
        <f t="shared" si="139"/>
        <v>0</v>
      </c>
      <c r="H321" s="235">
        <f t="shared" si="139"/>
        <v>0</v>
      </c>
      <c r="I321" s="235">
        <f t="shared" si="139"/>
        <v>0</v>
      </c>
      <c r="J321" s="235">
        <f t="shared" si="139"/>
        <v>0</v>
      </c>
      <c r="K321" s="235">
        <f t="shared" si="139"/>
        <v>0</v>
      </c>
      <c r="L321" s="235">
        <f t="shared" si="139"/>
        <v>0</v>
      </c>
      <c r="M321" s="235">
        <f t="shared" si="139"/>
        <v>0</v>
      </c>
      <c r="N321" s="235">
        <f t="shared" si="139"/>
        <v>0</v>
      </c>
      <c r="O321" s="235">
        <f t="shared" si="139"/>
        <v>0</v>
      </c>
      <c r="P321" s="235">
        <f t="shared" si="139"/>
        <v>0</v>
      </c>
      <c r="Q321" s="235">
        <f t="shared" si="139"/>
        <v>0</v>
      </c>
      <c r="R321" s="235">
        <f t="shared" si="139"/>
        <v>0</v>
      </c>
      <c r="S321" s="235">
        <f t="shared" si="139"/>
        <v>0</v>
      </c>
      <c r="T321" s="235">
        <f t="shared" si="139"/>
        <v>0</v>
      </c>
      <c r="U321" s="235">
        <f t="shared" si="139"/>
        <v>0</v>
      </c>
      <c r="V321" s="235">
        <f t="shared" si="139"/>
        <v>0</v>
      </c>
      <c r="W321" s="235">
        <f t="shared" si="139"/>
        <v>0</v>
      </c>
      <c r="X321" s="235">
        <f t="shared" si="139"/>
        <v>0</v>
      </c>
      <c r="Y321" s="235">
        <f t="shared" si="139"/>
        <v>0</v>
      </c>
      <c r="Z321" s="235">
        <f t="shared" si="139"/>
        <v>0</v>
      </c>
      <c r="AA321" s="235">
        <f t="shared" si="139"/>
        <v>0</v>
      </c>
      <c r="AB321" s="235">
        <f t="shared" si="139"/>
        <v>0</v>
      </c>
      <c r="AC321" s="235">
        <f t="shared" si="139"/>
        <v>0</v>
      </c>
      <c r="AD321" s="235">
        <f t="shared" si="139"/>
        <v>0</v>
      </c>
      <c r="AE321" s="235">
        <f t="shared" si="139"/>
        <v>0</v>
      </c>
      <c r="AF321" s="235">
        <f t="shared" si="139"/>
        <v>0</v>
      </c>
      <c r="AG321" s="235">
        <f t="shared" si="139"/>
        <v>0</v>
      </c>
      <c r="AH321" s="235">
        <f t="shared" si="139"/>
        <v>0</v>
      </c>
      <c r="AI321" s="235">
        <f t="shared" si="139"/>
        <v>0</v>
      </c>
      <c r="AJ321" s="235">
        <f t="shared" si="139"/>
        <v>0</v>
      </c>
      <c r="AK321" s="235">
        <f t="shared" si="139"/>
        <v>0</v>
      </c>
      <c r="AL321" s="235">
        <f t="shared" si="139"/>
        <v>0</v>
      </c>
      <c r="AM321" s="235">
        <f t="shared" si="139"/>
        <v>0</v>
      </c>
      <c r="AN321" s="235">
        <f t="shared" si="139"/>
        <v>0</v>
      </c>
      <c r="AO321" s="235">
        <f t="shared" si="139"/>
        <v>0</v>
      </c>
      <c r="AP321" s="235">
        <f t="shared" si="139"/>
        <v>0</v>
      </c>
    </row>
    <row r="322" spans="1:42" x14ac:dyDescent="0.2">
      <c r="A322" s="16">
        <f t="shared" si="132"/>
        <v>10</v>
      </c>
      <c r="B322" s="233">
        <f t="shared" si="129"/>
        <v>0</v>
      </c>
      <c r="C322" s="235">
        <f t="shared" ref="C322:AP322" si="140">LOOKUP(C310,$B$271:$AP$271,$B$272:$AP$272)/100*$B636</f>
        <v>0</v>
      </c>
      <c r="D322" s="235">
        <f t="shared" si="140"/>
        <v>0</v>
      </c>
      <c r="E322" s="235">
        <f t="shared" si="140"/>
        <v>0</v>
      </c>
      <c r="F322" s="235">
        <f t="shared" si="140"/>
        <v>0</v>
      </c>
      <c r="G322" s="235">
        <f t="shared" si="140"/>
        <v>0</v>
      </c>
      <c r="H322" s="235">
        <f t="shared" si="140"/>
        <v>0</v>
      </c>
      <c r="I322" s="235">
        <f t="shared" si="140"/>
        <v>0</v>
      </c>
      <c r="J322" s="235">
        <f t="shared" si="140"/>
        <v>0</v>
      </c>
      <c r="K322" s="235">
        <f t="shared" si="140"/>
        <v>0</v>
      </c>
      <c r="L322" s="235">
        <f t="shared" si="140"/>
        <v>0</v>
      </c>
      <c r="M322" s="235">
        <f t="shared" si="140"/>
        <v>0</v>
      </c>
      <c r="N322" s="235">
        <f t="shared" si="140"/>
        <v>0</v>
      </c>
      <c r="O322" s="235">
        <f t="shared" si="140"/>
        <v>0</v>
      </c>
      <c r="P322" s="235">
        <f t="shared" si="140"/>
        <v>0</v>
      </c>
      <c r="Q322" s="235">
        <f t="shared" si="140"/>
        <v>0</v>
      </c>
      <c r="R322" s="235">
        <f t="shared" si="140"/>
        <v>0</v>
      </c>
      <c r="S322" s="235">
        <f t="shared" si="140"/>
        <v>0</v>
      </c>
      <c r="T322" s="235">
        <f t="shared" si="140"/>
        <v>0</v>
      </c>
      <c r="U322" s="235">
        <f t="shared" si="140"/>
        <v>0</v>
      </c>
      <c r="V322" s="235">
        <f t="shared" si="140"/>
        <v>0</v>
      </c>
      <c r="W322" s="235">
        <f t="shared" si="140"/>
        <v>0</v>
      </c>
      <c r="X322" s="235">
        <f t="shared" si="140"/>
        <v>0</v>
      </c>
      <c r="Y322" s="235">
        <f t="shared" si="140"/>
        <v>0</v>
      </c>
      <c r="Z322" s="235">
        <f t="shared" si="140"/>
        <v>0</v>
      </c>
      <c r="AA322" s="235">
        <f t="shared" si="140"/>
        <v>0</v>
      </c>
      <c r="AB322" s="235">
        <f t="shared" si="140"/>
        <v>0</v>
      </c>
      <c r="AC322" s="235">
        <f t="shared" si="140"/>
        <v>0</v>
      </c>
      <c r="AD322" s="235">
        <f t="shared" si="140"/>
        <v>0</v>
      </c>
      <c r="AE322" s="235">
        <f t="shared" si="140"/>
        <v>0</v>
      </c>
      <c r="AF322" s="235">
        <f t="shared" si="140"/>
        <v>0</v>
      </c>
      <c r="AG322" s="235">
        <f t="shared" si="140"/>
        <v>0</v>
      </c>
      <c r="AH322" s="235">
        <f t="shared" si="140"/>
        <v>0</v>
      </c>
      <c r="AI322" s="235">
        <f t="shared" si="140"/>
        <v>0</v>
      </c>
      <c r="AJ322" s="235">
        <f t="shared" si="140"/>
        <v>0</v>
      </c>
      <c r="AK322" s="235">
        <f t="shared" si="140"/>
        <v>0</v>
      </c>
      <c r="AL322" s="235">
        <f t="shared" si="140"/>
        <v>0</v>
      </c>
      <c r="AM322" s="235">
        <f t="shared" si="140"/>
        <v>0</v>
      </c>
      <c r="AN322" s="235">
        <f t="shared" si="140"/>
        <v>0</v>
      </c>
      <c r="AO322" s="235">
        <f t="shared" si="140"/>
        <v>0</v>
      </c>
      <c r="AP322" s="235">
        <f t="shared" si="140"/>
        <v>0</v>
      </c>
    </row>
    <row r="323" spans="1:42" s="16" customFormat="1" ht="12" customHeight="1" x14ac:dyDescent="0.2">
      <c r="A323" s="39" t="s">
        <v>13</v>
      </c>
      <c r="B323" s="123"/>
      <c r="C323" s="214">
        <f>SUM(C313:C322)</f>
        <v>0</v>
      </c>
      <c r="D323" s="214">
        <f t="shared" ref="D323:AP323" si="141">SUM(D313:D322)</f>
        <v>0</v>
      </c>
      <c r="E323" s="214">
        <f t="shared" si="141"/>
        <v>0</v>
      </c>
      <c r="F323" s="214">
        <f t="shared" si="141"/>
        <v>0</v>
      </c>
      <c r="G323" s="214">
        <f t="shared" si="141"/>
        <v>0</v>
      </c>
      <c r="H323" s="214">
        <f t="shared" si="141"/>
        <v>0</v>
      </c>
      <c r="I323" s="214">
        <f t="shared" si="141"/>
        <v>0</v>
      </c>
      <c r="J323" s="214">
        <f t="shared" si="141"/>
        <v>0</v>
      </c>
      <c r="K323" s="214">
        <f t="shared" si="141"/>
        <v>0</v>
      </c>
      <c r="L323" s="214">
        <f t="shared" si="141"/>
        <v>0</v>
      </c>
      <c r="M323" s="214">
        <f t="shared" si="141"/>
        <v>0</v>
      </c>
      <c r="N323" s="214">
        <f t="shared" si="141"/>
        <v>0</v>
      </c>
      <c r="O323" s="214">
        <f t="shared" si="141"/>
        <v>0</v>
      </c>
      <c r="P323" s="214">
        <f t="shared" si="141"/>
        <v>0</v>
      </c>
      <c r="Q323" s="214">
        <f t="shared" si="141"/>
        <v>0</v>
      </c>
      <c r="R323" s="214">
        <f t="shared" si="141"/>
        <v>0</v>
      </c>
      <c r="S323" s="214">
        <f t="shared" si="141"/>
        <v>0</v>
      </c>
      <c r="T323" s="214">
        <f t="shared" si="141"/>
        <v>0</v>
      </c>
      <c r="U323" s="214">
        <f t="shared" si="141"/>
        <v>0</v>
      </c>
      <c r="V323" s="214">
        <f t="shared" si="141"/>
        <v>0</v>
      </c>
      <c r="W323" s="214">
        <f t="shared" si="141"/>
        <v>0</v>
      </c>
      <c r="X323" s="214">
        <f t="shared" si="141"/>
        <v>0</v>
      </c>
      <c r="Y323" s="214">
        <f t="shared" si="141"/>
        <v>0</v>
      </c>
      <c r="Z323" s="214">
        <f t="shared" si="141"/>
        <v>0</v>
      </c>
      <c r="AA323" s="214">
        <f t="shared" si="141"/>
        <v>0</v>
      </c>
      <c r="AB323" s="214">
        <f t="shared" si="141"/>
        <v>0</v>
      </c>
      <c r="AC323" s="214">
        <f t="shared" si="141"/>
        <v>0</v>
      </c>
      <c r="AD323" s="214">
        <f t="shared" si="141"/>
        <v>0</v>
      </c>
      <c r="AE323" s="214">
        <f t="shared" si="141"/>
        <v>0</v>
      </c>
      <c r="AF323" s="214">
        <f t="shared" si="141"/>
        <v>0</v>
      </c>
      <c r="AG323" s="214">
        <f t="shared" si="141"/>
        <v>0</v>
      </c>
      <c r="AH323" s="214">
        <f t="shared" si="141"/>
        <v>0</v>
      </c>
      <c r="AI323" s="214">
        <f t="shared" si="141"/>
        <v>0</v>
      </c>
      <c r="AJ323" s="214">
        <f t="shared" si="141"/>
        <v>0</v>
      </c>
      <c r="AK323" s="214">
        <f t="shared" si="141"/>
        <v>0</v>
      </c>
      <c r="AL323" s="214">
        <f t="shared" si="141"/>
        <v>0</v>
      </c>
      <c r="AM323" s="214">
        <f t="shared" si="141"/>
        <v>0</v>
      </c>
      <c r="AN323" s="214">
        <f t="shared" si="141"/>
        <v>0</v>
      </c>
      <c r="AO323" s="214">
        <f t="shared" si="141"/>
        <v>0</v>
      </c>
      <c r="AP323" s="214">
        <f t="shared" si="141"/>
        <v>0</v>
      </c>
    </row>
    <row r="324" spans="1:42" x14ac:dyDescent="0.2">
      <c r="A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spans="1:42" x14ac:dyDescent="0.2">
      <c r="A325" s="30" t="s">
        <v>96</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2" t="s">
        <v>79</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16">
        <v>1</v>
      </c>
      <c r="B327" s="4">
        <v>0</v>
      </c>
      <c r="C327" s="213">
        <f>IF(C$2&lt;=analysis_period,IF(SUM($C659:C659)&gt;0,B327+1,0),0)</f>
        <v>0</v>
      </c>
      <c r="D327" s="213">
        <f>IF(D$2&lt;=analysis_period,IF(SUM($C659:D659)&gt;0,C327+1,0),0)</f>
        <v>0</v>
      </c>
      <c r="E327" s="213">
        <f>IF(E$2&lt;=analysis_period,IF(SUM($C659:E659)&gt;0,D327+1,0),0)</f>
        <v>0</v>
      </c>
      <c r="F327" s="213">
        <f>IF(F$2&lt;=analysis_period,IF(SUM($C659:F659)&gt;0,E327+1,0),0)</f>
        <v>0</v>
      </c>
      <c r="G327" s="213">
        <f>IF(G$2&lt;=analysis_period,IF(SUM($C659:G659)&gt;0,F327+1,0),0)</f>
        <v>0</v>
      </c>
      <c r="H327" s="213">
        <f>IF(H$2&lt;=analysis_period,IF(SUM($C659:H659)&gt;0,G327+1,0),0)</f>
        <v>0</v>
      </c>
      <c r="I327" s="213">
        <f>IF(I$2&lt;=analysis_period,IF(SUM($C659:I659)&gt;0,H327+1,0),0)</f>
        <v>0</v>
      </c>
      <c r="J327" s="213">
        <f>IF(J$2&lt;=analysis_period,IF(SUM($C659:J659)&gt;0,I327+1,0),0)</f>
        <v>0</v>
      </c>
      <c r="K327" s="213">
        <f>IF(K$2&lt;=analysis_period,IF(SUM($C659:K659)&gt;0,J327+1,0),0)</f>
        <v>0</v>
      </c>
      <c r="L327" s="213">
        <f>IF(L$2&lt;=analysis_period,IF(SUM($C659:L659)&gt;0,K327+1,0),0)</f>
        <v>0</v>
      </c>
      <c r="M327" s="213">
        <f>IF(M$2&lt;=analysis_period,IF(SUM($C659:M659)&gt;0,L327+1,0),0)</f>
        <v>0</v>
      </c>
      <c r="N327" s="213">
        <f>IF(N$2&lt;=analysis_period,IF(SUM($C659:N659)&gt;0,M327+1,0),0)</f>
        <v>0</v>
      </c>
      <c r="O327" s="213">
        <f>IF(O$2&lt;=analysis_period,IF(SUM($C659:O659)&gt;0,N327+1,0),0)</f>
        <v>0</v>
      </c>
      <c r="P327" s="213">
        <f>IF(P$2&lt;=analysis_period,IF(SUM($C659:P659)&gt;0,O327+1,0),0)</f>
        <v>0</v>
      </c>
      <c r="Q327" s="213">
        <f>IF(Q$2&lt;=analysis_period,IF(SUM($C659:Q659)&gt;0,P327+1,0),0)</f>
        <v>0</v>
      </c>
      <c r="R327" s="213">
        <f>IF(R$2&lt;=analysis_period,IF(SUM($C659:R659)&gt;0,Q327+1,0),0)</f>
        <v>0</v>
      </c>
      <c r="S327" s="213">
        <f>IF(S$2&lt;=analysis_period,IF(SUM($C659:S659)&gt;0,R327+1,0),0)</f>
        <v>0</v>
      </c>
      <c r="T327" s="213">
        <f>IF(T$2&lt;=analysis_period,IF(SUM($C659:T659)&gt;0,S327+1,0),0)</f>
        <v>0</v>
      </c>
      <c r="U327" s="213">
        <f>IF(U$2&lt;=analysis_period,IF(SUM($C659:U659)&gt;0,T327+1,0),0)</f>
        <v>0</v>
      </c>
      <c r="V327" s="213">
        <f>IF(V$2&lt;=analysis_period,IF(SUM($C659:V659)&gt;0,U327+1,0),0)</f>
        <v>0</v>
      </c>
      <c r="W327" s="213">
        <f>IF(W$2&lt;=analysis_period,IF(SUM($C659:W659)&gt;0,V327+1,0),0)</f>
        <v>0</v>
      </c>
      <c r="X327" s="213">
        <f>IF(X$2&lt;=analysis_period,IF(SUM($C659:X659)&gt;0,W327+1,0),0)</f>
        <v>0</v>
      </c>
      <c r="Y327" s="213">
        <f>IF(Y$2&lt;=analysis_period,IF(SUM($C659:Y659)&gt;0,X327+1,0),0)</f>
        <v>0</v>
      </c>
      <c r="Z327" s="213">
        <f>IF(Z$2&lt;=analysis_period,IF(SUM($C659:Z659)&gt;0,Y327+1,0),0)</f>
        <v>0</v>
      </c>
      <c r="AA327" s="213">
        <f>IF(AA$2&lt;=analysis_period,IF(SUM($C659:AA659)&gt;0,Z327+1,0),0)</f>
        <v>0</v>
      </c>
      <c r="AB327" s="213">
        <f>IF(AB$2&lt;=analysis_period,IF(SUM($C659:AB659)&gt;0,AA327+1,0),0)</f>
        <v>0</v>
      </c>
      <c r="AC327" s="213">
        <f>IF(AC$2&lt;=analysis_period,IF(SUM($C659:AC659)&gt;0,AB327+1,0),0)</f>
        <v>0</v>
      </c>
      <c r="AD327" s="213">
        <f>IF(AD$2&lt;=analysis_period,IF(SUM($C659:AD659)&gt;0,AC327+1,0),0)</f>
        <v>0</v>
      </c>
      <c r="AE327" s="213">
        <f>IF(AE$2&lt;=analysis_period,IF(SUM($C659:AE659)&gt;0,AD327+1,0),0)</f>
        <v>0</v>
      </c>
      <c r="AF327" s="213">
        <f>IF(AF$2&lt;=analysis_period,IF(SUM($C659:AF659)&gt;0,AE327+1,0),0)</f>
        <v>0</v>
      </c>
      <c r="AG327" s="213">
        <f>IF(AG$2&lt;=analysis_period,IF(SUM($C659:AG659)&gt;0,AF327+1,0),0)</f>
        <v>0</v>
      </c>
      <c r="AH327" s="213">
        <f>IF(AH$2&lt;=analysis_period,IF(SUM($C659:AH659)&gt;0,AG327+1,0),0)</f>
        <v>0</v>
      </c>
      <c r="AI327" s="213">
        <f>IF(AI$2&lt;=analysis_period,IF(SUM($C659:AI659)&gt;0,AH327+1,0),0)</f>
        <v>0</v>
      </c>
      <c r="AJ327" s="213">
        <f>IF(AJ$2&lt;=analysis_period,IF(SUM($C659:AJ659)&gt;0,AI327+1,0),0)</f>
        <v>0</v>
      </c>
      <c r="AK327" s="213">
        <f>IF(AK$2&lt;=analysis_period,IF(SUM($C659:AK659)&gt;0,AJ327+1,0),0)</f>
        <v>0</v>
      </c>
      <c r="AL327" s="213">
        <f>IF(AL$2&lt;=analysis_period,IF(SUM($C659:AL659)&gt;0,AK327+1,0),0)</f>
        <v>0</v>
      </c>
      <c r="AM327" s="213">
        <f>IF(AM$2&lt;=analysis_period,IF(SUM($C659:AM659)&gt;0,AL327+1,0),0)</f>
        <v>0</v>
      </c>
      <c r="AN327" s="213">
        <f>IF(AN$2&lt;=analysis_period,IF(SUM($C659:AN659)&gt;0,AM327+1,0),0)</f>
        <v>0</v>
      </c>
      <c r="AO327" s="213">
        <f>IF(AO$2&lt;=analysis_period,IF(SUM($C659:AO659)&gt;0,AN327+1,0),0)</f>
        <v>0</v>
      </c>
      <c r="AP327" s="213">
        <f>IF(AP$2&lt;=analysis_period,IF(SUM($C659:AP659)&gt;0,AO327+1,0),0)</f>
        <v>0</v>
      </c>
    </row>
    <row r="328" spans="1:42" x14ac:dyDescent="0.2">
      <c r="A328" s="16">
        <f>A327+1</f>
        <v>2</v>
      </c>
      <c r="B328" s="4">
        <v>0</v>
      </c>
      <c r="C328" s="213">
        <f>IF(C$2&lt;=analysis_period,IF(SUM($C660:C660)&gt;0,B328+1,0),0)</f>
        <v>0</v>
      </c>
      <c r="D328" s="213">
        <f>IF(D$2&lt;=analysis_period,IF(SUM($C660:D660)&gt;0,C328+1,0),0)</f>
        <v>0</v>
      </c>
      <c r="E328" s="213">
        <f>IF(E$2&lt;=analysis_period,IF(SUM($C660:E660)&gt;0,D328+1,0),0)</f>
        <v>0</v>
      </c>
      <c r="F328" s="213">
        <f>IF(F$2&lt;=analysis_period,IF(SUM($C660:F660)&gt;0,E328+1,0),0)</f>
        <v>0</v>
      </c>
      <c r="G328" s="213">
        <f>IF(G$2&lt;=analysis_period,IF(SUM($C660:G660)&gt;0,F328+1,0),0)</f>
        <v>0</v>
      </c>
      <c r="H328" s="213">
        <f>IF(H$2&lt;=analysis_period,IF(SUM($C660:H660)&gt;0,G328+1,0),0)</f>
        <v>0</v>
      </c>
      <c r="I328" s="213">
        <f>IF(I$2&lt;=analysis_period,IF(SUM($C660:I660)&gt;0,H328+1,0),0)</f>
        <v>0</v>
      </c>
      <c r="J328" s="213">
        <f>IF(J$2&lt;=analysis_period,IF(SUM($C660:J660)&gt;0,I328+1,0),0)</f>
        <v>0</v>
      </c>
      <c r="K328" s="213">
        <f>IF(K$2&lt;=analysis_period,IF(SUM($C660:K660)&gt;0,J328+1,0),0)</f>
        <v>0</v>
      </c>
      <c r="L328" s="213">
        <f>IF(L$2&lt;=analysis_period,IF(SUM($C660:L660)&gt;0,K328+1,0),0)</f>
        <v>0</v>
      </c>
      <c r="M328" s="213">
        <f>IF(M$2&lt;=analysis_period,IF(SUM($C660:M660)&gt;0,L328+1,0),0)</f>
        <v>0</v>
      </c>
      <c r="N328" s="213">
        <f>IF(N$2&lt;=analysis_period,IF(SUM($C660:N660)&gt;0,M328+1,0),0)</f>
        <v>0</v>
      </c>
      <c r="O328" s="213">
        <f>IF(O$2&lt;=analysis_period,IF(SUM($C660:O660)&gt;0,N328+1,0),0)</f>
        <v>0</v>
      </c>
      <c r="P328" s="213">
        <f>IF(P$2&lt;=analysis_period,IF(SUM($C660:P660)&gt;0,O328+1,0),0)</f>
        <v>0</v>
      </c>
      <c r="Q328" s="213">
        <f>IF(Q$2&lt;=analysis_period,IF(SUM($C660:Q660)&gt;0,P328+1,0),0)</f>
        <v>0</v>
      </c>
      <c r="R328" s="213">
        <f>IF(R$2&lt;=analysis_period,IF(SUM($C660:R660)&gt;0,Q328+1,0),0)</f>
        <v>0</v>
      </c>
      <c r="S328" s="213">
        <f>IF(S$2&lt;=analysis_period,IF(SUM($C660:S660)&gt;0,R328+1,0),0)</f>
        <v>0</v>
      </c>
      <c r="T328" s="213">
        <f>IF(T$2&lt;=analysis_period,IF(SUM($C660:T660)&gt;0,S328+1,0),0)</f>
        <v>0</v>
      </c>
      <c r="U328" s="213">
        <f>IF(U$2&lt;=analysis_period,IF(SUM($C660:U660)&gt;0,T328+1,0),0)</f>
        <v>0</v>
      </c>
      <c r="V328" s="213">
        <f>IF(V$2&lt;=analysis_period,IF(SUM($C660:V660)&gt;0,U328+1,0),0)</f>
        <v>0</v>
      </c>
      <c r="W328" s="213">
        <f>IF(W$2&lt;=analysis_period,IF(SUM($C660:W660)&gt;0,V328+1,0),0)</f>
        <v>0</v>
      </c>
      <c r="X328" s="213">
        <f>IF(X$2&lt;=analysis_period,IF(SUM($C660:X660)&gt;0,W328+1,0),0)</f>
        <v>0</v>
      </c>
      <c r="Y328" s="213">
        <f>IF(Y$2&lt;=analysis_period,IF(SUM($C660:Y660)&gt;0,X328+1,0),0)</f>
        <v>0</v>
      </c>
      <c r="Z328" s="213">
        <f>IF(Z$2&lt;=analysis_period,IF(SUM($C660:Z660)&gt;0,Y328+1,0),0)</f>
        <v>0</v>
      </c>
      <c r="AA328" s="213">
        <f>IF(AA$2&lt;=analysis_period,IF(SUM($C660:AA660)&gt;0,Z328+1,0),0)</f>
        <v>0</v>
      </c>
      <c r="AB328" s="213">
        <f>IF(AB$2&lt;=analysis_period,IF(SUM($C660:AB660)&gt;0,AA328+1,0),0)</f>
        <v>0</v>
      </c>
      <c r="AC328" s="213">
        <f>IF(AC$2&lt;=analysis_period,IF(SUM($C660:AC660)&gt;0,AB328+1,0),0)</f>
        <v>0</v>
      </c>
      <c r="AD328" s="213">
        <f>IF(AD$2&lt;=analysis_period,IF(SUM($C660:AD660)&gt;0,AC328+1,0),0)</f>
        <v>0</v>
      </c>
      <c r="AE328" s="213">
        <f>IF(AE$2&lt;=analysis_period,IF(SUM($C660:AE660)&gt;0,AD328+1,0),0)</f>
        <v>0</v>
      </c>
      <c r="AF328" s="213">
        <f>IF(AF$2&lt;=analysis_period,IF(SUM($C660:AF660)&gt;0,AE328+1,0),0)</f>
        <v>0</v>
      </c>
      <c r="AG328" s="213">
        <f>IF(AG$2&lt;=analysis_period,IF(SUM($C660:AG660)&gt;0,AF328+1,0),0)</f>
        <v>0</v>
      </c>
      <c r="AH328" s="213">
        <f>IF(AH$2&lt;=analysis_period,IF(SUM($C660:AH660)&gt;0,AG328+1,0),0)</f>
        <v>0</v>
      </c>
      <c r="AI328" s="213">
        <f>IF(AI$2&lt;=analysis_period,IF(SUM($C660:AI660)&gt;0,AH328+1,0),0)</f>
        <v>0</v>
      </c>
      <c r="AJ328" s="213">
        <f>IF(AJ$2&lt;=analysis_period,IF(SUM($C660:AJ660)&gt;0,AI328+1,0),0)</f>
        <v>0</v>
      </c>
      <c r="AK328" s="213">
        <f>IF(AK$2&lt;=analysis_period,IF(SUM($C660:AK660)&gt;0,AJ328+1,0),0)</f>
        <v>0</v>
      </c>
      <c r="AL328" s="213">
        <f>IF(AL$2&lt;=analysis_period,IF(SUM($C660:AL660)&gt;0,AK328+1,0),0)</f>
        <v>0</v>
      </c>
      <c r="AM328" s="213">
        <f>IF(AM$2&lt;=analysis_period,IF(SUM($C660:AM660)&gt;0,AL328+1,0),0)</f>
        <v>0</v>
      </c>
      <c r="AN328" s="213">
        <f>IF(AN$2&lt;=analysis_period,IF(SUM($C660:AN660)&gt;0,AM328+1,0),0)</f>
        <v>0</v>
      </c>
      <c r="AO328" s="213">
        <f>IF(AO$2&lt;=analysis_period,IF(SUM($C660:AO660)&gt;0,AN328+1,0),0)</f>
        <v>0</v>
      </c>
      <c r="AP328" s="213">
        <f>IF(AP$2&lt;=analysis_period,IF(SUM($C660:AP660)&gt;0,AO328+1,0),0)</f>
        <v>0</v>
      </c>
    </row>
    <row r="329" spans="1:42" x14ac:dyDescent="0.2">
      <c r="A329" s="16">
        <f t="shared" ref="A329:A336" si="142">A328+1</f>
        <v>3</v>
      </c>
      <c r="B329" s="4">
        <v>0</v>
      </c>
      <c r="C329" s="213">
        <f>IF(C$2&lt;=analysis_period,IF(SUM($C661:C661)&gt;0,B329+1,0),0)</f>
        <v>0</v>
      </c>
      <c r="D329" s="213">
        <f>IF(D$2&lt;=analysis_period,IF(SUM($C661:D661)&gt;0,C329+1,0),0)</f>
        <v>0</v>
      </c>
      <c r="E329" s="213">
        <f>IF(E$2&lt;=analysis_period,IF(SUM($C661:E661)&gt;0,D329+1,0),0)</f>
        <v>0</v>
      </c>
      <c r="F329" s="213">
        <f>IF(F$2&lt;=analysis_period,IF(SUM($C661:F661)&gt;0,E329+1,0),0)</f>
        <v>0</v>
      </c>
      <c r="G329" s="213">
        <f>IF(G$2&lt;=analysis_period,IF(SUM($C661:G661)&gt;0,F329+1,0),0)</f>
        <v>0</v>
      </c>
      <c r="H329" s="213">
        <f>IF(H$2&lt;=analysis_period,IF(SUM($C661:H661)&gt;0,G329+1,0),0)</f>
        <v>0</v>
      </c>
      <c r="I329" s="213">
        <f>IF(I$2&lt;=analysis_period,IF(SUM($C661:I661)&gt;0,H329+1,0),0)</f>
        <v>0</v>
      </c>
      <c r="J329" s="213">
        <f>IF(J$2&lt;=analysis_period,IF(SUM($C661:J661)&gt;0,I329+1,0),0)</f>
        <v>0</v>
      </c>
      <c r="K329" s="213">
        <f>IF(K$2&lt;=analysis_period,IF(SUM($C661:K661)&gt;0,J329+1,0),0)</f>
        <v>0</v>
      </c>
      <c r="L329" s="213">
        <f>IF(L$2&lt;=analysis_period,IF(SUM($C661:L661)&gt;0,K329+1,0),0)</f>
        <v>0</v>
      </c>
      <c r="M329" s="213">
        <f>IF(M$2&lt;=analysis_period,IF(SUM($C661:M661)&gt;0,L329+1,0),0)</f>
        <v>0</v>
      </c>
      <c r="N329" s="213">
        <f>IF(N$2&lt;=analysis_period,IF(SUM($C661:N661)&gt;0,M329+1,0),0)</f>
        <v>0</v>
      </c>
      <c r="O329" s="213">
        <f>IF(O$2&lt;=analysis_period,IF(SUM($C661:O661)&gt;0,N329+1,0),0)</f>
        <v>0</v>
      </c>
      <c r="P329" s="213">
        <f>IF(P$2&lt;=analysis_period,IF(SUM($C661:P661)&gt;0,O329+1,0),0)</f>
        <v>0</v>
      </c>
      <c r="Q329" s="213">
        <f>IF(Q$2&lt;=analysis_period,IF(SUM($C661:Q661)&gt;0,P329+1,0),0)</f>
        <v>0</v>
      </c>
      <c r="R329" s="213">
        <f>IF(R$2&lt;=analysis_period,IF(SUM($C661:R661)&gt;0,Q329+1,0),0)</f>
        <v>0</v>
      </c>
      <c r="S329" s="213">
        <f>IF(S$2&lt;=analysis_period,IF(SUM($C661:S661)&gt;0,R329+1,0),0)</f>
        <v>0</v>
      </c>
      <c r="T329" s="213">
        <f>IF(T$2&lt;=analysis_period,IF(SUM($C661:T661)&gt;0,S329+1,0),0)</f>
        <v>0</v>
      </c>
      <c r="U329" s="213">
        <f>IF(U$2&lt;=analysis_period,IF(SUM($C661:U661)&gt;0,T329+1,0),0)</f>
        <v>0</v>
      </c>
      <c r="V329" s="213">
        <f>IF(V$2&lt;=analysis_period,IF(SUM($C661:V661)&gt;0,U329+1,0),0)</f>
        <v>0</v>
      </c>
      <c r="W329" s="213">
        <f>IF(W$2&lt;=analysis_period,IF(SUM($C661:W661)&gt;0,V329+1,0),0)</f>
        <v>0</v>
      </c>
      <c r="X329" s="213">
        <f>IF(X$2&lt;=analysis_period,IF(SUM($C661:X661)&gt;0,W329+1,0),0)</f>
        <v>0</v>
      </c>
      <c r="Y329" s="213">
        <f>IF(Y$2&lt;=analysis_period,IF(SUM($C661:Y661)&gt;0,X329+1,0),0)</f>
        <v>0</v>
      </c>
      <c r="Z329" s="213">
        <f>IF(Z$2&lt;=analysis_period,IF(SUM($C661:Z661)&gt;0,Y329+1,0),0)</f>
        <v>0</v>
      </c>
      <c r="AA329" s="213">
        <f>IF(AA$2&lt;=analysis_period,IF(SUM($C661:AA661)&gt;0,Z329+1,0),0)</f>
        <v>0</v>
      </c>
      <c r="AB329" s="213">
        <f>IF(AB$2&lt;=analysis_period,IF(SUM($C661:AB661)&gt;0,AA329+1,0),0)</f>
        <v>0</v>
      </c>
      <c r="AC329" s="213">
        <f>IF(AC$2&lt;=analysis_period,IF(SUM($C661:AC661)&gt;0,AB329+1,0),0)</f>
        <v>0</v>
      </c>
      <c r="AD329" s="213">
        <f>IF(AD$2&lt;=analysis_period,IF(SUM($C661:AD661)&gt;0,AC329+1,0),0)</f>
        <v>0</v>
      </c>
      <c r="AE329" s="213">
        <f>IF(AE$2&lt;=analysis_period,IF(SUM($C661:AE661)&gt;0,AD329+1,0),0)</f>
        <v>0</v>
      </c>
      <c r="AF329" s="213">
        <f>IF(AF$2&lt;=analysis_period,IF(SUM($C661:AF661)&gt;0,AE329+1,0),0)</f>
        <v>0</v>
      </c>
      <c r="AG329" s="213">
        <f>IF(AG$2&lt;=analysis_period,IF(SUM($C661:AG661)&gt;0,AF329+1,0),0)</f>
        <v>0</v>
      </c>
      <c r="AH329" s="213">
        <f>IF(AH$2&lt;=analysis_period,IF(SUM($C661:AH661)&gt;0,AG329+1,0),0)</f>
        <v>0</v>
      </c>
      <c r="AI329" s="213">
        <f>IF(AI$2&lt;=analysis_period,IF(SUM($C661:AI661)&gt;0,AH329+1,0),0)</f>
        <v>0</v>
      </c>
      <c r="AJ329" s="213">
        <f>IF(AJ$2&lt;=analysis_period,IF(SUM($C661:AJ661)&gt;0,AI329+1,0),0)</f>
        <v>0</v>
      </c>
      <c r="AK329" s="213">
        <f>IF(AK$2&lt;=analysis_period,IF(SUM($C661:AK661)&gt;0,AJ329+1,0),0)</f>
        <v>0</v>
      </c>
      <c r="AL329" s="213">
        <f>IF(AL$2&lt;=analysis_period,IF(SUM($C661:AL661)&gt;0,AK329+1,0),0)</f>
        <v>0</v>
      </c>
      <c r="AM329" s="213">
        <f>IF(AM$2&lt;=analysis_period,IF(SUM($C661:AM661)&gt;0,AL329+1,0),0)</f>
        <v>0</v>
      </c>
      <c r="AN329" s="213">
        <f>IF(AN$2&lt;=analysis_period,IF(SUM($C661:AN661)&gt;0,AM329+1,0),0)</f>
        <v>0</v>
      </c>
      <c r="AO329" s="213">
        <f>IF(AO$2&lt;=analysis_period,IF(SUM($C661:AO661)&gt;0,AN329+1,0),0)</f>
        <v>0</v>
      </c>
      <c r="AP329" s="213">
        <f>IF(AP$2&lt;=analysis_period,IF(SUM($C661:AP661)&gt;0,AO329+1,0),0)</f>
        <v>0</v>
      </c>
    </row>
    <row r="330" spans="1:42" x14ac:dyDescent="0.2">
      <c r="A330" s="16">
        <f t="shared" si="142"/>
        <v>4</v>
      </c>
      <c r="B330" s="4">
        <v>0</v>
      </c>
      <c r="C330" s="213">
        <f>IF(C$2&lt;=analysis_period,IF(SUM($C662:C662)&gt;0,B330+1,0),0)</f>
        <v>0</v>
      </c>
      <c r="D330" s="213">
        <f>IF(D$2&lt;=analysis_period,IF(SUM($C662:D662)&gt;0,C330+1,0),0)</f>
        <v>0</v>
      </c>
      <c r="E330" s="213">
        <f>IF(E$2&lt;=analysis_period,IF(SUM($C662:E662)&gt;0,D330+1,0),0)</f>
        <v>0</v>
      </c>
      <c r="F330" s="213">
        <f>IF(F$2&lt;=analysis_period,IF(SUM($C662:F662)&gt;0,E330+1,0),0)</f>
        <v>0</v>
      </c>
      <c r="G330" s="213">
        <f>IF(G$2&lt;=analysis_period,IF(SUM($C662:G662)&gt;0,F330+1,0),0)</f>
        <v>0</v>
      </c>
      <c r="H330" s="213">
        <f>IF(H$2&lt;=analysis_period,IF(SUM($C662:H662)&gt;0,G330+1,0),0)</f>
        <v>0</v>
      </c>
      <c r="I330" s="213">
        <f>IF(I$2&lt;=analysis_period,IF(SUM($C662:I662)&gt;0,H330+1,0),0)</f>
        <v>0</v>
      </c>
      <c r="J330" s="213">
        <f>IF(J$2&lt;=analysis_period,IF(SUM($C662:J662)&gt;0,I330+1,0),0)</f>
        <v>0</v>
      </c>
      <c r="K330" s="213">
        <f>IF(K$2&lt;=analysis_period,IF(SUM($C662:K662)&gt;0,J330+1,0),0)</f>
        <v>0</v>
      </c>
      <c r="L330" s="213">
        <f>IF(L$2&lt;=analysis_period,IF(SUM($C662:L662)&gt;0,K330+1,0),0)</f>
        <v>0</v>
      </c>
      <c r="M330" s="213">
        <f>IF(M$2&lt;=analysis_period,IF(SUM($C662:M662)&gt;0,L330+1,0),0)</f>
        <v>0</v>
      </c>
      <c r="N330" s="213">
        <f>IF(N$2&lt;=analysis_period,IF(SUM($C662:N662)&gt;0,M330+1,0),0)</f>
        <v>0</v>
      </c>
      <c r="O330" s="213">
        <f>IF(O$2&lt;=analysis_period,IF(SUM($C662:O662)&gt;0,N330+1,0),0)</f>
        <v>0</v>
      </c>
      <c r="P330" s="213">
        <f>IF(P$2&lt;=analysis_period,IF(SUM($C662:P662)&gt;0,O330+1,0),0)</f>
        <v>0</v>
      </c>
      <c r="Q330" s="213">
        <f>IF(Q$2&lt;=analysis_period,IF(SUM($C662:Q662)&gt;0,P330+1,0),0)</f>
        <v>0</v>
      </c>
      <c r="R330" s="213">
        <f>IF(R$2&lt;=analysis_period,IF(SUM($C662:R662)&gt;0,Q330+1,0),0)</f>
        <v>0</v>
      </c>
      <c r="S330" s="213">
        <f>IF(S$2&lt;=analysis_period,IF(SUM($C662:S662)&gt;0,R330+1,0),0)</f>
        <v>0</v>
      </c>
      <c r="T330" s="213">
        <f>IF(T$2&lt;=analysis_period,IF(SUM($C662:T662)&gt;0,S330+1,0),0)</f>
        <v>0</v>
      </c>
      <c r="U330" s="213">
        <f>IF(U$2&lt;=analysis_period,IF(SUM($C662:U662)&gt;0,T330+1,0),0)</f>
        <v>0</v>
      </c>
      <c r="V330" s="213">
        <f>IF(V$2&lt;=analysis_period,IF(SUM($C662:V662)&gt;0,U330+1,0),0)</f>
        <v>0</v>
      </c>
      <c r="W330" s="213">
        <f>IF(W$2&lt;=analysis_period,IF(SUM($C662:W662)&gt;0,V330+1,0),0)</f>
        <v>0</v>
      </c>
      <c r="X330" s="213">
        <f>IF(X$2&lt;=analysis_period,IF(SUM($C662:X662)&gt;0,W330+1,0),0)</f>
        <v>0</v>
      </c>
      <c r="Y330" s="213">
        <f>IF(Y$2&lt;=analysis_period,IF(SUM($C662:Y662)&gt;0,X330+1,0),0)</f>
        <v>0</v>
      </c>
      <c r="Z330" s="213">
        <f>IF(Z$2&lt;=analysis_period,IF(SUM($C662:Z662)&gt;0,Y330+1,0),0)</f>
        <v>0</v>
      </c>
      <c r="AA330" s="213">
        <f>IF(AA$2&lt;=analysis_period,IF(SUM($C662:AA662)&gt;0,Z330+1,0),0)</f>
        <v>0</v>
      </c>
      <c r="AB330" s="213">
        <f>IF(AB$2&lt;=analysis_period,IF(SUM($C662:AB662)&gt;0,AA330+1,0),0)</f>
        <v>0</v>
      </c>
      <c r="AC330" s="213">
        <f>IF(AC$2&lt;=analysis_period,IF(SUM($C662:AC662)&gt;0,AB330+1,0),0)</f>
        <v>0</v>
      </c>
      <c r="AD330" s="213">
        <f>IF(AD$2&lt;=analysis_period,IF(SUM($C662:AD662)&gt;0,AC330+1,0),0)</f>
        <v>0</v>
      </c>
      <c r="AE330" s="213">
        <f>IF(AE$2&lt;=analysis_period,IF(SUM($C662:AE662)&gt;0,AD330+1,0),0)</f>
        <v>0</v>
      </c>
      <c r="AF330" s="213">
        <f>IF(AF$2&lt;=analysis_period,IF(SUM($C662:AF662)&gt;0,AE330+1,0),0)</f>
        <v>0</v>
      </c>
      <c r="AG330" s="213">
        <f>IF(AG$2&lt;=analysis_period,IF(SUM($C662:AG662)&gt;0,AF330+1,0),0)</f>
        <v>0</v>
      </c>
      <c r="AH330" s="213">
        <f>IF(AH$2&lt;=analysis_period,IF(SUM($C662:AH662)&gt;0,AG330+1,0),0)</f>
        <v>0</v>
      </c>
      <c r="AI330" s="213">
        <f>IF(AI$2&lt;=analysis_period,IF(SUM($C662:AI662)&gt;0,AH330+1,0),0)</f>
        <v>0</v>
      </c>
      <c r="AJ330" s="213">
        <f>IF(AJ$2&lt;=analysis_period,IF(SUM($C662:AJ662)&gt;0,AI330+1,0),0)</f>
        <v>0</v>
      </c>
      <c r="AK330" s="213">
        <f>IF(AK$2&lt;=analysis_period,IF(SUM($C662:AK662)&gt;0,AJ330+1,0),0)</f>
        <v>0</v>
      </c>
      <c r="AL330" s="213">
        <f>IF(AL$2&lt;=analysis_period,IF(SUM($C662:AL662)&gt;0,AK330+1,0),0)</f>
        <v>0</v>
      </c>
      <c r="AM330" s="213">
        <f>IF(AM$2&lt;=analysis_period,IF(SUM($C662:AM662)&gt;0,AL330+1,0),0)</f>
        <v>0</v>
      </c>
      <c r="AN330" s="213">
        <f>IF(AN$2&lt;=analysis_period,IF(SUM($C662:AN662)&gt;0,AM330+1,0),0)</f>
        <v>0</v>
      </c>
      <c r="AO330" s="213">
        <f>IF(AO$2&lt;=analysis_period,IF(SUM($C662:AO662)&gt;0,AN330+1,0),0)</f>
        <v>0</v>
      </c>
      <c r="AP330" s="213">
        <f>IF(AP$2&lt;=analysis_period,IF(SUM($C662:AP662)&gt;0,AO330+1,0),0)</f>
        <v>0</v>
      </c>
    </row>
    <row r="331" spans="1:42" x14ac:dyDescent="0.2">
      <c r="A331" s="16">
        <f t="shared" si="142"/>
        <v>5</v>
      </c>
      <c r="B331" s="4">
        <v>0</v>
      </c>
      <c r="C331" s="213">
        <f>IF(C$2&lt;=analysis_period,IF(SUM($C663:C663)&gt;0,B331+1,0),0)</f>
        <v>0</v>
      </c>
      <c r="D331" s="213">
        <f>IF(D$2&lt;=analysis_period,IF(SUM($C663:D663)&gt;0,C331+1,0),0)</f>
        <v>0</v>
      </c>
      <c r="E331" s="213">
        <f>IF(E$2&lt;=analysis_period,IF(SUM($C663:E663)&gt;0,D331+1,0),0)</f>
        <v>0</v>
      </c>
      <c r="F331" s="213">
        <f>IF(F$2&lt;=analysis_period,IF(SUM($C663:F663)&gt;0,E331+1,0),0)</f>
        <v>0</v>
      </c>
      <c r="G331" s="213">
        <f>IF(G$2&lt;=analysis_period,IF(SUM($C663:G663)&gt;0,F331+1,0),0)</f>
        <v>0</v>
      </c>
      <c r="H331" s="213">
        <f>IF(H$2&lt;=analysis_period,IF(SUM($C663:H663)&gt;0,G331+1,0),0)</f>
        <v>0</v>
      </c>
      <c r="I331" s="213">
        <f>IF(I$2&lt;=analysis_period,IF(SUM($C663:I663)&gt;0,H331+1,0),0)</f>
        <v>0</v>
      </c>
      <c r="J331" s="213">
        <f>IF(J$2&lt;=analysis_period,IF(SUM($C663:J663)&gt;0,I331+1,0),0)</f>
        <v>0</v>
      </c>
      <c r="K331" s="213">
        <f>IF(K$2&lt;=analysis_period,IF(SUM($C663:K663)&gt;0,J331+1,0),0)</f>
        <v>0</v>
      </c>
      <c r="L331" s="213">
        <f>IF(L$2&lt;=analysis_period,IF(SUM($C663:L663)&gt;0,K331+1,0),0)</f>
        <v>0</v>
      </c>
      <c r="M331" s="213">
        <f>IF(M$2&lt;=analysis_period,IF(SUM($C663:M663)&gt;0,L331+1,0),0)</f>
        <v>0</v>
      </c>
      <c r="N331" s="213">
        <f>IF(N$2&lt;=analysis_period,IF(SUM($C663:N663)&gt;0,M331+1,0),0)</f>
        <v>0</v>
      </c>
      <c r="O331" s="213">
        <f>IF(O$2&lt;=analysis_period,IF(SUM($C663:O663)&gt;0,N331+1,0),0)</f>
        <v>0</v>
      </c>
      <c r="P331" s="213">
        <f>IF(P$2&lt;=analysis_period,IF(SUM($C663:P663)&gt;0,O331+1,0),0)</f>
        <v>0</v>
      </c>
      <c r="Q331" s="213">
        <f>IF(Q$2&lt;=analysis_period,IF(SUM($C663:Q663)&gt;0,P331+1,0),0)</f>
        <v>0</v>
      </c>
      <c r="R331" s="213">
        <f>IF(R$2&lt;=analysis_period,IF(SUM($C663:R663)&gt;0,Q331+1,0),0)</f>
        <v>0</v>
      </c>
      <c r="S331" s="213">
        <f>IF(S$2&lt;=analysis_period,IF(SUM($C663:S663)&gt;0,R331+1,0),0)</f>
        <v>0</v>
      </c>
      <c r="T331" s="213">
        <f>IF(T$2&lt;=analysis_period,IF(SUM($C663:T663)&gt;0,S331+1,0),0)</f>
        <v>0</v>
      </c>
      <c r="U331" s="213">
        <f>IF(U$2&lt;=analysis_period,IF(SUM($C663:U663)&gt;0,T331+1,0),0)</f>
        <v>0</v>
      </c>
      <c r="V331" s="213">
        <f>IF(V$2&lt;=analysis_period,IF(SUM($C663:V663)&gt;0,U331+1,0),0)</f>
        <v>0</v>
      </c>
      <c r="W331" s="213">
        <f>IF(W$2&lt;=analysis_period,IF(SUM($C663:W663)&gt;0,V331+1,0),0)</f>
        <v>0</v>
      </c>
      <c r="X331" s="213">
        <f>IF(X$2&lt;=analysis_period,IF(SUM($C663:X663)&gt;0,W331+1,0),0)</f>
        <v>0</v>
      </c>
      <c r="Y331" s="213">
        <f>IF(Y$2&lt;=analysis_period,IF(SUM($C663:Y663)&gt;0,X331+1,0),0)</f>
        <v>0</v>
      </c>
      <c r="Z331" s="213">
        <f>IF(Z$2&lt;=analysis_period,IF(SUM($C663:Z663)&gt;0,Y331+1,0),0)</f>
        <v>0</v>
      </c>
      <c r="AA331" s="213">
        <f>IF(AA$2&lt;=analysis_period,IF(SUM($C663:AA663)&gt;0,Z331+1,0),0)</f>
        <v>0</v>
      </c>
      <c r="AB331" s="213">
        <f>IF(AB$2&lt;=analysis_period,IF(SUM($C663:AB663)&gt;0,AA331+1,0),0)</f>
        <v>0</v>
      </c>
      <c r="AC331" s="213">
        <f>IF(AC$2&lt;=analysis_period,IF(SUM($C663:AC663)&gt;0,AB331+1,0),0)</f>
        <v>0</v>
      </c>
      <c r="AD331" s="213">
        <f>IF(AD$2&lt;=analysis_period,IF(SUM($C663:AD663)&gt;0,AC331+1,0),0)</f>
        <v>0</v>
      </c>
      <c r="AE331" s="213">
        <f>IF(AE$2&lt;=analysis_period,IF(SUM($C663:AE663)&gt;0,AD331+1,0),0)</f>
        <v>0</v>
      </c>
      <c r="AF331" s="213">
        <f>IF(AF$2&lt;=analysis_period,IF(SUM($C663:AF663)&gt;0,AE331+1,0),0)</f>
        <v>0</v>
      </c>
      <c r="AG331" s="213">
        <f>IF(AG$2&lt;=analysis_period,IF(SUM($C663:AG663)&gt;0,AF331+1,0),0)</f>
        <v>0</v>
      </c>
      <c r="AH331" s="213">
        <f>IF(AH$2&lt;=analysis_period,IF(SUM($C663:AH663)&gt;0,AG331+1,0),0)</f>
        <v>0</v>
      </c>
      <c r="AI331" s="213">
        <f>IF(AI$2&lt;=analysis_period,IF(SUM($C663:AI663)&gt;0,AH331+1,0),0)</f>
        <v>0</v>
      </c>
      <c r="AJ331" s="213">
        <f>IF(AJ$2&lt;=analysis_period,IF(SUM($C663:AJ663)&gt;0,AI331+1,0),0)</f>
        <v>0</v>
      </c>
      <c r="AK331" s="213">
        <f>IF(AK$2&lt;=analysis_period,IF(SUM($C663:AK663)&gt;0,AJ331+1,0),0)</f>
        <v>0</v>
      </c>
      <c r="AL331" s="213">
        <f>IF(AL$2&lt;=analysis_period,IF(SUM($C663:AL663)&gt;0,AK331+1,0),0)</f>
        <v>0</v>
      </c>
      <c r="AM331" s="213">
        <f>IF(AM$2&lt;=analysis_period,IF(SUM($C663:AM663)&gt;0,AL331+1,0),0)</f>
        <v>0</v>
      </c>
      <c r="AN331" s="213">
        <f>IF(AN$2&lt;=analysis_period,IF(SUM($C663:AN663)&gt;0,AM331+1,0),0)</f>
        <v>0</v>
      </c>
      <c r="AO331" s="213">
        <f>IF(AO$2&lt;=analysis_period,IF(SUM($C663:AO663)&gt;0,AN331+1,0),0)</f>
        <v>0</v>
      </c>
      <c r="AP331" s="213">
        <f>IF(AP$2&lt;=analysis_period,IF(SUM($C663:AP663)&gt;0,AO331+1,0),0)</f>
        <v>0</v>
      </c>
    </row>
    <row r="332" spans="1:42" x14ac:dyDescent="0.2">
      <c r="A332" s="16">
        <f t="shared" si="142"/>
        <v>6</v>
      </c>
      <c r="B332" s="4">
        <v>0</v>
      </c>
      <c r="C332" s="213">
        <f>IF(C$2&lt;=analysis_period,IF(SUM($C664:C664)&gt;0,B332+1,0),0)</f>
        <v>0</v>
      </c>
      <c r="D332" s="213">
        <f>IF(D$2&lt;=analysis_period,IF(SUM($C664:D664)&gt;0,C332+1,0),0)</f>
        <v>0</v>
      </c>
      <c r="E332" s="213">
        <f>IF(E$2&lt;=analysis_period,IF(SUM($C664:E664)&gt;0,D332+1,0),0)</f>
        <v>0</v>
      </c>
      <c r="F332" s="213">
        <f>IF(F$2&lt;=analysis_period,IF(SUM($C664:F664)&gt;0,E332+1,0),0)</f>
        <v>0</v>
      </c>
      <c r="G332" s="213">
        <f>IF(G$2&lt;=analysis_period,IF(SUM($C664:G664)&gt;0,F332+1,0),0)</f>
        <v>0</v>
      </c>
      <c r="H332" s="213">
        <f>IF(H$2&lt;=analysis_period,IF(SUM($C664:H664)&gt;0,G332+1,0),0)</f>
        <v>0</v>
      </c>
      <c r="I332" s="213">
        <f>IF(I$2&lt;=analysis_period,IF(SUM($C664:I664)&gt;0,H332+1,0),0)</f>
        <v>0</v>
      </c>
      <c r="J332" s="213">
        <f>IF(J$2&lt;=analysis_period,IF(SUM($C664:J664)&gt;0,I332+1,0),0)</f>
        <v>0</v>
      </c>
      <c r="K332" s="213">
        <f>IF(K$2&lt;=analysis_period,IF(SUM($C664:K664)&gt;0,J332+1,0),0)</f>
        <v>0</v>
      </c>
      <c r="L332" s="213">
        <f>IF(L$2&lt;=analysis_period,IF(SUM($C664:L664)&gt;0,K332+1,0),0)</f>
        <v>0</v>
      </c>
      <c r="M332" s="213">
        <f>IF(M$2&lt;=analysis_period,IF(SUM($C664:M664)&gt;0,L332+1,0),0)</f>
        <v>0</v>
      </c>
      <c r="N332" s="213">
        <f>IF(N$2&lt;=analysis_period,IF(SUM($C664:N664)&gt;0,M332+1,0),0)</f>
        <v>0</v>
      </c>
      <c r="O332" s="213">
        <f>IF(O$2&lt;=analysis_period,IF(SUM($C664:O664)&gt;0,N332+1,0),0)</f>
        <v>0</v>
      </c>
      <c r="P332" s="213">
        <f>IF(P$2&lt;=analysis_period,IF(SUM($C664:P664)&gt;0,O332+1,0),0)</f>
        <v>0</v>
      </c>
      <c r="Q332" s="213">
        <f>IF(Q$2&lt;=analysis_period,IF(SUM($C664:Q664)&gt;0,P332+1,0),0)</f>
        <v>0</v>
      </c>
      <c r="R332" s="213">
        <f>IF(R$2&lt;=analysis_period,IF(SUM($C664:R664)&gt;0,Q332+1,0),0)</f>
        <v>0</v>
      </c>
      <c r="S332" s="213">
        <f>IF(S$2&lt;=analysis_period,IF(SUM($C664:S664)&gt;0,R332+1,0),0)</f>
        <v>0</v>
      </c>
      <c r="T332" s="213">
        <f>IF(T$2&lt;=analysis_period,IF(SUM($C664:T664)&gt;0,S332+1,0),0)</f>
        <v>0</v>
      </c>
      <c r="U332" s="213">
        <f>IF(U$2&lt;=analysis_period,IF(SUM($C664:U664)&gt;0,T332+1,0),0)</f>
        <v>0</v>
      </c>
      <c r="V332" s="213">
        <f>IF(V$2&lt;=analysis_period,IF(SUM($C664:V664)&gt;0,U332+1,0),0)</f>
        <v>0</v>
      </c>
      <c r="W332" s="213">
        <f>IF(W$2&lt;=analysis_period,IF(SUM($C664:W664)&gt;0,V332+1,0),0)</f>
        <v>0</v>
      </c>
      <c r="X332" s="213">
        <f>IF(X$2&lt;=analysis_period,IF(SUM($C664:X664)&gt;0,W332+1,0),0)</f>
        <v>0</v>
      </c>
      <c r="Y332" s="213">
        <f>IF(Y$2&lt;=analysis_period,IF(SUM($C664:Y664)&gt;0,X332+1,0),0)</f>
        <v>0</v>
      </c>
      <c r="Z332" s="213">
        <f>IF(Z$2&lt;=analysis_period,IF(SUM($C664:Z664)&gt;0,Y332+1,0),0)</f>
        <v>0</v>
      </c>
      <c r="AA332" s="213">
        <f>IF(AA$2&lt;=analysis_period,IF(SUM($C664:AA664)&gt;0,Z332+1,0),0)</f>
        <v>0</v>
      </c>
      <c r="AB332" s="213">
        <f>IF(AB$2&lt;=analysis_period,IF(SUM($C664:AB664)&gt;0,AA332+1,0),0)</f>
        <v>0</v>
      </c>
      <c r="AC332" s="213">
        <f>IF(AC$2&lt;=analysis_period,IF(SUM($C664:AC664)&gt;0,AB332+1,0),0)</f>
        <v>0</v>
      </c>
      <c r="AD332" s="213">
        <f>IF(AD$2&lt;=analysis_period,IF(SUM($C664:AD664)&gt;0,AC332+1,0),0)</f>
        <v>0</v>
      </c>
      <c r="AE332" s="213">
        <f>IF(AE$2&lt;=analysis_period,IF(SUM($C664:AE664)&gt;0,AD332+1,0),0)</f>
        <v>0</v>
      </c>
      <c r="AF332" s="213">
        <f>IF(AF$2&lt;=analysis_period,IF(SUM($C664:AF664)&gt;0,AE332+1,0),0)</f>
        <v>0</v>
      </c>
      <c r="AG332" s="213">
        <f>IF(AG$2&lt;=analysis_period,IF(SUM($C664:AG664)&gt;0,AF332+1,0),0)</f>
        <v>0</v>
      </c>
      <c r="AH332" s="213">
        <f>IF(AH$2&lt;=analysis_period,IF(SUM($C664:AH664)&gt;0,AG332+1,0),0)</f>
        <v>0</v>
      </c>
      <c r="AI332" s="213">
        <f>IF(AI$2&lt;=analysis_period,IF(SUM($C664:AI664)&gt;0,AH332+1,0),0)</f>
        <v>0</v>
      </c>
      <c r="AJ332" s="213">
        <f>IF(AJ$2&lt;=analysis_period,IF(SUM($C664:AJ664)&gt;0,AI332+1,0),0)</f>
        <v>0</v>
      </c>
      <c r="AK332" s="213">
        <f>IF(AK$2&lt;=analysis_period,IF(SUM($C664:AK664)&gt;0,AJ332+1,0),0)</f>
        <v>0</v>
      </c>
      <c r="AL332" s="213">
        <f>IF(AL$2&lt;=analysis_period,IF(SUM($C664:AL664)&gt;0,AK332+1,0),0)</f>
        <v>0</v>
      </c>
      <c r="AM332" s="213">
        <f>IF(AM$2&lt;=analysis_period,IF(SUM($C664:AM664)&gt;0,AL332+1,0),0)</f>
        <v>0</v>
      </c>
      <c r="AN332" s="213">
        <f>IF(AN$2&lt;=analysis_period,IF(SUM($C664:AN664)&gt;0,AM332+1,0),0)</f>
        <v>0</v>
      </c>
      <c r="AO332" s="213">
        <f>IF(AO$2&lt;=analysis_period,IF(SUM($C664:AO664)&gt;0,AN332+1,0),0)</f>
        <v>0</v>
      </c>
      <c r="AP332" s="213">
        <f>IF(AP$2&lt;=analysis_period,IF(SUM($C664:AP664)&gt;0,AO332+1,0),0)</f>
        <v>0</v>
      </c>
    </row>
    <row r="333" spans="1:42" x14ac:dyDescent="0.2">
      <c r="A333" s="16">
        <f t="shared" si="142"/>
        <v>7</v>
      </c>
      <c r="B333" s="4">
        <v>0</v>
      </c>
      <c r="C333" s="213">
        <f>IF(C$2&lt;=analysis_period,IF(SUM($C665:C665)&gt;0,B333+1,0),0)</f>
        <v>0</v>
      </c>
      <c r="D333" s="213">
        <f>IF(D$2&lt;=analysis_period,IF(SUM($C665:D665)&gt;0,C333+1,0),0)</f>
        <v>0</v>
      </c>
      <c r="E333" s="213">
        <f>IF(E$2&lt;=analysis_period,IF(SUM($C665:E665)&gt;0,D333+1,0),0)</f>
        <v>0</v>
      </c>
      <c r="F333" s="213">
        <f>IF(F$2&lt;=analysis_period,IF(SUM($C665:F665)&gt;0,E333+1,0),0)</f>
        <v>0</v>
      </c>
      <c r="G333" s="213">
        <f>IF(G$2&lt;=analysis_period,IF(SUM($C665:G665)&gt;0,F333+1,0),0)</f>
        <v>0</v>
      </c>
      <c r="H333" s="213">
        <f>IF(H$2&lt;=analysis_period,IF(SUM($C665:H665)&gt;0,G333+1,0),0)</f>
        <v>0</v>
      </c>
      <c r="I333" s="213">
        <f>IF(I$2&lt;=analysis_period,IF(SUM($C665:I665)&gt;0,H333+1,0),0)</f>
        <v>0</v>
      </c>
      <c r="J333" s="213">
        <f>IF(J$2&lt;=analysis_period,IF(SUM($C665:J665)&gt;0,I333+1,0),0)</f>
        <v>0</v>
      </c>
      <c r="K333" s="213">
        <f>IF(K$2&lt;=analysis_period,IF(SUM($C665:K665)&gt;0,J333+1,0),0)</f>
        <v>0</v>
      </c>
      <c r="L333" s="213">
        <f>IF(L$2&lt;=analysis_period,IF(SUM($C665:L665)&gt;0,K333+1,0),0)</f>
        <v>0</v>
      </c>
      <c r="M333" s="213">
        <f>IF(M$2&lt;=analysis_period,IF(SUM($C665:M665)&gt;0,L333+1,0),0)</f>
        <v>0</v>
      </c>
      <c r="N333" s="213">
        <f>IF(N$2&lt;=analysis_period,IF(SUM($C665:N665)&gt;0,M333+1,0),0)</f>
        <v>0</v>
      </c>
      <c r="O333" s="213">
        <f>IF(O$2&lt;=analysis_period,IF(SUM($C665:O665)&gt;0,N333+1,0),0)</f>
        <v>0</v>
      </c>
      <c r="P333" s="213">
        <f>IF(P$2&lt;=analysis_period,IF(SUM($C665:P665)&gt;0,O333+1,0),0)</f>
        <v>0</v>
      </c>
      <c r="Q333" s="213">
        <f>IF(Q$2&lt;=analysis_period,IF(SUM($C665:Q665)&gt;0,P333+1,0),0)</f>
        <v>0</v>
      </c>
      <c r="R333" s="213">
        <f>IF(R$2&lt;=analysis_period,IF(SUM($C665:R665)&gt;0,Q333+1,0),0)</f>
        <v>0</v>
      </c>
      <c r="S333" s="213">
        <f>IF(S$2&lt;=analysis_period,IF(SUM($C665:S665)&gt;0,R333+1,0),0)</f>
        <v>0</v>
      </c>
      <c r="T333" s="213">
        <f>IF(T$2&lt;=analysis_period,IF(SUM($C665:T665)&gt;0,S333+1,0),0)</f>
        <v>0</v>
      </c>
      <c r="U333" s="213">
        <f>IF(U$2&lt;=analysis_period,IF(SUM($C665:U665)&gt;0,T333+1,0),0)</f>
        <v>0</v>
      </c>
      <c r="V333" s="213">
        <f>IF(V$2&lt;=analysis_period,IF(SUM($C665:V665)&gt;0,U333+1,0),0)</f>
        <v>0</v>
      </c>
      <c r="W333" s="213">
        <f>IF(W$2&lt;=analysis_period,IF(SUM($C665:W665)&gt;0,V333+1,0),0)</f>
        <v>0</v>
      </c>
      <c r="X333" s="213">
        <f>IF(X$2&lt;=analysis_period,IF(SUM($C665:X665)&gt;0,W333+1,0),0)</f>
        <v>0</v>
      </c>
      <c r="Y333" s="213">
        <f>IF(Y$2&lt;=analysis_period,IF(SUM($C665:Y665)&gt;0,X333+1,0),0)</f>
        <v>0</v>
      </c>
      <c r="Z333" s="213">
        <f>IF(Z$2&lt;=analysis_period,IF(SUM($C665:Z665)&gt;0,Y333+1,0),0)</f>
        <v>0</v>
      </c>
      <c r="AA333" s="213">
        <f>IF(AA$2&lt;=analysis_period,IF(SUM($C665:AA665)&gt;0,Z333+1,0),0)</f>
        <v>0</v>
      </c>
      <c r="AB333" s="213">
        <f>IF(AB$2&lt;=analysis_period,IF(SUM($C665:AB665)&gt;0,AA333+1,0),0)</f>
        <v>0</v>
      </c>
      <c r="AC333" s="213">
        <f>IF(AC$2&lt;=analysis_period,IF(SUM($C665:AC665)&gt;0,AB333+1,0),0)</f>
        <v>0</v>
      </c>
      <c r="AD333" s="213">
        <f>IF(AD$2&lt;=analysis_period,IF(SUM($C665:AD665)&gt;0,AC333+1,0),0)</f>
        <v>0</v>
      </c>
      <c r="AE333" s="213">
        <f>IF(AE$2&lt;=analysis_period,IF(SUM($C665:AE665)&gt;0,AD333+1,0),0)</f>
        <v>0</v>
      </c>
      <c r="AF333" s="213">
        <f>IF(AF$2&lt;=analysis_period,IF(SUM($C665:AF665)&gt;0,AE333+1,0),0)</f>
        <v>0</v>
      </c>
      <c r="AG333" s="213">
        <f>IF(AG$2&lt;=analysis_period,IF(SUM($C665:AG665)&gt;0,AF333+1,0),0)</f>
        <v>0</v>
      </c>
      <c r="AH333" s="213">
        <f>IF(AH$2&lt;=analysis_period,IF(SUM($C665:AH665)&gt;0,AG333+1,0),0)</f>
        <v>0</v>
      </c>
      <c r="AI333" s="213">
        <f>IF(AI$2&lt;=analysis_period,IF(SUM($C665:AI665)&gt;0,AH333+1,0),0)</f>
        <v>0</v>
      </c>
      <c r="AJ333" s="213">
        <f>IF(AJ$2&lt;=analysis_period,IF(SUM($C665:AJ665)&gt;0,AI333+1,0),0)</f>
        <v>0</v>
      </c>
      <c r="AK333" s="213">
        <f>IF(AK$2&lt;=analysis_period,IF(SUM($C665:AK665)&gt;0,AJ333+1,0),0)</f>
        <v>0</v>
      </c>
      <c r="AL333" s="213">
        <f>IF(AL$2&lt;=analysis_period,IF(SUM($C665:AL665)&gt;0,AK333+1,0),0)</f>
        <v>0</v>
      </c>
      <c r="AM333" s="213">
        <f>IF(AM$2&lt;=analysis_period,IF(SUM($C665:AM665)&gt;0,AL333+1,0),0)</f>
        <v>0</v>
      </c>
      <c r="AN333" s="213">
        <f>IF(AN$2&lt;=analysis_period,IF(SUM($C665:AN665)&gt;0,AM333+1,0),0)</f>
        <v>0</v>
      </c>
      <c r="AO333" s="213">
        <f>IF(AO$2&lt;=analysis_period,IF(SUM($C665:AO665)&gt;0,AN333+1,0),0)</f>
        <v>0</v>
      </c>
      <c r="AP333" s="213">
        <f>IF(AP$2&lt;=analysis_period,IF(SUM($C665:AP665)&gt;0,AO333+1,0),0)</f>
        <v>0</v>
      </c>
    </row>
    <row r="334" spans="1:42" x14ac:dyDescent="0.2">
      <c r="A334" s="16">
        <f t="shared" si="142"/>
        <v>8</v>
      </c>
      <c r="B334" s="4">
        <v>0</v>
      </c>
      <c r="C334" s="213">
        <f>IF(C$2&lt;=analysis_period,IF(SUM($C666:C666)&gt;0,B334+1,0),0)</f>
        <v>0</v>
      </c>
      <c r="D334" s="213">
        <f>IF(D$2&lt;=analysis_period,IF(SUM($C666:D666)&gt;0,C334+1,0),0)</f>
        <v>0</v>
      </c>
      <c r="E334" s="213">
        <f>IF(E$2&lt;=analysis_period,IF(SUM($C666:E666)&gt;0,D334+1,0),0)</f>
        <v>0</v>
      </c>
      <c r="F334" s="213">
        <f>IF(F$2&lt;=analysis_period,IF(SUM($C666:F666)&gt;0,E334+1,0),0)</f>
        <v>0</v>
      </c>
      <c r="G334" s="213">
        <f>IF(G$2&lt;=analysis_period,IF(SUM($C666:G666)&gt;0,F334+1,0),0)</f>
        <v>0</v>
      </c>
      <c r="H334" s="213">
        <f>IF(H$2&lt;=analysis_period,IF(SUM($C666:H666)&gt;0,G334+1,0),0)</f>
        <v>0</v>
      </c>
      <c r="I334" s="213">
        <f>IF(I$2&lt;=analysis_period,IF(SUM($C666:I666)&gt;0,H334+1,0),0)</f>
        <v>0</v>
      </c>
      <c r="J334" s="213">
        <f>IF(J$2&lt;=analysis_period,IF(SUM($C666:J666)&gt;0,I334+1,0),0)</f>
        <v>0</v>
      </c>
      <c r="K334" s="213">
        <f>IF(K$2&lt;=analysis_period,IF(SUM($C666:K666)&gt;0,J334+1,0),0)</f>
        <v>0</v>
      </c>
      <c r="L334" s="213">
        <f>IF(L$2&lt;=analysis_period,IF(SUM($C666:L666)&gt;0,K334+1,0),0)</f>
        <v>0</v>
      </c>
      <c r="M334" s="213">
        <f>IF(M$2&lt;=analysis_period,IF(SUM($C666:M666)&gt;0,L334+1,0),0)</f>
        <v>0</v>
      </c>
      <c r="N334" s="213">
        <f>IF(N$2&lt;=analysis_period,IF(SUM($C666:N666)&gt;0,M334+1,0),0)</f>
        <v>0</v>
      </c>
      <c r="O334" s="213">
        <f>IF(O$2&lt;=analysis_period,IF(SUM($C666:O666)&gt;0,N334+1,0),0)</f>
        <v>0</v>
      </c>
      <c r="P334" s="213">
        <f>IF(P$2&lt;=analysis_period,IF(SUM($C666:P666)&gt;0,O334+1,0),0)</f>
        <v>0</v>
      </c>
      <c r="Q334" s="213">
        <f>IF(Q$2&lt;=analysis_period,IF(SUM($C666:Q666)&gt;0,P334+1,0),0)</f>
        <v>0</v>
      </c>
      <c r="R334" s="213">
        <f>IF(R$2&lt;=analysis_period,IF(SUM($C666:R666)&gt;0,Q334+1,0),0)</f>
        <v>0</v>
      </c>
      <c r="S334" s="213">
        <f>IF(S$2&lt;=analysis_period,IF(SUM($C666:S666)&gt;0,R334+1,0),0)</f>
        <v>0</v>
      </c>
      <c r="T334" s="213">
        <f>IF(T$2&lt;=analysis_period,IF(SUM($C666:T666)&gt;0,S334+1,0),0)</f>
        <v>0</v>
      </c>
      <c r="U334" s="213">
        <f>IF(U$2&lt;=analysis_period,IF(SUM($C666:U666)&gt;0,T334+1,0),0)</f>
        <v>0</v>
      </c>
      <c r="V334" s="213">
        <f>IF(V$2&lt;=analysis_period,IF(SUM($C666:V666)&gt;0,U334+1,0),0)</f>
        <v>0</v>
      </c>
      <c r="W334" s="213">
        <f>IF(W$2&lt;=analysis_period,IF(SUM($C666:W666)&gt;0,V334+1,0),0)</f>
        <v>0</v>
      </c>
      <c r="X334" s="213">
        <f>IF(X$2&lt;=analysis_period,IF(SUM($C666:X666)&gt;0,W334+1,0),0)</f>
        <v>0</v>
      </c>
      <c r="Y334" s="213">
        <f>IF(Y$2&lt;=analysis_period,IF(SUM($C666:Y666)&gt;0,X334+1,0),0)</f>
        <v>0</v>
      </c>
      <c r="Z334" s="213">
        <f>IF(Z$2&lt;=analysis_period,IF(SUM($C666:Z666)&gt;0,Y334+1,0),0)</f>
        <v>0</v>
      </c>
      <c r="AA334" s="213">
        <f>IF(AA$2&lt;=analysis_period,IF(SUM($C666:AA666)&gt;0,Z334+1,0),0)</f>
        <v>0</v>
      </c>
      <c r="AB334" s="213">
        <f>IF(AB$2&lt;=analysis_period,IF(SUM($C666:AB666)&gt;0,AA334+1,0),0)</f>
        <v>0</v>
      </c>
      <c r="AC334" s="213">
        <f>IF(AC$2&lt;=analysis_period,IF(SUM($C666:AC666)&gt;0,AB334+1,0),0)</f>
        <v>0</v>
      </c>
      <c r="AD334" s="213">
        <f>IF(AD$2&lt;=analysis_period,IF(SUM($C666:AD666)&gt;0,AC334+1,0),0)</f>
        <v>0</v>
      </c>
      <c r="AE334" s="213">
        <f>IF(AE$2&lt;=analysis_period,IF(SUM($C666:AE666)&gt;0,AD334+1,0),0)</f>
        <v>0</v>
      </c>
      <c r="AF334" s="213">
        <f>IF(AF$2&lt;=analysis_period,IF(SUM($C666:AF666)&gt;0,AE334+1,0),0)</f>
        <v>0</v>
      </c>
      <c r="AG334" s="213">
        <f>IF(AG$2&lt;=analysis_period,IF(SUM($C666:AG666)&gt;0,AF334+1,0),0)</f>
        <v>0</v>
      </c>
      <c r="AH334" s="213">
        <f>IF(AH$2&lt;=analysis_period,IF(SUM($C666:AH666)&gt;0,AG334+1,0),0)</f>
        <v>0</v>
      </c>
      <c r="AI334" s="213">
        <f>IF(AI$2&lt;=analysis_period,IF(SUM($C666:AI666)&gt;0,AH334+1,0),0)</f>
        <v>0</v>
      </c>
      <c r="AJ334" s="213">
        <f>IF(AJ$2&lt;=analysis_period,IF(SUM($C666:AJ666)&gt;0,AI334+1,0),0)</f>
        <v>0</v>
      </c>
      <c r="AK334" s="213">
        <f>IF(AK$2&lt;=analysis_period,IF(SUM($C666:AK666)&gt;0,AJ334+1,0),0)</f>
        <v>0</v>
      </c>
      <c r="AL334" s="213">
        <f>IF(AL$2&lt;=analysis_period,IF(SUM($C666:AL666)&gt;0,AK334+1,0),0)</f>
        <v>0</v>
      </c>
      <c r="AM334" s="213">
        <f>IF(AM$2&lt;=analysis_period,IF(SUM($C666:AM666)&gt;0,AL334+1,0),0)</f>
        <v>0</v>
      </c>
      <c r="AN334" s="213">
        <f>IF(AN$2&lt;=analysis_period,IF(SUM($C666:AN666)&gt;0,AM334+1,0),0)</f>
        <v>0</v>
      </c>
      <c r="AO334" s="213">
        <f>IF(AO$2&lt;=analysis_period,IF(SUM($C666:AO666)&gt;0,AN334+1,0),0)</f>
        <v>0</v>
      </c>
      <c r="AP334" s="213">
        <f>IF(AP$2&lt;=analysis_period,IF(SUM($C666:AP666)&gt;0,AO334+1,0),0)</f>
        <v>0</v>
      </c>
    </row>
    <row r="335" spans="1:42" x14ac:dyDescent="0.2">
      <c r="A335" s="16">
        <f>A334+1</f>
        <v>9</v>
      </c>
      <c r="B335" s="4">
        <v>0</v>
      </c>
      <c r="C335" s="213">
        <f>IF(C$2&lt;=analysis_period,IF(SUM($C667:C667)&gt;0,B335+1,0),0)</f>
        <v>0</v>
      </c>
      <c r="D335" s="213">
        <f>IF(D$2&lt;=analysis_period,IF(SUM($C667:D667)&gt;0,C335+1,0),0)</f>
        <v>0</v>
      </c>
      <c r="E335" s="213">
        <f>IF(E$2&lt;=analysis_period,IF(SUM($C667:E667)&gt;0,D335+1,0),0)</f>
        <v>0</v>
      </c>
      <c r="F335" s="213">
        <f>IF(F$2&lt;=analysis_period,IF(SUM($C667:F667)&gt;0,E335+1,0),0)</f>
        <v>0</v>
      </c>
      <c r="G335" s="213">
        <f>IF(G$2&lt;=analysis_period,IF(SUM($C667:G667)&gt;0,F335+1,0),0)</f>
        <v>0</v>
      </c>
      <c r="H335" s="213">
        <f>IF(H$2&lt;=analysis_period,IF(SUM($C667:H667)&gt;0,G335+1,0),0)</f>
        <v>0</v>
      </c>
      <c r="I335" s="213">
        <f>IF(I$2&lt;=analysis_period,IF(SUM($C667:I667)&gt;0,H335+1,0),0)</f>
        <v>0</v>
      </c>
      <c r="J335" s="213">
        <f>IF(J$2&lt;=analysis_period,IF(SUM($C667:J667)&gt;0,I335+1,0),0)</f>
        <v>0</v>
      </c>
      <c r="K335" s="213">
        <f>IF(K$2&lt;=analysis_period,IF(SUM($C667:K667)&gt;0,J335+1,0),0)</f>
        <v>0</v>
      </c>
      <c r="L335" s="213">
        <f>IF(L$2&lt;=analysis_period,IF(SUM($C667:L667)&gt;0,K335+1,0),0)</f>
        <v>0</v>
      </c>
      <c r="M335" s="213">
        <f>IF(M$2&lt;=analysis_period,IF(SUM($C667:M667)&gt;0,L335+1,0),0)</f>
        <v>0</v>
      </c>
      <c r="N335" s="213">
        <f>IF(N$2&lt;=analysis_period,IF(SUM($C667:N667)&gt;0,M335+1,0),0)</f>
        <v>0</v>
      </c>
      <c r="O335" s="213">
        <f>IF(O$2&lt;=analysis_period,IF(SUM($C667:O667)&gt;0,N335+1,0),0)</f>
        <v>0</v>
      </c>
      <c r="P335" s="213">
        <f>IF(P$2&lt;=analysis_period,IF(SUM($C667:P667)&gt;0,O335+1,0),0)</f>
        <v>0</v>
      </c>
      <c r="Q335" s="213">
        <f>IF(Q$2&lt;=analysis_period,IF(SUM($C667:Q667)&gt;0,P335+1,0),0)</f>
        <v>0</v>
      </c>
      <c r="R335" s="213">
        <f>IF(R$2&lt;=analysis_period,IF(SUM($C667:R667)&gt;0,Q335+1,0),0)</f>
        <v>0</v>
      </c>
      <c r="S335" s="213">
        <f>IF(S$2&lt;=analysis_period,IF(SUM($C667:S667)&gt;0,R335+1,0),0)</f>
        <v>0</v>
      </c>
      <c r="T335" s="213">
        <f>IF(T$2&lt;=analysis_period,IF(SUM($C667:T667)&gt;0,S335+1,0),0)</f>
        <v>0</v>
      </c>
      <c r="U335" s="213">
        <f>IF(U$2&lt;=analysis_period,IF(SUM($C667:U667)&gt;0,T335+1,0),0)</f>
        <v>0</v>
      </c>
      <c r="V335" s="213">
        <f>IF(V$2&lt;=analysis_period,IF(SUM($C667:V667)&gt;0,U335+1,0),0)</f>
        <v>0</v>
      </c>
      <c r="W335" s="213">
        <f>IF(W$2&lt;=analysis_period,IF(SUM($C667:W667)&gt;0,V335+1,0),0)</f>
        <v>0</v>
      </c>
      <c r="X335" s="213">
        <f>IF(X$2&lt;=analysis_period,IF(SUM($C667:X667)&gt;0,W335+1,0),0)</f>
        <v>0</v>
      </c>
      <c r="Y335" s="213">
        <f>IF(Y$2&lt;=analysis_period,IF(SUM($C667:Y667)&gt;0,X335+1,0),0)</f>
        <v>0</v>
      </c>
      <c r="Z335" s="213">
        <f>IF(Z$2&lt;=analysis_period,IF(SUM($C667:Z667)&gt;0,Y335+1,0),0)</f>
        <v>0</v>
      </c>
      <c r="AA335" s="213">
        <f>IF(AA$2&lt;=analysis_period,IF(SUM($C667:AA667)&gt;0,Z335+1,0),0)</f>
        <v>0</v>
      </c>
      <c r="AB335" s="213">
        <f>IF(AB$2&lt;=analysis_period,IF(SUM($C667:AB667)&gt;0,AA335+1,0),0)</f>
        <v>0</v>
      </c>
      <c r="AC335" s="213">
        <f>IF(AC$2&lt;=analysis_period,IF(SUM($C667:AC667)&gt;0,AB335+1,0),0)</f>
        <v>0</v>
      </c>
      <c r="AD335" s="213">
        <f>IF(AD$2&lt;=analysis_period,IF(SUM($C667:AD667)&gt;0,AC335+1,0),0)</f>
        <v>0</v>
      </c>
      <c r="AE335" s="213">
        <f>IF(AE$2&lt;=analysis_period,IF(SUM($C667:AE667)&gt;0,AD335+1,0),0)</f>
        <v>0</v>
      </c>
      <c r="AF335" s="213">
        <f>IF(AF$2&lt;=analysis_period,IF(SUM($C667:AF667)&gt;0,AE335+1,0),0)</f>
        <v>0</v>
      </c>
      <c r="AG335" s="213">
        <f>IF(AG$2&lt;=analysis_period,IF(SUM($C667:AG667)&gt;0,AF335+1,0),0)</f>
        <v>0</v>
      </c>
      <c r="AH335" s="213">
        <f>IF(AH$2&lt;=analysis_period,IF(SUM($C667:AH667)&gt;0,AG335+1,0),0)</f>
        <v>0</v>
      </c>
      <c r="AI335" s="213">
        <f>IF(AI$2&lt;=analysis_period,IF(SUM($C667:AI667)&gt;0,AH335+1,0),0)</f>
        <v>0</v>
      </c>
      <c r="AJ335" s="213">
        <f>IF(AJ$2&lt;=analysis_period,IF(SUM($C667:AJ667)&gt;0,AI335+1,0),0)</f>
        <v>0</v>
      </c>
      <c r="AK335" s="213">
        <f>IF(AK$2&lt;=analysis_period,IF(SUM($C667:AK667)&gt;0,AJ335+1,0),0)</f>
        <v>0</v>
      </c>
      <c r="AL335" s="213">
        <f>IF(AL$2&lt;=analysis_period,IF(SUM($C667:AL667)&gt;0,AK335+1,0),0)</f>
        <v>0</v>
      </c>
      <c r="AM335" s="213">
        <f>IF(AM$2&lt;=analysis_period,IF(SUM($C667:AM667)&gt;0,AL335+1,0),0)</f>
        <v>0</v>
      </c>
      <c r="AN335" s="213">
        <f>IF(AN$2&lt;=analysis_period,IF(SUM($C667:AN667)&gt;0,AM335+1,0),0)</f>
        <v>0</v>
      </c>
      <c r="AO335" s="213">
        <f>IF(AO$2&lt;=analysis_period,IF(SUM($C667:AO667)&gt;0,AN335+1,0),0)</f>
        <v>0</v>
      </c>
      <c r="AP335" s="213">
        <f>IF(AP$2&lt;=analysis_period,IF(SUM($C667:AP667)&gt;0,AO335+1,0),0)</f>
        <v>0</v>
      </c>
    </row>
    <row r="336" spans="1:42" x14ac:dyDescent="0.2">
      <c r="A336" s="16">
        <f t="shared" si="142"/>
        <v>10</v>
      </c>
      <c r="B336" s="4">
        <v>0</v>
      </c>
      <c r="C336" s="213">
        <f>IF(C$2&lt;=analysis_period,IF(SUM($C668:C668)&gt;0,B336+1,0),0)</f>
        <v>0</v>
      </c>
      <c r="D336" s="213">
        <f>IF(D$2&lt;=analysis_period,IF(SUM($C668:D668)&gt;0,C336+1,0),0)</f>
        <v>0</v>
      </c>
      <c r="E336" s="213">
        <f>IF(E$2&lt;=analysis_period,IF(SUM($C668:E668)&gt;0,D336+1,0),0)</f>
        <v>0</v>
      </c>
      <c r="F336" s="213">
        <f>IF(F$2&lt;=analysis_period,IF(SUM($C668:F668)&gt;0,E336+1,0),0)</f>
        <v>0</v>
      </c>
      <c r="G336" s="213">
        <f>IF(G$2&lt;=analysis_period,IF(SUM($C668:G668)&gt;0,F336+1,0),0)</f>
        <v>0</v>
      </c>
      <c r="H336" s="213">
        <f>IF(H$2&lt;=analysis_period,IF(SUM($C668:H668)&gt;0,G336+1,0),0)</f>
        <v>0</v>
      </c>
      <c r="I336" s="213">
        <f>IF(I$2&lt;=analysis_period,IF(SUM($C668:I668)&gt;0,H336+1,0),0)</f>
        <v>0</v>
      </c>
      <c r="J336" s="213">
        <f>IF(J$2&lt;=analysis_period,IF(SUM($C668:J668)&gt;0,I336+1,0),0)</f>
        <v>0</v>
      </c>
      <c r="K336" s="213">
        <f>IF(K$2&lt;=analysis_period,IF(SUM($C668:K668)&gt;0,J336+1,0),0)</f>
        <v>0</v>
      </c>
      <c r="L336" s="213">
        <f>IF(L$2&lt;=analysis_period,IF(SUM($C668:L668)&gt;0,K336+1,0),0)</f>
        <v>0</v>
      </c>
      <c r="M336" s="213">
        <f>IF(M$2&lt;=analysis_period,IF(SUM($C668:M668)&gt;0,L336+1,0),0)</f>
        <v>0</v>
      </c>
      <c r="N336" s="213">
        <f>IF(N$2&lt;=analysis_period,IF(SUM($C668:N668)&gt;0,M336+1,0),0)</f>
        <v>0</v>
      </c>
      <c r="O336" s="213">
        <f>IF(O$2&lt;=analysis_period,IF(SUM($C668:O668)&gt;0,N336+1,0),0)</f>
        <v>0</v>
      </c>
      <c r="P336" s="213">
        <f>IF(P$2&lt;=analysis_period,IF(SUM($C668:P668)&gt;0,O336+1,0),0)</f>
        <v>0</v>
      </c>
      <c r="Q336" s="213">
        <f>IF(Q$2&lt;=analysis_period,IF(SUM($C668:Q668)&gt;0,P336+1,0),0)</f>
        <v>0</v>
      </c>
      <c r="R336" s="213">
        <f>IF(R$2&lt;=analysis_period,IF(SUM($C668:R668)&gt;0,Q336+1,0),0)</f>
        <v>0</v>
      </c>
      <c r="S336" s="213">
        <f>IF(S$2&lt;=analysis_period,IF(SUM($C668:S668)&gt;0,R336+1,0),0)</f>
        <v>0</v>
      </c>
      <c r="T336" s="213">
        <f>IF(T$2&lt;=analysis_period,IF(SUM($C668:T668)&gt;0,S336+1,0),0)</f>
        <v>0</v>
      </c>
      <c r="U336" s="213">
        <f>IF(U$2&lt;=analysis_period,IF(SUM($C668:U668)&gt;0,T336+1,0),0)</f>
        <v>0</v>
      </c>
      <c r="V336" s="213">
        <f>IF(V$2&lt;=analysis_period,IF(SUM($C668:V668)&gt;0,U336+1,0),0)</f>
        <v>0</v>
      </c>
      <c r="W336" s="213">
        <f>IF(W$2&lt;=analysis_period,IF(SUM($C668:W668)&gt;0,V336+1,0),0)</f>
        <v>0</v>
      </c>
      <c r="X336" s="213">
        <f>IF(X$2&lt;=analysis_period,IF(SUM($C668:X668)&gt;0,W336+1,0),0)</f>
        <v>0</v>
      </c>
      <c r="Y336" s="213">
        <f>IF(Y$2&lt;=analysis_period,IF(SUM($C668:Y668)&gt;0,X336+1,0),0)</f>
        <v>0</v>
      </c>
      <c r="Z336" s="213">
        <f>IF(Z$2&lt;=analysis_period,IF(SUM($C668:Z668)&gt;0,Y336+1,0),0)</f>
        <v>0</v>
      </c>
      <c r="AA336" s="213">
        <f>IF(AA$2&lt;=analysis_period,IF(SUM($C668:AA668)&gt;0,Z336+1,0),0)</f>
        <v>0</v>
      </c>
      <c r="AB336" s="213">
        <f>IF(AB$2&lt;=analysis_period,IF(SUM($C668:AB668)&gt;0,AA336+1,0),0)</f>
        <v>0</v>
      </c>
      <c r="AC336" s="213">
        <f>IF(AC$2&lt;=analysis_period,IF(SUM($C668:AC668)&gt;0,AB336+1,0),0)</f>
        <v>0</v>
      </c>
      <c r="AD336" s="213">
        <f>IF(AD$2&lt;=analysis_period,IF(SUM($C668:AD668)&gt;0,AC336+1,0),0)</f>
        <v>0</v>
      </c>
      <c r="AE336" s="213">
        <f>IF(AE$2&lt;=analysis_period,IF(SUM($C668:AE668)&gt;0,AD336+1,0),0)</f>
        <v>0</v>
      </c>
      <c r="AF336" s="213">
        <f>IF(AF$2&lt;=analysis_period,IF(SUM($C668:AF668)&gt;0,AE336+1,0),0)</f>
        <v>0</v>
      </c>
      <c r="AG336" s="213">
        <f>IF(AG$2&lt;=analysis_period,IF(SUM($C668:AG668)&gt;0,AF336+1,0),0)</f>
        <v>0</v>
      </c>
      <c r="AH336" s="213">
        <f>IF(AH$2&lt;=analysis_period,IF(SUM($C668:AH668)&gt;0,AG336+1,0),0)</f>
        <v>0</v>
      </c>
      <c r="AI336" s="213">
        <f>IF(AI$2&lt;=analysis_period,IF(SUM($C668:AI668)&gt;0,AH336+1,0),0)</f>
        <v>0</v>
      </c>
      <c r="AJ336" s="213">
        <f>IF(AJ$2&lt;=analysis_period,IF(SUM($C668:AJ668)&gt;0,AI336+1,0),0)</f>
        <v>0</v>
      </c>
      <c r="AK336" s="213">
        <f>IF(AK$2&lt;=analysis_period,IF(SUM($C668:AK668)&gt;0,AJ336+1,0),0)</f>
        <v>0</v>
      </c>
      <c r="AL336" s="213">
        <f>IF(AL$2&lt;=analysis_period,IF(SUM($C668:AL668)&gt;0,AK336+1,0),0)</f>
        <v>0</v>
      </c>
      <c r="AM336" s="213">
        <f>IF(AM$2&lt;=analysis_period,IF(SUM($C668:AM668)&gt;0,AL336+1,0),0)</f>
        <v>0</v>
      </c>
      <c r="AN336" s="213">
        <f>IF(AN$2&lt;=analysis_period,IF(SUM($C668:AN668)&gt;0,AM336+1,0),0)</f>
        <v>0</v>
      </c>
      <c r="AO336" s="213">
        <f>IF(AO$2&lt;=analysis_period,IF(SUM($C668:AO668)&gt;0,AN336+1,0),0)</f>
        <v>0</v>
      </c>
      <c r="AP336" s="213">
        <f>IF(AP$2&lt;=analysis_period,IF(SUM($C668:AP668)&gt;0,AO336+1,0),0)</f>
        <v>0</v>
      </c>
    </row>
    <row r="337" spans="1:42" x14ac:dyDescent="0.2">
      <c r="A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2" t="s">
        <v>83</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16">
        <v>1</v>
      </c>
      <c r="B339" s="233">
        <f t="shared" ref="B339:B348" si="143">SUM(C339:AP339)</f>
        <v>0</v>
      </c>
      <c r="C339" s="235">
        <f t="shared" ref="C339:AP339" si="144">LOOKUP(C327,$B$271:$AP$271,$B$272:$AP$272)/100*$B659</f>
        <v>0</v>
      </c>
      <c r="D339" s="235">
        <f t="shared" si="144"/>
        <v>0</v>
      </c>
      <c r="E339" s="235">
        <f t="shared" si="144"/>
        <v>0</v>
      </c>
      <c r="F339" s="235">
        <f t="shared" si="144"/>
        <v>0</v>
      </c>
      <c r="G339" s="235">
        <f t="shared" si="144"/>
        <v>0</v>
      </c>
      <c r="H339" s="235">
        <f t="shared" si="144"/>
        <v>0</v>
      </c>
      <c r="I339" s="235">
        <f t="shared" si="144"/>
        <v>0</v>
      </c>
      <c r="J339" s="235">
        <f t="shared" si="144"/>
        <v>0</v>
      </c>
      <c r="K339" s="235">
        <f t="shared" si="144"/>
        <v>0</v>
      </c>
      <c r="L339" s="235">
        <f t="shared" si="144"/>
        <v>0</v>
      </c>
      <c r="M339" s="235">
        <f t="shared" si="144"/>
        <v>0</v>
      </c>
      <c r="N339" s="235">
        <f t="shared" si="144"/>
        <v>0</v>
      </c>
      <c r="O339" s="235">
        <f t="shared" si="144"/>
        <v>0</v>
      </c>
      <c r="P339" s="235">
        <f t="shared" si="144"/>
        <v>0</v>
      </c>
      <c r="Q339" s="235">
        <f t="shared" si="144"/>
        <v>0</v>
      </c>
      <c r="R339" s="235">
        <f t="shared" si="144"/>
        <v>0</v>
      </c>
      <c r="S339" s="235">
        <f t="shared" si="144"/>
        <v>0</v>
      </c>
      <c r="T339" s="235">
        <f t="shared" si="144"/>
        <v>0</v>
      </c>
      <c r="U339" s="235">
        <f t="shared" si="144"/>
        <v>0</v>
      </c>
      <c r="V339" s="235">
        <f t="shared" si="144"/>
        <v>0</v>
      </c>
      <c r="W339" s="235">
        <f t="shared" si="144"/>
        <v>0</v>
      </c>
      <c r="X339" s="235">
        <f t="shared" si="144"/>
        <v>0</v>
      </c>
      <c r="Y339" s="235">
        <f t="shared" si="144"/>
        <v>0</v>
      </c>
      <c r="Z339" s="235">
        <f t="shared" si="144"/>
        <v>0</v>
      </c>
      <c r="AA339" s="235">
        <f t="shared" si="144"/>
        <v>0</v>
      </c>
      <c r="AB339" s="235">
        <f t="shared" si="144"/>
        <v>0</v>
      </c>
      <c r="AC339" s="235">
        <f t="shared" si="144"/>
        <v>0</v>
      </c>
      <c r="AD339" s="235">
        <f t="shared" si="144"/>
        <v>0</v>
      </c>
      <c r="AE339" s="235">
        <f t="shared" si="144"/>
        <v>0</v>
      </c>
      <c r="AF339" s="235">
        <f t="shared" si="144"/>
        <v>0</v>
      </c>
      <c r="AG339" s="235">
        <f t="shared" si="144"/>
        <v>0</v>
      </c>
      <c r="AH339" s="235">
        <f t="shared" si="144"/>
        <v>0</v>
      </c>
      <c r="AI339" s="235">
        <f t="shared" si="144"/>
        <v>0</v>
      </c>
      <c r="AJ339" s="235">
        <f t="shared" si="144"/>
        <v>0</v>
      </c>
      <c r="AK339" s="235">
        <f t="shared" si="144"/>
        <v>0</v>
      </c>
      <c r="AL339" s="235">
        <f t="shared" si="144"/>
        <v>0</v>
      </c>
      <c r="AM339" s="235">
        <f t="shared" si="144"/>
        <v>0</v>
      </c>
      <c r="AN339" s="235">
        <f t="shared" si="144"/>
        <v>0</v>
      </c>
      <c r="AO339" s="235">
        <f t="shared" si="144"/>
        <v>0</v>
      </c>
      <c r="AP339" s="235">
        <f t="shared" si="144"/>
        <v>0</v>
      </c>
    </row>
    <row r="340" spans="1:42" x14ac:dyDescent="0.2">
      <c r="A340" s="16">
        <f>A339+1</f>
        <v>2</v>
      </c>
      <c r="B340" s="233">
        <f t="shared" si="143"/>
        <v>0</v>
      </c>
      <c r="C340" s="235">
        <f t="shared" ref="C340:AP340" si="145">LOOKUP(C328,$B$271:$AP$271,$B$272:$AP$272)/100*$B660</f>
        <v>0</v>
      </c>
      <c r="D340" s="235">
        <f t="shared" si="145"/>
        <v>0</v>
      </c>
      <c r="E340" s="235">
        <f t="shared" si="145"/>
        <v>0</v>
      </c>
      <c r="F340" s="235">
        <f t="shared" si="145"/>
        <v>0</v>
      </c>
      <c r="G340" s="235">
        <f t="shared" si="145"/>
        <v>0</v>
      </c>
      <c r="H340" s="235">
        <f t="shared" si="145"/>
        <v>0</v>
      </c>
      <c r="I340" s="235">
        <f t="shared" si="145"/>
        <v>0</v>
      </c>
      <c r="J340" s="235">
        <f t="shared" si="145"/>
        <v>0</v>
      </c>
      <c r="K340" s="235">
        <f t="shared" si="145"/>
        <v>0</v>
      </c>
      <c r="L340" s="235">
        <f t="shared" si="145"/>
        <v>0</v>
      </c>
      <c r="M340" s="235">
        <f t="shared" si="145"/>
        <v>0</v>
      </c>
      <c r="N340" s="235">
        <f t="shared" si="145"/>
        <v>0</v>
      </c>
      <c r="O340" s="235">
        <f t="shared" si="145"/>
        <v>0</v>
      </c>
      <c r="P340" s="235">
        <f t="shared" si="145"/>
        <v>0</v>
      </c>
      <c r="Q340" s="235">
        <f t="shared" si="145"/>
        <v>0</v>
      </c>
      <c r="R340" s="235">
        <f t="shared" si="145"/>
        <v>0</v>
      </c>
      <c r="S340" s="235">
        <f t="shared" si="145"/>
        <v>0</v>
      </c>
      <c r="T340" s="235">
        <f t="shared" si="145"/>
        <v>0</v>
      </c>
      <c r="U340" s="235">
        <f t="shared" si="145"/>
        <v>0</v>
      </c>
      <c r="V340" s="235">
        <f t="shared" si="145"/>
        <v>0</v>
      </c>
      <c r="W340" s="235">
        <f t="shared" si="145"/>
        <v>0</v>
      </c>
      <c r="X340" s="235">
        <f t="shared" si="145"/>
        <v>0</v>
      </c>
      <c r="Y340" s="235">
        <f t="shared" si="145"/>
        <v>0</v>
      </c>
      <c r="Z340" s="235">
        <f t="shared" si="145"/>
        <v>0</v>
      </c>
      <c r="AA340" s="235">
        <f t="shared" si="145"/>
        <v>0</v>
      </c>
      <c r="AB340" s="235">
        <f t="shared" si="145"/>
        <v>0</v>
      </c>
      <c r="AC340" s="235">
        <f t="shared" si="145"/>
        <v>0</v>
      </c>
      <c r="AD340" s="235">
        <f t="shared" si="145"/>
        <v>0</v>
      </c>
      <c r="AE340" s="235">
        <f t="shared" si="145"/>
        <v>0</v>
      </c>
      <c r="AF340" s="235">
        <f t="shared" si="145"/>
        <v>0</v>
      </c>
      <c r="AG340" s="235">
        <f t="shared" si="145"/>
        <v>0</v>
      </c>
      <c r="AH340" s="235">
        <f t="shared" si="145"/>
        <v>0</v>
      </c>
      <c r="AI340" s="235">
        <f t="shared" si="145"/>
        <v>0</v>
      </c>
      <c r="AJ340" s="235">
        <f t="shared" si="145"/>
        <v>0</v>
      </c>
      <c r="AK340" s="235">
        <f t="shared" si="145"/>
        <v>0</v>
      </c>
      <c r="AL340" s="235">
        <f t="shared" si="145"/>
        <v>0</v>
      </c>
      <c r="AM340" s="235">
        <f t="shared" si="145"/>
        <v>0</v>
      </c>
      <c r="AN340" s="235">
        <f t="shared" si="145"/>
        <v>0</v>
      </c>
      <c r="AO340" s="235">
        <f t="shared" si="145"/>
        <v>0</v>
      </c>
      <c r="AP340" s="235">
        <f t="shared" si="145"/>
        <v>0</v>
      </c>
    </row>
    <row r="341" spans="1:42" x14ac:dyDescent="0.2">
      <c r="A341" s="16">
        <f t="shared" ref="A341:A348" si="146">A340+1</f>
        <v>3</v>
      </c>
      <c r="B341" s="233">
        <f t="shared" si="143"/>
        <v>0</v>
      </c>
      <c r="C341" s="235">
        <f t="shared" ref="C341:AP341" si="147">LOOKUP(C329,$B$271:$AP$271,$B$272:$AP$272)/100*$B661</f>
        <v>0</v>
      </c>
      <c r="D341" s="235">
        <f t="shared" si="147"/>
        <v>0</v>
      </c>
      <c r="E341" s="235">
        <f t="shared" si="147"/>
        <v>0</v>
      </c>
      <c r="F341" s="235">
        <f t="shared" si="147"/>
        <v>0</v>
      </c>
      <c r="G341" s="235">
        <f t="shared" si="147"/>
        <v>0</v>
      </c>
      <c r="H341" s="235">
        <f t="shared" si="147"/>
        <v>0</v>
      </c>
      <c r="I341" s="235">
        <f t="shared" si="147"/>
        <v>0</v>
      </c>
      <c r="J341" s="235">
        <f t="shared" si="147"/>
        <v>0</v>
      </c>
      <c r="K341" s="235">
        <f t="shared" si="147"/>
        <v>0</v>
      </c>
      <c r="L341" s="235">
        <f t="shared" si="147"/>
        <v>0</v>
      </c>
      <c r="M341" s="235">
        <f t="shared" si="147"/>
        <v>0</v>
      </c>
      <c r="N341" s="235">
        <f t="shared" si="147"/>
        <v>0</v>
      </c>
      <c r="O341" s="235">
        <f t="shared" si="147"/>
        <v>0</v>
      </c>
      <c r="P341" s="235">
        <f t="shared" si="147"/>
        <v>0</v>
      </c>
      <c r="Q341" s="235">
        <f t="shared" si="147"/>
        <v>0</v>
      </c>
      <c r="R341" s="235">
        <f t="shared" si="147"/>
        <v>0</v>
      </c>
      <c r="S341" s="235">
        <f t="shared" si="147"/>
        <v>0</v>
      </c>
      <c r="T341" s="235">
        <f t="shared" si="147"/>
        <v>0</v>
      </c>
      <c r="U341" s="235">
        <f t="shared" si="147"/>
        <v>0</v>
      </c>
      <c r="V341" s="235">
        <f t="shared" si="147"/>
        <v>0</v>
      </c>
      <c r="W341" s="235">
        <f t="shared" si="147"/>
        <v>0</v>
      </c>
      <c r="X341" s="235">
        <f t="shared" si="147"/>
        <v>0</v>
      </c>
      <c r="Y341" s="235">
        <f t="shared" si="147"/>
        <v>0</v>
      </c>
      <c r="Z341" s="235">
        <f t="shared" si="147"/>
        <v>0</v>
      </c>
      <c r="AA341" s="235">
        <f t="shared" si="147"/>
        <v>0</v>
      </c>
      <c r="AB341" s="235">
        <f t="shared" si="147"/>
        <v>0</v>
      </c>
      <c r="AC341" s="235">
        <f t="shared" si="147"/>
        <v>0</v>
      </c>
      <c r="AD341" s="235">
        <f t="shared" si="147"/>
        <v>0</v>
      </c>
      <c r="AE341" s="235">
        <f t="shared" si="147"/>
        <v>0</v>
      </c>
      <c r="AF341" s="235">
        <f t="shared" si="147"/>
        <v>0</v>
      </c>
      <c r="AG341" s="235">
        <f t="shared" si="147"/>
        <v>0</v>
      </c>
      <c r="AH341" s="235">
        <f t="shared" si="147"/>
        <v>0</v>
      </c>
      <c r="AI341" s="235">
        <f t="shared" si="147"/>
        <v>0</v>
      </c>
      <c r="AJ341" s="235">
        <f t="shared" si="147"/>
        <v>0</v>
      </c>
      <c r="AK341" s="235">
        <f t="shared" si="147"/>
        <v>0</v>
      </c>
      <c r="AL341" s="235">
        <f t="shared" si="147"/>
        <v>0</v>
      </c>
      <c r="AM341" s="235">
        <f t="shared" si="147"/>
        <v>0</v>
      </c>
      <c r="AN341" s="235">
        <f t="shared" si="147"/>
        <v>0</v>
      </c>
      <c r="AO341" s="235">
        <f t="shared" si="147"/>
        <v>0</v>
      </c>
      <c r="AP341" s="235">
        <f t="shared" si="147"/>
        <v>0</v>
      </c>
    </row>
    <row r="342" spans="1:42" x14ac:dyDescent="0.2">
      <c r="A342" s="16">
        <f t="shared" si="146"/>
        <v>4</v>
      </c>
      <c r="B342" s="233">
        <f t="shared" si="143"/>
        <v>0</v>
      </c>
      <c r="C342" s="235">
        <f t="shared" ref="C342:AP342" si="148">LOOKUP(C330,$B$271:$AP$271,$B$272:$AP$272)/100*$B662</f>
        <v>0</v>
      </c>
      <c r="D342" s="235">
        <f t="shared" si="148"/>
        <v>0</v>
      </c>
      <c r="E342" s="235">
        <f t="shared" si="148"/>
        <v>0</v>
      </c>
      <c r="F342" s="235">
        <f t="shared" si="148"/>
        <v>0</v>
      </c>
      <c r="G342" s="235">
        <f t="shared" si="148"/>
        <v>0</v>
      </c>
      <c r="H342" s="235">
        <f t="shared" si="148"/>
        <v>0</v>
      </c>
      <c r="I342" s="235">
        <f t="shared" si="148"/>
        <v>0</v>
      </c>
      <c r="J342" s="235">
        <f t="shared" si="148"/>
        <v>0</v>
      </c>
      <c r="K342" s="235">
        <f t="shared" si="148"/>
        <v>0</v>
      </c>
      <c r="L342" s="235">
        <f t="shared" si="148"/>
        <v>0</v>
      </c>
      <c r="M342" s="235">
        <f t="shared" si="148"/>
        <v>0</v>
      </c>
      <c r="N342" s="235">
        <f t="shared" si="148"/>
        <v>0</v>
      </c>
      <c r="O342" s="235">
        <f t="shared" si="148"/>
        <v>0</v>
      </c>
      <c r="P342" s="235">
        <f t="shared" si="148"/>
        <v>0</v>
      </c>
      <c r="Q342" s="235">
        <f t="shared" si="148"/>
        <v>0</v>
      </c>
      <c r="R342" s="235">
        <f t="shared" si="148"/>
        <v>0</v>
      </c>
      <c r="S342" s="235">
        <f t="shared" si="148"/>
        <v>0</v>
      </c>
      <c r="T342" s="235">
        <f t="shared" si="148"/>
        <v>0</v>
      </c>
      <c r="U342" s="235">
        <f t="shared" si="148"/>
        <v>0</v>
      </c>
      <c r="V342" s="235">
        <f t="shared" si="148"/>
        <v>0</v>
      </c>
      <c r="W342" s="235">
        <f t="shared" si="148"/>
        <v>0</v>
      </c>
      <c r="X342" s="235">
        <f t="shared" si="148"/>
        <v>0</v>
      </c>
      <c r="Y342" s="235">
        <f t="shared" si="148"/>
        <v>0</v>
      </c>
      <c r="Z342" s="235">
        <f t="shared" si="148"/>
        <v>0</v>
      </c>
      <c r="AA342" s="235">
        <f t="shared" si="148"/>
        <v>0</v>
      </c>
      <c r="AB342" s="235">
        <f t="shared" si="148"/>
        <v>0</v>
      </c>
      <c r="AC342" s="235">
        <f t="shared" si="148"/>
        <v>0</v>
      </c>
      <c r="AD342" s="235">
        <f t="shared" si="148"/>
        <v>0</v>
      </c>
      <c r="AE342" s="235">
        <f t="shared" si="148"/>
        <v>0</v>
      </c>
      <c r="AF342" s="235">
        <f t="shared" si="148"/>
        <v>0</v>
      </c>
      <c r="AG342" s="235">
        <f t="shared" si="148"/>
        <v>0</v>
      </c>
      <c r="AH342" s="235">
        <f t="shared" si="148"/>
        <v>0</v>
      </c>
      <c r="AI342" s="235">
        <f t="shared" si="148"/>
        <v>0</v>
      </c>
      <c r="AJ342" s="235">
        <f t="shared" si="148"/>
        <v>0</v>
      </c>
      <c r="AK342" s="235">
        <f t="shared" si="148"/>
        <v>0</v>
      </c>
      <c r="AL342" s="235">
        <f t="shared" si="148"/>
        <v>0</v>
      </c>
      <c r="AM342" s="235">
        <f t="shared" si="148"/>
        <v>0</v>
      </c>
      <c r="AN342" s="235">
        <f t="shared" si="148"/>
        <v>0</v>
      </c>
      <c r="AO342" s="235">
        <f t="shared" si="148"/>
        <v>0</v>
      </c>
      <c r="AP342" s="235">
        <f t="shared" si="148"/>
        <v>0</v>
      </c>
    </row>
    <row r="343" spans="1:42" x14ac:dyDescent="0.2">
      <c r="A343" s="16">
        <f t="shared" si="146"/>
        <v>5</v>
      </c>
      <c r="B343" s="233">
        <f t="shared" si="143"/>
        <v>0</v>
      </c>
      <c r="C343" s="235">
        <f t="shared" ref="C343:AP343" si="149">LOOKUP(C331,$B$271:$AP$271,$B$272:$AP$272)/100*$B663</f>
        <v>0</v>
      </c>
      <c r="D343" s="235">
        <f t="shared" si="149"/>
        <v>0</v>
      </c>
      <c r="E343" s="235">
        <f t="shared" si="149"/>
        <v>0</v>
      </c>
      <c r="F343" s="235">
        <f t="shared" si="149"/>
        <v>0</v>
      </c>
      <c r="G343" s="235">
        <f t="shared" si="149"/>
        <v>0</v>
      </c>
      <c r="H343" s="235">
        <f t="shared" si="149"/>
        <v>0</v>
      </c>
      <c r="I343" s="235">
        <f t="shared" si="149"/>
        <v>0</v>
      </c>
      <c r="J343" s="235">
        <f t="shared" si="149"/>
        <v>0</v>
      </c>
      <c r="K343" s="235">
        <f t="shared" si="149"/>
        <v>0</v>
      </c>
      <c r="L343" s="235">
        <f t="shared" si="149"/>
        <v>0</v>
      </c>
      <c r="M343" s="235">
        <f t="shared" si="149"/>
        <v>0</v>
      </c>
      <c r="N343" s="235">
        <f t="shared" si="149"/>
        <v>0</v>
      </c>
      <c r="O343" s="235">
        <f t="shared" si="149"/>
        <v>0</v>
      </c>
      <c r="P343" s="235">
        <f t="shared" si="149"/>
        <v>0</v>
      </c>
      <c r="Q343" s="235">
        <f t="shared" si="149"/>
        <v>0</v>
      </c>
      <c r="R343" s="235">
        <f t="shared" si="149"/>
        <v>0</v>
      </c>
      <c r="S343" s="235">
        <f t="shared" si="149"/>
        <v>0</v>
      </c>
      <c r="T343" s="235">
        <f t="shared" si="149"/>
        <v>0</v>
      </c>
      <c r="U343" s="235">
        <f t="shared" si="149"/>
        <v>0</v>
      </c>
      <c r="V343" s="235">
        <f t="shared" si="149"/>
        <v>0</v>
      </c>
      <c r="W343" s="235">
        <f t="shared" si="149"/>
        <v>0</v>
      </c>
      <c r="X343" s="235">
        <f t="shared" si="149"/>
        <v>0</v>
      </c>
      <c r="Y343" s="235">
        <f t="shared" si="149"/>
        <v>0</v>
      </c>
      <c r="Z343" s="235">
        <f t="shared" si="149"/>
        <v>0</v>
      </c>
      <c r="AA343" s="235">
        <f t="shared" si="149"/>
        <v>0</v>
      </c>
      <c r="AB343" s="235">
        <f t="shared" si="149"/>
        <v>0</v>
      </c>
      <c r="AC343" s="235">
        <f t="shared" si="149"/>
        <v>0</v>
      </c>
      <c r="AD343" s="235">
        <f t="shared" si="149"/>
        <v>0</v>
      </c>
      <c r="AE343" s="235">
        <f t="shared" si="149"/>
        <v>0</v>
      </c>
      <c r="AF343" s="235">
        <f t="shared" si="149"/>
        <v>0</v>
      </c>
      <c r="AG343" s="235">
        <f t="shared" si="149"/>
        <v>0</v>
      </c>
      <c r="AH343" s="235">
        <f t="shared" si="149"/>
        <v>0</v>
      </c>
      <c r="AI343" s="235">
        <f t="shared" si="149"/>
        <v>0</v>
      </c>
      <c r="AJ343" s="235">
        <f t="shared" si="149"/>
        <v>0</v>
      </c>
      <c r="AK343" s="235">
        <f t="shared" si="149"/>
        <v>0</v>
      </c>
      <c r="AL343" s="235">
        <f t="shared" si="149"/>
        <v>0</v>
      </c>
      <c r="AM343" s="235">
        <f t="shared" si="149"/>
        <v>0</v>
      </c>
      <c r="AN343" s="235">
        <f t="shared" si="149"/>
        <v>0</v>
      </c>
      <c r="AO343" s="235">
        <f t="shared" si="149"/>
        <v>0</v>
      </c>
      <c r="AP343" s="235">
        <f t="shared" si="149"/>
        <v>0</v>
      </c>
    </row>
    <row r="344" spans="1:42" x14ac:dyDescent="0.2">
      <c r="A344" s="16">
        <f t="shared" si="146"/>
        <v>6</v>
      </c>
      <c r="B344" s="233">
        <f t="shared" si="143"/>
        <v>0</v>
      </c>
      <c r="C344" s="235">
        <f t="shared" ref="C344:AP344" si="150">LOOKUP(C332,$B$271:$AP$271,$B$272:$AP$272)/100*$B664</f>
        <v>0</v>
      </c>
      <c r="D344" s="235">
        <f t="shared" si="150"/>
        <v>0</v>
      </c>
      <c r="E344" s="235">
        <f t="shared" si="150"/>
        <v>0</v>
      </c>
      <c r="F344" s="235">
        <f t="shared" si="150"/>
        <v>0</v>
      </c>
      <c r="G344" s="235">
        <f t="shared" si="150"/>
        <v>0</v>
      </c>
      <c r="H344" s="235">
        <f t="shared" si="150"/>
        <v>0</v>
      </c>
      <c r="I344" s="235">
        <f t="shared" si="150"/>
        <v>0</v>
      </c>
      <c r="J344" s="235">
        <f t="shared" si="150"/>
        <v>0</v>
      </c>
      <c r="K344" s="235">
        <f t="shared" si="150"/>
        <v>0</v>
      </c>
      <c r="L344" s="235">
        <f t="shared" si="150"/>
        <v>0</v>
      </c>
      <c r="M344" s="235">
        <f t="shared" si="150"/>
        <v>0</v>
      </c>
      <c r="N344" s="235">
        <f t="shared" si="150"/>
        <v>0</v>
      </c>
      <c r="O344" s="235">
        <f t="shared" si="150"/>
        <v>0</v>
      </c>
      <c r="P344" s="235">
        <f t="shared" si="150"/>
        <v>0</v>
      </c>
      <c r="Q344" s="235">
        <f t="shared" si="150"/>
        <v>0</v>
      </c>
      <c r="R344" s="235">
        <f t="shared" si="150"/>
        <v>0</v>
      </c>
      <c r="S344" s="235">
        <f t="shared" si="150"/>
        <v>0</v>
      </c>
      <c r="T344" s="235">
        <f t="shared" si="150"/>
        <v>0</v>
      </c>
      <c r="U344" s="235">
        <f t="shared" si="150"/>
        <v>0</v>
      </c>
      <c r="V344" s="235">
        <f t="shared" si="150"/>
        <v>0</v>
      </c>
      <c r="W344" s="235">
        <f t="shared" si="150"/>
        <v>0</v>
      </c>
      <c r="X344" s="235">
        <f t="shared" si="150"/>
        <v>0</v>
      </c>
      <c r="Y344" s="235">
        <f t="shared" si="150"/>
        <v>0</v>
      </c>
      <c r="Z344" s="235">
        <f t="shared" si="150"/>
        <v>0</v>
      </c>
      <c r="AA344" s="235">
        <f t="shared" si="150"/>
        <v>0</v>
      </c>
      <c r="AB344" s="235">
        <f t="shared" si="150"/>
        <v>0</v>
      </c>
      <c r="AC344" s="235">
        <f t="shared" si="150"/>
        <v>0</v>
      </c>
      <c r="AD344" s="235">
        <f t="shared" si="150"/>
        <v>0</v>
      </c>
      <c r="AE344" s="235">
        <f t="shared" si="150"/>
        <v>0</v>
      </c>
      <c r="AF344" s="235">
        <f t="shared" si="150"/>
        <v>0</v>
      </c>
      <c r="AG344" s="235">
        <f t="shared" si="150"/>
        <v>0</v>
      </c>
      <c r="AH344" s="235">
        <f t="shared" si="150"/>
        <v>0</v>
      </c>
      <c r="AI344" s="235">
        <f t="shared" si="150"/>
        <v>0</v>
      </c>
      <c r="AJ344" s="235">
        <f t="shared" si="150"/>
        <v>0</v>
      </c>
      <c r="AK344" s="235">
        <f t="shared" si="150"/>
        <v>0</v>
      </c>
      <c r="AL344" s="235">
        <f t="shared" si="150"/>
        <v>0</v>
      </c>
      <c r="AM344" s="235">
        <f t="shared" si="150"/>
        <v>0</v>
      </c>
      <c r="AN344" s="235">
        <f t="shared" si="150"/>
        <v>0</v>
      </c>
      <c r="AO344" s="235">
        <f t="shared" si="150"/>
        <v>0</v>
      </c>
      <c r="AP344" s="235">
        <f t="shared" si="150"/>
        <v>0</v>
      </c>
    </row>
    <row r="345" spans="1:42" x14ac:dyDescent="0.2">
      <c r="A345" s="16">
        <f t="shared" si="146"/>
        <v>7</v>
      </c>
      <c r="B345" s="233">
        <f t="shared" si="143"/>
        <v>0</v>
      </c>
      <c r="C345" s="235">
        <f t="shared" ref="C345:AP345" si="151">LOOKUP(C333,$B$271:$AP$271,$B$272:$AP$272)/100*$B665</f>
        <v>0</v>
      </c>
      <c r="D345" s="235">
        <f t="shared" si="151"/>
        <v>0</v>
      </c>
      <c r="E345" s="235">
        <f t="shared" si="151"/>
        <v>0</v>
      </c>
      <c r="F345" s="235">
        <f t="shared" si="151"/>
        <v>0</v>
      </c>
      <c r="G345" s="235">
        <f t="shared" si="151"/>
        <v>0</v>
      </c>
      <c r="H345" s="235">
        <f t="shared" si="151"/>
        <v>0</v>
      </c>
      <c r="I345" s="235">
        <f t="shared" si="151"/>
        <v>0</v>
      </c>
      <c r="J345" s="235">
        <f t="shared" si="151"/>
        <v>0</v>
      </c>
      <c r="K345" s="235">
        <f t="shared" si="151"/>
        <v>0</v>
      </c>
      <c r="L345" s="235">
        <f t="shared" si="151"/>
        <v>0</v>
      </c>
      <c r="M345" s="235">
        <f t="shared" si="151"/>
        <v>0</v>
      </c>
      <c r="N345" s="235">
        <f t="shared" si="151"/>
        <v>0</v>
      </c>
      <c r="O345" s="235">
        <f t="shared" si="151"/>
        <v>0</v>
      </c>
      <c r="P345" s="235">
        <f t="shared" si="151"/>
        <v>0</v>
      </c>
      <c r="Q345" s="235">
        <f t="shared" si="151"/>
        <v>0</v>
      </c>
      <c r="R345" s="235">
        <f t="shared" si="151"/>
        <v>0</v>
      </c>
      <c r="S345" s="235">
        <f t="shared" si="151"/>
        <v>0</v>
      </c>
      <c r="T345" s="235">
        <f t="shared" si="151"/>
        <v>0</v>
      </c>
      <c r="U345" s="235">
        <f t="shared" si="151"/>
        <v>0</v>
      </c>
      <c r="V345" s="235">
        <f t="shared" si="151"/>
        <v>0</v>
      </c>
      <c r="W345" s="235">
        <f t="shared" si="151"/>
        <v>0</v>
      </c>
      <c r="X345" s="235">
        <f t="shared" si="151"/>
        <v>0</v>
      </c>
      <c r="Y345" s="235">
        <f t="shared" si="151"/>
        <v>0</v>
      </c>
      <c r="Z345" s="235">
        <f t="shared" si="151"/>
        <v>0</v>
      </c>
      <c r="AA345" s="235">
        <f t="shared" si="151"/>
        <v>0</v>
      </c>
      <c r="AB345" s="235">
        <f t="shared" si="151"/>
        <v>0</v>
      </c>
      <c r="AC345" s="235">
        <f t="shared" si="151"/>
        <v>0</v>
      </c>
      <c r="AD345" s="235">
        <f t="shared" si="151"/>
        <v>0</v>
      </c>
      <c r="AE345" s="235">
        <f t="shared" si="151"/>
        <v>0</v>
      </c>
      <c r="AF345" s="235">
        <f t="shared" si="151"/>
        <v>0</v>
      </c>
      <c r="AG345" s="235">
        <f t="shared" si="151"/>
        <v>0</v>
      </c>
      <c r="AH345" s="235">
        <f t="shared" si="151"/>
        <v>0</v>
      </c>
      <c r="AI345" s="235">
        <f t="shared" si="151"/>
        <v>0</v>
      </c>
      <c r="AJ345" s="235">
        <f t="shared" si="151"/>
        <v>0</v>
      </c>
      <c r="AK345" s="235">
        <f t="shared" si="151"/>
        <v>0</v>
      </c>
      <c r="AL345" s="235">
        <f t="shared" si="151"/>
        <v>0</v>
      </c>
      <c r="AM345" s="235">
        <f t="shared" si="151"/>
        <v>0</v>
      </c>
      <c r="AN345" s="235">
        <f t="shared" si="151"/>
        <v>0</v>
      </c>
      <c r="AO345" s="235">
        <f t="shared" si="151"/>
        <v>0</v>
      </c>
      <c r="AP345" s="235">
        <f t="shared" si="151"/>
        <v>0</v>
      </c>
    </row>
    <row r="346" spans="1:42" x14ac:dyDescent="0.2">
      <c r="A346" s="16">
        <f t="shared" si="146"/>
        <v>8</v>
      </c>
      <c r="B346" s="233">
        <f t="shared" si="143"/>
        <v>0</v>
      </c>
      <c r="C346" s="235">
        <f t="shared" ref="C346:AP346" si="152">LOOKUP(C334,$B$271:$AP$271,$B$272:$AP$272)/100*$B666</f>
        <v>0</v>
      </c>
      <c r="D346" s="235">
        <f t="shared" si="152"/>
        <v>0</v>
      </c>
      <c r="E346" s="235">
        <f t="shared" si="152"/>
        <v>0</v>
      </c>
      <c r="F346" s="235">
        <f t="shared" si="152"/>
        <v>0</v>
      </c>
      <c r="G346" s="235">
        <f t="shared" si="152"/>
        <v>0</v>
      </c>
      <c r="H346" s="235">
        <f t="shared" si="152"/>
        <v>0</v>
      </c>
      <c r="I346" s="235">
        <f t="shared" si="152"/>
        <v>0</v>
      </c>
      <c r="J346" s="235">
        <f t="shared" si="152"/>
        <v>0</v>
      </c>
      <c r="K346" s="235">
        <f t="shared" si="152"/>
        <v>0</v>
      </c>
      <c r="L346" s="235">
        <f t="shared" si="152"/>
        <v>0</v>
      </c>
      <c r="M346" s="235">
        <f t="shared" si="152"/>
        <v>0</v>
      </c>
      <c r="N346" s="235">
        <f t="shared" si="152"/>
        <v>0</v>
      </c>
      <c r="O346" s="235">
        <f t="shared" si="152"/>
        <v>0</v>
      </c>
      <c r="P346" s="235">
        <f t="shared" si="152"/>
        <v>0</v>
      </c>
      <c r="Q346" s="235">
        <f t="shared" si="152"/>
        <v>0</v>
      </c>
      <c r="R346" s="235">
        <f t="shared" si="152"/>
        <v>0</v>
      </c>
      <c r="S346" s="235">
        <f t="shared" si="152"/>
        <v>0</v>
      </c>
      <c r="T346" s="235">
        <f t="shared" si="152"/>
        <v>0</v>
      </c>
      <c r="U346" s="235">
        <f t="shared" si="152"/>
        <v>0</v>
      </c>
      <c r="V346" s="235">
        <f t="shared" si="152"/>
        <v>0</v>
      </c>
      <c r="W346" s="235">
        <f t="shared" si="152"/>
        <v>0</v>
      </c>
      <c r="X346" s="235">
        <f t="shared" si="152"/>
        <v>0</v>
      </c>
      <c r="Y346" s="235">
        <f t="shared" si="152"/>
        <v>0</v>
      </c>
      <c r="Z346" s="235">
        <f t="shared" si="152"/>
        <v>0</v>
      </c>
      <c r="AA346" s="235">
        <f t="shared" si="152"/>
        <v>0</v>
      </c>
      <c r="AB346" s="235">
        <f t="shared" si="152"/>
        <v>0</v>
      </c>
      <c r="AC346" s="235">
        <f t="shared" si="152"/>
        <v>0</v>
      </c>
      <c r="AD346" s="235">
        <f t="shared" si="152"/>
        <v>0</v>
      </c>
      <c r="AE346" s="235">
        <f t="shared" si="152"/>
        <v>0</v>
      </c>
      <c r="AF346" s="235">
        <f t="shared" si="152"/>
        <v>0</v>
      </c>
      <c r="AG346" s="235">
        <f t="shared" si="152"/>
        <v>0</v>
      </c>
      <c r="AH346" s="235">
        <f t="shared" si="152"/>
        <v>0</v>
      </c>
      <c r="AI346" s="235">
        <f t="shared" si="152"/>
        <v>0</v>
      </c>
      <c r="AJ346" s="235">
        <f t="shared" si="152"/>
        <v>0</v>
      </c>
      <c r="AK346" s="235">
        <f t="shared" si="152"/>
        <v>0</v>
      </c>
      <c r="AL346" s="235">
        <f t="shared" si="152"/>
        <v>0</v>
      </c>
      <c r="AM346" s="235">
        <f t="shared" si="152"/>
        <v>0</v>
      </c>
      <c r="AN346" s="235">
        <f t="shared" si="152"/>
        <v>0</v>
      </c>
      <c r="AO346" s="235">
        <f t="shared" si="152"/>
        <v>0</v>
      </c>
      <c r="AP346" s="235">
        <f t="shared" si="152"/>
        <v>0</v>
      </c>
    </row>
    <row r="347" spans="1:42" x14ac:dyDescent="0.2">
      <c r="A347" s="16">
        <f>A346+1</f>
        <v>9</v>
      </c>
      <c r="B347" s="233">
        <f t="shared" si="143"/>
        <v>0</v>
      </c>
      <c r="C347" s="235">
        <f t="shared" ref="C347:AP347" si="153">LOOKUP(C335,$B$271:$AP$271,$B$272:$AP$272)/100*$B667</f>
        <v>0</v>
      </c>
      <c r="D347" s="235">
        <f t="shared" si="153"/>
        <v>0</v>
      </c>
      <c r="E347" s="235">
        <f t="shared" si="153"/>
        <v>0</v>
      </c>
      <c r="F347" s="235">
        <f t="shared" si="153"/>
        <v>0</v>
      </c>
      <c r="G347" s="235">
        <f t="shared" si="153"/>
        <v>0</v>
      </c>
      <c r="H347" s="235">
        <f t="shared" si="153"/>
        <v>0</v>
      </c>
      <c r="I347" s="235">
        <f t="shared" si="153"/>
        <v>0</v>
      </c>
      <c r="J347" s="235">
        <f t="shared" si="153"/>
        <v>0</v>
      </c>
      <c r="K347" s="235">
        <f t="shared" si="153"/>
        <v>0</v>
      </c>
      <c r="L347" s="235">
        <f t="shared" si="153"/>
        <v>0</v>
      </c>
      <c r="M347" s="235">
        <f t="shared" si="153"/>
        <v>0</v>
      </c>
      <c r="N347" s="235">
        <f t="shared" si="153"/>
        <v>0</v>
      </c>
      <c r="O347" s="235">
        <f t="shared" si="153"/>
        <v>0</v>
      </c>
      <c r="P347" s="235">
        <f t="shared" si="153"/>
        <v>0</v>
      </c>
      <c r="Q347" s="235">
        <f t="shared" si="153"/>
        <v>0</v>
      </c>
      <c r="R347" s="235">
        <f t="shared" si="153"/>
        <v>0</v>
      </c>
      <c r="S347" s="235">
        <f t="shared" si="153"/>
        <v>0</v>
      </c>
      <c r="T347" s="235">
        <f t="shared" si="153"/>
        <v>0</v>
      </c>
      <c r="U347" s="235">
        <f t="shared" si="153"/>
        <v>0</v>
      </c>
      <c r="V347" s="235">
        <f t="shared" si="153"/>
        <v>0</v>
      </c>
      <c r="W347" s="235">
        <f t="shared" si="153"/>
        <v>0</v>
      </c>
      <c r="X347" s="235">
        <f t="shared" si="153"/>
        <v>0</v>
      </c>
      <c r="Y347" s="235">
        <f t="shared" si="153"/>
        <v>0</v>
      </c>
      <c r="Z347" s="235">
        <f t="shared" si="153"/>
        <v>0</v>
      </c>
      <c r="AA347" s="235">
        <f t="shared" si="153"/>
        <v>0</v>
      </c>
      <c r="AB347" s="235">
        <f t="shared" si="153"/>
        <v>0</v>
      </c>
      <c r="AC347" s="235">
        <f t="shared" si="153"/>
        <v>0</v>
      </c>
      <c r="AD347" s="235">
        <f t="shared" si="153"/>
        <v>0</v>
      </c>
      <c r="AE347" s="235">
        <f t="shared" si="153"/>
        <v>0</v>
      </c>
      <c r="AF347" s="235">
        <f t="shared" si="153"/>
        <v>0</v>
      </c>
      <c r="AG347" s="235">
        <f t="shared" si="153"/>
        <v>0</v>
      </c>
      <c r="AH347" s="235">
        <f t="shared" si="153"/>
        <v>0</v>
      </c>
      <c r="AI347" s="235">
        <f t="shared" si="153"/>
        <v>0</v>
      </c>
      <c r="AJ347" s="235">
        <f t="shared" si="153"/>
        <v>0</v>
      </c>
      <c r="AK347" s="235">
        <f t="shared" si="153"/>
        <v>0</v>
      </c>
      <c r="AL347" s="235">
        <f t="shared" si="153"/>
        <v>0</v>
      </c>
      <c r="AM347" s="235">
        <f t="shared" si="153"/>
        <v>0</v>
      </c>
      <c r="AN347" s="235">
        <f t="shared" si="153"/>
        <v>0</v>
      </c>
      <c r="AO347" s="235">
        <f t="shared" si="153"/>
        <v>0</v>
      </c>
      <c r="AP347" s="235">
        <f t="shared" si="153"/>
        <v>0</v>
      </c>
    </row>
    <row r="348" spans="1:42" x14ac:dyDescent="0.2">
      <c r="A348" s="16">
        <f t="shared" si="146"/>
        <v>10</v>
      </c>
      <c r="B348" s="233">
        <f t="shared" si="143"/>
        <v>0</v>
      </c>
      <c r="C348" s="235">
        <f t="shared" ref="C348:AP348" si="154">LOOKUP(C336,$B$271:$AP$271,$B$272:$AP$272)/100*$B668</f>
        <v>0</v>
      </c>
      <c r="D348" s="235">
        <f t="shared" si="154"/>
        <v>0</v>
      </c>
      <c r="E348" s="235">
        <f t="shared" si="154"/>
        <v>0</v>
      </c>
      <c r="F348" s="235">
        <f t="shared" si="154"/>
        <v>0</v>
      </c>
      <c r="G348" s="235">
        <f t="shared" si="154"/>
        <v>0</v>
      </c>
      <c r="H348" s="235">
        <f t="shared" si="154"/>
        <v>0</v>
      </c>
      <c r="I348" s="235">
        <f t="shared" si="154"/>
        <v>0</v>
      </c>
      <c r="J348" s="235">
        <f t="shared" si="154"/>
        <v>0</v>
      </c>
      <c r="K348" s="235">
        <f t="shared" si="154"/>
        <v>0</v>
      </c>
      <c r="L348" s="235">
        <f t="shared" si="154"/>
        <v>0</v>
      </c>
      <c r="M348" s="235">
        <f t="shared" si="154"/>
        <v>0</v>
      </c>
      <c r="N348" s="235">
        <f t="shared" si="154"/>
        <v>0</v>
      </c>
      <c r="O348" s="235">
        <f t="shared" si="154"/>
        <v>0</v>
      </c>
      <c r="P348" s="235">
        <f t="shared" si="154"/>
        <v>0</v>
      </c>
      <c r="Q348" s="235">
        <f t="shared" si="154"/>
        <v>0</v>
      </c>
      <c r="R348" s="235">
        <f t="shared" si="154"/>
        <v>0</v>
      </c>
      <c r="S348" s="235">
        <f t="shared" si="154"/>
        <v>0</v>
      </c>
      <c r="T348" s="235">
        <f t="shared" si="154"/>
        <v>0</v>
      </c>
      <c r="U348" s="235">
        <f t="shared" si="154"/>
        <v>0</v>
      </c>
      <c r="V348" s="235">
        <f t="shared" si="154"/>
        <v>0</v>
      </c>
      <c r="W348" s="235">
        <f t="shared" si="154"/>
        <v>0</v>
      </c>
      <c r="X348" s="235">
        <f t="shared" si="154"/>
        <v>0</v>
      </c>
      <c r="Y348" s="235">
        <f t="shared" si="154"/>
        <v>0</v>
      </c>
      <c r="Z348" s="235">
        <f t="shared" si="154"/>
        <v>0</v>
      </c>
      <c r="AA348" s="235">
        <f t="shared" si="154"/>
        <v>0</v>
      </c>
      <c r="AB348" s="235">
        <f t="shared" si="154"/>
        <v>0</v>
      </c>
      <c r="AC348" s="235">
        <f t="shared" si="154"/>
        <v>0</v>
      </c>
      <c r="AD348" s="235">
        <f t="shared" si="154"/>
        <v>0</v>
      </c>
      <c r="AE348" s="235">
        <f t="shared" si="154"/>
        <v>0</v>
      </c>
      <c r="AF348" s="235">
        <f t="shared" si="154"/>
        <v>0</v>
      </c>
      <c r="AG348" s="235">
        <f t="shared" si="154"/>
        <v>0</v>
      </c>
      <c r="AH348" s="235">
        <f t="shared" si="154"/>
        <v>0</v>
      </c>
      <c r="AI348" s="235">
        <f t="shared" si="154"/>
        <v>0</v>
      </c>
      <c r="AJ348" s="235">
        <f t="shared" si="154"/>
        <v>0</v>
      </c>
      <c r="AK348" s="235">
        <f t="shared" si="154"/>
        <v>0</v>
      </c>
      <c r="AL348" s="235">
        <f t="shared" si="154"/>
        <v>0</v>
      </c>
      <c r="AM348" s="235">
        <f t="shared" si="154"/>
        <v>0</v>
      </c>
      <c r="AN348" s="235">
        <f t="shared" si="154"/>
        <v>0</v>
      </c>
      <c r="AO348" s="235">
        <f t="shared" si="154"/>
        <v>0</v>
      </c>
      <c r="AP348" s="235">
        <f t="shared" si="154"/>
        <v>0</v>
      </c>
    </row>
    <row r="349" spans="1:42" s="16" customFormat="1" ht="12" customHeight="1" x14ac:dyDescent="0.2">
      <c r="A349" s="39" t="s">
        <v>13</v>
      </c>
      <c r="B349" s="19"/>
      <c r="C349" s="214">
        <f>SUM(C339:C348)</f>
        <v>0</v>
      </c>
      <c r="D349" s="214">
        <f t="shared" ref="D349:AP349" si="155">SUM(D339:D348)</f>
        <v>0</v>
      </c>
      <c r="E349" s="214">
        <f t="shared" si="155"/>
        <v>0</v>
      </c>
      <c r="F349" s="214">
        <f t="shared" si="155"/>
        <v>0</v>
      </c>
      <c r="G349" s="214">
        <f t="shared" si="155"/>
        <v>0</v>
      </c>
      <c r="H349" s="214">
        <f t="shared" si="155"/>
        <v>0</v>
      </c>
      <c r="I349" s="214">
        <f t="shared" si="155"/>
        <v>0</v>
      </c>
      <c r="J349" s="214">
        <f t="shared" si="155"/>
        <v>0</v>
      </c>
      <c r="K349" s="214">
        <f t="shared" si="155"/>
        <v>0</v>
      </c>
      <c r="L349" s="214">
        <f t="shared" si="155"/>
        <v>0</v>
      </c>
      <c r="M349" s="214">
        <f t="shared" si="155"/>
        <v>0</v>
      </c>
      <c r="N349" s="214">
        <f t="shared" si="155"/>
        <v>0</v>
      </c>
      <c r="O349" s="214">
        <f t="shared" si="155"/>
        <v>0</v>
      </c>
      <c r="P349" s="214">
        <f t="shared" si="155"/>
        <v>0</v>
      </c>
      <c r="Q349" s="214">
        <f t="shared" si="155"/>
        <v>0</v>
      </c>
      <c r="R349" s="214">
        <f t="shared" si="155"/>
        <v>0</v>
      </c>
      <c r="S349" s="214">
        <f t="shared" si="155"/>
        <v>0</v>
      </c>
      <c r="T349" s="214">
        <f t="shared" si="155"/>
        <v>0</v>
      </c>
      <c r="U349" s="214">
        <f t="shared" si="155"/>
        <v>0</v>
      </c>
      <c r="V349" s="214">
        <f t="shared" si="155"/>
        <v>0</v>
      </c>
      <c r="W349" s="214">
        <f t="shared" si="155"/>
        <v>0</v>
      </c>
      <c r="X349" s="214">
        <f t="shared" si="155"/>
        <v>0</v>
      </c>
      <c r="Y349" s="214">
        <f t="shared" si="155"/>
        <v>0</v>
      </c>
      <c r="Z349" s="214">
        <f t="shared" si="155"/>
        <v>0</v>
      </c>
      <c r="AA349" s="214">
        <f t="shared" si="155"/>
        <v>0</v>
      </c>
      <c r="AB349" s="214">
        <f t="shared" si="155"/>
        <v>0</v>
      </c>
      <c r="AC349" s="214">
        <f t="shared" si="155"/>
        <v>0</v>
      </c>
      <c r="AD349" s="214">
        <f t="shared" si="155"/>
        <v>0</v>
      </c>
      <c r="AE349" s="214">
        <f t="shared" si="155"/>
        <v>0</v>
      </c>
      <c r="AF349" s="214">
        <f t="shared" si="155"/>
        <v>0</v>
      </c>
      <c r="AG349" s="214">
        <f t="shared" si="155"/>
        <v>0</v>
      </c>
      <c r="AH349" s="214">
        <f t="shared" si="155"/>
        <v>0</v>
      </c>
      <c r="AI349" s="214">
        <f t="shared" si="155"/>
        <v>0</v>
      </c>
      <c r="AJ349" s="214">
        <f t="shared" si="155"/>
        <v>0</v>
      </c>
      <c r="AK349" s="214">
        <f t="shared" si="155"/>
        <v>0</v>
      </c>
      <c r="AL349" s="214">
        <f t="shared" si="155"/>
        <v>0</v>
      </c>
      <c r="AM349" s="214">
        <f t="shared" si="155"/>
        <v>0</v>
      </c>
      <c r="AN349" s="214">
        <f t="shared" si="155"/>
        <v>0</v>
      </c>
      <c r="AO349" s="214">
        <f t="shared" si="155"/>
        <v>0</v>
      </c>
      <c r="AP349" s="214">
        <f t="shared" si="155"/>
        <v>0</v>
      </c>
    </row>
    <row r="350" spans="1:42" x14ac:dyDescent="0.2">
      <c r="A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29" t="s">
        <v>102</v>
      </c>
    </row>
    <row r="352" spans="1:42" x14ac:dyDescent="0.2">
      <c r="A352" s="16" t="s">
        <v>24</v>
      </c>
      <c r="G352" s="420" t="s">
        <v>68</v>
      </c>
      <c r="H352" s="421"/>
      <c r="I352" s="421"/>
      <c r="J352" s="422"/>
      <c r="K352" s="423" t="s">
        <v>69</v>
      </c>
      <c r="L352" s="424"/>
    </row>
    <row r="353" spans="1:17" ht="51" x14ac:dyDescent="0.2">
      <c r="A353" s="16"/>
      <c r="B353" s="18" t="s">
        <v>58</v>
      </c>
      <c r="C353" s="18" t="s">
        <v>54</v>
      </c>
      <c r="D353" s="18" t="s">
        <v>56</v>
      </c>
      <c r="E353" s="34" t="s">
        <v>57</v>
      </c>
      <c r="F353" s="18" t="s">
        <v>59</v>
      </c>
      <c r="G353" s="18" t="s">
        <v>63</v>
      </c>
      <c r="H353" s="18" t="s">
        <v>65</v>
      </c>
      <c r="I353" s="67" t="s">
        <v>64</v>
      </c>
      <c r="J353" s="18" t="s">
        <v>66</v>
      </c>
      <c r="K353" s="40" t="s">
        <v>3</v>
      </c>
      <c r="L353" s="183" t="s">
        <v>66</v>
      </c>
      <c r="M353" s="35" t="s">
        <v>70</v>
      </c>
      <c r="N353" s="35" t="s">
        <v>71</v>
      </c>
      <c r="O353" s="18" t="s">
        <v>60</v>
      </c>
      <c r="P353" s="182" t="s">
        <v>92</v>
      </c>
      <c r="Q353" s="18" t="s">
        <v>93</v>
      </c>
    </row>
    <row r="354" spans="1:17" s="16" customFormat="1" x14ac:dyDescent="0.2">
      <c r="A354" s="41" t="str">
        <f t="shared" ref="A354:A359" si="156">A218</f>
        <v>5-yr MACRS</v>
      </c>
      <c r="B354" s="284">
        <f>IF(Inputs!$C$158=0,0,depr_alloc_macrs_5_percent*100/Inputs!$C$158)</f>
        <v>0</v>
      </c>
      <c r="C354" s="162">
        <f>-$B$82*depr_alloc_macrs_5_percent/100</f>
        <v>0</v>
      </c>
      <c r="D354" s="162">
        <f t="shared" ref="D354:E360" si="157">$B354/100*D$361</f>
        <v>0</v>
      </c>
      <c r="E354" s="162">
        <f t="shared" si="157"/>
        <v>0</v>
      </c>
      <c r="F354" s="164">
        <f>C354-D354-E354</f>
        <v>0</v>
      </c>
      <c r="G354" s="165">
        <f>IF(depr_itc_fed_macrs_5="Yes",F354,0)</f>
        <v>0</v>
      </c>
      <c r="H354" s="175">
        <f t="shared" ref="H354:H360" si="158">IF($G$361=0,0,G354/$G$361)*100</f>
        <v>0</v>
      </c>
      <c r="I354" s="168">
        <f t="shared" ref="I354:I360" si="159">$I$361*H354/100</f>
        <v>0</v>
      </c>
      <c r="J354" s="169">
        <f>I354*0.5</f>
        <v>0</v>
      </c>
      <c r="K354" s="164">
        <f t="shared" ref="K354:K360" si="160">H354/100*$K$361</f>
        <v>0</v>
      </c>
      <c r="L354" s="164">
        <f>K354*0.5</f>
        <v>0</v>
      </c>
      <c r="M354" s="162">
        <f t="shared" ref="M354:M360" si="161">IF(itc_sta_amount_deprbas_fed="Yes",L218,0)+IF(itc_sta_percent_deprbas_fed="Yes",J218,0)</f>
        <v>0</v>
      </c>
      <c r="N354" s="162">
        <f t="shared" ref="N354:N360" si="162">IF(itc_fed_amount_deprbas_fed="Yes",L354,0)+IF(itc_fed_percent_deprbas_fed="Yes",J354,0)</f>
        <v>0</v>
      </c>
      <c r="O354" s="170">
        <f t="shared" ref="O354:O358" si="163">F354-M354-N354</f>
        <v>0</v>
      </c>
      <c r="P354" s="162">
        <f>IF(depr_bonus_fed_macrs_5="Yes",O354*depr_bonus_fed/100,0)</f>
        <v>0</v>
      </c>
      <c r="Q354" s="164">
        <f>O354-P354</f>
        <v>0</v>
      </c>
    </row>
    <row r="355" spans="1:17" s="16" customFormat="1" x14ac:dyDescent="0.2">
      <c r="A355" s="41" t="str">
        <f t="shared" si="156"/>
        <v>15-yr MACRS</v>
      </c>
      <c r="B355" s="284">
        <f>IF(Inputs!$C$158=0,0,depr_alloc_macrs_15_percent*100/Inputs!$C$158)</f>
        <v>0</v>
      </c>
      <c r="C355" s="162">
        <f>-$B$82*depr_alloc_macrs_15_percent/100</f>
        <v>0</v>
      </c>
      <c r="D355" s="162">
        <f t="shared" si="157"/>
        <v>0</v>
      </c>
      <c r="E355" s="162">
        <f t="shared" si="157"/>
        <v>0</v>
      </c>
      <c r="F355" s="164">
        <f t="shared" ref="F355:F358" si="164">C355-D355-E355</f>
        <v>0</v>
      </c>
      <c r="G355" s="166">
        <f>IF(depr_itc_fed_macrs_15="Yes",F355,0)</f>
        <v>0</v>
      </c>
      <c r="H355" s="176">
        <f t="shared" si="158"/>
        <v>0</v>
      </c>
      <c r="I355" s="162">
        <f t="shared" si="159"/>
        <v>0</v>
      </c>
      <c r="J355" s="171">
        <f t="shared" ref="J355:J360" si="165">I355*0.5</f>
        <v>0</v>
      </c>
      <c r="K355" s="164">
        <f t="shared" si="160"/>
        <v>0</v>
      </c>
      <c r="L355" s="164">
        <f t="shared" ref="L355:L360" si="166">K355*0.5</f>
        <v>0</v>
      </c>
      <c r="M355" s="162">
        <f t="shared" si="161"/>
        <v>0</v>
      </c>
      <c r="N355" s="162">
        <f t="shared" si="162"/>
        <v>0</v>
      </c>
      <c r="O355" s="164">
        <f t="shared" si="163"/>
        <v>0</v>
      </c>
      <c r="P355" s="162">
        <f>IF(depr_bonus_fed_macrs_15="Yes",O355*depr_bonus_fed/100,0)</f>
        <v>0</v>
      </c>
      <c r="Q355" s="164">
        <f t="shared" ref="Q355:Q358" si="167">O355-P355</f>
        <v>0</v>
      </c>
    </row>
    <row r="356" spans="1:17" s="16" customFormat="1" x14ac:dyDescent="0.2">
      <c r="A356" s="41" t="str">
        <f t="shared" si="156"/>
        <v>5-yr SL</v>
      </c>
      <c r="B356" s="284">
        <f>IF(Inputs!$C$158=0,0,depr_alloc_sl_5_percent*100/Inputs!$C$158)</f>
        <v>0</v>
      </c>
      <c r="C356" s="162">
        <f>-$B$82*depr_alloc_sl_5_percent/100</f>
        <v>0</v>
      </c>
      <c r="D356" s="162">
        <f t="shared" si="157"/>
        <v>0</v>
      </c>
      <c r="E356" s="162">
        <f t="shared" si="157"/>
        <v>0</v>
      </c>
      <c r="F356" s="164">
        <f t="shared" si="164"/>
        <v>0</v>
      </c>
      <c r="G356" s="166">
        <f>IF(depr_itc_fed_sl_5="Yes",F356,0)</f>
        <v>0</v>
      </c>
      <c r="H356" s="176">
        <f t="shared" si="158"/>
        <v>0</v>
      </c>
      <c r="I356" s="162">
        <f t="shared" si="159"/>
        <v>0</v>
      </c>
      <c r="J356" s="171">
        <f t="shared" si="165"/>
        <v>0</v>
      </c>
      <c r="K356" s="164">
        <f t="shared" si="160"/>
        <v>0</v>
      </c>
      <c r="L356" s="164">
        <f t="shared" si="166"/>
        <v>0</v>
      </c>
      <c r="M356" s="162">
        <f t="shared" si="161"/>
        <v>0</v>
      </c>
      <c r="N356" s="162">
        <f t="shared" si="162"/>
        <v>0</v>
      </c>
      <c r="O356" s="164">
        <f t="shared" si="163"/>
        <v>0</v>
      </c>
      <c r="P356" s="162">
        <f>IF(depr_bonus_fed_sl_5="Yes",O356*depr_bonus_fed/100,0)</f>
        <v>0</v>
      </c>
      <c r="Q356" s="164">
        <f t="shared" si="167"/>
        <v>0</v>
      </c>
    </row>
    <row r="357" spans="1:17" s="16" customFormat="1" x14ac:dyDescent="0.2">
      <c r="A357" s="41" t="str">
        <f t="shared" si="156"/>
        <v>15-yr SL</v>
      </c>
      <c r="B357" s="284">
        <f>IF(Inputs!$C$158=0,0,depr_alloc_sl_15_percent*100/Inputs!$C$158)</f>
        <v>0</v>
      </c>
      <c r="C357" s="162">
        <f>-$B$82*depr_alloc_sl_15_percent/100</f>
        <v>0</v>
      </c>
      <c r="D357" s="162">
        <f t="shared" si="157"/>
        <v>0</v>
      </c>
      <c r="E357" s="162">
        <f t="shared" si="157"/>
        <v>0</v>
      </c>
      <c r="F357" s="164">
        <f t="shared" si="164"/>
        <v>0</v>
      </c>
      <c r="G357" s="166">
        <f>IF(depr_itc_fed_sl_15="Yes",F357,0)</f>
        <v>0</v>
      </c>
      <c r="H357" s="176">
        <f t="shared" si="158"/>
        <v>0</v>
      </c>
      <c r="I357" s="162">
        <f t="shared" si="159"/>
        <v>0</v>
      </c>
      <c r="J357" s="171">
        <f t="shared" si="165"/>
        <v>0</v>
      </c>
      <c r="K357" s="164">
        <f t="shared" si="160"/>
        <v>0</v>
      </c>
      <c r="L357" s="164">
        <f t="shared" si="166"/>
        <v>0</v>
      </c>
      <c r="M357" s="162">
        <f t="shared" si="161"/>
        <v>0</v>
      </c>
      <c r="N357" s="162">
        <f t="shared" si="162"/>
        <v>0</v>
      </c>
      <c r="O357" s="164">
        <f t="shared" si="163"/>
        <v>0</v>
      </c>
      <c r="P357" s="162">
        <f>IF(depr_bonus_fed_sl_15="Yes",O357*depr_bonus_fed/100,0)</f>
        <v>0</v>
      </c>
      <c r="Q357" s="164">
        <f t="shared" si="167"/>
        <v>0</v>
      </c>
    </row>
    <row r="358" spans="1:17" s="16" customFormat="1" x14ac:dyDescent="0.2">
      <c r="A358" s="41" t="str">
        <f t="shared" si="156"/>
        <v>20-yr SL</v>
      </c>
      <c r="B358" s="284">
        <f>IF(Inputs!$C$158=0,0,depr_alloc_sl_20_percent*100/Inputs!$C$158)</f>
        <v>0</v>
      </c>
      <c r="C358" s="162">
        <f>-$B$82*depr_alloc_sl_20_percent/100</f>
        <v>0</v>
      </c>
      <c r="D358" s="162">
        <f t="shared" si="157"/>
        <v>0</v>
      </c>
      <c r="E358" s="162">
        <f t="shared" si="157"/>
        <v>0</v>
      </c>
      <c r="F358" s="164">
        <f t="shared" si="164"/>
        <v>0</v>
      </c>
      <c r="G358" s="166">
        <f>IF(depr_itc_fed_sl_20="Yes",F358,0)</f>
        <v>0</v>
      </c>
      <c r="H358" s="176">
        <f t="shared" si="158"/>
        <v>0</v>
      </c>
      <c r="I358" s="162">
        <f t="shared" si="159"/>
        <v>0</v>
      </c>
      <c r="J358" s="171">
        <f t="shared" si="165"/>
        <v>0</v>
      </c>
      <c r="K358" s="164">
        <f t="shared" si="160"/>
        <v>0</v>
      </c>
      <c r="L358" s="164">
        <f t="shared" si="166"/>
        <v>0</v>
      </c>
      <c r="M358" s="162">
        <f t="shared" si="161"/>
        <v>0</v>
      </c>
      <c r="N358" s="162">
        <f t="shared" si="162"/>
        <v>0</v>
      </c>
      <c r="O358" s="164">
        <f t="shared" si="163"/>
        <v>0</v>
      </c>
      <c r="P358" s="162">
        <f>IF(depr_bonus_fed_sl_20="Yes",O358*depr_bonus_fed/100,0)</f>
        <v>0</v>
      </c>
      <c r="Q358" s="164">
        <f t="shared" si="167"/>
        <v>0</v>
      </c>
    </row>
    <row r="359" spans="1:17" s="16" customFormat="1" x14ac:dyDescent="0.2">
      <c r="A359" s="41" t="str">
        <f t="shared" si="156"/>
        <v>39-yr SL</v>
      </c>
      <c r="B359" s="284">
        <f>IF(Inputs!$C$158=0,0,depr_alloc_sl_39_percent*100/Inputs!$C$158)</f>
        <v>0</v>
      </c>
      <c r="C359" s="162">
        <f>-$B$82*depr_alloc_sl_39_percent/100</f>
        <v>0</v>
      </c>
      <c r="D359" s="162">
        <f t="shared" si="157"/>
        <v>0</v>
      </c>
      <c r="E359" s="162">
        <f t="shared" si="157"/>
        <v>0</v>
      </c>
      <c r="F359" s="164">
        <f>C359-D359-E359</f>
        <v>0</v>
      </c>
      <c r="G359" s="166">
        <f>IF(depr_itc_fed_sl_39="Yes",F359,0)</f>
        <v>0</v>
      </c>
      <c r="H359" s="176">
        <f t="shared" si="158"/>
        <v>0</v>
      </c>
      <c r="I359" s="162">
        <f t="shared" si="159"/>
        <v>0</v>
      </c>
      <c r="J359" s="171">
        <f t="shared" si="165"/>
        <v>0</v>
      </c>
      <c r="K359" s="164">
        <f t="shared" si="160"/>
        <v>0</v>
      </c>
      <c r="L359" s="164">
        <f t="shared" si="166"/>
        <v>0</v>
      </c>
      <c r="M359" s="166">
        <f t="shared" si="161"/>
        <v>0</v>
      </c>
      <c r="N359" s="162">
        <f t="shared" si="162"/>
        <v>0</v>
      </c>
      <c r="O359" s="164">
        <f>F359-M359-N359</f>
        <v>0</v>
      </c>
      <c r="P359" s="162">
        <f>IF(depr_bonus_fed_sl_39="Yes",O359*depr_bonus_fed/100,0)</f>
        <v>0</v>
      </c>
      <c r="Q359" s="164">
        <f>O359-P359</f>
        <v>0</v>
      </c>
    </row>
    <row r="360" spans="1:17" s="16" customFormat="1" x14ac:dyDescent="0.2">
      <c r="A360" s="41" t="s">
        <v>362</v>
      </c>
      <c r="B360" s="285">
        <f>IF(Inputs!$C$158=0,0,depr_alloc_custom_percent*100/Inputs!$C$158)</f>
        <v>0</v>
      </c>
      <c r="C360" s="163">
        <f>-$B$82*depr_alloc_custom_percent/100</f>
        <v>0</v>
      </c>
      <c r="D360" s="162">
        <f t="shared" si="157"/>
        <v>0</v>
      </c>
      <c r="E360" s="162">
        <f t="shared" si="157"/>
        <v>0</v>
      </c>
      <c r="F360" s="167">
        <f>C360-D360-E360</f>
        <v>0</v>
      </c>
      <c r="G360" s="166">
        <f>IF(depr_itc_fed_custom="Yes",F360,0)</f>
        <v>0</v>
      </c>
      <c r="H360" s="176">
        <f t="shared" si="158"/>
        <v>0</v>
      </c>
      <c r="I360" s="162">
        <f t="shared" si="159"/>
        <v>0</v>
      </c>
      <c r="J360" s="171">
        <f t="shared" si="165"/>
        <v>0</v>
      </c>
      <c r="K360" s="164">
        <f t="shared" si="160"/>
        <v>0</v>
      </c>
      <c r="L360" s="164">
        <f t="shared" si="166"/>
        <v>0</v>
      </c>
      <c r="M360" s="177">
        <f t="shared" si="161"/>
        <v>0</v>
      </c>
      <c r="N360" s="405">
        <f t="shared" si="162"/>
        <v>0</v>
      </c>
      <c r="O360" s="167">
        <f>F360-M360-N360</f>
        <v>0</v>
      </c>
      <c r="P360" s="163">
        <f>IF(depr_bonus_fed_custom="Yes",O360*depr_bonus_fed/100,0)</f>
        <v>0</v>
      </c>
      <c r="Q360" s="167">
        <f>O360-P360</f>
        <v>0</v>
      </c>
    </row>
    <row r="361" spans="1:17" s="16" customFormat="1" x14ac:dyDescent="0.2">
      <c r="B361" s="285">
        <f>SUM(B354:B360)</f>
        <v>0</v>
      </c>
      <c r="C361" s="163">
        <f>SUM(C354:C360)</f>
        <v>0</v>
      </c>
      <c r="D361" s="180">
        <f>B370+B376</f>
        <v>0</v>
      </c>
      <c r="E361" s="181">
        <f>B382</f>
        <v>0</v>
      </c>
      <c r="F361" s="177">
        <f>SUM(F354:F360)</f>
        <v>0</v>
      </c>
      <c r="G361" s="178">
        <f>SUM(G354:G360)</f>
        <v>0</v>
      </c>
      <c r="H361" s="179">
        <f>SUM(H354:H360)</f>
        <v>0</v>
      </c>
      <c r="I361" s="180">
        <f>MIN(itc_fed_percent_maxvalue,itc_fed_percent/100*G361)</f>
        <v>0</v>
      </c>
      <c r="J361" s="180">
        <f>SUM(J354:J360)</f>
        <v>0</v>
      </c>
      <c r="K361" s="178">
        <f>itc_fed_amount</f>
        <v>0</v>
      </c>
      <c r="L361" s="181">
        <f t="shared" ref="L361:Q361" si="168">SUM(L354:L360)</f>
        <v>0</v>
      </c>
      <c r="M361" s="163">
        <f t="shared" si="168"/>
        <v>0</v>
      </c>
      <c r="N361" s="163">
        <f t="shared" si="168"/>
        <v>0</v>
      </c>
      <c r="O361" s="167">
        <f t="shared" si="168"/>
        <v>0</v>
      </c>
      <c r="P361" s="167">
        <f t="shared" si="168"/>
        <v>0</v>
      </c>
      <c r="Q361" s="167">
        <f t="shared" si="168"/>
        <v>0</v>
      </c>
    </row>
    <row r="362" spans="1:17" s="122" customFormat="1" x14ac:dyDescent="0.2">
      <c r="A362" s="16"/>
      <c r="B362" s="4"/>
    </row>
    <row r="363" spans="1:17" s="122" customFormat="1" x14ac:dyDescent="0.2">
      <c r="A363" s="16" t="s">
        <v>67</v>
      </c>
      <c r="B363" s="4"/>
    </row>
    <row r="364" spans="1:17" s="122" customFormat="1" x14ac:dyDescent="0.2">
      <c r="A364" s="314" t="str">
        <f>A228</f>
        <v>Investment Based Incentive (IBI)</v>
      </c>
      <c r="B364" s="4"/>
    </row>
    <row r="365" spans="1:17" s="122" customFormat="1" x14ac:dyDescent="0.2">
      <c r="A365" s="41" t="str">
        <f>A229</f>
        <v>As fixed amount</v>
      </c>
      <c r="B365" s="4"/>
    </row>
    <row r="366" spans="1:17" s="122" customFormat="1" x14ac:dyDescent="0.2">
      <c r="A366" s="315" t="s">
        <v>4</v>
      </c>
      <c r="B366" s="217">
        <f>IF(ibi_fed_amount_deprbas_fed="Yes",ibi_fed_amount,0)</f>
        <v>0</v>
      </c>
    </row>
    <row r="367" spans="1:17" s="122" customFormat="1" x14ac:dyDescent="0.2">
      <c r="A367" s="315" t="s">
        <v>5</v>
      </c>
      <c r="B367" s="217">
        <f>IF(ibi_sta_amount_deprbas_fed="Yes",ibi_sta_amount,0)</f>
        <v>0</v>
      </c>
    </row>
    <row r="368" spans="1:17" s="122" customFormat="1" x14ac:dyDescent="0.2">
      <c r="A368" s="315" t="s">
        <v>190</v>
      </c>
      <c r="B368" s="217">
        <f>IF(ibi_uti_amount_deprbas_fed="Yes",ibi_uti_amount,0)</f>
        <v>0</v>
      </c>
    </row>
    <row r="369" spans="1:2" s="122" customFormat="1" x14ac:dyDescent="0.2">
      <c r="A369" s="315" t="s">
        <v>191</v>
      </c>
      <c r="B369" s="218">
        <f>IF(ibi_oth_amount_deprbas_fed="Yes",ibi_oth_amount,0)</f>
        <v>0</v>
      </c>
    </row>
    <row r="370" spans="1:2" s="122" customFormat="1" x14ac:dyDescent="0.2">
      <c r="A370" s="315" t="str">
        <f>A234</f>
        <v>Total</v>
      </c>
      <c r="B370" s="217">
        <f>SUM(B366:B369)</f>
        <v>0</v>
      </c>
    </row>
    <row r="371" spans="1:2" s="122" customFormat="1" x14ac:dyDescent="0.2">
      <c r="A371" s="41" t="str">
        <f>A235</f>
        <v>As percentage</v>
      </c>
      <c r="B371" s="4"/>
    </row>
    <row r="372" spans="1:2" s="122" customFormat="1" x14ac:dyDescent="0.2">
      <c r="A372" s="315" t="s">
        <v>4</v>
      </c>
      <c r="B372" s="217">
        <f>IF(ibi_fed_percent_deprbas_fed="Yes",C510,0)</f>
        <v>0</v>
      </c>
    </row>
    <row r="373" spans="1:2" s="122" customFormat="1" x14ac:dyDescent="0.2">
      <c r="A373" s="315" t="s">
        <v>5</v>
      </c>
      <c r="B373" s="217">
        <f>IF(ibi_sta_percent_deprbas_fed="Yes",C511,0)</f>
        <v>0</v>
      </c>
    </row>
    <row r="374" spans="1:2" s="122" customFormat="1" x14ac:dyDescent="0.2">
      <c r="A374" s="315" t="s">
        <v>190</v>
      </c>
      <c r="B374" s="217">
        <f>IF(ibi_uti_percent_deprbas_fed="Yes",C512,0)</f>
        <v>0</v>
      </c>
    </row>
    <row r="375" spans="1:2" s="122" customFormat="1" x14ac:dyDescent="0.2">
      <c r="A375" s="315" t="s">
        <v>191</v>
      </c>
      <c r="B375" s="218">
        <f>IF(ibi_oth_percent_deprbas_fed="Yes",C513,0)</f>
        <v>0</v>
      </c>
    </row>
    <row r="376" spans="1:2" s="122" customFormat="1" x14ac:dyDescent="0.2">
      <c r="A376" s="315" t="str">
        <f>A240</f>
        <v>Total</v>
      </c>
      <c r="B376" s="217">
        <f>SUM(B372:B375)</f>
        <v>0</v>
      </c>
    </row>
    <row r="377" spans="1:2" s="122" customFormat="1" x14ac:dyDescent="0.2">
      <c r="A377" s="314" t="str">
        <f>A241</f>
        <v>Capacity Based Incentive (CBI)</v>
      </c>
      <c r="B377" s="4"/>
    </row>
    <row r="378" spans="1:2" s="122" customFormat="1" x14ac:dyDescent="0.2">
      <c r="A378" s="41" t="s">
        <v>4</v>
      </c>
      <c r="B378" s="217">
        <f>IF(cbi_fed_deprbas_fed="Yes",C517,0)</f>
        <v>0</v>
      </c>
    </row>
    <row r="379" spans="1:2" s="122" customFormat="1" x14ac:dyDescent="0.2">
      <c r="A379" s="41" t="s">
        <v>5</v>
      </c>
      <c r="B379" s="217">
        <f>IF(cbi_sta_deprbas_fed="Yes",C518,0)</f>
        <v>0</v>
      </c>
    </row>
    <row r="380" spans="1:2" s="122" customFormat="1" x14ac:dyDescent="0.2">
      <c r="A380" s="41" t="s">
        <v>190</v>
      </c>
      <c r="B380" s="217">
        <f>IF(cbi_uti_deprbas_fed="Yes",C519,0)</f>
        <v>0</v>
      </c>
    </row>
    <row r="381" spans="1:2" s="122" customFormat="1" x14ac:dyDescent="0.2">
      <c r="A381" s="41" t="s">
        <v>191</v>
      </c>
      <c r="B381" s="218">
        <f>IF(cbi_oth_deprbas_fed="Yes",C520,0)</f>
        <v>0</v>
      </c>
    </row>
    <row r="382" spans="1:2" s="122" customFormat="1" x14ac:dyDescent="0.2">
      <c r="A382" s="41" t="str">
        <f>A246</f>
        <v>Total</v>
      </c>
      <c r="B382" s="218">
        <f>SUM(B378:B381)</f>
        <v>0</v>
      </c>
    </row>
    <row r="383" spans="1:2" s="122" customFormat="1" x14ac:dyDescent="0.2">
      <c r="A383" s="314" t="str">
        <f>A247</f>
        <v>Total Basis Reduction</v>
      </c>
      <c r="B383" s="217">
        <f>B370+B376+B382</f>
        <v>0</v>
      </c>
    </row>
    <row r="384" spans="1:2" s="122" customFormat="1" x14ac:dyDescent="0.2">
      <c r="A384" s="16"/>
      <c r="B384" s="4"/>
    </row>
    <row r="385" spans="1:42" s="122" customFormat="1" x14ac:dyDescent="0.2">
      <c r="A385" s="16" t="s">
        <v>87</v>
      </c>
      <c r="B385" s="4"/>
    </row>
    <row r="386" spans="1:42" s="122" customFormat="1" x14ac:dyDescent="0.2">
      <c r="A386" s="41" t="s">
        <v>61</v>
      </c>
      <c r="B386" s="4"/>
    </row>
    <row r="387" spans="1:42" x14ac:dyDescent="0.2">
      <c r="A387" s="33" t="str">
        <f t="shared" ref="A387:A392" si="169">A354</f>
        <v>5-yr MACRS</v>
      </c>
      <c r="B387" s="223">
        <f t="array" ref="B387">SUM(IF(ISNUMBER(C387:AP387),C387:AP387))</f>
        <v>0</v>
      </c>
      <c r="C387" s="224" t="e">
        <f>LOOKUP(C$2,'Depreciation Schedules'!$A$3:$A$42,'Depreciation Schedules'!$B$3:$B$42)</f>
        <v>#N/A</v>
      </c>
      <c r="D387" s="224" t="e">
        <f>LOOKUP(D$2,'Depreciation Schedules'!$A$3:$A$42,'Depreciation Schedules'!$B$3:$B$42)</f>
        <v>#N/A</v>
      </c>
      <c r="E387" s="224" t="e">
        <f>LOOKUP(E$2,'Depreciation Schedules'!$A$3:$A$42,'Depreciation Schedules'!$B$3:$B$42)</f>
        <v>#N/A</v>
      </c>
      <c r="F387" s="224" t="e">
        <f>LOOKUP(F$2,'Depreciation Schedules'!$A$3:$A$42,'Depreciation Schedules'!$B$3:$B$42)</f>
        <v>#N/A</v>
      </c>
      <c r="G387" s="224" t="e">
        <f>LOOKUP(G$2,'Depreciation Schedules'!$A$3:$A$42,'Depreciation Schedules'!$B$3:$B$42)</f>
        <v>#N/A</v>
      </c>
      <c r="H387" s="224" t="e">
        <f>LOOKUP(H$2,'Depreciation Schedules'!$A$3:$A$42,'Depreciation Schedules'!$B$3:$B$42)</f>
        <v>#N/A</v>
      </c>
      <c r="I387" s="224" t="e">
        <f>LOOKUP(I$2,'Depreciation Schedules'!$A$3:$A$42,'Depreciation Schedules'!$B$3:$B$42)</f>
        <v>#N/A</v>
      </c>
      <c r="J387" s="224" t="e">
        <f>LOOKUP(J$2,'Depreciation Schedules'!$A$3:$A$42,'Depreciation Schedules'!$B$3:$B$42)</f>
        <v>#N/A</v>
      </c>
      <c r="K387" s="224" t="e">
        <f>LOOKUP(K$2,'Depreciation Schedules'!$A$3:$A$42,'Depreciation Schedules'!$B$3:$B$42)</f>
        <v>#N/A</v>
      </c>
      <c r="L387" s="224" t="e">
        <f>LOOKUP(L$2,'Depreciation Schedules'!$A$3:$A$42,'Depreciation Schedules'!$B$3:$B$42)</f>
        <v>#N/A</v>
      </c>
      <c r="M387" s="224" t="e">
        <f>LOOKUP(M$2,'Depreciation Schedules'!$A$3:$A$42,'Depreciation Schedules'!$B$3:$B$42)</f>
        <v>#N/A</v>
      </c>
      <c r="N387" s="224" t="e">
        <f>LOOKUP(N$2,'Depreciation Schedules'!$A$3:$A$42,'Depreciation Schedules'!$B$3:$B$42)</f>
        <v>#N/A</v>
      </c>
      <c r="O387" s="224" t="e">
        <f>LOOKUP(O$2,'Depreciation Schedules'!$A$3:$A$42,'Depreciation Schedules'!$B$3:$B$42)</f>
        <v>#N/A</v>
      </c>
      <c r="P387" s="224" t="e">
        <f>LOOKUP(P$2,'Depreciation Schedules'!$A$3:$A$42,'Depreciation Schedules'!$B$3:$B$42)</f>
        <v>#N/A</v>
      </c>
      <c r="Q387" s="224" t="e">
        <f>LOOKUP(Q$2,'Depreciation Schedules'!$A$3:$A$42,'Depreciation Schedules'!$B$3:$B$42)</f>
        <v>#N/A</v>
      </c>
      <c r="R387" s="224" t="e">
        <f>LOOKUP(R$2,'Depreciation Schedules'!$A$3:$A$42,'Depreciation Schedules'!$B$3:$B$42)</f>
        <v>#N/A</v>
      </c>
      <c r="S387" s="224" t="e">
        <f>LOOKUP(S$2,'Depreciation Schedules'!$A$3:$A$42,'Depreciation Schedules'!$B$3:$B$42)</f>
        <v>#N/A</v>
      </c>
      <c r="T387" s="224" t="e">
        <f>LOOKUP(T$2,'Depreciation Schedules'!$A$3:$A$42,'Depreciation Schedules'!$B$3:$B$42)</f>
        <v>#N/A</v>
      </c>
      <c r="U387" s="224" t="e">
        <f>LOOKUP(U$2,'Depreciation Schedules'!$A$3:$A$42,'Depreciation Schedules'!$B$3:$B$42)</f>
        <v>#N/A</v>
      </c>
      <c r="V387" s="224" t="e">
        <f>LOOKUP(V$2,'Depreciation Schedules'!$A$3:$A$42,'Depreciation Schedules'!$B$3:$B$42)</f>
        <v>#N/A</v>
      </c>
      <c r="W387" s="224" t="e">
        <f>LOOKUP(W$2,'Depreciation Schedules'!$A$3:$A$42,'Depreciation Schedules'!$B$3:$B$42)</f>
        <v>#N/A</v>
      </c>
      <c r="X387" s="224" t="e">
        <f>LOOKUP(X$2,'Depreciation Schedules'!$A$3:$A$42,'Depreciation Schedules'!$B$3:$B$42)</f>
        <v>#N/A</v>
      </c>
      <c r="Y387" s="224" t="e">
        <f>LOOKUP(Y$2,'Depreciation Schedules'!$A$3:$A$42,'Depreciation Schedules'!$B$3:$B$42)</f>
        <v>#N/A</v>
      </c>
      <c r="Z387" s="224" t="e">
        <f>LOOKUP(Z$2,'Depreciation Schedules'!$A$3:$A$42,'Depreciation Schedules'!$B$3:$B$42)</f>
        <v>#N/A</v>
      </c>
      <c r="AA387" s="224" t="e">
        <f>LOOKUP(AA$2,'Depreciation Schedules'!$A$3:$A$42,'Depreciation Schedules'!$B$3:$B$42)</f>
        <v>#N/A</v>
      </c>
      <c r="AB387" s="224" t="e">
        <f>LOOKUP(AB$2,'Depreciation Schedules'!$A$3:$A$42,'Depreciation Schedules'!$B$3:$B$42)</f>
        <v>#N/A</v>
      </c>
      <c r="AC387" s="224" t="e">
        <f>LOOKUP(AC$2,'Depreciation Schedules'!$A$3:$A$42,'Depreciation Schedules'!$B$3:$B$42)</f>
        <v>#N/A</v>
      </c>
      <c r="AD387" s="224" t="e">
        <f>LOOKUP(AD$2,'Depreciation Schedules'!$A$3:$A$42,'Depreciation Schedules'!$B$3:$B$42)</f>
        <v>#N/A</v>
      </c>
      <c r="AE387" s="224" t="e">
        <f>LOOKUP(AE$2,'Depreciation Schedules'!$A$3:$A$42,'Depreciation Schedules'!$B$3:$B$42)</f>
        <v>#N/A</v>
      </c>
      <c r="AF387" s="224" t="e">
        <f>LOOKUP(AF$2,'Depreciation Schedules'!$A$3:$A$42,'Depreciation Schedules'!$B$3:$B$42)</f>
        <v>#N/A</v>
      </c>
      <c r="AG387" s="224" t="e">
        <f>LOOKUP(AG$2,'Depreciation Schedules'!$A$3:$A$42,'Depreciation Schedules'!$B$3:$B$42)</f>
        <v>#N/A</v>
      </c>
      <c r="AH387" s="224" t="e">
        <f>LOOKUP(AH$2,'Depreciation Schedules'!$A$3:$A$42,'Depreciation Schedules'!$B$3:$B$42)</f>
        <v>#N/A</v>
      </c>
      <c r="AI387" s="224" t="e">
        <f>LOOKUP(AI$2,'Depreciation Schedules'!$A$3:$A$42,'Depreciation Schedules'!$B$3:$B$42)</f>
        <v>#N/A</v>
      </c>
      <c r="AJ387" s="224" t="e">
        <f>LOOKUP(AJ$2,'Depreciation Schedules'!$A$3:$A$42,'Depreciation Schedules'!$B$3:$B$42)</f>
        <v>#N/A</v>
      </c>
      <c r="AK387" s="224" t="e">
        <f>LOOKUP(AK$2,'Depreciation Schedules'!$A$3:$A$42,'Depreciation Schedules'!$B$3:$B$42)</f>
        <v>#N/A</v>
      </c>
      <c r="AL387" s="224" t="e">
        <f>LOOKUP(AL$2,'Depreciation Schedules'!$A$3:$A$42,'Depreciation Schedules'!$B$3:$B$42)</f>
        <v>#N/A</v>
      </c>
      <c r="AM387" s="224" t="e">
        <f>LOOKUP(AM$2,'Depreciation Schedules'!$A$3:$A$42,'Depreciation Schedules'!$B$3:$B$42)</f>
        <v>#N/A</v>
      </c>
      <c r="AN387" s="224" t="e">
        <f>LOOKUP(AN$2,'Depreciation Schedules'!$A$3:$A$42,'Depreciation Schedules'!$B$3:$B$42)</f>
        <v>#N/A</v>
      </c>
      <c r="AO387" s="224" t="e">
        <f>LOOKUP(AO$2,'Depreciation Schedules'!$A$3:$A$42,'Depreciation Schedules'!$B$3:$B$42)</f>
        <v>#N/A</v>
      </c>
      <c r="AP387" s="224" t="e">
        <f>LOOKUP(AP$2,'Depreciation Schedules'!$A$3:$A$42,'Depreciation Schedules'!$B$3:$B$42)</f>
        <v>#N/A</v>
      </c>
    </row>
    <row r="388" spans="1:42" x14ac:dyDescent="0.2">
      <c r="A388" s="33" t="str">
        <f t="shared" si="169"/>
        <v>15-yr MACRS</v>
      </c>
      <c r="B388" s="223">
        <f t="array" ref="B388">SUM(IF(ISNUMBER(C388:AP388),C388:AP388))</f>
        <v>0</v>
      </c>
      <c r="C388" s="224" t="e">
        <f>LOOKUP(C$2,'Depreciation Schedules'!$A$3:$A$42,'Depreciation Schedules'!$C$3:$C$42)</f>
        <v>#N/A</v>
      </c>
      <c r="D388" s="224" t="e">
        <f>LOOKUP(D$2,'Depreciation Schedules'!$A$3:$A$42,'Depreciation Schedules'!$C$3:$C$42)</f>
        <v>#N/A</v>
      </c>
      <c r="E388" s="224" t="e">
        <f>LOOKUP(E$2,'Depreciation Schedules'!$A$3:$A$42,'Depreciation Schedules'!$C$3:$C$42)</f>
        <v>#N/A</v>
      </c>
      <c r="F388" s="224" t="e">
        <f>LOOKUP(F$2,'Depreciation Schedules'!$A$3:$A$42,'Depreciation Schedules'!$C$3:$C$42)</f>
        <v>#N/A</v>
      </c>
      <c r="G388" s="224" t="e">
        <f>LOOKUP(G$2,'Depreciation Schedules'!$A$3:$A$42,'Depreciation Schedules'!$C$3:$C$42)</f>
        <v>#N/A</v>
      </c>
      <c r="H388" s="224" t="e">
        <f>LOOKUP(H$2,'Depreciation Schedules'!$A$3:$A$42,'Depreciation Schedules'!$C$3:$C$42)</f>
        <v>#N/A</v>
      </c>
      <c r="I388" s="224" t="e">
        <f>LOOKUP(I$2,'Depreciation Schedules'!$A$3:$A$42,'Depreciation Schedules'!$C$3:$C$42)</f>
        <v>#N/A</v>
      </c>
      <c r="J388" s="224" t="e">
        <f>LOOKUP(J$2,'Depreciation Schedules'!$A$3:$A$42,'Depreciation Schedules'!$C$3:$C$42)</f>
        <v>#N/A</v>
      </c>
      <c r="K388" s="224" t="e">
        <f>LOOKUP(K$2,'Depreciation Schedules'!$A$3:$A$42,'Depreciation Schedules'!$C$3:$C$42)</f>
        <v>#N/A</v>
      </c>
      <c r="L388" s="224" t="e">
        <f>LOOKUP(L$2,'Depreciation Schedules'!$A$3:$A$42,'Depreciation Schedules'!$C$3:$C$42)</f>
        <v>#N/A</v>
      </c>
      <c r="M388" s="224" t="e">
        <f>LOOKUP(M$2,'Depreciation Schedules'!$A$3:$A$42,'Depreciation Schedules'!$C$3:$C$42)</f>
        <v>#N/A</v>
      </c>
      <c r="N388" s="224" t="e">
        <f>LOOKUP(N$2,'Depreciation Schedules'!$A$3:$A$42,'Depreciation Schedules'!$C$3:$C$42)</f>
        <v>#N/A</v>
      </c>
      <c r="O388" s="224" t="e">
        <f>LOOKUP(O$2,'Depreciation Schedules'!$A$3:$A$42,'Depreciation Schedules'!$C$3:$C$42)</f>
        <v>#N/A</v>
      </c>
      <c r="P388" s="224" t="e">
        <f>LOOKUP(P$2,'Depreciation Schedules'!$A$3:$A$42,'Depreciation Schedules'!$C$3:$C$42)</f>
        <v>#N/A</v>
      </c>
      <c r="Q388" s="224" t="e">
        <f>LOOKUP(Q$2,'Depreciation Schedules'!$A$3:$A$42,'Depreciation Schedules'!$C$3:$C$42)</f>
        <v>#N/A</v>
      </c>
      <c r="R388" s="224" t="e">
        <f>LOOKUP(R$2,'Depreciation Schedules'!$A$3:$A$42,'Depreciation Schedules'!$C$3:$C$42)</f>
        <v>#N/A</v>
      </c>
      <c r="S388" s="224" t="e">
        <f>LOOKUP(S$2,'Depreciation Schedules'!$A$3:$A$42,'Depreciation Schedules'!$C$3:$C$42)</f>
        <v>#N/A</v>
      </c>
      <c r="T388" s="224" t="e">
        <f>LOOKUP(T$2,'Depreciation Schedules'!$A$3:$A$42,'Depreciation Schedules'!$C$3:$C$42)</f>
        <v>#N/A</v>
      </c>
      <c r="U388" s="224" t="e">
        <f>LOOKUP(U$2,'Depreciation Schedules'!$A$3:$A$42,'Depreciation Schedules'!$C$3:$C$42)</f>
        <v>#N/A</v>
      </c>
      <c r="V388" s="224" t="e">
        <f>LOOKUP(V$2,'Depreciation Schedules'!$A$3:$A$42,'Depreciation Schedules'!$C$3:$C$42)</f>
        <v>#N/A</v>
      </c>
      <c r="W388" s="224" t="e">
        <f>LOOKUP(W$2,'Depreciation Schedules'!$A$3:$A$42,'Depreciation Schedules'!$C$3:$C$42)</f>
        <v>#N/A</v>
      </c>
      <c r="X388" s="224" t="e">
        <f>LOOKUP(X$2,'Depreciation Schedules'!$A$3:$A$42,'Depreciation Schedules'!$C$3:$C$42)</f>
        <v>#N/A</v>
      </c>
      <c r="Y388" s="224" t="e">
        <f>LOOKUP(Y$2,'Depreciation Schedules'!$A$3:$A$42,'Depreciation Schedules'!$C$3:$C$42)</f>
        <v>#N/A</v>
      </c>
      <c r="Z388" s="224" t="e">
        <f>LOOKUP(Z$2,'Depreciation Schedules'!$A$3:$A$42,'Depreciation Schedules'!$C$3:$C$42)</f>
        <v>#N/A</v>
      </c>
      <c r="AA388" s="224" t="e">
        <f>LOOKUP(AA$2,'Depreciation Schedules'!$A$3:$A$42,'Depreciation Schedules'!$C$3:$C$42)</f>
        <v>#N/A</v>
      </c>
      <c r="AB388" s="224" t="e">
        <f>LOOKUP(AB$2,'Depreciation Schedules'!$A$3:$A$42,'Depreciation Schedules'!$C$3:$C$42)</f>
        <v>#N/A</v>
      </c>
      <c r="AC388" s="224" t="e">
        <f>LOOKUP(AC$2,'Depreciation Schedules'!$A$3:$A$42,'Depreciation Schedules'!$C$3:$C$42)</f>
        <v>#N/A</v>
      </c>
      <c r="AD388" s="224" t="e">
        <f>LOOKUP(AD$2,'Depreciation Schedules'!$A$3:$A$42,'Depreciation Schedules'!$C$3:$C$42)</f>
        <v>#N/A</v>
      </c>
      <c r="AE388" s="224" t="e">
        <f>LOOKUP(AE$2,'Depreciation Schedules'!$A$3:$A$42,'Depreciation Schedules'!$C$3:$C$42)</f>
        <v>#N/A</v>
      </c>
      <c r="AF388" s="224" t="e">
        <f>LOOKUP(AF$2,'Depreciation Schedules'!$A$3:$A$42,'Depreciation Schedules'!$C$3:$C$42)</f>
        <v>#N/A</v>
      </c>
      <c r="AG388" s="224" t="e">
        <f>LOOKUP(AG$2,'Depreciation Schedules'!$A$3:$A$42,'Depreciation Schedules'!$C$3:$C$42)</f>
        <v>#N/A</v>
      </c>
      <c r="AH388" s="224" t="e">
        <f>LOOKUP(AH$2,'Depreciation Schedules'!$A$3:$A$42,'Depreciation Schedules'!$C$3:$C$42)</f>
        <v>#N/A</v>
      </c>
      <c r="AI388" s="224" t="e">
        <f>LOOKUP(AI$2,'Depreciation Schedules'!$A$3:$A$42,'Depreciation Schedules'!$C$3:$C$42)</f>
        <v>#N/A</v>
      </c>
      <c r="AJ388" s="224" t="e">
        <f>LOOKUP(AJ$2,'Depreciation Schedules'!$A$3:$A$42,'Depreciation Schedules'!$C$3:$C$42)</f>
        <v>#N/A</v>
      </c>
      <c r="AK388" s="224" t="e">
        <f>LOOKUP(AK$2,'Depreciation Schedules'!$A$3:$A$42,'Depreciation Schedules'!$C$3:$C$42)</f>
        <v>#N/A</v>
      </c>
      <c r="AL388" s="224" t="e">
        <f>LOOKUP(AL$2,'Depreciation Schedules'!$A$3:$A$42,'Depreciation Schedules'!$C$3:$C$42)</f>
        <v>#N/A</v>
      </c>
      <c r="AM388" s="224" t="e">
        <f>LOOKUP(AM$2,'Depreciation Schedules'!$A$3:$A$42,'Depreciation Schedules'!$C$3:$C$42)</f>
        <v>#N/A</v>
      </c>
      <c r="AN388" s="224" t="e">
        <f>LOOKUP(AN$2,'Depreciation Schedules'!$A$3:$A$42,'Depreciation Schedules'!$C$3:$C$42)</f>
        <v>#N/A</v>
      </c>
      <c r="AO388" s="224" t="e">
        <f>LOOKUP(AO$2,'Depreciation Schedules'!$A$3:$A$42,'Depreciation Schedules'!$C$3:$C$42)</f>
        <v>#N/A</v>
      </c>
      <c r="AP388" s="224" t="e">
        <f>LOOKUP(AP$2,'Depreciation Schedules'!$A$3:$A$42,'Depreciation Schedules'!$C$3:$C$42)</f>
        <v>#N/A</v>
      </c>
    </row>
    <row r="389" spans="1:42" x14ac:dyDescent="0.2">
      <c r="A389" s="33" t="str">
        <f t="shared" si="169"/>
        <v>5-yr SL</v>
      </c>
      <c r="B389" s="223">
        <f t="array" ref="B389">SUM(IF(ISNUMBER(C389:AP389),C389:AP389))</f>
        <v>0</v>
      </c>
      <c r="C389" s="224" t="e">
        <f>LOOKUP(C$2,'Depreciation Schedules'!$A$3:$A$42,'Depreciation Schedules'!$D$3:$D$42)</f>
        <v>#N/A</v>
      </c>
      <c r="D389" s="224" t="e">
        <f>LOOKUP(D$2,'Depreciation Schedules'!$A$3:$A$42,'Depreciation Schedules'!$D$3:$D$42)</f>
        <v>#N/A</v>
      </c>
      <c r="E389" s="224" t="e">
        <f>LOOKUP(E$2,'Depreciation Schedules'!$A$3:$A$42,'Depreciation Schedules'!$D$3:$D$42)</f>
        <v>#N/A</v>
      </c>
      <c r="F389" s="224" t="e">
        <f>LOOKUP(F$2,'Depreciation Schedules'!$A$3:$A$42,'Depreciation Schedules'!$D$3:$D$42)</f>
        <v>#N/A</v>
      </c>
      <c r="G389" s="224" t="e">
        <f>LOOKUP(G$2,'Depreciation Schedules'!$A$3:$A$42,'Depreciation Schedules'!$D$3:$D$42)</f>
        <v>#N/A</v>
      </c>
      <c r="H389" s="224" t="e">
        <f>LOOKUP(H$2,'Depreciation Schedules'!$A$3:$A$42,'Depreciation Schedules'!$D$3:$D$42)</f>
        <v>#N/A</v>
      </c>
      <c r="I389" s="224" t="e">
        <f>LOOKUP(I$2,'Depreciation Schedules'!$A$3:$A$42,'Depreciation Schedules'!$D$3:$D$42)</f>
        <v>#N/A</v>
      </c>
      <c r="J389" s="224" t="e">
        <f>LOOKUP(J$2,'Depreciation Schedules'!$A$3:$A$42,'Depreciation Schedules'!$D$3:$D$42)</f>
        <v>#N/A</v>
      </c>
      <c r="K389" s="224" t="e">
        <f>LOOKUP(K$2,'Depreciation Schedules'!$A$3:$A$42,'Depreciation Schedules'!$D$3:$D$42)</f>
        <v>#N/A</v>
      </c>
      <c r="L389" s="224" t="e">
        <f>LOOKUP(L$2,'Depreciation Schedules'!$A$3:$A$42,'Depreciation Schedules'!$D$3:$D$42)</f>
        <v>#N/A</v>
      </c>
      <c r="M389" s="224" t="e">
        <f>LOOKUP(M$2,'Depreciation Schedules'!$A$3:$A$42,'Depreciation Schedules'!$D$3:$D$42)</f>
        <v>#N/A</v>
      </c>
      <c r="N389" s="224" t="e">
        <f>LOOKUP(N$2,'Depreciation Schedules'!$A$3:$A$42,'Depreciation Schedules'!$D$3:$D$42)</f>
        <v>#N/A</v>
      </c>
      <c r="O389" s="224" t="e">
        <f>LOOKUP(O$2,'Depreciation Schedules'!$A$3:$A$42,'Depreciation Schedules'!$D$3:$D$42)</f>
        <v>#N/A</v>
      </c>
      <c r="P389" s="224" t="e">
        <f>LOOKUP(P$2,'Depreciation Schedules'!$A$3:$A$42,'Depreciation Schedules'!$D$3:$D$42)</f>
        <v>#N/A</v>
      </c>
      <c r="Q389" s="224" t="e">
        <f>LOOKUP(Q$2,'Depreciation Schedules'!$A$3:$A$42,'Depreciation Schedules'!$D$3:$D$42)</f>
        <v>#N/A</v>
      </c>
      <c r="R389" s="224" t="e">
        <f>LOOKUP(R$2,'Depreciation Schedules'!$A$3:$A$42,'Depreciation Schedules'!$D$3:$D$42)</f>
        <v>#N/A</v>
      </c>
      <c r="S389" s="224" t="e">
        <f>LOOKUP(S$2,'Depreciation Schedules'!$A$3:$A$42,'Depreciation Schedules'!$D$3:$D$42)</f>
        <v>#N/A</v>
      </c>
      <c r="T389" s="224" t="e">
        <f>LOOKUP(T$2,'Depreciation Schedules'!$A$3:$A$42,'Depreciation Schedules'!$D$3:$D$42)</f>
        <v>#N/A</v>
      </c>
      <c r="U389" s="224" t="e">
        <f>LOOKUP(U$2,'Depreciation Schedules'!$A$3:$A$42,'Depreciation Schedules'!$D$3:$D$42)</f>
        <v>#N/A</v>
      </c>
      <c r="V389" s="224" t="e">
        <f>LOOKUP(V$2,'Depreciation Schedules'!$A$3:$A$42,'Depreciation Schedules'!$D$3:$D$42)</f>
        <v>#N/A</v>
      </c>
      <c r="W389" s="224" t="e">
        <f>LOOKUP(W$2,'Depreciation Schedules'!$A$3:$A$42,'Depreciation Schedules'!$D$3:$D$42)</f>
        <v>#N/A</v>
      </c>
      <c r="X389" s="224" t="e">
        <f>LOOKUP(X$2,'Depreciation Schedules'!$A$3:$A$42,'Depreciation Schedules'!$D$3:$D$42)</f>
        <v>#N/A</v>
      </c>
      <c r="Y389" s="224" t="e">
        <f>LOOKUP(Y$2,'Depreciation Schedules'!$A$3:$A$42,'Depreciation Schedules'!$D$3:$D$42)</f>
        <v>#N/A</v>
      </c>
      <c r="Z389" s="224" t="e">
        <f>LOOKUP(Z$2,'Depreciation Schedules'!$A$3:$A$42,'Depreciation Schedules'!$D$3:$D$42)</f>
        <v>#N/A</v>
      </c>
      <c r="AA389" s="224" t="e">
        <f>LOOKUP(AA$2,'Depreciation Schedules'!$A$3:$A$42,'Depreciation Schedules'!$D$3:$D$42)</f>
        <v>#N/A</v>
      </c>
      <c r="AB389" s="224" t="e">
        <f>LOOKUP(AB$2,'Depreciation Schedules'!$A$3:$A$42,'Depreciation Schedules'!$D$3:$D$42)</f>
        <v>#N/A</v>
      </c>
      <c r="AC389" s="224" t="e">
        <f>LOOKUP(AC$2,'Depreciation Schedules'!$A$3:$A$42,'Depreciation Schedules'!$D$3:$D$42)</f>
        <v>#N/A</v>
      </c>
      <c r="AD389" s="224" t="e">
        <f>LOOKUP(AD$2,'Depreciation Schedules'!$A$3:$A$42,'Depreciation Schedules'!$D$3:$D$42)</f>
        <v>#N/A</v>
      </c>
      <c r="AE389" s="224" t="e">
        <f>LOOKUP(AE$2,'Depreciation Schedules'!$A$3:$A$42,'Depreciation Schedules'!$D$3:$D$42)</f>
        <v>#N/A</v>
      </c>
      <c r="AF389" s="224" t="e">
        <f>LOOKUP(AF$2,'Depreciation Schedules'!$A$3:$A$42,'Depreciation Schedules'!$D$3:$D$42)</f>
        <v>#N/A</v>
      </c>
      <c r="AG389" s="224" t="e">
        <f>LOOKUP(AG$2,'Depreciation Schedules'!$A$3:$A$42,'Depreciation Schedules'!$D$3:$D$42)</f>
        <v>#N/A</v>
      </c>
      <c r="AH389" s="224" t="e">
        <f>LOOKUP(AH$2,'Depreciation Schedules'!$A$3:$A$42,'Depreciation Schedules'!$D$3:$D$42)</f>
        <v>#N/A</v>
      </c>
      <c r="AI389" s="224" t="e">
        <f>LOOKUP(AI$2,'Depreciation Schedules'!$A$3:$A$42,'Depreciation Schedules'!$D$3:$D$42)</f>
        <v>#N/A</v>
      </c>
      <c r="AJ389" s="224" t="e">
        <f>LOOKUP(AJ$2,'Depreciation Schedules'!$A$3:$A$42,'Depreciation Schedules'!$D$3:$D$42)</f>
        <v>#N/A</v>
      </c>
      <c r="AK389" s="224" t="e">
        <f>LOOKUP(AK$2,'Depreciation Schedules'!$A$3:$A$42,'Depreciation Schedules'!$D$3:$D$42)</f>
        <v>#N/A</v>
      </c>
      <c r="AL389" s="224" t="e">
        <f>LOOKUP(AL$2,'Depreciation Schedules'!$A$3:$A$42,'Depreciation Schedules'!$D$3:$D$42)</f>
        <v>#N/A</v>
      </c>
      <c r="AM389" s="224" t="e">
        <f>LOOKUP(AM$2,'Depreciation Schedules'!$A$3:$A$42,'Depreciation Schedules'!$D$3:$D$42)</f>
        <v>#N/A</v>
      </c>
      <c r="AN389" s="224" t="e">
        <f>LOOKUP(AN$2,'Depreciation Schedules'!$A$3:$A$42,'Depreciation Schedules'!$D$3:$D$42)</f>
        <v>#N/A</v>
      </c>
      <c r="AO389" s="224" t="e">
        <f>LOOKUP(AO$2,'Depreciation Schedules'!$A$3:$A$42,'Depreciation Schedules'!$D$3:$D$42)</f>
        <v>#N/A</v>
      </c>
      <c r="AP389" s="224" t="e">
        <f>LOOKUP(AP$2,'Depreciation Schedules'!$A$3:$A$42,'Depreciation Schedules'!$D$3:$D$42)</f>
        <v>#N/A</v>
      </c>
    </row>
    <row r="390" spans="1:42" x14ac:dyDescent="0.2">
      <c r="A390" s="33" t="str">
        <f t="shared" si="169"/>
        <v>15-yr SL</v>
      </c>
      <c r="B390" s="223">
        <f t="array" ref="B390">SUM(IF(ISNUMBER(C390:AP390),C390:AP390))</f>
        <v>0</v>
      </c>
      <c r="C390" s="224" t="e">
        <f>LOOKUP(C$2,'Depreciation Schedules'!$A$3:$A$42,'Depreciation Schedules'!$E$3:$E$42)</f>
        <v>#N/A</v>
      </c>
      <c r="D390" s="224" t="e">
        <f>LOOKUP(D$2,'Depreciation Schedules'!$A$3:$A$42,'Depreciation Schedules'!$E$3:$E$42)</f>
        <v>#N/A</v>
      </c>
      <c r="E390" s="224" t="e">
        <f>LOOKUP(E$2,'Depreciation Schedules'!$A$3:$A$42,'Depreciation Schedules'!$E$3:$E$42)</f>
        <v>#N/A</v>
      </c>
      <c r="F390" s="224" t="e">
        <f>LOOKUP(F$2,'Depreciation Schedules'!$A$3:$A$42,'Depreciation Schedules'!$E$3:$E$42)</f>
        <v>#N/A</v>
      </c>
      <c r="G390" s="224" t="e">
        <f>LOOKUP(G$2,'Depreciation Schedules'!$A$3:$A$42,'Depreciation Schedules'!$E$3:$E$42)</f>
        <v>#N/A</v>
      </c>
      <c r="H390" s="224" t="e">
        <f>LOOKUP(H$2,'Depreciation Schedules'!$A$3:$A$42,'Depreciation Schedules'!$E$3:$E$42)</f>
        <v>#N/A</v>
      </c>
      <c r="I390" s="224" t="e">
        <f>LOOKUP(I$2,'Depreciation Schedules'!$A$3:$A$42,'Depreciation Schedules'!$E$3:$E$42)</f>
        <v>#N/A</v>
      </c>
      <c r="J390" s="224" t="e">
        <f>LOOKUP(J$2,'Depreciation Schedules'!$A$3:$A$42,'Depreciation Schedules'!$E$3:$E$42)</f>
        <v>#N/A</v>
      </c>
      <c r="K390" s="224" t="e">
        <f>LOOKUP(K$2,'Depreciation Schedules'!$A$3:$A$42,'Depreciation Schedules'!$E$3:$E$42)</f>
        <v>#N/A</v>
      </c>
      <c r="L390" s="224" t="e">
        <f>LOOKUP(L$2,'Depreciation Schedules'!$A$3:$A$42,'Depreciation Schedules'!$E$3:$E$42)</f>
        <v>#N/A</v>
      </c>
      <c r="M390" s="224" t="e">
        <f>LOOKUP(M$2,'Depreciation Schedules'!$A$3:$A$42,'Depreciation Schedules'!$E$3:$E$42)</f>
        <v>#N/A</v>
      </c>
      <c r="N390" s="224" t="e">
        <f>LOOKUP(N$2,'Depreciation Schedules'!$A$3:$A$42,'Depreciation Schedules'!$E$3:$E$42)</f>
        <v>#N/A</v>
      </c>
      <c r="O390" s="224" t="e">
        <f>LOOKUP(O$2,'Depreciation Schedules'!$A$3:$A$42,'Depreciation Schedules'!$E$3:$E$42)</f>
        <v>#N/A</v>
      </c>
      <c r="P390" s="224" t="e">
        <f>LOOKUP(P$2,'Depreciation Schedules'!$A$3:$A$42,'Depreciation Schedules'!$E$3:$E$42)</f>
        <v>#N/A</v>
      </c>
      <c r="Q390" s="224" t="e">
        <f>LOOKUP(Q$2,'Depreciation Schedules'!$A$3:$A$42,'Depreciation Schedules'!$E$3:$E$42)</f>
        <v>#N/A</v>
      </c>
      <c r="R390" s="224" t="e">
        <f>LOOKUP(R$2,'Depreciation Schedules'!$A$3:$A$42,'Depreciation Schedules'!$E$3:$E$42)</f>
        <v>#N/A</v>
      </c>
      <c r="S390" s="224" t="e">
        <f>LOOKUP(S$2,'Depreciation Schedules'!$A$3:$A$42,'Depreciation Schedules'!$E$3:$E$42)</f>
        <v>#N/A</v>
      </c>
      <c r="T390" s="224" t="e">
        <f>LOOKUP(T$2,'Depreciation Schedules'!$A$3:$A$42,'Depreciation Schedules'!$E$3:$E$42)</f>
        <v>#N/A</v>
      </c>
      <c r="U390" s="224" t="e">
        <f>LOOKUP(U$2,'Depreciation Schedules'!$A$3:$A$42,'Depreciation Schedules'!$E$3:$E$42)</f>
        <v>#N/A</v>
      </c>
      <c r="V390" s="224" t="e">
        <f>LOOKUP(V$2,'Depreciation Schedules'!$A$3:$A$42,'Depreciation Schedules'!$E$3:$E$42)</f>
        <v>#N/A</v>
      </c>
      <c r="W390" s="224" t="e">
        <f>LOOKUP(W$2,'Depreciation Schedules'!$A$3:$A$42,'Depreciation Schedules'!$E$3:$E$42)</f>
        <v>#N/A</v>
      </c>
      <c r="X390" s="224" t="e">
        <f>LOOKUP(X$2,'Depreciation Schedules'!$A$3:$A$42,'Depreciation Schedules'!$E$3:$E$42)</f>
        <v>#N/A</v>
      </c>
      <c r="Y390" s="224" t="e">
        <f>LOOKUP(Y$2,'Depreciation Schedules'!$A$3:$A$42,'Depreciation Schedules'!$E$3:$E$42)</f>
        <v>#N/A</v>
      </c>
      <c r="Z390" s="224" t="e">
        <f>LOOKUP(Z$2,'Depreciation Schedules'!$A$3:$A$42,'Depreciation Schedules'!$E$3:$E$42)</f>
        <v>#N/A</v>
      </c>
      <c r="AA390" s="224" t="e">
        <f>LOOKUP(AA$2,'Depreciation Schedules'!$A$3:$A$42,'Depreciation Schedules'!$E$3:$E$42)</f>
        <v>#N/A</v>
      </c>
      <c r="AB390" s="224" t="e">
        <f>LOOKUP(AB$2,'Depreciation Schedules'!$A$3:$A$42,'Depreciation Schedules'!$E$3:$E$42)</f>
        <v>#N/A</v>
      </c>
      <c r="AC390" s="224" t="e">
        <f>LOOKUP(AC$2,'Depreciation Schedules'!$A$3:$A$42,'Depreciation Schedules'!$E$3:$E$42)</f>
        <v>#N/A</v>
      </c>
      <c r="AD390" s="224" t="e">
        <f>LOOKUP(AD$2,'Depreciation Schedules'!$A$3:$A$42,'Depreciation Schedules'!$E$3:$E$42)</f>
        <v>#N/A</v>
      </c>
      <c r="AE390" s="224" t="e">
        <f>LOOKUP(AE$2,'Depreciation Schedules'!$A$3:$A$42,'Depreciation Schedules'!$E$3:$E$42)</f>
        <v>#N/A</v>
      </c>
      <c r="AF390" s="224" t="e">
        <f>LOOKUP(AF$2,'Depreciation Schedules'!$A$3:$A$42,'Depreciation Schedules'!$E$3:$E$42)</f>
        <v>#N/A</v>
      </c>
      <c r="AG390" s="224" t="e">
        <f>LOOKUP(AG$2,'Depreciation Schedules'!$A$3:$A$42,'Depreciation Schedules'!$E$3:$E$42)</f>
        <v>#N/A</v>
      </c>
      <c r="AH390" s="224" t="e">
        <f>LOOKUP(AH$2,'Depreciation Schedules'!$A$3:$A$42,'Depreciation Schedules'!$E$3:$E$42)</f>
        <v>#N/A</v>
      </c>
      <c r="AI390" s="224" t="e">
        <f>LOOKUP(AI$2,'Depreciation Schedules'!$A$3:$A$42,'Depreciation Schedules'!$E$3:$E$42)</f>
        <v>#N/A</v>
      </c>
      <c r="AJ390" s="224" t="e">
        <f>LOOKUP(AJ$2,'Depreciation Schedules'!$A$3:$A$42,'Depreciation Schedules'!$E$3:$E$42)</f>
        <v>#N/A</v>
      </c>
      <c r="AK390" s="224" t="e">
        <f>LOOKUP(AK$2,'Depreciation Schedules'!$A$3:$A$42,'Depreciation Schedules'!$E$3:$E$42)</f>
        <v>#N/A</v>
      </c>
      <c r="AL390" s="224" t="e">
        <f>LOOKUP(AL$2,'Depreciation Schedules'!$A$3:$A$42,'Depreciation Schedules'!$E$3:$E$42)</f>
        <v>#N/A</v>
      </c>
      <c r="AM390" s="224" t="e">
        <f>LOOKUP(AM$2,'Depreciation Schedules'!$A$3:$A$42,'Depreciation Schedules'!$E$3:$E$42)</f>
        <v>#N/A</v>
      </c>
      <c r="AN390" s="224" t="e">
        <f>LOOKUP(AN$2,'Depreciation Schedules'!$A$3:$A$42,'Depreciation Schedules'!$E$3:$E$42)</f>
        <v>#N/A</v>
      </c>
      <c r="AO390" s="224" t="e">
        <f>LOOKUP(AO$2,'Depreciation Schedules'!$A$3:$A$42,'Depreciation Schedules'!$E$3:$E$42)</f>
        <v>#N/A</v>
      </c>
      <c r="AP390" s="224" t="e">
        <f>LOOKUP(AP$2,'Depreciation Schedules'!$A$3:$A$42,'Depreciation Schedules'!$E$3:$E$42)</f>
        <v>#N/A</v>
      </c>
    </row>
    <row r="391" spans="1:42" x14ac:dyDescent="0.2">
      <c r="A391" s="33" t="str">
        <f t="shared" si="169"/>
        <v>20-yr SL</v>
      </c>
      <c r="B391" s="223">
        <f t="array" ref="B391">SUM(IF(ISNUMBER(C391:AP391),C391:AP391))</f>
        <v>0</v>
      </c>
      <c r="C391" s="224" t="e">
        <f>LOOKUP(C$2,'Depreciation Schedules'!$A$3:$A$42,'Depreciation Schedules'!$F$3:$F$42)</f>
        <v>#N/A</v>
      </c>
      <c r="D391" s="224" t="e">
        <f>LOOKUP(D$2,'Depreciation Schedules'!$A$3:$A$42,'Depreciation Schedules'!$F$3:$F$42)</f>
        <v>#N/A</v>
      </c>
      <c r="E391" s="224" t="e">
        <f>LOOKUP(E$2,'Depreciation Schedules'!$A$3:$A$42,'Depreciation Schedules'!$F$3:$F$42)</f>
        <v>#N/A</v>
      </c>
      <c r="F391" s="224" t="e">
        <f>LOOKUP(F$2,'Depreciation Schedules'!$A$3:$A$42,'Depreciation Schedules'!$F$3:$F$42)</f>
        <v>#N/A</v>
      </c>
      <c r="G391" s="224" t="e">
        <f>LOOKUP(G$2,'Depreciation Schedules'!$A$3:$A$42,'Depreciation Schedules'!$F$3:$F$42)</f>
        <v>#N/A</v>
      </c>
      <c r="H391" s="224" t="e">
        <f>LOOKUP(H$2,'Depreciation Schedules'!$A$3:$A$42,'Depreciation Schedules'!$F$3:$F$42)</f>
        <v>#N/A</v>
      </c>
      <c r="I391" s="224" t="e">
        <f>LOOKUP(I$2,'Depreciation Schedules'!$A$3:$A$42,'Depreciation Schedules'!$F$3:$F$42)</f>
        <v>#N/A</v>
      </c>
      <c r="J391" s="224" t="e">
        <f>LOOKUP(J$2,'Depreciation Schedules'!$A$3:$A$42,'Depreciation Schedules'!$F$3:$F$42)</f>
        <v>#N/A</v>
      </c>
      <c r="K391" s="224" t="e">
        <f>LOOKUP(K$2,'Depreciation Schedules'!$A$3:$A$42,'Depreciation Schedules'!$F$3:$F$42)</f>
        <v>#N/A</v>
      </c>
      <c r="L391" s="224" t="e">
        <f>LOOKUP(L$2,'Depreciation Schedules'!$A$3:$A$42,'Depreciation Schedules'!$F$3:$F$42)</f>
        <v>#N/A</v>
      </c>
      <c r="M391" s="224" t="e">
        <f>LOOKUP(M$2,'Depreciation Schedules'!$A$3:$A$42,'Depreciation Schedules'!$F$3:$F$42)</f>
        <v>#N/A</v>
      </c>
      <c r="N391" s="224" t="e">
        <f>LOOKUP(N$2,'Depreciation Schedules'!$A$3:$A$42,'Depreciation Schedules'!$F$3:$F$42)</f>
        <v>#N/A</v>
      </c>
      <c r="O391" s="224" t="e">
        <f>LOOKUP(O$2,'Depreciation Schedules'!$A$3:$A$42,'Depreciation Schedules'!$F$3:$F$42)</f>
        <v>#N/A</v>
      </c>
      <c r="P391" s="224" t="e">
        <f>LOOKUP(P$2,'Depreciation Schedules'!$A$3:$A$42,'Depreciation Schedules'!$F$3:$F$42)</f>
        <v>#N/A</v>
      </c>
      <c r="Q391" s="224" t="e">
        <f>LOOKUP(Q$2,'Depreciation Schedules'!$A$3:$A$42,'Depreciation Schedules'!$F$3:$F$42)</f>
        <v>#N/A</v>
      </c>
      <c r="R391" s="224" t="e">
        <f>LOOKUP(R$2,'Depreciation Schedules'!$A$3:$A$42,'Depreciation Schedules'!$F$3:$F$42)</f>
        <v>#N/A</v>
      </c>
      <c r="S391" s="224" t="e">
        <f>LOOKUP(S$2,'Depreciation Schedules'!$A$3:$A$42,'Depreciation Schedules'!$F$3:$F$42)</f>
        <v>#N/A</v>
      </c>
      <c r="T391" s="224" t="e">
        <f>LOOKUP(T$2,'Depreciation Schedules'!$A$3:$A$42,'Depreciation Schedules'!$F$3:$F$42)</f>
        <v>#N/A</v>
      </c>
      <c r="U391" s="224" t="e">
        <f>LOOKUP(U$2,'Depreciation Schedules'!$A$3:$A$42,'Depreciation Schedules'!$F$3:$F$42)</f>
        <v>#N/A</v>
      </c>
      <c r="V391" s="224" t="e">
        <f>LOOKUP(V$2,'Depreciation Schedules'!$A$3:$A$42,'Depreciation Schedules'!$F$3:$F$42)</f>
        <v>#N/A</v>
      </c>
      <c r="W391" s="224" t="e">
        <f>LOOKUP(W$2,'Depreciation Schedules'!$A$3:$A$42,'Depreciation Schedules'!$F$3:$F$42)</f>
        <v>#N/A</v>
      </c>
      <c r="X391" s="224" t="e">
        <f>LOOKUP(X$2,'Depreciation Schedules'!$A$3:$A$42,'Depreciation Schedules'!$F$3:$F$42)</f>
        <v>#N/A</v>
      </c>
      <c r="Y391" s="224" t="e">
        <f>LOOKUP(Y$2,'Depreciation Schedules'!$A$3:$A$42,'Depreciation Schedules'!$F$3:$F$42)</f>
        <v>#N/A</v>
      </c>
      <c r="Z391" s="224" t="e">
        <f>LOOKUP(Z$2,'Depreciation Schedules'!$A$3:$A$42,'Depreciation Schedules'!$F$3:$F$42)</f>
        <v>#N/A</v>
      </c>
      <c r="AA391" s="224" t="e">
        <f>LOOKUP(AA$2,'Depreciation Schedules'!$A$3:$A$42,'Depreciation Schedules'!$F$3:$F$42)</f>
        <v>#N/A</v>
      </c>
      <c r="AB391" s="224" t="e">
        <f>LOOKUP(AB$2,'Depreciation Schedules'!$A$3:$A$42,'Depreciation Schedules'!$F$3:$F$42)</f>
        <v>#N/A</v>
      </c>
      <c r="AC391" s="224" t="e">
        <f>LOOKUP(AC$2,'Depreciation Schedules'!$A$3:$A$42,'Depreciation Schedules'!$F$3:$F$42)</f>
        <v>#N/A</v>
      </c>
      <c r="AD391" s="224" t="e">
        <f>LOOKUP(AD$2,'Depreciation Schedules'!$A$3:$A$42,'Depreciation Schedules'!$F$3:$F$42)</f>
        <v>#N/A</v>
      </c>
      <c r="AE391" s="224" t="e">
        <f>LOOKUP(AE$2,'Depreciation Schedules'!$A$3:$A$42,'Depreciation Schedules'!$F$3:$F$42)</f>
        <v>#N/A</v>
      </c>
      <c r="AF391" s="224" t="e">
        <f>LOOKUP(AF$2,'Depreciation Schedules'!$A$3:$A$42,'Depreciation Schedules'!$F$3:$F$42)</f>
        <v>#N/A</v>
      </c>
      <c r="AG391" s="224" t="e">
        <f>LOOKUP(AG$2,'Depreciation Schedules'!$A$3:$A$42,'Depreciation Schedules'!$F$3:$F$42)</f>
        <v>#N/A</v>
      </c>
      <c r="AH391" s="224" t="e">
        <f>LOOKUP(AH$2,'Depreciation Schedules'!$A$3:$A$42,'Depreciation Schedules'!$F$3:$F$42)</f>
        <v>#N/A</v>
      </c>
      <c r="AI391" s="224" t="e">
        <f>LOOKUP(AI$2,'Depreciation Schedules'!$A$3:$A$42,'Depreciation Schedules'!$F$3:$F$42)</f>
        <v>#N/A</v>
      </c>
      <c r="AJ391" s="224" t="e">
        <f>LOOKUP(AJ$2,'Depreciation Schedules'!$A$3:$A$42,'Depreciation Schedules'!$F$3:$F$42)</f>
        <v>#N/A</v>
      </c>
      <c r="AK391" s="224" t="e">
        <f>LOOKUP(AK$2,'Depreciation Schedules'!$A$3:$A$42,'Depreciation Schedules'!$F$3:$F$42)</f>
        <v>#N/A</v>
      </c>
      <c r="AL391" s="224" t="e">
        <f>LOOKUP(AL$2,'Depreciation Schedules'!$A$3:$A$42,'Depreciation Schedules'!$F$3:$F$42)</f>
        <v>#N/A</v>
      </c>
      <c r="AM391" s="224" t="e">
        <f>LOOKUP(AM$2,'Depreciation Schedules'!$A$3:$A$42,'Depreciation Schedules'!$F$3:$F$42)</f>
        <v>#N/A</v>
      </c>
      <c r="AN391" s="224" t="e">
        <f>LOOKUP(AN$2,'Depreciation Schedules'!$A$3:$A$42,'Depreciation Schedules'!$F$3:$F$42)</f>
        <v>#N/A</v>
      </c>
      <c r="AO391" s="224" t="e">
        <f>LOOKUP(AO$2,'Depreciation Schedules'!$A$3:$A$42,'Depreciation Schedules'!$F$3:$F$42)</f>
        <v>#N/A</v>
      </c>
      <c r="AP391" s="224" t="e">
        <f>LOOKUP(AP$2,'Depreciation Schedules'!$A$3:$A$42,'Depreciation Schedules'!$F$3:$F$42)</f>
        <v>#N/A</v>
      </c>
    </row>
    <row r="392" spans="1:42" x14ac:dyDescent="0.2">
      <c r="A392" s="33" t="str">
        <f t="shared" si="169"/>
        <v>39-yr SL</v>
      </c>
      <c r="B392" s="227">
        <f t="array" ref="B392">SUM(IF(ISNUMBER(C392:AP392),C392:AP392))</f>
        <v>0</v>
      </c>
      <c r="C392" s="224" t="e">
        <f>LOOKUP(C$2,'Depreciation Schedules'!$A$3:$A$42,'Depreciation Schedules'!$G$3:$G$42)</f>
        <v>#N/A</v>
      </c>
      <c r="D392" s="224" t="e">
        <f>LOOKUP(D$2,'Depreciation Schedules'!$A$3:$A$42,'Depreciation Schedules'!$G$3:$G$42)</f>
        <v>#N/A</v>
      </c>
      <c r="E392" s="224" t="e">
        <f>LOOKUP(E$2,'Depreciation Schedules'!$A$3:$A$42,'Depreciation Schedules'!$G$3:$G$42)</f>
        <v>#N/A</v>
      </c>
      <c r="F392" s="224" t="e">
        <f>LOOKUP(F$2,'Depreciation Schedules'!$A$3:$A$42,'Depreciation Schedules'!$G$3:$G$42)</f>
        <v>#N/A</v>
      </c>
      <c r="G392" s="224" t="e">
        <f>LOOKUP(G$2,'Depreciation Schedules'!$A$3:$A$42,'Depreciation Schedules'!$G$3:$G$42)</f>
        <v>#N/A</v>
      </c>
      <c r="H392" s="224" t="e">
        <f>LOOKUP(H$2,'Depreciation Schedules'!$A$3:$A$42,'Depreciation Schedules'!$G$3:$G$42)</f>
        <v>#N/A</v>
      </c>
      <c r="I392" s="224" t="e">
        <f>LOOKUP(I$2,'Depreciation Schedules'!$A$3:$A$42,'Depreciation Schedules'!$G$3:$G$42)</f>
        <v>#N/A</v>
      </c>
      <c r="J392" s="224" t="e">
        <f>LOOKUP(J$2,'Depreciation Schedules'!$A$3:$A$42,'Depreciation Schedules'!$G$3:$G$42)</f>
        <v>#N/A</v>
      </c>
      <c r="K392" s="224" t="e">
        <f>LOOKUP(K$2,'Depreciation Schedules'!$A$3:$A$42,'Depreciation Schedules'!$G$3:$G$42)</f>
        <v>#N/A</v>
      </c>
      <c r="L392" s="224" t="e">
        <f>LOOKUP(L$2,'Depreciation Schedules'!$A$3:$A$42,'Depreciation Schedules'!$G$3:$G$42)</f>
        <v>#N/A</v>
      </c>
      <c r="M392" s="224" t="e">
        <f>LOOKUP(M$2,'Depreciation Schedules'!$A$3:$A$42,'Depreciation Schedules'!$G$3:$G$42)</f>
        <v>#N/A</v>
      </c>
      <c r="N392" s="224" t="e">
        <f>LOOKUP(N$2,'Depreciation Schedules'!$A$3:$A$42,'Depreciation Schedules'!$G$3:$G$42)</f>
        <v>#N/A</v>
      </c>
      <c r="O392" s="224" t="e">
        <f>LOOKUP(O$2,'Depreciation Schedules'!$A$3:$A$42,'Depreciation Schedules'!$G$3:$G$42)</f>
        <v>#N/A</v>
      </c>
      <c r="P392" s="224" t="e">
        <f>LOOKUP(P$2,'Depreciation Schedules'!$A$3:$A$42,'Depreciation Schedules'!$G$3:$G$42)</f>
        <v>#N/A</v>
      </c>
      <c r="Q392" s="224" t="e">
        <f>LOOKUP(Q$2,'Depreciation Schedules'!$A$3:$A$42,'Depreciation Schedules'!$G$3:$G$42)</f>
        <v>#N/A</v>
      </c>
      <c r="R392" s="224" t="e">
        <f>LOOKUP(R$2,'Depreciation Schedules'!$A$3:$A$42,'Depreciation Schedules'!$G$3:$G$42)</f>
        <v>#N/A</v>
      </c>
      <c r="S392" s="224" t="e">
        <f>LOOKUP(S$2,'Depreciation Schedules'!$A$3:$A$42,'Depreciation Schedules'!$G$3:$G$42)</f>
        <v>#N/A</v>
      </c>
      <c r="T392" s="224" t="e">
        <f>LOOKUP(T$2,'Depreciation Schedules'!$A$3:$A$42,'Depreciation Schedules'!$G$3:$G$42)</f>
        <v>#N/A</v>
      </c>
      <c r="U392" s="224" t="e">
        <f>LOOKUP(U$2,'Depreciation Schedules'!$A$3:$A$42,'Depreciation Schedules'!$G$3:$G$42)</f>
        <v>#N/A</v>
      </c>
      <c r="V392" s="224" t="e">
        <f>LOOKUP(V$2,'Depreciation Schedules'!$A$3:$A$42,'Depreciation Schedules'!$G$3:$G$42)</f>
        <v>#N/A</v>
      </c>
      <c r="W392" s="224" t="e">
        <f>LOOKUP(W$2,'Depreciation Schedules'!$A$3:$A$42,'Depreciation Schedules'!$G$3:$G$42)</f>
        <v>#N/A</v>
      </c>
      <c r="X392" s="224" t="e">
        <f>LOOKUP(X$2,'Depreciation Schedules'!$A$3:$A$42,'Depreciation Schedules'!$G$3:$G$42)</f>
        <v>#N/A</v>
      </c>
      <c r="Y392" s="224" t="e">
        <f>LOOKUP(Y$2,'Depreciation Schedules'!$A$3:$A$42,'Depreciation Schedules'!$G$3:$G$42)</f>
        <v>#N/A</v>
      </c>
      <c r="Z392" s="224" t="e">
        <f>LOOKUP(Z$2,'Depreciation Schedules'!$A$3:$A$42,'Depreciation Schedules'!$G$3:$G$42)</f>
        <v>#N/A</v>
      </c>
      <c r="AA392" s="224" t="e">
        <f>LOOKUP(AA$2,'Depreciation Schedules'!$A$3:$A$42,'Depreciation Schedules'!$G$3:$G$42)</f>
        <v>#N/A</v>
      </c>
      <c r="AB392" s="224" t="e">
        <f>LOOKUP(AB$2,'Depreciation Schedules'!$A$3:$A$42,'Depreciation Schedules'!$G$3:$G$42)</f>
        <v>#N/A</v>
      </c>
      <c r="AC392" s="224" t="e">
        <f>LOOKUP(AC$2,'Depreciation Schedules'!$A$3:$A$42,'Depreciation Schedules'!$G$3:$G$42)</f>
        <v>#N/A</v>
      </c>
      <c r="AD392" s="224" t="e">
        <f>LOOKUP(AD$2,'Depreciation Schedules'!$A$3:$A$42,'Depreciation Schedules'!$G$3:$G$42)</f>
        <v>#N/A</v>
      </c>
      <c r="AE392" s="224" t="e">
        <f>LOOKUP(AE$2,'Depreciation Schedules'!$A$3:$A$42,'Depreciation Schedules'!$G$3:$G$42)</f>
        <v>#N/A</v>
      </c>
      <c r="AF392" s="224" t="e">
        <f>LOOKUP(AF$2,'Depreciation Schedules'!$A$3:$A$42,'Depreciation Schedules'!$G$3:$G$42)</f>
        <v>#N/A</v>
      </c>
      <c r="AG392" s="224" t="e">
        <f>LOOKUP(AG$2,'Depreciation Schedules'!$A$3:$A$42,'Depreciation Schedules'!$G$3:$G$42)</f>
        <v>#N/A</v>
      </c>
      <c r="AH392" s="224" t="e">
        <f>LOOKUP(AH$2,'Depreciation Schedules'!$A$3:$A$42,'Depreciation Schedules'!$G$3:$G$42)</f>
        <v>#N/A</v>
      </c>
      <c r="AI392" s="224" t="e">
        <f>LOOKUP(AI$2,'Depreciation Schedules'!$A$3:$A$42,'Depreciation Schedules'!$G$3:$G$42)</f>
        <v>#N/A</v>
      </c>
      <c r="AJ392" s="224" t="e">
        <f>LOOKUP(AJ$2,'Depreciation Schedules'!$A$3:$A$42,'Depreciation Schedules'!$G$3:$G$42)</f>
        <v>#N/A</v>
      </c>
      <c r="AK392" s="224" t="e">
        <f>LOOKUP(AK$2,'Depreciation Schedules'!$A$3:$A$42,'Depreciation Schedules'!$G$3:$G$42)</f>
        <v>#N/A</v>
      </c>
      <c r="AL392" s="224" t="e">
        <f>LOOKUP(AL$2,'Depreciation Schedules'!$A$3:$A$42,'Depreciation Schedules'!$G$3:$G$42)</f>
        <v>#N/A</v>
      </c>
      <c r="AM392" s="224" t="e">
        <f>LOOKUP(AM$2,'Depreciation Schedules'!$A$3:$A$42,'Depreciation Schedules'!$G$3:$G$42)</f>
        <v>#N/A</v>
      </c>
      <c r="AN392" s="224" t="e">
        <f>LOOKUP(AN$2,'Depreciation Schedules'!$A$3:$A$42,'Depreciation Schedules'!$G$3:$G$42)</f>
        <v>#N/A</v>
      </c>
      <c r="AO392" s="224" t="e">
        <f>LOOKUP(AO$2,'Depreciation Schedules'!$A$3:$A$42,'Depreciation Schedules'!$G$3:$G$42)</f>
        <v>#N/A</v>
      </c>
      <c r="AP392" s="224" t="e">
        <f>LOOKUP(AP$2,'Depreciation Schedules'!$A$3:$A$42,'Depreciation Schedules'!$G$3:$G$42)</f>
        <v>#N/A</v>
      </c>
    </row>
    <row r="393" spans="1:42" x14ac:dyDescent="0.2">
      <c r="A393" s="33" t="s">
        <v>362</v>
      </c>
      <c r="B393" s="227">
        <f t="array" ref="B393">SUM(IF(ISNUMBER(C393:AP393),C393:AP393))</f>
        <v>0</v>
      </c>
      <c r="C393" s="224">
        <f t="array" ref="C393:AP393">Inputs!D194:AQ194</f>
        <v>0</v>
      </c>
      <c r="D393" s="224">
        <v>0</v>
      </c>
      <c r="E393" s="224">
        <v>0</v>
      </c>
      <c r="F393" s="224">
        <v>0</v>
      </c>
      <c r="G393" s="224">
        <v>0</v>
      </c>
      <c r="H393" s="224">
        <v>0</v>
      </c>
      <c r="I393" s="224">
        <v>0</v>
      </c>
      <c r="J393" s="224">
        <v>0</v>
      </c>
      <c r="K393" s="224">
        <v>0</v>
      </c>
      <c r="L393" s="224">
        <v>0</v>
      </c>
      <c r="M393" s="224">
        <v>0</v>
      </c>
      <c r="N393" s="224">
        <v>0</v>
      </c>
      <c r="O393" s="224">
        <v>0</v>
      </c>
      <c r="P393" s="224">
        <v>0</v>
      </c>
      <c r="Q393" s="224">
        <v>0</v>
      </c>
      <c r="R393" s="224">
        <v>0</v>
      </c>
      <c r="S393" s="224">
        <v>0</v>
      </c>
      <c r="T393" s="224">
        <v>0</v>
      </c>
      <c r="U393" s="224">
        <v>0</v>
      </c>
      <c r="V393" s="224">
        <v>0</v>
      </c>
      <c r="W393" s="224">
        <v>0</v>
      </c>
      <c r="X393" s="224">
        <v>0</v>
      </c>
      <c r="Y393" s="224">
        <v>0</v>
      </c>
      <c r="Z393" s="224">
        <v>0</v>
      </c>
      <c r="AA393" s="224">
        <v>0</v>
      </c>
      <c r="AB393" s="224">
        <v>0</v>
      </c>
      <c r="AC393" s="224">
        <v>0</v>
      </c>
      <c r="AD393" s="224">
        <v>0</v>
      </c>
      <c r="AE393" s="224">
        <v>0</v>
      </c>
      <c r="AF393" s="224">
        <v>0</v>
      </c>
      <c r="AG393" s="224">
        <v>0</v>
      </c>
      <c r="AH393" s="224">
        <v>0</v>
      </c>
      <c r="AI393" s="224">
        <v>0</v>
      </c>
      <c r="AJ393" s="224">
        <v>0</v>
      </c>
      <c r="AK393" s="224">
        <v>0</v>
      </c>
      <c r="AL393" s="224">
        <v>0</v>
      </c>
      <c r="AM393" s="224">
        <v>0</v>
      </c>
      <c r="AN393" s="224">
        <v>0</v>
      </c>
      <c r="AO393" s="224">
        <v>0</v>
      </c>
      <c r="AP393" s="224">
        <v>0</v>
      </c>
    </row>
    <row r="394" spans="1:42" x14ac:dyDescent="0.2">
      <c r="A394" s="41" t="s">
        <v>3</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33" t="str">
        <f t="shared" ref="A395:A400" si="170">A387</f>
        <v>5-yr MACRS</v>
      </c>
      <c r="B395" s="236">
        <f t="array" ref="B395">SUM(IF(ISNUMBER(C395:AP395),C395:AP395))</f>
        <v>0</v>
      </c>
      <c r="C395" s="189" t="e">
        <f>C387/100*$Q$354</f>
        <v>#N/A</v>
      </c>
      <c r="D395" s="189" t="e">
        <f t="shared" ref="D395:AP395" si="171">D387/100*$Q$354</f>
        <v>#N/A</v>
      </c>
      <c r="E395" s="189" t="e">
        <f t="shared" si="171"/>
        <v>#N/A</v>
      </c>
      <c r="F395" s="189" t="e">
        <f t="shared" si="171"/>
        <v>#N/A</v>
      </c>
      <c r="G395" s="189" t="e">
        <f t="shared" si="171"/>
        <v>#N/A</v>
      </c>
      <c r="H395" s="189" t="e">
        <f t="shared" si="171"/>
        <v>#N/A</v>
      </c>
      <c r="I395" s="189" t="e">
        <f t="shared" si="171"/>
        <v>#N/A</v>
      </c>
      <c r="J395" s="189" t="e">
        <f t="shared" si="171"/>
        <v>#N/A</v>
      </c>
      <c r="K395" s="189" t="e">
        <f t="shared" si="171"/>
        <v>#N/A</v>
      </c>
      <c r="L395" s="189" t="e">
        <f t="shared" si="171"/>
        <v>#N/A</v>
      </c>
      <c r="M395" s="189" t="e">
        <f t="shared" si="171"/>
        <v>#N/A</v>
      </c>
      <c r="N395" s="189" t="e">
        <f t="shared" si="171"/>
        <v>#N/A</v>
      </c>
      <c r="O395" s="189" t="e">
        <f t="shared" si="171"/>
        <v>#N/A</v>
      </c>
      <c r="P395" s="189" t="e">
        <f t="shared" si="171"/>
        <v>#N/A</v>
      </c>
      <c r="Q395" s="189" t="e">
        <f t="shared" si="171"/>
        <v>#N/A</v>
      </c>
      <c r="R395" s="189" t="e">
        <f t="shared" si="171"/>
        <v>#N/A</v>
      </c>
      <c r="S395" s="189" t="e">
        <f t="shared" si="171"/>
        <v>#N/A</v>
      </c>
      <c r="T395" s="189" t="e">
        <f t="shared" si="171"/>
        <v>#N/A</v>
      </c>
      <c r="U395" s="189" t="e">
        <f t="shared" si="171"/>
        <v>#N/A</v>
      </c>
      <c r="V395" s="189" t="e">
        <f t="shared" si="171"/>
        <v>#N/A</v>
      </c>
      <c r="W395" s="189" t="e">
        <f t="shared" si="171"/>
        <v>#N/A</v>
      </c>
      <c r="X395" s="189" t="e">
        <f t="shared" si="171"/>
        <v>#N/A</v>
      </c>
      <c r="Y395" s="189" t="e">
        <f t="shared" si="171"/>
        <v>#N/A</v>
      </c>
      <c r="Z395" s="189" t="e">
        <f t="shared" si="171"/>
        <v>#N/A</v>
      </c>
      <c r="AA395" s="189" t="e">
        <f t="shared" si="171"/>
        <v>#N/A</v>
      </c>
      <c r="AB395" s="189" t="e">
        <f t="shared" si="171"/>
        <v>#N/A</v>
      </c>
      <c r="AC395" s="189" t="e">
        <f t="shared" si="171"/>
        <v>#N/A</v>
      </c>
      <c r="AD395" s="189" t="e">
        <f t="shared" si="171"/>
        <v>#N/A</v>
      </c>
      <c r="AE395" s="189" t="e">
        <f t="shared" si="171"/>
        <v>#N/A</v>
      </c>
      <c r="AF395" s="189" t="e">
        <f t="shared" si="171"/>
        <v>#N/A</v>
      </c>
      <c r="AG395" s="189" t="e">
        <f t="shared" si="171"/>
        <v>#N/A</v>
      </c>
      <c r="AH395" s="189" t="e">
        <f t="shared" si="171"/>
        <v>#N/A</v>
      </c>
      <c r="AI395" s="189" t="e">
        <f t="shared" si="171"/>
        <v>#N/A</v>
      </c>
      <c r="AJ395" s="189" t="e">
        <f t="shared" si="171"/>
        <v>#N/A</v>
      </c>
      <c r="AK395" s="189" t="e">
        <f t="shared" si="171"/>
        <v>#N/A</v>
      </c>
      <c r="AL395" s="189" t="e">
        <f t="shared" si="171"/>
        <v>#N/A</v>
      </c>
      <c r="AM395" s="189" t="e">
        <f t="shared" si="171"/>
        <v>#N/A</v>
      </c>
      <c r="AN395" s="189" t="e">
        <f t="shared" si="171"/>
        <v>#N/A</v>
      </c>
      <c r="AO395" s="189" t="e">
        <f t="shared" si="171"/>
        <v>#N/A</v>
      </c>
      <c r="AP395" s="189" t="e">
        <f t="shared" si="171"/>
        <v>#N/A</v>
      </c>
    </row>
    <row r="396" spans="1:42" x14ac:dyDescent="0.2">
      <c r="A396" s="33" t="str">
        <f t="shared" si="170"/>
        <v>15-yr MACRS</v>
      </c>
      <c r="B396" s="236">
        <f t="array" ref="B396">SUM(IF(ISNUMBER(C396:AP396),C396:AP396))</f>
        <v>0</v>
      </c>
      <c r="C396" s="189" t="e">
        <f>C388/100*$Q$355</f>
        <v>#N/A</v>
      </c>
      <c r="D396" s="189" t="e">
        <f t="shared" ref="D396:AP396" si="172">D388/100*$Q$355</f>
        <v>#N/A</v>
      </c>
      <c r="E396" s="189" t="e">
        <f t="shared" si="172"/>
        <v>#N/A</v>
      </c>
      <c r="F396" s="189" t="e">
        <f t="shared" si="172"/>
        <v>#N/A</v>
      </c>
      <c r="G396" s="189" t="e">
        <f t="shared" si="172"/>
        <v>#N/A</v>
      </c>
      <c r="H396" s="189" t="e">
        <f t="shared" si="172"/>
        <v>#N/A</v>
      </c>
      <c r="I396" s="189" t="e">
        <f t="shared" si="172"/>
        <v>#N/A</v>
      </c>
      <c r="J396" s="189" t="e">
        <f t="shared" si="172"/>
        <v>#N/A</v>
      </c>
      <c r="K396" s="189" t="e">
        <f t="shared" si="172"/>
        <v>#N/A</v>
      </c>
      <c r="L396" s="189" t="e">
        <f t="shared" si="172"/>
        <v>#N/A</v>
      </c>
      <c r="M396" s="189" t="e">
        <f t="shared" si="172"/>
        <v>#N/A</v>
      </c>
      <c r="N396" s="189" t="e">
        <f t="shared" si="172"/>
        <v>#N/A</v>
      </c>
      <c r="O396" s="189" t="e">
        <f t="shared" si="172"/>
        <v>#N/A</v>
      </c>
      <c r="P396" s="189" t="e">
        <f t="shared" si="172"/>
        <v>#N/A</v>
      </c>
      <c r="Q396" s="189" t="e">
        <f t="shared" si="172"/>
        <v>#N/A</v>
      </c>
      <c r="R396" s="189" t="e">
        <f t="shared" si="172"/>
        <v>#N/A</v>
      </c>
      <c r="S396" s="189" t="e">
        <f t="shared" si="172"/>
        <v>#N/A</v>
      </c>
      <c r="T396" s="189" t="e">
        <f t="shared" si="172"/>
        <v>#N/A</v>
      </c>
      <c r="U396" s="189" t="e">
        <f t="shared" si="172"/>
        <v>#N/A</v>
      </c>
      <c r="V396" s="189" t="e">
        <f t="shared" si="172"/>
        <v>#N/A</v>
      </c>
      <c r="W396" s="189" t="e">
        <f t="shared" si="172"/>
        <v>#N/A</v>
      </c>
      <c r="X396" s="189" t="e">
        <f t="shared" si="172"/>
        <v>#N/A</v>
      </c>
      <c r="Y396" s="189" t="e">
        <f t="shared" si="172"/>
        <v>#N/A</v>
      </c>
      <c r="Z396" s="189" t="e">
        <f t="shared" si="172"/>
        <v>#N/A</v>
      </c>
      <c r="AA396" s="189" t="e">
        <f t="shared" si="172"/>
        <v>#N/A</v>
      </c>
      <c r="AB396" s="189" t="e">
        <f t="shared" si="172"/>
        <v>#N/A</v>
      </c>
      <c r="AC396" s="189" t="e">
        <f t="shared" si="172"/>
        <v>#N/A</v>
      </c>
      <c r="AD396" s="189" t="e">
        <f t="shared" si="172"/>
        <v>#N/A</v>
      </c>
      <c r="AE396" s="189" t="e">
        <f t="shared" si="172"/>
        <v>#N/A</v>
      </c>
      <c r="AF396" s="189" t="e">
        <f t="shared" si="172"/>
        <v>#N/A</v>
      </c>
      <c r="AG396" s="189" t="e">
        <f t="shared" si="172"/>
        <v>#N/A</v>
      </c>
      <c r="AH396" s="189" t="e">
        <f t="shared" si="172"/>
        <v>#N/A</v>
      </c>
      <c r="AI396" s="189" t="e">
        <f t="shared" si="172"/>
        <v>#N/A</v>
      </c>
      <c r="AJ396" s="189" t="e">
        <f t="shared" si="172"/>
        <v>#N/A</v>
      </c>
      <c r="AK396" s="189" t="e">
        <f t="shared" si="172"/>
        <v>#N/A</v>
      </c>
      <c r="AL396" s="189" t="e">
        <f t="shared" si="172"/>
        <v>#N/A</v>
      </c>
      <c r="AM396" s="189" t="e">
        <f t="shared" si="172"/>
        <v>#N/A</v>
      </c>
      <c r="AN396" s="189" t="e">
        <f t="shared" si="172"/>
        <v>#N/A</v>
      </c>
      <c r="AO396" s="189" t="e">
        <f t="shared" si="172"/>
        <v>#N/A</v>
      </c>
      <c r="AP396" s="189" t="e">
        <f t="shared" si="172"/>
        <v>#N/A</v>
      </c>
    </row>
    <row r="397" spans="1:42" x14ac:dyDescent="0.2">
      <c r="A397" s="33" t="str">
        <f t="shared" si="170"/>
        <v>5-yr SL</v>
      </c>
      <c r="B397" s="236">
        <f t="array" ref="B397">SUM(IF(ISNUMBER(C397:AP397),C397:AP397))</f>
        <v>0</v>
      </c>
      <c r="C397" s="189" t="e">
        <f>C389/100*$Q$356</f>
        <v>#N/A</v>
      </c>
      <c r="D397" s="189" t="e">
        <f t="shared" ref="D397:AP397" si="173">D389/100*$Q$356</f>
        <v>#N/A</v>
      </c>
      <c r="E397" s="189" t="e">
        <f t="shared" si="173"/>
        <v>#N/A</v>
      </c>
      <c r="F397" s="189" t="e">
        <f t="shared" si="173"/>
        <v>#N/A</v>
      </c>
      <c r="G397" s="189" t="e">
        <f t="shared" si="173"/>
        <v>#N/A</v>
      </c>
      <c r="H397" s="189" t="e">
        <f t="shared" si="173"/>
        <v>#N/A</v>
      </c>
      <c r="I397" s="189" t="e">
        <f t="shared" si="173"/>
        <v>#N/A</v>
      </c>
      <c r="J397" s="189" t="e">
        <f t="shared" si="173"/>
        <v>#N/A</v>
      </c>
      <c r="K397" s="189" t="e">
        <f t="shared" si="173"/>
        <v>#N/A</v>
      </c>
      <c r="L397" s="189" t="e">
        <f t="shared" si="173"/>
        <v>#N/A</v>
      </c>
      <c r="M397" s="189" t="e">
        <f t="shared" si="173"/>
        <v>#N/A</v>
      </c>
      <c r="N397" s="189" t="e">
        <f t="shared" si="173"/>
        <v>#N/A</v>
      </c>
      <c r="O397" s="189" t="e">
        <f t="shared" si="173"/>
        <v>#N/A</v>
      </c>
      <c r="P397" s="189" t="e">
        <f t="shared" si="173"/>
        <v>#N/A</v>
      </c>
      <c r="Q397" s="189" t="e">
        <f t="shared" si="173"/>
        <v>#N/A</v>
      </c>
      <c r="R397" s="189" t="e">
        <f t="shared" si="173"/>
        <v>#N/A</v>
      </c>
      <c r="S397" s="189" t="e">
        <f t="shared" si="173"/>
        <v>#N/A</v>
      </c>
      <c r="T397" s="189" t="e">
        <f t="shared" si="173"/>
        <v>#N/A</v>
      </c>
      <c r="U397" s="189" t="e">
        <f t="shared" si="173"/>
        <v>#N/A</v>
      </c>
      <c r="V397" s="189" t="e">
        <f t="shared" si="173"/>
        <v>#N/A</v>
      </c>
      <c r="W397" s="189" t="e">
        <f t="shared" si="173"/>
        <v>#N/A</v>
      </c>
      <c r="X397" s="189" t="e">
        <f t="shared" si="173"/>
        <v>#N/A</v>
      </c>
      <c r="Y397" s="189" t="e">
        <f t="shared" si="173"/>
        <v>#N/A</v>
      </c>
      <c r="Z397" s="189" t="e">
        <f t="shared" si="173"/>
        <v>#N/A</v>
      </c>
      <c r="AA397" s="189" t="e">
        <f t="shared" si="173"/>
        <v>#N/A</v>
      </c>
      <c r="AB397" s="189" t="e">
        <f t="shared" si="173"/>
        <v>#N/A</v>
      </c>
      <c r="AC397" s="189" t="e">
        <f t="shared" si="173"/>
        <v>#N/A</v>
      </c>
      <c r="AD397" s="189" t="e">
        <f t="shared" si="173"/>
        <v>#N/A</v>
      </c>
      <c r="AE397" s="189" t="e">
        <f t="shared" si="173"/>
        <v>#N/A</v>
      </c>
      <c r="AF397" s="189" t="e">
        <f t="shared" si="173"/>
        <v>#N/A</v>
      </c>
      <c r="AG397" s="189" t="e">
        <f t="shared" si="173"/>
        <v>#N/A</v>
      </c>
      <c r="AH397" s="189" t="e">
        <f t="shared" si="173"/>
        <v>#N/A</v>
      </c>
      <c r="AI397" s="189" t="e">
        <f t="shared" si="173"/>
        <v>#N/A</v>
      </c>
      <c r="AJ397" s="189" t="e">
        <f t="shared" si="173"/>
        <v>#N/A</v>
      </c>
      <c r="AK397" s="189" t="e">
        <f t="shared" si="173"/>
        <v>#N/A</v>
      </c>
      <c r="AL397" s="189" t="e">
        <f t="shared" si="173"/>
        <v>#N/A</v>
      </c>
      <c r="AM397" s="189" t="e">
        <f t="shared" si="173"/>
        <v>#N/A</v>
      </c>
      <c r="AN397" s="189" t="e">
        <f t="shared" si="173"/>
        <v>#N/A</v>
      </c>
      <c r="AO397" s="189" t="e">
        <f t="shared" si="173"/>
        <v>#N/A</v>
      </c>
      <c r="AP397" s="189" t="e">
        <f t="shared" si="173"/>
        <v>#N/A</v>
      </c>
    </row>
    <row r="398" spans="1:42" x14ac:dyDescent="0.2">
      <c r="A398" s="33" t="str">
        <f t="shared" si="170"/>
        <v>15-yr SL</v>
      </c>
      <c r="B398" s="236">
        <f t="array" ref="B398">SUM(IF(ISNUMBER(C398:AP398),C398:AP398))</f>
        <v>0</v>
      </c>
      <c r="C398" s="189" t="e">
        <f>C390/100*$Q$357</f>
        <v>#N/A</v>
      </c>
      <c r="D398" s="189" t="e">
        <f t="shared" ref="D398:AP398" si="174">D390/100*$Q$357</f>
        <v>#N/A</v>
      </c>
      <c r="E398" s="189" t="e">
        <f t="shared" si="174"/>
        <v>#N/A</v>
      </c>
      <c r="F398" s="189" t="e">
        <f t="shared" si="174"/>
        <v>#N/A</v>
      </c>
      <c r="G398" s="189" t="e">
        <f t="shared" si="174"/>
        <v>#N/A</v>
      </c>
      <c r="H398" s="189" t="e">
        <f t="shared" si="174"/>
        <v>#N/A</v>
      </c>
      <c r="I398" s="189" t="e">
        <f t="shared" si="174"/>
        <v>#N/A</v>
      </c>
      <c r="J398" s="189" t="e">
        <f t="shared" si="174"/>
        <v>#N/A</v>
      </c>
      <c r="K398" s="189" t="e">
        <f t="shared" si="174"/>
        <v>#N/A</v>
      </c>
      <c r="L398" s="189" t="e">
        <f t="shared" si="174"/>
        <v>#N/A</v>
      </c>
      <c r="M398" s="189" t="e">
        <f t="shared" si="174"/>
        <v>#N/A</v>
      </c>
      <c r="N398" s="189" t="e">
        <f t="shared" si="174"/>
        <v>#N/A</v>
      </c>
      <c r="O398" s="189" t="e">
        <f t="shared" si="174"/>
        <v>#N/A</v>
      </c>
      <c r="P398" s="189" t="e">
        <f t="shared" si="174"/>
        <v>#N/A</v>
      </c>
      <c r="Q398" s="189" t="e">
        <f t="shared" si="174"/>
        <v>#N/A</v>
      </c>
      <c r="R398" s="189" t="e">
        <f t="shared" si="174"/>
        <v>#N/A</v>
      </c>
      <c r="S398" s="189" t="e">
        <f t="shared" si="174"/>
        <v>#N/A</v>
      </c>
      <c r="T398" s="189" t="e">
        <f t="shared" si="174"/>
        <v>#N/A</v>
      </c>
      <c r="U398" s="189" t="e">
        <f t="shared" si="174"/>
        <v>#N/A</v>
      </c>
      <c r="V398" s="189" t="e">
        <f t="shared" si="174"/>
        <v>#N/A</v>
      </c>
      <c r="W398" s="189" t="e">
        <f t="shared" si="174"/>
        <v>#N/A</v>
      </c>
      <c r="X398" s="189" t="e">
        <f t="shared" si="174"/>
        <v>#N/A</v>
      </c>
      <c r="Y398" s="189" t="e">
        <f t="shared" si="174"/>
        <v>#N/A</v>
      </c>
      <c r="Z398" s="189" t="e">
        <f t="shared" si="174"/>
        <v>#N/A</v>
      </c>
      <c r="AA398" s="189" t="e">
        <f t="shared" si="174"/>
        <v>#N/A</v>
      </c>
      <c r="AB398" s="189" t="e">
        <f t="shared" si="174"/>
        <v>#N/A</v>
      </c>
      <c r="AC398" s="189" t="e">
        <f t="shared" si="174"/>
        <v>#N/A</v>
      </c>
      <c r="AD398" s="189" t="e">
        <f t="shared" si="174"/>
        <v>#N/A</v>
      </c>
      <c r="AE398" s="189" t="e">
        <f t="shared" si="174"/>
        <v>#N/A</v>
      </c>
      <c r="AF398" s="189" t="e">
        <f t="shared" si="174"/>
        <v>#N/A</v>
      </c>
      <c r="AG398" s="189" t="e">
        <f t="shared" si="174"/>
        <v>#N/A</v>
      </c>
      <c r="AH398" s="189" t="e">
        <f t="shared" si="174"/>
        <v>#N/A</v>
      </c>
      <c r="AI398" s="189" t="e">
        <f t="shared" si="174"/>
        <v>#N/A</v>
      </c>
      <c r="AJ398" s="189" t="e">
        <f t="shared" si="174"/>
        <v>#N/A</v>
      </c>
      <c r="AK398" s="189" t="e">
        <f t="shared" si="174"/>
        <v>#N/A</v>
      </c>
      <c r="AL398" s="189" t="e">
        <f t="shared" si="174"/>
        <v>#N/A</v>
      </c>
      <c r="AM398" s="189" t="e">
        <f t="shared" si="174"/>
        <v>#N/A</v>
      </c>
      <c r="AN398" s="189" t="e">
        <f t="shared" si="174"/>
        <v>#N/A</v>
      </c>
      <c r="AO398" s="189" t="e">
        <f t="shared" si="174"/>
        <v>#N/A</v>
      </c>
      <c r="AP398" s="189" t="e">
        <f t="shared" si="174"/>
        <v>#N/A</v>
      </c>
    </row>
    <row r="399" spans="1:42" x14ac:dyDescent="0.2">
      <c r="A399" s="33" t="str">
        <f t="shared" si="170"/>
        <v>20-yr SL</v>
      </c>
      <c r="B399" s="236">
        <f t="array" ref="B399">SUM(IF(ISNUMBER(C399:AP399),C399:AP399))</f>
        <v>0</v>
      </c>
      <c r="C399" s="189" t="e">
        <f>C391/100*$Q$358</f>
        <v>#N/A</v>
      </c>
      <c r="D399" s="189" t="e">
        <f t="shared" ref="D399:AP399" si="175">D391/100*$Q$358</f>
        <v>#N/A</v>
      </c>
      <c r="E399" s="189" t="e">
        <f t="shared" si="175"/>
        <v>#N/A</v>
      </c>
      <c r="F399" s="189" t="e">
        <f t="shared" si="175"/>
        <v>#N/A</v>
      </c>
      <c r="G399" s="189" t="e">
        <f t="shared" si="175"/>
        <v>#N/A</v>
      </c>
      <c r="H399" s="189" t="e">
        <f t="shared" si="175"/>
        <v>#N/A</v>
      </c>
      <c r="I399" s="189" t="e">
        <f t="shared" si="175"/>
        <v>#N/A</v>
      </c>
      <c r="J399" s="189" t="e">
        <f t="shared" si="175"/>
        <v>#N/A</v>
      </c>
      <c r="K399" s="189" t="e">
        <f t="shared" si="175"/>
        <v>#N/A</v>
      </c>
      <c r="L399" s="189" t="e">
        <f t="shared" si="175"/>
        <v>#N/A</v>
      </c>
      <c r="M399" s="189" t="e">
        <f t="shared" si="175"/>
        <v>#N/A</v>
      </c>
      <c r="N399" s="189" t="e">
        <f t="shared" si="175"/>
        <v>#N/A</v>
      </c>
      <c r="O399" s="189" t="e">
        <f t="shared" si="175"/>
        <v>#N/A</v>
      </c>
      <c r="P399" s="189" t="e">
        <f t="shared" si="175"/>
        <v>#N/A</v>
      </c>
      <c r="Q399" s="189" t="e">
        <f t="shared" si="175"/>
        <v>#N/A</v>
      </c>
      <c r="R399" s="189" t="e">
        <f t="shared" si="175"/>
        <v>#N/A</v>
      </c>
      <c r="S399" s="189" t="e">
        <f t="shared" si="175"/>
        <v>#N/A</v>
      </c>
      <c r="T399" s="189" t="e">
        <f t="shared" si="175"/>
        <v>#N/A</v>
      </c>
      <c r="U399" s="189" t="e">
        <f t="shared" si="175"/>
        <v>#N/A</v>
      </c>
      <c r="V399" s="189" t="e">
        <f t="shared" si="175"/>
        <v>#N/A</v>
      </c>
      <c r="W399" s="189" t="e">
        <f t="shared" si="175"/>
        <v>#N/A</v>
      </c>
      <c r="X399" s="189" t="e">
        <f t="shared" si="175"/>
        <v>#N/A</v>
      </c>
      <c r="Y399" s="189" t="e">
        <f t="shared" si="175"/>
        <v>#N/A</v>
      </c>
      <c r="Z399" s="189" t="e">
        <f t="shared" si="175"/>
        <v>#N/A</v>
      </c>
      <c r="AA399" s="189" t="e">
        <f t="shared" si="175"/>
        <v>#N/A</v>
      </c>
      <c r="AB399" s="189" t="e">
        <f t="shared" si="175"/>
        <v>#N/A</v>
      </c>
      <c r="AC399" s="189" t="e">
        <f t="shared" si="175"/>
        <v>#N/A</v>
      </c>
      <c r="AD399" s="189" t="e">
        <f t="shared" si="175"/>
        <v>#N/A</v>
      </c>
      <c r="AE399" s="189" t="e">
        <f t="shared" si="175"/>
        <v>#N/A</v>
      </c>
      <c r="AF399" s="189" t="e">
        <f t="shared" si="175"/>
        <v>#N/A</v>
      </c>
      <c r="AG399" s="189" t="e">
        <f t="shared" si="175"/>
        <v>#N/A</v>
      </c>
      <c r="AH399" s="189" t="e">
        <f t="shared" si="175"/>
        <v>#N/A</v>
      </c>
      <c r="AI399" s="189" t="e">
        <f t="shared" si="175"/>
        <v>#N/A</v>
      </c>
      <c r="AJ399" s="189" t="e">
        <f t="shared" si="175"/>
        <v>#N/A</v>
      </c>
      <c r="AK399" s="189" t="e">
        <f t="shared" si="175"/>
        <v>#N/A</v>
      </c>
      <c r="AL399" s="189" t="e">
        <f t="shared" si="175"/>
        <v>#N/A</v>
      </c>
      <c r="AM399" s="189" t="e">
        <f t="shared" si="175"/>
        <v>#N/A</v>
      </c>
      <c r="AN399" s="189" t="e">
        <f t="shared" si="175"/>
        <v>#N/A</v>
      </c>
      <c r="AO399" s="189" t="e">
        <f t="shared" si="175"/>
        <v>#N/A</v>
      </c>
      <c r="AP399" s="189" t="e">
        <f t="shared" si="175"/>
        <v>#N/A</v>
      </c>
    </row>
    <row r="400" spans="1:42" x14ac:dyDescent="0.2">
      <c r="A400" s="33" t="str">
        <f t="shared" si="170"/>
        <v>39-yr SL</v>
      </c>
      <c r="B400" s="236">
        <f>SUM(IF(ISNUMBER(C400:AP400),C400:AP400))</f>
        <v>0</v>
      </c>
      <c r="C400" s="189" t="e">
        <f>C392/100*$Q$359</f>
        <v>#N/A</v>
      </c>
      <c r="D400" s="189" t="e">
        <f t="shared" ref="D400:AP400" si="176">D392/100*$Q$359</f>
        <v>#N/A</v>
      </c>
      <c r="E400" s="189" t="e">
        <f t="shared" si="176"/>
        <v>#N/A</v>
      </c>
      <c r="F400" s="189" t="e">
        <f t="shared" si="176"/>
        <v>#N/A</v>
      </c>
      <c r="G400" s="189" t="e">
        <f t="shared" si="176"/>
        <v>#N/A</v>
      </c>
      <c r="H400" s="189" t="e">
        <f t="shared" si="176"/>
        <v>#N/A</v>
      </c>
      <c r="I400" s="189" t="e">
        <f t="shared" si="176"/>
        <v>#N/A</v>
      </c>
      <c r="J400" s="189" t="e">
        <f t="shared" si="176"/>
        <v>#N/A</v>
      </c>
      <c r="K400" s="189" t="e">
        <f t="shared" si="176"/>
        <v>#N/A</v>
      </c>
      <c r="L400" s="189" t="e">
        <f t="shared" si="176"/>
        <v>#N/A</v>
      </c>
      <c r="M400" s="189" t="e">
        <f t="shared" si="176"/>
        <v>#N/A</v>
      </c>
      <c r="N400" s="189" t="e">
        <f t="shared" si="176"/>
        <v>#N/A</v>
      </c>
      <c r="O400" s="189" t="e">
        <f t="shared" si="176"/>
        <v>#N/A</v>
      </c>
      <c r="P400" s="189" t="e">
        <f t="shared" si="176"/>
        <v>#N/A</v>
      </c>
      <c r="Q400" s="189" t="e">
        <f t="shared" si="176"/>
        <v>#N/A</v>
      </c>
      <c r="R400" s="189" t="e">
        <f t="shared" si="176"/>
        <v>#N/A</v>
      </c>
      <c r="S400" s="189" t="e">
        <f t="shared" si="176"/>
        <v>#N/A</v>
      </c>
      <c r="T400" s="189" t="e">
        <f t="shared" si="176"/>
        <v>#N/A</v>
      </c>
      <c r="U400" s="189" t="e">
        <f t="shared" si="176"/>
        <v>#N/A</v>
      </c>
      <c r="V400" s="189" t="e">
        <f t="shared" si="176"/>
        <v>#N/A</v>
      </c>
      <c r="W400" s="189" t="e">
        <f t="shared" si="176"/>
        <v>#N/A</v>
      </c>
      <c r="X400" s="189" t="e">
        <f t="shared" si="176"/>
        <v>#N/A</v>
      </c>
      <c r="Y400" s="189" t="e">
        <f t="shared" si="176"/>
        <v>#N/A</v>
      </c>
      <c r="Z400" s="189" t="e">
        <f t="shared" si="176"/>
        <v>#N/A</v>
      </c>
      <c r="AA400" s="189" t="e">
        <f t="shared" si="176"/>
        <v>#N/A</v>
      </c>
      <c r="AB400" s="189" t="e">
        <f t="shared" si="176"/>
        <v>#N/A</v>
      </c>
      <c r="AC400" s="189" t="e">
        <f t="shared" si="176"/>
        <v>#N/A</v>
      </c>
      <c r="AD400" s="189" t="e">
        <f t="shared" si="176"/>
        <v>#N/A</v>
      </c>
      <c r="AE400" s="189" t="e">
        <f t="shared" si="176"/>
        <v>#N/A</v>
      </c>
      <c r="AF400" s="189" t="e">
        <f t="shared" si="176"/>
        <v>#N/A</v>
      </c>
      <c r="AG400" s="189" t="e">
        <f t="shared" si="176"/>
        <v>#N/A</v>
      </c>
      <c r="AH400" s="189" t="e">
        <f t="shared" si="176"/>
        <v>#N/A</v>
      </c>
      <c r="AI400" s="189" t="e">
        <f t="shared" si="176"/>
        <v>#N/A</v>
      </c>
      <c r="AJ400" s="189" t="e">
        <f t="shared" si="176"/>
        <v>#N/A</v>
      </c>
      <c r="AK400" s="189" t="e">
        <f t="shared" si="176"/>
        <v>#N/A</v>
      </c>
      <c r="AL400" s="189" t="e">
        <f t="shared" si="176"/>
        <v>#N/A</v>
      </c>
      <c r="AM400" s="189" t="e">
        <f t="shared" si="176"/>
        <v>#N/A</v>
      </c>
      <c r="AN400" s="189" t="e">
        <f t="shared" si="176"/>
        <v>#N/A</v>
      </c>
      <c r="AO400" s="189" t="e">
        <f t="shared" si="176"/>
        <v>#N/A</v>
      </c>
      <c r="AP400" s="189" t="e">
        <f t="shared" si="176"/>
        <v>#N/A</v>
      </c>
    </row>
    <row r="401" spans="1:42" x14ac:dyDescent="0.2">
      <c r="A401" s="33" t="s">
        <v>362</v>
      </c>
      <c r="B401" s="236">
        <f>SUM(IF(ISNUMBER(C401:AP401),C401:AP401))</f>
        <v>0</v>
      </c>
      <c r="C401" s="376">
        <f t="shared" ref="C401:AP401" si="177">IF(C2&lt;=analysis_period,C393/100*$Q$360,0)</f>
        <v>0</v>
      </c>
      <c r="D401" s="376">
        <f t="shared" si="177"/>
        <v>0</v>
      </c>
      <c r="E401" s="376">
        <f t="shared" si="177"/>
        <v>0</v>
      </c>
      <c r="F401" s="376">
        <f t="shared" si="177"/>
        <v>0</v>
      </c>
      <c r="G401" s="376">
        <f t="shared" si="177"/>
        <v>0</v>
      </c>
      <c r="H401" s="376">
        <f t="shared" si="177"/>
        <v>0</v>
      </c>
      <c r="I401" s="376">
        <f t="shared" si="177"/>
        <v>0</v>
      </c>
      <c r="J401" s="376">
        <f t="shared" si="177"/>
        <v>0</v>
      </c>
      <c r="K401" s="376">
        <f t="shared" si="177"/>
        <v>0</v>
      </c>
      <c r="L401" s="376">
        <f t="shared" si="177"/>
        <v>0</v>
      </c>
      <c r="M401" s="376">
        <f t="shared" si="177"/>
        <v>0</v>
      </c>
      <c r="N401" s="376">
        <f t="shared" si="177"/>
        <v>0</v>
      </c>
      <c r="O401" s="376">
        <f t="shared" si="177"/>
        <v>0</v>
      </c>
      <c r="P401" s="376">
        <f t="shared" si="177"/>
        <v>0</v>
      </c>
      <c r="Q401" s="376">
        <f t="shared" si="177"/>
        <v>0</v>
      </c>
      <c r="R401" s="376">
        <f t="shared" si="177"/>
        <v>0</v>
      </c>
      <c r="S401" s="376">
        <f t="shared" si="177"/>
        <v>0</v>
      </c>
      <c r="T401" s="376">
        <f t="shared" si="177"/>
        <v>0</v>
      </c>
      <c r="U401" s="376">
        <f t="shared" si="177"/>
        <v>0</v>
      </c>
      <c r="V401" s="376">
        <f t="shared" si="177"/>
        <v>0</v>
      </c>
      <c r="W401" s="376">
        <f t="shared" si="177"/>
        <v>0</v>
      </c>
      <c r="X401" s="376">
        <f t="shared" si="177"/>
        <v>0</v>
      </c>
      <c r="Y401" s="376">
        <f t="shared" si="177"/>
        <v>0</v>
      </c>
      <c r="Z401" s="376">
        <f t="shared" si="177"/>
        <v>0</v>
      </c>
      <c r="AA401" s="376">
        <f t="shared" si="177"/>
        <v>0</v>
      </c>
      <c r="AB401" s="376">
        <f t="shared" si="177"/>
        <v>0</v>
      </c>
      <c r="AC401" s="376">
        <f t="shared" si="177"/>
        <v>0</v>
      </c>
      <c r="AD401" s="376">
        <f t="shared" si="177"/>
        <v>0</v>
      </c>
      <c r="AE401" s="376">
        <f t="shared" si="177"/>
        <v>0</v>
      </c>
      <c r="AF401" s="376">
        <f t="shared" si="177"/>
        <v>0</v>
      </c>
      <c r="AG401" s="376">
        <f t="shared" si="177"/>
        <v>0</v>
      </c>
      <c r="AH401" s="376">
        <f t="shared" si="177"/>
        <v>0</v>
      </c>
      <c r="AI401" s="376">
        <f t="shared" si="177"/>
        <v>0</v>
      </c>
      <c r="AJ401" s="376">
        <f t="shared" si="177"/>
        <v>0</v>
      </c>
      <c r="AK401" s="376">
        <f t="shared" si="177"/>
        <v>0</v>
      </c>
      <c r="AL401" s="376">
        <f t="shared" si="177"/>
        <v>0</v>
      </c>
      <c r="AM401" s="376">
        <f t="shared" si="177"/>
        <v>0</v>
      </c>
      <c r="AN401" s="376">
        <f t="shared" si="177"/>
        <v>0</v>
      </c>
      <c r="AO401" s="376">
        <f t="shared" si="177"/>
        <v>0</v>
      </c>
      <c r="AP401" s="376">
        <f t="shared" si="177"/>
        <v>0</v>
      </c>
    </row>
    <row r="402" spans="1:42" x14ac:dyDescent="0.2">
      <c r="A402" s="33" t="s">
        <v>92</v>
      </c>
      <c r="B402" s="236">
        <f t="array" ref="B402">SUM(IF(ISNUMBER(C402:AP402),C402:AP402))</f>
        <v>0</v>
      </c>
      <c r="C402" s="195">
        <f>P361</f>
        <v>0</v>
      </c>
      <c r="D402" s="195">
        <v>0</v>
      </c>
      <c r="E402" s="195">
        <v>0</v>
      </c>
      <c r="F402" s="195">
        <v>0</v>
      </c>
      <c r="G402" s="195">
        <v>0</v>
      </c>
      <c r="H402" s="195">
        <v>0</v>
      </c>
      <c r="I402" s="195">
        <v>0</v>
      </c>
      <c r="J402" s="195">
        <v>0</v>
      </c>
      <c r="K402" s="195">
        <v>0</v>
      </c>
      <c r="L402" s="195">
        <v>0</v>
      </c>
      <c r="M402" s="195">
        <v>0</v>
      </c>
      <c r="N402" s="195">
        <v>0</v>
      </c>
      <c r="O402" s="195">
        <v>0</v>
      </c>
      <c r="P402" s="195">
        <v>0</v>
      </c>
      <c r="Q402" s="195">
        <v>0</v>
      </c>
      <c r="R402" s="195">
        <v>0</v>
      </c>
      <c r="S402" s="195">
        <v>0</v>
      </c>
      <c r="T402" s="195">
        <v>0</v>
      </c>
      <c r="U402" s="195">
        <v>0</v>
      </c>
      <c r="V402" s="195">
        <v>0</v>
      </c>
      <c r="W402" s="195">
        <v>0</v>
      </c>
      <c r="X402" s="195">
        <v>0</v>
      </c>
      <c r="Y402" s="195">
        <v>0</v>
      </c>
      <c r="Z402" s="195">
        <v>0</v>
      </c>
      <c r="AA402" s="195">
        <v>0</v>
      </c>
      <c r="AB402" s="195">
        <v>0</v>
      </c>
      <c r="AC402" s="195">
        <v>0</v>
      </c>
      <c r="AD402" s="195">
        <v>0</v>
      </c>
      <c r="AE402" s="195">
        <v>0</v>
      </c>
      <c r="AF402" s="195">
        <v>0</v>
      </c>
      <c r="AG402" s="195">
        <v>0</v>
      </c>
      <c r="AH402" s="195">
        <v>0</v>
      </c>
      <c r="AI402" s="195">
        <v>0</v>
      </c>
      <c r="AJ402" s="195">
        <v>0</v>
      </c>
      <c r="AK402" s="195">
        <v>0</v>
      </c>
      <c r="AL402" s="195">
        <v>0</v>
      </c>
      <c r="AM402" s="195">
        <v>0</v>
      </c>
      <c r="AN402" s="195">
        <v>0</v>
      </c>
      <c r="AO402" s="195">
        <v>0</v>
      </c>
      <c r="AP402" s="195">
        <v>0</v>
      </c>
    </row>
    <row r="403" spans="1:42" x14ac:dyDescent="0.2">
      <c r="A403" s="32"/>
      <c r="B403" s="237">
        <f t="array" ref="B403">SUM(IF(ISNUMBER(C403:AP403),C403:AP403))</f>
        <v>0</v>
      </c>
      <c r="C403" s="189" t="e">
        <f>SUM(C395:C402)</f>
        <v>#N/A</v>
      </c>
      <c r="D403" s="189" t="e">
        <f t="shared" ref="D403:AP403" si="178">SUM(D395:D402)</f>
        <v>#N/A</v>
      </c>
      <c r="E403" s="189" t="e">
        <f t="shared" si="178"/>
        <v>#N/A</v>
      </c>
      <c r="F403" s="189" t="e">
        <f t="shared" si="178"/>
        <v>#N/A</v>
      </c>
      <c r="G403" s="189" t="e">
        <f t="shared" si="178"/>
        <v>#N/A</v>
      </c>
      <c r="H403" s="189" t="e">
        <f t="shared" si="178"/>
        <v>#N/A</v>
      </c>
      <c r="I403" s="189" t="e">
        <f t="shared" si="178"/>
        <v>#N/A</v>
      </c>
      <c r="J403" s="189" t="e">
        <f t="shared" si="178"/>
        <v>#N/A</v>
      </c>
      <c r="K403" s="189" t="e">
        <f t="shared" si="178"/>
        <v>#N/A</v>
      </c>
      <c r="L403" s="189" t="e">
        <f t="shared" si="178"/>
        <v>#N/A</v>
      </c>
      <c r="M403" s="189" t="e">
        <f t="shared" si="178"/>
        <v>#N/A</v>
      </c>
      <c r="N403" s="189" t="e">
        <f t="shared" si="178"/>
        <v>#N/A</v>
      </c>
      <c r="O403" s="189" t="e">
        <f t="shared" si="178"/>
        <v>#N/A</v>
      </c>
      <c r="P403" s="189" t="e">
        <f t="shared" si="178"/>
        <v>#N/A</v>
      </c>
      <c r="Q403" s="189" t="e">
        <f t="shared" si="178"/>
        <v>#N/A</v>
      </c>
      <c r="R403" s="189" t="e">
        <f t="shared" si="178"/>
        <v>#N/A</v>
      </c>
      <c r="S403" s="189" t="e">
        <f t="shared" si="178"/>
        <v>#N/A</v>
      </c>
      <c r="T403" s="189" t="e">
        <f t="shared" si="178"/>
        <v>#N/A</v>
      </c>
      <c r="U403" s="189" t="e">
        <f t="shared" si="178"/>
        <v>#N/A</v>
      </c>
      <c r="V403" s="189" t="e">
        <f t="shared" si="178"/>
        <v>#N/A</v>
      </c>
      <c r="W403" s="189" t="e">
        <f t="shared" si="178"/>
        <v>#N/A</v>
      </c>
      <c r="X403" s="189" t="e">
        <f t="shared" si="178"/>
        <v>#N/A</v>
      </c>
      <c r="Y403" s="189" t="e">
        <f t="shared" si="178"/>
        <v>#N/A</v>
      </c>
      <c r="Z403" s="189" t="e">
        <f t="shared" si="178"/>
        <v>#N/A</v>
      </c>
      <c r="AA403" s="189" t="e">
        <f t="shared" si="178"/>
        <v>#N/A</v>
      </c>
      <c r="AB403" s="189" t="e">
        <f t="shared" si="178"/>
        <v>#N/A</v>
      </c>
      <c r="AC403" s="189" t="e">
        <f t="shared" si="178"/>
        <v>#N/A</v>
      </c>
      <c r="AD403" s="189" t="e">
        <f t="shared" si="178"/>
        <v>#N/A</v>
      </c>
      <c r="AE403" s="189" t="e">
        <f t="shared" si="178"/>
        <v>#N/A</v>
      </c>
      <c r="AF403" s="189" t="e">
        <f t="shared" si="178"/>
        <v>#N/A</v>
      </c>
      <c r="AG403" s="189" t="e">
        <f t="shared" si="178"/>
        <v>#N/A</v>
      </c>
      <c r="AH403" s="189" t="e">
        <f t="shared" si="178"/>
        <v>#N/A</v>
      </c>
      <c r="AI403" s="189" t="e">
        <f t="shared" si="178"/>
        <v>#N/A</v>
      </c>
      <c r="AJ403" s="189" t="e">
        <f t="shared" si="178"/>
        <v>#N/A</v>
      </c>
      <c r="AK403" s="189" t="e">
        <f t="shared" si="178"/>
        <v>#N/A</v>
      </c>
      <c r="AL403" s="189" t="e">
        <f t="shared" si="178"/>
        <v>#N/A</v>
      </c>
      <c r="AM403" s="189" t="e">
        <f t="shared" si="178"/>
        <v>#N/A</v>
      </c>
      <c r="AN403" s="189" t="e">
        <f t="shared" si="178"/>
        <v>#N/A</v>
      </c>
      <c r="AO403" s="189" t="e">
        <f t="shared" si="178"/>
        <v>#N/A</v>
      </c>
      <c r="AP403" s="189" t="e">
        <f t="shared" si="178"/>
        <v>#N/A</v>
      </c>
    </row>
    <row r="404" spans="1:42" x14ac:dyDescent="0.2">
      <c r="A404" s="32"/>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0" t="s">
        <v>78</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spans="1:42" x14ac:dyDescent="0.2">
      <c r="A406" s="32" t="s">
        <v>80</v>
      </c>
      <c r="B406" s="37" t="str">
        <f>equip_reserve_depr_fed</f>
        <v>5-yr MACRS</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2" t="s">
        <v>81</v>
      </c>
      <c r="B407" s="232">
        <f t="shared" ref="B407:AP407" si="179">B2</f>
        <v>0</v>
      </c>
      <c r="C407" s="232" t="str">
        <f t="shared" si="179"/>
        <v/>
      </c>
      <c r="D407" s="232" t="str">
        <f t="shared" si="179"/>
        <v/>
      </c>
      <c r="E407" s="232" t="str">
        <f t="shared" si="179"/>
        <v/>
      </c>
      <c r="F407" s="232" t="str">
        <f t="shared" si="179"/>
        <v/>
      </c>
      <c r="G407" s="232" t="str">
        <f t="shared" si="179"/>
        <v/>
      </c>
      <c r="H407" s="232" t="str">
        <f t="shared" si="179"/>
        <v/>
      </c>
      <c r="I407" s="232" t="str">
        <f t="shared" si="179"/>
        <v/>
      </c>
      <c r="J407" s="232" t="str">
        <f t="shared" si="179"/>
        <v/>
      </c>
      <c r="K407" s="232" t="str">
        <f t="shared" si="179"/>
        <v/>
      </c>
      <c r="L407" s="232" t="str">
        <f t="shared" si="179"/>
        <v/>
      </c>
      <c r="M407" s="232" t="str">
        <f t="shared" si="179"/>
        <v/>
      </c>
      <c r="N407" s="232" t="str">
        <f t="shared" si="179"/>
        <v/>
      </c>
      <c r="O407" s="232" t="str">
        <f t="shared" si="179"/>
        <v/>
      </c>
      <c r="P407" s="232" t="str">
        <f t="shared" si="179"/>
        <v/>
      </c>
      <c r="Q407" s="232" t="str">
        <f t="shared" si="179"/>
        <v/>
      </c>
      <c r="R407" s="232" t="str">
        <f t="shared" si="179"/>
        <v/>
      </c>
      <c r="S407" s="232" t="str">
        <f t="shared" si="179"/>
        <v/>
      </c>
      <c r="T407" s="232" t="str">
        <f t="shared" si="179"/>
        <v/>
      </c>
      <c r="U407" s="232" t="str">
        <f t="shared" si="179"/>
        <v/>
      </c>
      <c r="V407" s="232" t="str">
        <f t="shared" si="179"/>
        <v/>
      </c>
      <c r="W407" s="232" t="str">
        <f t="shared" si="179"/>
        <v/>
      </c>
      <c r="X407" s="232" t="str">
        <f t="shared" si="179"/>
        <v/>
      </c>
      <c r="Y407" s="232" t="str">
        <f t="shared" si="179"/>
        <v/>
      </c>
      <c r="Z407" s="232" t="str">
        <f t="shared" si="179"/>
        <v/>
      </c>
      <c r="AA407" s="232" t="str">
        <f t="shared" si="179"/>
        <v/>
      </c>
      <c r="AB407" s="232" t="str">
        <f t="shared" si="179"/>
        <v/>
      </c>
      <c r="AC407" s="232" t="str">
        <f t="shared" si="179"/>
        <v/>
      </c>
      <c r="AD407" s="232" t="str">
        <f t="shared" si="179"/>
        <v/>
      </c>
      <c r="AE407" s="232" t="str">
        <f t="shared" si="179"/>
        <v/>
      </c>
      <c r="AF407" s="232" t="str">
        <f t="shared" si="179"/>
        <v/>
      </c>
      <c r="AG407" s="232" t="str">
        <f t="shared" si="179"/>
        <v/>
      </c>
      <c r="AH407" s="232" t="str">
        <f t="shared" si="179"/>
        <v/>
      </c>
      <c r="AI407" s="232" t="str">
        <f t="shared" si="179"/>
        <v/>
      </c>
      <c r="AJ407" s="232" t="str">
        <f t="shared" si="179"/>
        <v/>
      </c>
      <c r="AK407" s="232" t="str">
        <f t="shared" si="179"/>
        <v/>
      </c>
      <c r="AL407" s="232" t="str">
        <f t="shared" si="179"/>
        <v/>
      </c>
      <c r="AM407" s="232" t="str">
        <f t="shared" si="179"/>
        <v/>
      </c>
      <c r="AN407" s="232" t="str">
        <f t="shared" si="179"/>
        <v/>
      </c>
      <c r="AO407" s="232" t="str">
        <f t="shared" si="179"/>
        <v/>
      </c>
      <c r="AP407" s="232" t="str">
        <f t="shared" si="179"/>
        <v/>
      </c>
    </row>
    <row r="408" spans="1:42" x14ac:dyDescent="0.2">
      <c r="A408" s="32" t="s">
        <v>82</v>
      </c>
      <c r="B408" s="231">
        <v>0</v>
      </c>
      <c r="C408" s="224" t="e">
        <f t="shared" ref="C408:AP408" si="180">IF($B$406=$A387,C387,0)+IF($B$406=$A388,C388,0)+IF($B$406=$A389,C389,0)+IF($B$406=$A390,C390,0)+IF($B$406=$A391,C391,0)+IF($B$406=$A392,C392,0)</f>
        <v>#N/A</v>
      </c>
      <c r="D408" s="224" t="e">
        <f t="shared" si="180"/>
        <v>#N/A</v>
      </c>
      <c r="E408" s="224" t="e">
        <f t="shared" si="180"/>
        <v>#N/A</v>
      </c>
      <c r="F408" s="224" t="e">
        <f t="shared" si="180"/>
        <v>#N/A</v>
      </c>
      <c r="G408" s="224" t="e">
        <f t="shared" si="180"/>
        <v>#N/A</v>
      </c>
      <c r="H408" s="224" t="e">
        <f t="shared" si="180"/>
        <v>#N/A</v>
      </c>
      <c r="I408" s="224" t="e">
        <f t="shared" si="180"/>
        <v>#N/A</v>
      </c>
      <c r="J408" s="224" t="e">
        <f t="shared" si="180"/>
        <v>#N/A</v>
      </c>
      <c r="K408" s="224" t="e">
        <f t="shared" si="180"/>
        <v>#N/A</v>
      </c>
      <c r="L408" s="224" t="e">
        <f t="shared" si="180"/>
        <v>#N/A</v>
      </c>
      <c r="M408" s="224" t="e">
        <f t="shared" si="180"/>
        <v>#N/A</v>
      </c>
      <c r="N408" s="224" t="e">
        <f t="shared" si="180"/>
        <v>#N/A</v>
      </c>
      <c r="O408" s="224" t="e">
        <f t="shared" si="180"/>
        <v>#N/A</v>
      </c>
      <c r="P408" s="224" t="e">
        <f t="shared" si="180"/>
        <v>#N/A</v>
      </c>
      <c r="Q408" s="224" t="e">
        <f t="shared" si="180"/>
        <v>#N/A</v>
      </c>
      <c r="R408" s="224" t="e">
        <f t="shared" si="180"/>
        <v>#N/A</v>
      </c>
      <c r="S408" s="224" t="e">
        <f t="shared" si="180"/>
        <v>#N/A</v>
      </c>
      <c r="T408" s="224" t="e">
        <f t="shared" si="180"/>
        <v>#N/A</v>
      </c>
      <c r="U408" s="224" t="e">
        <f t="shared" si="180"/>
        <v>#N/A</v>
      </c>
      <c r="V408" s="224" t="e">
        <f t="shared" si="180"/>
        <v>#N/A</v>
      </c>
      <c r="W408" s="224" t="e">
        <f t="shared" si="180"/>
        <v>#N/A</v>
      </c>
      <c r="X408" s="224" t="e">
        <f t="shared" si="180"/>
        <v>#N/A</v>
      </c>
      <c r="Y408" s="224" t="e">
        <f t="shared" si="180"/>
        <v>#N/A</v>
      </c>
      <c r="Z408" s="224" t="e">
        <f t="shared" si="180"/>
        <v>#N/A</v>
      </c>
      <c r="AA408" s="224" t="e">
        <f t="shared" si="180"/>
        <v>#N/A</v>
      </c>
      <c r="AB408" s="224" t="e">
        <f t="shared" si="180"/>
        <v>#N/A</v>
      </c>
      <c r="AC408" s="224" t="e">
        <f t="shared" si="180"/>
        <v>#N/A</v>
      </c>
      <c r="AD408" s="224" t="e">
        <f t="shared" si="180"/>
        <v>#N/A</v>
      </c>
      <c r="AE408" s="224" t="e">
        <f t="shared" si="180"/>
        <v>#N/A</v>
      </c>
      <c r="AF408" s="224" t="e">
        <f t="shared" si="180"/>
        <v>#N/A</v>
      </c>
      <c r="AG408" s="224" t="e">
        <f t="shared" si="180"/>
        <v>#N/A</v>
      </c>
      <c r="AH408" s="224" t="e">
        <f t="shared" si="180"/>
        <v>#N/A</v>
      </c>
      <c r="AI408" s="224" t="e">
        <f t="shared" si="180"/>
        <v>#N/A</v>
      </c>
      <c r="AJ408" s="224" t="e">
        <f t="shared" si="180"/>
        <v>#N/A</v>
      </c>
      <c r="AK408" s="224" t="e">
        <f t="shared" si="180"/>
        <v>#N/A</v>
      </c>
      <c r="AL408" s="224" t="e">
        <f t="shared" si="180"/>
        <v>#N/A</v>
      </c>
      <c r="AM408" s="224" t="e">
        <f t="shared" si="180"/>
        <v>#N/A</v>
      </c>
      <c r="AN408" s="224" t="e">
        <f t="shared" si="180"/>
        <v>#N/A</v>
      </c>
      <c r="AO408" s="224" t="e">
        <f t="shared" si="180"/>
        <v>#N/A</v>
      </c>
      <c r="AP408" s="224" t="e">
        <f t="shared" si="180"/>
        <v>#N/A</v>
      </c>
    </row>
    <row r="409" spans="1:42" x14ac:dyDescent="0.2">
      <c r="A409" s="30"/>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94</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79</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C412" s="213">
        <f t="shared" ref="C412:AP412" si="181">C276</f>
        <v>0</v>
      </c>
      <c r="D412" s="213">
        <f t="shared" si="181"/>
        <v>0</v>
      </c>
      <c r="E412" s="213">
        <f t="shared" si="181"/>
        <v>0</v>
      </c>
      <c r="F412" s="213">
        <f t="shared" si="181"/>
        <v>0</v>
      </c>
      <c r="G412" s="213">
        <f t="shared" si="181"/>
        <v>0</v>
      </c>
      <c r="H412" s="213">
        <f t="shared" si="181"/>
        <v>0</v>
      </c>
      <c r="I412" s="213">
        <f t="shared" si="181"/>
        <v>0</v>
      </c>
      <c r="J412" s="213">
        <f t="shared" si="181"/>
        <v>0</v>
      </c>
      <c r="K412" s="213">
        <f t="shared" si="181"/>
        <v>0</v>
      </c>
      <c r="L412" s="213">
        <f t="shared" si="181"/>
        <v>0</v>
      </c>
      <c r="M412" s="213">
        <f t="shared" si="181"/>
        <v>0</v>
      </c>
      <c r="N412" s="213">
        <f t="shared" si="181"/>
        <v>0</v>
      </c>
      <c r="O412" s="213">
        <f t="shared" si="181"/>
        <v>0</v>
      </c>
      <c r="P412" s="213">
        <f t="shared" si="181"/>
        <v>0</v>
      </c>
      <c r="Q412" s="213">
        <f t="shared" si="181"/>
        <v>0</v>
      </c>
      <c r="R412" s="213">
        <f t="shared" si="181"/>
        <v>0</v>
      </c>
      <c r="S412" s="213">
        <f t="shared" si="181"/>
        <v>0</v>
      </c>
      <c r="T412" s="213">
        <f t="shared" si="181"/>
        <v>0</v>
      </c>
      <c r="U412" s="213">
        <f t="shared" si="181"/>
        <v>0</v>
      </c>
      <c r="V412" s="213">
        <f t="shared" si="181"/>
        <v>0</v>
      </c>
      <c r="W412" s="213">
        <f t="shared" si="181"/>
        <v>0</v>
      </c>
      <c r="X412" s="213">
        <f t="shared" si="181"/>
        <v>0</v>
      </c>
      <c r="Y412" s="213">
        <f t="shared" si="181"/>
        <v>0</v>
      </c>
      <c r="Z412" s="213">
        <f t="shared" si="181"/>
        <v>0</v>
      </c>
      <c r="AA412" s="213">
        <f t="shared" si="181"/>
        <v>0</v>
      </c>
      <c r="AB412" s="213">
        <f t="shared" si="181"/>
        <v>0</v>
      </c>
      <c r="AC412" s="213">
        <f t="shared" si="181"/>
        <v>0</v>
      </c>
      <c r="AD412" s="213">
        <f t="shared" si="181"/>
        <v>0</v>
      </c>
      <c r="AE412" s="213">
        <f t="shared" si="181"/>
        <v>0</v>
      </c>
      <c r="AF412" s="213">
        <f t="shared" si="181"/>
        <v>0</v>
      </c>
      <c r="AG412" s="213">
        <f t="shared" si="181"/>
        <v>0</v>
      </c>
      <c r="AH412" s="213">
        <f t="shared" si="181"/>
        <v>0</v>
      </c>
      <c r="AI412" s="213">
        <f t="shared" si="181"/>
        <v>0</v>
      </c>
      <c r="AJ412" s="213">
        <f t="shared" si="181"/>
        <v>0</v>
      </c>
      <c r="AK412" s="213">
        <f t="shared" si="181"/>
        <v>0</v>
      </c>
      <c r="AL412" s="213">
        <f t="shared" si="181"/>
        <v>0</v>
      </c>
      <c r="AM412" s="213">
        <f t="shared" si="181"/>
        <v>0</v>
      </c>
      <c r="AN412" s="213">
        <f t="shared" si="181"/>
        <v>0</v>
      </c>
      <c r="AO412" s="213">
        <f t="shared" si="181"/>
        <v>0</v>
      </c>
      <c r="AP412" s="213">
        <f t="shared" si="181"/>
        <v>0</v>
      </c>
    </row>
    <row r="413" spans="1:42" x14ac:dyDescent="0.2">
      <c r="A413" s="16">
        <f>A412+1</f>
        <v>2</v>
      </c>
      <c r="C413" s="213">
        <f t="shared" ref="C413:AP413" si="182">C277</f>
        <v>0</v>
      </c>
      <c r="D413" s="213">
        <f t="shared" si="182"/>
        <v>0</v>
      </c>
      <c r="E413" s="213">
        <f t="shared" si="182"/>
        <v>0</v>
      </c>
      <c r="F413" s="213">
        <f t="shared" si="182"/>
        <v>0</v>
      </c>
      <c r="G413" s="213">
        <f t="shared" si="182"/>
        <v>0</v>
      </c>
      <c r="H413" s="213">
        <f t="shared" si="182"/>
        <v>0</v>
      </c>
      <c r="I413" s="213">
        <f t="shared" si="182"/>
        <v>0</v>
      </c>
      <c r="J413" s="213">
        <f t="shared" si="182"/>
        <v>0</v>
      </c>
      <c r="K413" s="213">
        <f t="shared" si="182"/>
        <v>0</v>
      </c>
      <c r="L413" s="213">
        <f t="shared" si="182"/>
        <v>0</v>
      </c>
      <c r="M413" s="213">
        <f t="shared" si="182"/>
        <v>0</v>
      </c>
      <c r="N413" s="213">
        <f t="shared" si="182"/>
        <v>0</v>
      </c>
      <c r="O413" s="213">
        <f t="shared" si="182"/>
        <v>0</v>
      </c>
      <c r="P413" s="213">
        <f t="shared" si="182"/>
        <v>0</v>
      </c>
      <c r="Q413" s="213">
        <f t="shared" si="182"/>
        <v>0</v>
      </c>
      <c r="R413" s="213">
        <f t="shared" si="182"/>
        <v>0</v>
      </c>
      <c r="S413" s="213">
        <f t="shared" si="182"/>
        <v>0</v>
      </c>
      <c r="T413" s="213">
        <f t="shared" si="182"/>
        <v>0</v>
      </c>
      <c r="U413" s="213">
        <f t="shared" si="182"/>
        <v>0</v>
      </c>
      <c r="V413" s="213">
        <f t="shared" si="182"/>
        <v>0</v>
      </c>
      <c r="W413" s="213">
        <f t="shared" si="182"/>
        <v>0</v>
      </c>
      <c r="X413" s="213">
        <f t="shared" si="182"/>
        <v>0</v>
      </c>
      <c r="Y413" s="213">
        <f t="shared" si="182"/>
        <v>0</v>
      </c>
      <c r="Z413" s="213">
        <f t="shared" si="182"/>
        <v>0</v>
      </c>
      <c r="AA413" s="213">
        <f t="shared" si="182"/>
        <v>0</v>
      </c>
      <c r="AB413" s="213">
        <f t="shared" si="182"/>
        <v>0</v>
      </c>
      <c r="AC413" s="213">
        <f t="shared" si="182"/>
        <v>0</v>
      </c>
      <c r="AD413" s="213">
        <f t="shared" si="182"/>
        <v>0</v>
      </c>
      <c r="AE413" s="213">
        <f t="shared" si="182"/>
        <v>0</v>
      </c>
      <c r="AF413" s="213">
        <f t="shared" si="182"/>
        <v>0</v>
      </c>
      <c r="AG413" s="213">
        <f t="shared" si="182"/>
        <v>0</v>
      </c>
      <c r="AH413" s="213">
        <f t="shared" si="182"/>
        <v>0</v>
      </c>
      <c r="AI413" s="213">
        <f t="shared" si="182"/>
        <v>0</v>
      </c>
      <c r="AJ413" s="213">
        <f t="shared" si="182"/>
        <v>0</v>
      </c>
      <c r="AK413" s="213">
        <f t="shared" si="182"/>
        <v>0</v>
      </c>
      <c r="AL413" s="213">
        <f t="shared" si="182"/>
        <v>0</v>
      </c>
      <c r="AM413" s="213">
        <f t="shared" si="182"/>
        <v>0</v>
      </c>
      <c r="AN413" s="213">
        <f t="shared" si="182"/>
        <v>0</v>
      </c>
      <c r="AO413" s="213">
        <f t="shared" si="182"/>
        <v>0</v>
      </c>
      <c r="AP413" s="213">
        <f t="shared" si="182"/>
        <v>0</v>
      </c>
    </row>
    <row r="414" spans="1:42" x14ac:dyDescent="0.2">
      <c r="A414" s="16">
        <f t="shared" ref="A414:A419" si="183">A413+1</f>
        <v>3</v>
      </c>
      <c r="C414" s="213">
        <f t="shared" ref="C414:AP414" si="184">C278</f>
        <v>0</v>
      </c>
      <c r="D414" s="213">
        <f t="shared" si="184"/>
        <v>0</v>
      </c>
      <c r="E414" s="213">
        <f t="shared" si="184"/>
        <v>0</v>
      </c>
      <c r="F414" s="213">
        <f t="shared" si="184"/>
        <v>0</v>
      </c>
      <c r="G414" s="213">
        <f t="shared" si="184"/>
        <v>0</v>
      </c>
      <c r="H414" s="213">
        <f t="shared" si="184"/>
        <v>0</v>
      </c>
      <c r="I414" s="213">
        <f t="shared" si="184"/>
        <v>0</v>
      </c>
      <c r="J414" s="213">
        <f t="shared" si="184"/>
        <v>0</v>
      </c>
      <c r="K414" s="213">
        <f t="shared" si="184"/>
        <v>0</v>
      </c>
      <c r="L414" s="213">
        <f t="shared" si="184"/>
        <v>0</v>
      </c>
      <c r="M414" s="213">
        <f t="shared" si="184"/>
        <v>0</v>
      </c>
      <c r="N414" s="213">
        <f t="shared" si="184"/>
        <v>0</v>
      </c>
      <c r="O414" s="213">
        <f t="shared" si="184"/>
        <v>0</v>
      </c>
      <c r="P414" s="213">
        <f t="shared" si="184"/>
        <v>0</v>
      </c>
      <c r="Q414" s="213">
        <f t="shared" si="184"/>
        <v>0</v>
      </c>
      <c r="R414" s="213">
        <f t="shared" si="184"/>
        <v>0</v>
      </c>
      <c r="S414" s="213">
        <f t="shared" si="184"/>
        <v>0</v>
      </c>
      <c r="T414" s="213">
        <f t="shared" si="184"/>
        <v>0</v>
      </c>
      <c r="U414" s="213">
        <f t="shared" si="184"/>
        <v>0</v>
      </c>
      <c r="V414" s="213">
        <f t="shared" si="184"/>
        <v>0</v>
      </c>
      <c r="W414" s="213">
        <f t="shared" si="184"/>
        <v>0</v>
      </c>
      <c r="X414" s="213">
        <f t="shared" si="184"/>
        <v>0</v>
      </c>
      <c r="Y414" s="213">
        <f t="shared" si="184"/>
        <v>0</v>
      </c>
      <c r="Z414" s="213">
        <f t="shared" si="184"/>
        <v>0</v>
      </c>
      <c r="AA414" s="213">
        <f t="shared" si="184"/>
        <v>0</v>
      </c>
      <c r="AB414" s="213">
        <f t="shared" si="184"/>
        <v>0</v>
      </c>
      <c r="AC414" s="213">
        <f t="shared" si="184"/>
        <v>0</v>
      </c>
      <c r="AD414" s="213">
        <f t="shared" si="184"/>
        <v>0</v>
      </c>
      <c r="AE414" s="213">
        <f t="shared" si="184"/>
        <v>0</v>
      </c>
      <c r="AF414" s="213">
        <f t="shared" si="184"/>
        <v>0</v>
      </c>
      <c r="AG414" s="213">
        <f t="shared" si="184"/>
        <v>0</v>
      </c>
      <c r="AH414" s="213">
        <f t="shared" si="184"/>
        <v>0</v>
      </c>
      <c r="AI414" s="213">
        <f t="shared" si="184"/>
        <v>0</v>
      </c>
      <c r="AJ414" s="213">
        <f t="shared" si="184"/>
        <v>0</v>
      </c>
      <c r="AK414" s="213">
        <f t="shared" si="184"/>
        <v>0</v>
      </c>
      <c r="AL414" s="213">
        <f t="shared" si="184"/>
        <v>0</v>
      </c>
      <c r="AM414" s="213">
        <f t="shared" si="184"/>
        <v>0</v>
      </c>
      <c r="AN414" s="213">
        <f t="shared" si="184"/>
        <v>0</v>
      </c>
      <c r="AO414" s="213">
        <f t="shared" si="184"/>
        <v>0</v>
      </c>
      <c r="AP414" s="213">
        <f t="shared" si="184"/>
        <v>0</v>
      </c>
    </row>
    <row r="415" spans="1:42" x14ac:dyDescent="0.2">
      <c r="A415" s="16">
        <f t="shared" si="183"/>
        <v>4</v>
      </c>
      <c r="C415" s="213">
        <f t="shared" ref="C415:AP415" si="185">C279</f>
        <v>0</v>
      </c>
      <c r="D415" s="213">
        <f t="shared" si="185"/>
        <v>0</v>
      </c>
      <c r="E415" s="213">
        <f t="shared" si="185"/>
        <v>0</v>
      </c>
      <c r="F415" s="213">
        <f t="shared" si="185"/>
        <v>0</v>
      </c>
      <c r="G415" s="213">
        <f t="shared" si="185"/>
        <v>0</v>
      </c>
      <c r="H415" s="213">
        <f t="shared" si="185"/>
        <v>0</v>
      </c>
      <c r="I415" s="213">
        <f t="shared" si="185"/>
        <v>0</v>
      </c>
      <c r="J415" s="213">
        <f t="shared" si="185"/>
        <v>0</v>
      </c>
      <c r="K415" s="213">
        <f t="shared" si="185"/>
        <v>0</v>
      </c>
      <c r="L415" s="213">
        <f t="shared" si="185"/>
        <v>0</v>
      </c>
      <c r="M415" s="213">
        <f t="shared" si="185"/>
        <v>0</v>
      </c>
      <c r="N415" s="213">
        <f t="shared" si="185"/>
        <v>0</v>
      </c>
      <c r="O415" s="213">
        <f t="shared" si="185"/>
        <v>0</v>
      </c>
      <c r="P415" s="213">
        <f t="shared" si="185"/>
        <v>0</v>
      </c>
      <c r="Q415" s="213">
        <f t="shared" si="185"/>
        <v>0</v>
      </c>
      <c r="R415" s="213">
        <f t="shared" si="185"/>
        <v>0</v>
      </c>
      <c r="S415" s="213">
        <f t="shared" si="185"/>
        <v>0</v>
      </c>
      <c r="T415" s="213">
        <f t="shared" si="185"/>
        <v>0</v>
      </c>
      <c r="U415" s="213">
        <f t="shared" si="185"/>
        <v>0</v>
      </c>
      <c r="V415" s="213">
        <f t="shared" si="185"/>
        <v>0</v>
      </c>
      <c r="W415" s="213">
        <f t="shared" si="185"/>
        <v>0</v>
      </c>
      <c r="X415" s="213">
        <f t="shared" si="185"/>
        <v>0</v>
      </c>
      <c r="Y415" s="213">
        <f t="shared" si="185"/>
        <v>0</v>
      </c>
      <c r="Z415" s="213">
        <f t="shared" si="185"/>
        <v>0</v>
      </c>
      <c r="AA415" s="213">
        <f t="shared" si="185"/>
        <v>0</v>
      </c>
      <c r="AB415" s="213">
        <f t="shared" si="185"/>
        <v>0</v>
      </c>
      <c r="AC415" s="213">
        <f t="shared" si="185"/>
        <v>0</v>
      </c>
      <c r="AD415" s="213">
        <f t="shared" si="185"/>
        <v>0</v>
      </c>
      <c r="AE415" s="213">
        <f t="shared" si="185"/>
        <v>0</v>
      </c>
      <c r="AF415" s="213">
        <f t="shared" si="185"/>
        <v>0</v>
      </c>
      <c r="AG415" s="213">
        <f t="shared" si="185"/>
        <v>0</v>
      </c>
      <c r="AH415" s="213">
        <f t="shared" si="185"/>
        <v>0</v>
      </c>
      <c r="AI415" s="213">
        <f t="shared" si="185"/>
        <v>0</v>
      </c>
      <c r="AJ415" s="213">
        <f t="shared" si="185"/>
        <v>0</v>
      </c>
      <c r="AK415" s="213">
        <f t="shared" si="185"/>
        <v>0</v>
      </c>
      <c r="AL415" s="213">
        <f t="shared" si="185"/>
        <v>0</v>
      </c>
      <c r="AM415" s="213">
        <f t="shared" si="185"/>
        <v>0</v>
      </c>
      <c r="AN415" s="213">
        <f t="shared" si="185"/>
        <v>0</v>
      </c>
      <c r="AO415" s="213">
        <f t="shared" si="185"/>
        <v>0</v>
      </c>
      <c r="AP415" s="213">
        <f t="shared" si="185"/>
        <v>0</v>
      </c>
    </row>
    <row r="416" spans="1:42" x14ac:dyDescent="0.2">
      <c r="A416" s="16">
        <f t="shared" si="183"/>
        <v>5</v>
      </c>
      <c r="C416" s="213">
        <f t="shared" ref="C416:AP416" si="186">C280</f>
        <v>0</v>
      </c>
      <c r="D416" s="213">
        <f t="shared" si="186"/>
        <v>0</v>
      </c>
      <c r="E416" s="213">
        <f t="shared" si="186"/>
        <v>0</v>
      </c>
      <c r="F416" s="213">
        <f t="shared" si="186"/>
        <v>0</v>
      </c>
      <c r="G416" s="213">
        <f t="shared" si="186"/>
        <v>0</v>
      </c>
      <c r="H416" s="213">
        <f t="shared" si="186"/>
        <v>0</v>
      </c>
      <c r="I416" s="213">
        <f t="shared" si="186"/>
        <v>0</v>
      </c>
      <c r="J416" s="213">
        <f t="shared" si="186"/>
        <v>0</v>
      </c>
      <c r="K416" s="213">
        <f t="shared" si="186"/>
        <v>0</v>
      </c>
      <c r="L416" s="213">
        <f t="shared" si="186"/>
        <v>0</v>
      </c>
      <c r="M416" s="213">
        <f t="shared" si="186"/>
        <v>0</v>
      </c>
      <c r="N416" s="213">
        <f t="shared" si="186"/>
        <v>0</v>
      </c>
      <c r="O416" s="213">
        <f t="shared" si="186"/>
        <v>0</v>
      </c>
      <c r="P416" s="213">
        <f t="shared" si="186"/>
        <v>0</v>
      </c>
      <c r="Q416" s="213">
        <f t="shared" si="186"/>
        <v>0</v>
      </c>
      <c r="R416" s="213">
        <f t="shared" si="186"/>
        <v>0</v>
      </c>
      <c r="S416" s="213">
        <f t="shared" si="186"/>
        <v>0</v>
      </c>
      <c r="T416" s="213">
        <f t="shared" si="186"/>
        <v>0</v>
      </c>
      <c r="U416" s="213">
        <f t="shared" si="186"/>
        <v>0</v>
      </c>
      <c r="V416" s="213">
        <f t="shared" si="186"/>
        <v>0</v>
      </c>
      <c r="W416" s="213">
        <f t="shared" si="186"/>
        <v>0</v>
      </c>
      <c r="X416" s="213">
        <f t="shared" si="186"/>
        <v>0</v>
      </c>
      <c r="Y416" s="213">
        <f t="shared" si="186"/>
        <v>0</v>
      </c>
      <c r="Z416" s="213">
        <f t="shared" si="186"/>
        <v>0</v>
      </c>
      <c r="AA416" s="213">
        <f t="shared" si="186"/>
        <v>0</v>
      </c>
      <c r="AB416" s="213">
        <f t="shared" si="186"/>
        <v>0</v>
      </c>
      <c r="AC416" s="213">
        <f t="shared" si="186"/>
        <v>0</v>
      </c>
      <c r="AD416" s="213">
        <f t="shared" si="186"/>
        <v>0</v>
      </c>
      <c r="AE416" s="213">
        <f t="shared" si="186"/>
        <v>0</v>
      </c>
      <c r="AF416" s="213">
        <f t="shared" si="186"/>
        <v>0</v>
      </c>
      <c r="AG416" s="213">
        <f t="shared" si="186"/>
        <v>0</v>
      </c>
      <c r="AH416" s="213">
        <f t="shared" si="186"/>
        <v>0</v>
      </c>
      <c r="AI416" s="213">
        <f t="shared" si="186"/>
        <v>0</v>
      </c>
      <c r="AJ416" s="213">
        <f t="shared" si="186"/>
        <v>0</v>
      </c>
      <c r="AK416" s="213">
        <f t="shared" si="186"/>
        <v>0</v>
      </c>
      <c r="AL416" s="213">
        <f t="shared" si="186"/>
        <v>0</v>
      </c>
      <c r="AM416" s="213">
        <f t="shared" si="186"/>
        <v>0</v>
      </c>
      <c r="AN416" s="213">
        <f t="shared" si="186"/>
        <v>0</v>
      </c>
      <c r="AO416" s="213">
        <f t="shared" si="186"/>
        <v>0</v>
      </c>
      <c r="AP416" s="213">
        <f t="shared" si="186"/>
        <v>0</v>
      </c>
    </row>
    <row r="417" spans="1:42" x14ac:dyDescent="0.2">
      <c r="A417" s="16">
        <f t="shared" si="183"/>
        <v>6</v>
      </c>
      <c r="C417" s="213">
        <f t="shared" ref="C417:AP417" si="187">C281</f>
        <v>0</v>
      </c>
      <c r="D417" s="213">
        <f t="shared" si="187"/>
        <v>0</v>
      </c>
      <c r="E417" s="213">
        <f t="shared" si="187"/>
        <v>0</v>
      </c>
      <c r="F417" s="213">
        <f t="shared" si="187"/>
        <v>0</v>
      </c>
      <c r="G417" s="213">
        <f t="shared" si="187"/>
        <v>0</v>
      </c>
      <c r="H417" s="213">
        <f t="shared" si="187"/>
        <v>0</v>
      </c>
      <c r="I417" s="213">
        <f t="shared" si="187"/>
        <v>0</v>
      </c>
      <c r="J417" s="213">
        <f t="shared" si="187"/>
        <v>0</v>
      </c>
      <c r="K417" s="213">
        <f t="shared" si="187"/>
        <v>0</v>
      </c>
      <c r="L417" s="213">
        <f t="shared" si="187"/>
        <v>0</v>
      </c>
      <c r="M417" s="213">
        <f t="shared" si="187"/>
        <v>0</v>
      </c>
      <c r="N417" s="213">
        <f t="shared" si="187"/>
        <v>0</v>
      </c>
      <c r="O417" s="213">
        <f t="shared" si="187"/>
        <v>0</v>
      </c>
      <c r="P417" s="213">
        <f t="shared" si="187"/>
        <v>0</v>
      </c>
      <c r="Q417" s="213">
        <f t="shared" si="187"/>
        <v>0</v>
      </c>
      <c r="R417" s="213">
        <f t="shared" si="187"/>
        <v>0</v>
      </c>
      <c r="S417" s="213">
        <f t="shared" si="187"/>
        <v>0</v>
      </c>
      <c r="T417" s="213">
        <f t="shared" si="187"/>
        <v>0</v>
      </c>
      <c r="U417" s="213">
        <f t="shared" si="187"/>
        <v>0</v>
      </c>
      <c r="V417" s="213">
        <f t="shared" si="187"/>
        <v>0</v>
      </c>
      <c r="W417" s="213">
        <f t="shared" si="187"/>
        <v>0</v>
      </c>
      <c r="X417" s="213">
        <f t="shared" si="187"/>
        <v>0</v>
      </c>
      <c r="Y417" s="213">
        <f t="shared" si="187"/>
        <v>0</v>
      </c>
      <c r="Z417" s="213">
        <f t="shared" si="187"/>
        <v>0</v>
      </c>
      <c r="AA417" s="213">
        <f t="shared" si="187"/>
        <v>0</v>
      </c>
      <c r="AB417" s="213">
        <f t="shared" si="187"/>
        <v>0</v>
      </c>
      <c r="AC417" s="213">
        <f t="shared" si="187"/>
        <v>0</v>
      </c>
      <c r="AD417" s="213">
        <f t="shared" si="187"/>
        <v>0</v>
      </c>
      <c r="AE417" s="213">
        <f t="shared" si="187"/>
        <v>0</v>
      </c>
      <c r="AF417" s="213">
        <f t="shared" si="187"/>
        <v>0</v>
      </c>
      <c r="AG417" s="213">
        <f t="shared" si="187"/>
        <v>0</v>
      </c>
      <c r="AH417" s="213">
        <f t="shared" si="187"/>
        <v>0</v>
      </c>
      <c r="AI417" s="213">
        <f t="shared" si="187"/>
        <v>0</v>
      </c>
      <c r="AJ417" s="213">
        <f t="shared" si="187"/>
        <v>0</v>
      </c>
      <c r="AK417" s="213">
        <f t="shared" si="187"/>
        <v>0</v>
      </c>
      <c r="AL417" s="213">
        <f t="shared" si="187"/>
        <v>0</v>
      </c>
      <c r="AM417" s="213">
        <f t="shared" si="187"/>
        <v>0</v>
      </c>
      <c r="AN417" s="213">
        <f t="shared" si="187"/>
        <v>0</v>
      </c>
      <c r="AO417" s="213">
        <f t="shared" si="187"/>
        <v>0</v>
      </c>
      <c r="AP417" s="213">
        <f t="shared" si="187"/>
        <v>0</v>
      </c>
    </row>
    <row r="418" spans="1:42" x14ac:dyDescent="0.2">
      <c r="A418" s="16">
        <f t="shared" si="183"/>
        <v>7</v>
      </c>
      <c r="C418" s="213">
        <f t="shared" ref="C418:AP418" si="188">C282</f>
        <v>0</v>
      </c>
      <c r="D418" s="213">
        <f t="shared" si="188"/>
        <v>0</v>
      </c>
      <c r="E418" s="213">
        <f t="shared" si="188"/>
        <v>0</v>
      </c>
      <c r="F418" s="213">
        <f t="shared" si="188"/>
        <v>0</v>
      </c>
      <c r="G418" s="213">
        <f t="shared" si="188"/>
        <v>0</v>
      </c>
      <c r="H418" s="213">
        <f t="shared" si="188"/>
        <v>0</v>
      </c>
      <c r="I418" s="213">
        <f t="shared" si="188"/>
        <v>0</v>
      </c>
      <c r="J418" s="213">
        <f t="shared" si="188"/>
        <v>0</v>
      </c>
      <c r="K418" s="213">
        <f t="shared" si="188"/>
        <v>0</v>
      </c>
      <c r="L418" s="213">
        <f t="shared" si="188"/>
        <v>0</v>
      </c>
      <c r="M418" s="213">
        <f t="shared" si="188"/>
        <v>0</v>
      </c>
      <c r="N418" s="213">
        <f t="shared" si="188"/>
        <v>0</v>
      </c>
      <c r="O418" s="213">
        <f t="shared" si="188"/>
        <v>0</v>
      </c>
      <c r="P418" s="213">
        <f t="shared" si="188"/>
        <v>0</v>
      </c>
      <c r="Q418" s="213">
        <f t="shared" si="188"/>
        <v>0</v>
      </c>
      <c r="R418" s="213">
        <f t="shared" si="188"/>
        <v>0</v>
      </c>
      <c r="S418" s="213">
        <f t="shared" si="188"/>
        <v>0</v>
      </c>
      <c r="T418" s="213">
        <f t="shared" si="188"/>
        <v>0</v>
      </c>
      <c r="U418" s="213">
        <f t="shared" si="188"/>
        <v>0</v>
      </c>
      <c r="V418" s="213">
        <f t="shared" si="188"/>
        <v>0</v>
      </c>
      <c r="W418" s="213">
        <f t="shared" si="188"/>
        <v>0</v>
      </c>
      <c r="X418" s="213">
        <f t="shared" si="188"/>
        <v>0</v>
      </c>
      <c r="Y418" s="213">
        <f t="shared" si="188"/>
        <v>0</v>
      </c>
      <c r="Z418" s="213">
        <f t="shared" si="188"/>
        <v>0</v>
      </c>
      <c r="AA418" s="213">
        <f t="shared" si="188"/>
        <v>0</v>
      </c>
      <c r="AB418" s="213">
        <f t="shared" si="188"/>
        <v>0</v>
      </c>
      <c r="AC418" s="213">
        <f t="shared" si="188"/>
        <v>0</v>
      </c>
      <c r="AD418" s="213">
        <f t="shared" si="188"/>
        <v>0</v>
      </c>
      <c r="AE418" s="213">
        <f t="shared" si="188"/>
        <v>0</v>
      </c>
      <c r="AF418" s="213">
        <f t="shared" si="188"/>
        <v>0</v>
      </c>
      <c r="AG418" s="213">
        <f t="shared" si="188"/>
        <v>0</v>
      </c>
      <c r="AH418" s="213">
        <f t="shared" si="188"/>
        <v>0</v>
      </c>
      <c r="AI418" s="213">
        <f t="shared" si="188"/>
        <v>0</v>
      </c>
      <c r="AJ418" s="213">
        <f t="shared" si="188"/>
        <v>0</v>
      </c>
      <c r="AK418" s="213">
        <f t="shared" si="188"/>
        <v>0</v>
      </c>
      <c r="AL418" s="213">
        <f t="shared" si="188"/>
        <v>0</v>
      </c>
      <c r="AM418" s="213">
        <f t="shared" si="188"/>
        <v>0</v>
      </c>
      <c r="AN418" s="213">
        <f t="shared" si="188"/>
        <v>0</v>
      </c>
      <c r="AO418" s="213">
        <f t="shared" si="188"/>
        <v>0</v>
      </c>
      <c r="AP418" s="213">
        <f t="shared" si="188"/>
        <v>0</v>
      </c>
    </row>
    <row r="419" spans="1:42" x14ac:dyDescent="0.2">
      <c r="A419" s="16">
        <f t="shared" si="183"/>
        <v>8</v>
      </c>
      <c r="C419" s="213">
        <f t="shared" ref="C419:AP419" si="189">C283</f>
        <v>0</v>
      </c>
      <c r="D419" s="213">
        <f t="shared" si="189"/>
        <v>0</v>
      </c>
      <c r="E419" s="213">
        <f t="shared" si="189"/>
        <v>0</v>
      </c>
      <c r="F419" s="213">
        <f t="shared" si="189"/>
        <v>0</v>
      </c>
      <c r="G419" s="213">
        <f t="shared" si="189"/>
        <v>0</v>
      </c>
      <c r="H419" s="213">
        <f t="shared" si="189"/>
        <v>0</v>
      </c>
      <c r="I419" s="213">
        <f t="shared" si="189"/>
        <v>0</v>
      </c>
      <c r="J419" s="213">
        <f t="shared" si="189"/>
        <v>0</v>
      </c>
      <c r="K419" s="213">
        <f t="shared" si="189"/>
        <v>0</v>
      </c>
      <c r="L419" s="213">
        <f t="shared" si="189"/>
        <v>0</v>
      </c>
      <c r="M419" s="213">
        <f t="shared" si="189"/>
        <v>0</v>
      </c>
      <c r="N419" s="213">
        <f t="shared" si="189"/>
        <v>0</v>
      </c>
      <c r="O419" s="213">
        <f t="shared" si="189"/>
        <v>0</v>
      </c>
      <c r="P419" s="213">
        <f t="shared" si="189"/>
        <v>0</v>
      </c>
      <c r="Q419" s="213">
        <f t="shared" si="189"/>
        <v>0</v>
      </c>
      <c r="R419" s="213">
        <f t="shared" si="189"/>
        <v>0</v>
      </c>
      <c r="S419" s="213">
        <f t="shared" si="189"/>
        <v>0</v>
      </c>
      <c r="T419" s="213">
        <f t="shared" si="189"/>
        <v>0</v>
      </c>
      <c r="U419" s="213">
        <f t="shared" si="189"/>
        <v>0</v>
      </c>
      <c r="V419" s="213">
        <f t="shared" si="189"/>
        <v>0</v>
      </c>
      <c r="W419" s="213">
        <f t="shared" si="189"/>
        <v>0</v>
      </c>
      <c r="X419" s="213">
        <f t="shared" si="189"/>
        <v>0</v>
      </c>
      <c r="Y419" s="213">
        <f t="shared" si="189"/>
        <v>0</v>
      </c>
      <c r="Z419" s="213">
        <f t="shared" si="189"/>
        <v>0</v>
      </c>
      <c r="AA419" s="213">
        <f t="shared" si="189"/>
        <v>0</v>
      </c>
      <c r="AB419" s="213">
        <f t="shared" si="189"/>
        <v>0</v>
      </c>
      <c r="AC419" s="213">
        <f t="shared" si="189"/>
        <v>0</v>
      </c>
      <c r="AD419" s="213">
        <f t="shared" si="189"/>
        <v>0</v>
      </c>
      <c r="AE419" s="213">
        <f t="shared" si="189"/>
        <v>0</v>
      </c>
      <c r="AF419" s="213">
        <f t="shared" si="189"/>
        <v>0</v>
      </c>
      <c r="AG419" s="213">
        <f t="shared" si="189"/>
        <v>0</v>
      </c>
      <c r="AH419" s="213">
        <f t="shared" si="189"/>
        <v>0</v>
      </c>
      <c r="AI419" s="213">
        <f t="shared" si="189"/>
        <v>0</v>
      </c>
      <c r="AJ419" s="213">
        <f t="shared" si="189"/>
        <v>0</v>
      </c>
      <c r="AK419" s="213">
        <f t="shared" si="189"/>
        <v>0</v>
      </c>
      <c r="AL419" s="213">
        <f t="shared" si="189"/>
        <v>0</v>
      </c>
      <c r="AM419" s="213">
        <f t="shared" si="189"/>
        <v>0</v>
      </c>
      <c r="AN419" s="213">
        <f t="shared" si="189"/>
        <v>0</v>
      </c>
      <c r="AO419" s="213">
        <f t="shared" si="189"/>
        <v>0</v>
      </c>
      <c r="AP419" s="213">
        <f t="shared" si="189"/>
        <v>0</v>
      </c>
    </row>
    <row r="420" spans="1:42" x14ac:dyDescent="0.2">
      <c r="A420" s="16">
        <f>A419+1</f>
        <v>9</v>
      </c>
      <c r="C420" s="213">
        <f t="shared" ref="C420:AP420" si="190">C284</f>
        <v>0</v>
      </c>
      <c r="D420" s="213">
        <f t="shared" si="190"/>
        <v>0</v>
      </c>
      <c r="E420" s="213">
        <f t="shared" si="190"/>
        <v>0</v>
      </c>
      <c r="F420" s="213">
        <f t="shared" si="190"/>
        <v>0</v>
      </c>
      <c r="G420" s="213">
        <f t="shared" si="190"/>
        <v>0</v>
      </c>
      <c r="H420" s="213">
        <f t="shared" si="190"/>
        <v>0</v>
      </c>
      <c r="I420" s="213">
        <f t="shared" si="190"/>
        <v>0</v>
      </c>
      <c r="J420" s="213">
        <f t="shared" si="190"/>
        <v>0</v>
      </c>
      <c r="K420" s="213">
        <f t="shared" si="190"/>
        <v>0</v>
      </c>
      <c r="L420" s="213">
        <f t="shared" si="190"/>
        <v>0</v>
      </c>
      <c r="M420" s="213">
        <f t="shared" si="190"/>
        <v>0</v>
      </c>
      <c r="N420" s="213">
        <f t="shared" si="190"/>
        <v>0</v>
      </c>
      <c r="O420" s="213">
        <f t="shared" si="190"/>
        <v>0</v>
      </c>
      <c r="P420" s="213">
        <f t="shared" si="190"/>
        <v>0</v>
      </c>
      <c r="Q420" s="213">
        <f t="shared" si="190"/>
        <v>0</v>
      </c>
      <c r="R420" s="213">
        <f t="shared" si="190"/>
        <v>0</v>
      </c>
      <c r="S420" s="213">
        <f t="shared" si="190"/>
        <v>0</v>
      </c>
      <c r="T420" s="213">
        <f t="shared" si="190"/>
        <v>0</v>
      </c>
      <c r="U420" s="213">
        <f t="shared" si="190"/>
        <v>0</v>
      </c>
      <c r="V420" s="213">
        <f t="shared" si="190"/>
        <v>0</v>
      </c>
      <c r="W420" s="213">
        <f t="shared" si="190"/>
        <v>0</v>
      </c>
      <c r="X420" s="213">
        <f t="shared" si="190"/>
        <v>0</v>
      </c>
      <c r="Y420" s="213">
        <f t="shared" si="190"/>
        <v>0</v>
      </c>
      <c r="Z420" s="213">
        <f t="shared" si="190"/>
        <v>0</v>
      </c>
      <c r="AA420" s="213">
        <f t="shared" si="190"/>
        <v>0</v>
      </c>
      <c r="AB420" s="213">
        <f t="shared" si="190"/>
        <v>0</v>
      </c>
      <c r="AC420" s="213">
        <f t="shared" si="190"/>
        <v>0</v>
      </c>
      <c r="AD420" s="213">
        <f t="shared" si="190"/>
        <v>0</v>
      </c>
      <c r="AE420" s="213">
        <f t="shared" si="190"/>
        <v>0</v>
      </c>
      <c r="AF420" s="213">
        <f t="shared" si="190"/>
        <v>0</v>
      </c>
      <c r="AG420" s="213">
        <f t="shared" si="190"/>
        <v>0</v>
      </c>
      <c r="AH420" s="213">
        <f t="shared" si="190"/>
        <v>0</v>
      </c>
      <c r="AI420" s="213">
        <f t="shared" si="190"/>
        <v>0</v>
      </c>
      <c r="AJ420" s="213">
        <f t="shared" si="190"/>
        <v>0</v>
      </c>
      <c r="AK420" s="213">
        <f t="shared" si="190"/>
        <v>0</v>
      </c>
      <c r="AL420" s="213">
        <f t="shared" si="190"/>
        <v>0</v>
      </c>
      <c r="AM420" s="213">
        <f t="shared" si="190"/>
        <v>0</v>
      </c>
      <c r="AN420" s="213">
        <f t="shared" si="190"/>
        <v>0</v>
      </c>
      <c r="AO420" s="213">
        <f t="shared" si="190"/>
        <v>0</v>
      </c>
      <c r="AP420" s="213">
        <f t="shared" si="190"/>
        <v>0</v>
      </c>
    </row>
    <row r="421" spans="1:42" x14ac:dyDescent="0.2">
      <c r="A421" s="16">
        <f t="shared" ref="A421" si="191">A420+1</f>
        <v>10</v>
      </c>
      <c r="C421" s="213">
        <f t="shared" ref="C421:AP421" si="192">C285</f>
        <v>0</v>
      </c>
      <c r="D421" s="213">
        <f t="shared" si="192"/>
        <v>0</v>
      </c>
      <c r="E421" s="213">
        <f t="shared" si="192"/>
        <v>0</v>
      </c>
      <c r="F421" s="213">
        <f t="shared" si="192"/>
        <v>0</v>
      </c>
      <c r="G421" s="213">
        <f t="shared" si="192"/>
        <v>0</v>
      </c>
      <c r="H421" s="213">
        <f t="shared" si="192"/>
        <v>0</v>
      </c>
      <c r="I421" s="213">
        <f t="shared" si="192"/>
        <v>0</v>
      </c>
      <c r="J421" s="213">
        <f t="shared" si="192"/>
        <v>0</v>
      </c>
      <c r="K421" s="213">
        <f t="shared" si="192"/>
        <v>0</v>
      </c>
      <c r="L421" s="213">
        <f t="shared" si="192"/>
        <v>0</v>
      </c>
      <c r="M421" s="213">
        <f t="shared" si="192"/>
        <v>0</v>
      </c>
      <c r="N421" s="213">
        <f t="shared" si="192"/>
        <v>0</v>
      </c>
      <c r="O421" s="213">
        <f t="shared" si="192"/>
        <v>0</v>
      </c>
      <c r="P421" s="213">
        <f t="shared" si="192"/>
        <v>0</v>
      </c>
      <c r="Q421" s="213">
        <f t="shared" si="192"/>
        <v>0</v>
      </c>
      <c r="R421" s="213">
        <f t="shared" si="192"/>
        <v>0</v>
      </c>
      <c r="S421" s="213">
        <f t="shared" si="192"/>
        <v>0</v>
      </c>
      <c r="T421" s="213">
        <f t="shared" si="192"/>
        <v>0</v>
      </c>
      <c r="U421" s="213">
        <f t="shared" si="192"/>
        <v>0</v>
      </c>
      <c r="V421" s="213">
        <f t="shared" si="192"/>
        <v>0</v>
      </c>
      <c r="W421" s="213">
        <f t="shared" si="192"/>
        <v>0</v>
      </c>
      <c r="X421" s="213">
        <f t="shared" si="192"/>
        <v>0</v>
      </c>
      <c r="Y421" s="213">
        <f t="shared" si="192"/>
        <v>0</v>
      </c>
      <c r="Z421" s="213">
        <f t="shared" si="192"/>
        <v>0</v>
      </c>
      <c r="AA421" s="213">
        <f t="shared" si="192"/>
        <v>0</v>
      </c>
      <c r="AB421" s="213">
        <f t="shared" si="192"/>
        <v>0</v>
      </c>
      <c r="AC421" s="213">
        <f t="shared" si="192"/>
        <v>0</v>
      </c>
      <c r="AD421" s="213">
        <f t="shared" si="192"/>
        <v>0</v>
      </c>
      <c r="AE421" s="213">
        <f t="shared" si="192"/>
        <v>0</v>
      </c>
      <c r="AF421" s="213">
        <f t="shared" si="192"/>
        <v>0</v>
      </c>
      <c r="AG421" s="213">
        <f t="shared" si="192"/>
        <v>0</v>
      </c>
      <c r="AH421" s="213">
        <f t="shared" si="192"/>
        <v>0</v>
      </c>
      <c r="AI421" s="213">
        <f t="shared" si="192"/>
        <v>0</v>
      </c>
      <c r="AJ421" s="213">
        <f t="shared" si="192"/>
        <v>0</v>
      </c>
      <c r="AK421" s="213">
        <f t="shared" si="192"/>
        <v>0</v>
      </c>
      <c r="AL421" s="213">
        <f t="shared" si="192"/>
        <v>0</v>
      </c>
      <c r="AM421" s="213">
        <f t="shared" si="192"/>
        <v>0</v>
      </c>
      <c r="AN421" s="213">
        <f t="shared" si="192"/>
        <v>0</v>
      </c>
      <c r="AO421" s="213">
        <f t="shared" si="192"/>
        <v>0</v>
      </c>
      <c r="AP421" s="213">
        <f t="shared" si="192"/>
        <v>0</v>
      </c>
    </row>
    <row r="422" spans="1:42" x14ac:dyDescent="0.2">
      <c r="A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83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B424" s="233">
        <f t="shared" ref="B424:B433" si="193">SUM(C424:AP424)</f>
        <v>0</v>
      </c>
      <c r="C424" s="235">
        <f t="shared" ref="C424:AP424" si="194">LOOKUP(C412,$B$407:$AP$407,$B$408:$AP$408)*$B595/100</f>
        <v>0</v>
      </c>
      <c r="D424" s="235">
        <f t="shared" si="194"/>
        <v>0</v>
      </c>
      <c r="E424" s="235">
        <f t="shared" si="194"/>
        <v>0</v>
      </c>
      <c r="F424" s="235">
        <f t="shared" si="194"/>
        <v>0</v>
      </c>
      <c r="G424" s="235">
        <f t="shared" si="194"/>
        <v>0</v>
      </c>
      <c r="H424" s="235">
        <f t="shared" si="194"/>
        <v>0</v>
      </c>
      <c r="I424" s="235">
        <f t="shared" si="194"/>
        <v>0</v>
      </c>
      <c r="J424" s="235">
        <f t="shared" si="194"/>
        <v>0</v>
      </c>
      <c r="K424" s="235">
        <f t="shared" si="194"/>
        <v>0</v>
      </c>
      <c r="L424" s="235">
        <f t="shared" si="194"/>
        <v>0</v>
      </c>
      <c r="M424" s="235">
        <f t="shared" si="194"/>
        <v>0</v>
      </c>
      <c r="N424" s="235">
        <f t="shared" si="194"/>
        <v>0</v>
      </c>
      <c r="O424" s="235">
        <f t="shared" si="194"/>
        <v>0</v>
      </c>
      <c r="P424" s="235">
        <f t="shared" si="194"/>
        <v>0</v>
      </c>
      <c r="Q424" s="235">
        <f t="shared" si="194"/>
        <v>0</v>
      </c>
      <c r="R424" s="235">
        <f t="shared" si="194"/>
        <v>0</v>
      </c>
      <c r="S424" s="235">
        <f t="shared" si="194"/>
        <v>0</v>
      </c>
      <c r="T424" s="235">
        <f t="shared" si="194"/>
        <v>0</v>
      </c>
      <c r="U424" s="235">
        <f t="shared" si="194"/>
        <v>0</v>
      </c>
      <c r="V424" s="235">
        <f t="shared" si="194"/>
        <v>0</v>
      </c>
      <c r="W424" s="235">
        <f t="shared" si="194"/>
        <v>0</v>
      </c>
      <c r="X424" s="235">
        <f t="shared" si="194"/>
        <v>0</v>
      </c>
      <c r="Y424" s="235">
        <f t="shared" si="194"/>
        <v>0</v>
      </c>
      <c r="Z424" s="235">
        <f t="shared" si="194"/>
        <v>0</v>
      </c>
      <c r="AA424" s="235">
        <f t="shared" si="194"/>
        <v>0</v>
      </c>
      <c r="AB424" s="235">
        <f t="shared" si="194"/>
        <v>0</v>
      </c>
      <c r="AC424" s="235">
        <f t="shared" si="194"/>
        <v>0</v>
      </c>
      <c r="AD424" s="235">
        <f t="shared" si="194"/>
        <v>0</v>
      </c>
      <c r="AE424" s="235">
        <f t="shared" si="194"/>
        <v>0</v>
      </c>
      <c r="AF424" s="235">
        <f t="shared" si="194"/>
        <v>0</v>
      </c>
      <c r="AG424" s="235">
        <f t="shared" si="194"/>
        <v>0</v>
      </c>
      <c r="AH424" s="235">
        <f t="shared" si="194"/>
        <v>0</v>
      </c>
      <c r="AI424" s="235">
        <f t="shared" si="194"/>
        <v>0</v>
      </c>
      <c r="AJ424" s="235">
        <f t="shared" si="194"/>
        <v>0</v>
      </c>
      <c r="AK424" s="235">
        <f t="shared" si="194"/>
        <v>0</v>
      </c>
      <c r="AL424" s="235">
        <f t="shared" si="194"/>
        <v>0</v>
      </c>
      <c r="AM424" s="235">
        <f t="shared" si="194"/>
        <v>0</v>
      </c>
      <c r="AN424" s="235">
        <f t="shared" si="194"/>
        <v>0</v>
      </c>
      <c r="AO424" s="235">
        <f t="shared" si="194"/>
        <v>0</v>
      </c>
      <c r="AP424" s="235">
        <f t="shared" si="194"/>
        <v>0</v>
      </c>
    </row>
    <row r="425" spans="1:42" x14ac:dyDescent="0.2">
      <c r="A425" s="16">
        <f>A424+1</f>
        <v>2</v>
      </c>
      <c r="B425" s="233">
        <f t="shared" si="193"/>
        <v>0</v>
      </c>
      <c r="C425" s="235">
        <f t="shared" ref="C425:AP425" si="195">LOOKUP(C413,$B$407:$AP$407,$B$408:$AP$408)*$B596/100</f>
        <v>0</v>
      </c>
      <c r="D425" s="235">
        <f t="shared" si="195"/>
        <v>0</v>
      </c>
      <c r="E425" s="235">
        <f t="shared" si="195"/>
        <v>0</v>
      </c>
      <c r="F425" s="235">
        <f t="shared" si="195"/>
        <v>0</v>
      </c>
      <c r="G425" s="235">
        <f t="shared" si="195"/>
        <v>0</v>
      </c>
      <c r="H425" s="235">
        <f t="shared" si="195"/>
        <v>0</v>
      </c>
      <c r="I425" s="235">
        <f t="shared" si="195"/>
        <v>0</v>
      </c>
      <c r="J425" s="235">
        <f t="shared" si="195"/>
        <v>0</v>
      </c>
      <c r="K425" s="235">
        <f t="shared" si="195"/>
        <v>0</v>
      </c>
      <c r="L425" s="235">
        <f t="shared" si="195"/>
        <v>0</v>
      </c>
      <c r="M425" s="235">
        <f t="shared" si="195"/>
        <v>0</v>
      </c>
      <c r="N425" s="235">
        <f t="shared" si="195"/>
        <v>0</v>
      </c>
      <c r="O425" s="235">
        <f t="shared" si="195"/>
        <v>0</v>
      </c>
      <c r="P425" s="235">
        <f t="shared" si="195"/>
        <v>0</v>
      </c>
      <c r="Q425" s="235">
        <f t="shared" si="195"/>
        <v>0</v>
      </c>
      <c r="R425" s="235">
        <f t="shared" si="195"/>
        <v>0</v>
      </c>
      <c r="S425" s="235">
        <f t="shared" si="195"/>
        <v>0</v>
      </c>
      <c r="T425" s="235">
        <f t="shared" si="195"/>
        <v>0</v>
      </c>
      <c r="U425" s="235">
        <f t="shared" si="195"/>
        <v>0</v>
      </c>
      <c r="V425" s="235">
        <f t="shared" si="195"/>
        <v>0</v>
      </c>
      <c r="W425" s="235">
        <f t="shared" si="195"/>
        <v>0</v>
      </c>
      <c r="X425" s="235">
        <f t="shared" si="195"/>
        <v>0</v>
      </c>
      <c r="Y425" s="235">
        <f t="shared" si="195"/>
        <v>0</v>
      </c>
      <c r="Z425" s="235">
        <f t="shared" si="195"/>
        <v>0</v>
      </c>
      <c r="AA425" s="235">
        <f t="shared" si="195"/>
        <v>0</v>
      </c>
      <c r="AB425" s="235">
        <f t="shared" si="195"/>
        <v>0</v>
      </c>
      <c r="AC425" s="235">
        <f t="shared" si="195"/>
        <v>0</v>
      </c>
      <c r="AD425" s="235">
        <f t="shared" si="195"/>
        <v>0</v>
      </c>
      <c r="AE425" s="235">
        <f t="shared" si="195"/>
        <v>0</v>
      </c>
      <c r="AF425" s="235">
        <f t="shared" si="195"/>
        <v>0</v>
      </c>
      <c r="AG425" s="235">
        <f t="shared" si="195"/>
        <v>0</v>
      </c>
      <c r="AH425" s="235">
        <f t="shared" si="195"/>
        <v>0</v>
      </c>
      <c r="AI425" s="235">
        <f t="shared" si="195"/>
        <v>0</v>
      </c>
      <c r="AJ425" s="235">
        <f t="shared" si="195"/>
        <v>0</v>
      </c>
      <c r="AK425" s="235">
        <f t="shared" si="195"/>
        <v>0</v>
      </c>
      <c r="AL425" s="235">
        <f t="shared" si="195"/>
        <v>0</v>
      </c>
      <c r="AM425" s="235">
        <f t="shared" si="195"/>
        <v>0</v>
      </c>
      <c r="AN425" s="235">
        <f t="shared" si="195"/>
        <v>0</v>
      </c>
      <c r="AO425" s="235">
        <f t="shared" si="195"/>
        <v>0</v>
      </c>
      <c r="AP425" s="235">
        <f t="shared" si="195"/>
        <v>0</v>
      </c>
    </row>
    <row r="426" spans="1:42" x14ac:dyDescent="0.2">
      <c r="A426" s="16">
        <f t="shared" ref="A426:A431" si="196">A425+1</f>
        <v>3</v>
      </c>
      <c r="B426" s="233">
        <f t="shared" si="193"/>
        <v>0</v>
      </c>
      <c r="C426" s="235">
        <f t="shared" ref="C426:AP426" si="197">LOOKUP(C414,$B$407:$AP$407,$B$408:$AP$408)*$B597/100</f>
        <v>0</v>
      </c>
      <c r="D426" s="235">
        <f t="shared" si="197"/>
        <v>0</v>
      </c>
      <c r="E426" s="235">
        <f t="shared" si="197"/>
        <v>0</v>
      </c>
      <c r="F426" s="235">
        <f t="shared" si="197"/>
        <v>0</v>
      </c>
      <c r="G426" s="235">
        <f t="shared" si="197"/>
        <v>0</v>
      </c>
      <c r="H426" s="235">
        <f t="shared" si="197"/>
        <v>0</v>
      </c>
      <c r="I426" s="235">
        <f t="shared" si="197"/>
        <v>0</v>
      </c>
      <c r="J426" s="235">
        <f t="shared" si="197"/>
        <v>0</v>
      </c>
      <c r="K426" s="235">
        <f t="shared" si="197"/>
        <v>0</v>
      </c>
      <c r="L426" s="235">
        <f t="shared" si="197"/>
        <v>0</v>
      </c>
      <c r="M426" s="235">
        <f t="shared" si="197"/>
        <v>0</v>
      </c>
      <c r="N426" s="235">
        <f t="shared" si="197"/>
        <v>0</v>
      </c>
      <c r="O426" s="235">
        <f t="shared" si="197"/>
        <v>0</v>
      </c>
      <c r="P426" s="235">
        <f t="shared" si="197"/>
        <v>0</v>
      </c>
      <c r="Q426" s="235">
        <f t="shared" si="197"/>
        <v>0</v>
      </c>
      <c r="R426" s="235">
        <f t="shared" si="197"/>
        <v>0</v>
      </c>
      <c r="S426" s="235">
        <f t="shared" si="197"/>
        <v>0</v>
      </c>
      <c r="T426" s="235">
        <f t="shared" si="197"/>
        <v>0</v>
      </c>
      <c r="U426" s="235">
        <f t="shared" si="197"/>
        <v>0</v>
      </c>
      <c r="V426" s="235">
        <f t="shared" si="197"/>
        <v>0</v>
      </c>
      <c r="W426" s="235">
        <f t="shared" si="197"/>
        <v>0</v>
      </c>
      <c r="X426" s="235">
        <f t="shared" si="197"/>
        <v>0</v>
      </c>
      <c r="Y426" s="235">
        <f t="shared" si="197"/>
        <v>0</v>
      </c>
      <c r="Z426" s="235">
        <f t="shared" si="197"/>
        <v>0</v>
      </c>
      <c r="AA426" s="235">
        <f t="shared" si="197"/>
        <v>0</v>
      </c>
      <c r="AB426" s="235">
        <f t="shared" si="197"/>
        <v>0</v>
      </c>
      <c r="AC426" s="235">
        <f t="shared" si="197"/>
        <v>0</v>
      </c>
      <c r="AD426" s="235">
        <f t="shared" si="197"/>
        <v>0</v>
      </c>
      <c r="AE426" s="235">
        <f t="shared" si="197"/>
        <v>0</v>
      </c>
      <c r="AF426" s="235">
        <f t="shared" si="197"/>
        <v>0</v>
      </c>
      <c r="AG426" s="235">
        <f t="shared" si="197"/>
        <v>0</v>
      </c>
      <c r="AH426" s="235">
        <f t="shared" si="197"/>
        <v>0</v>
      </c>
      <c r="AI426" s="235">
        <f t="shared" si="197"/>
        <v>0</v>
      </c>
      <c r="AJ426" s="235">
        <f t="shared" si="197"/>
        <v>0</v>
      </c>
      <c r="AK426" s="235">
        <f t="shared" si="197"/>
        <v>0</v>
      </c>
      <c r="AL426" s="235">
        <f t="shared" si="197"/>
        <v>0</v>
      </c>
      <c r="AM426" s="235">
        <f t="shared" si="197"/>
        <v>0</v>
      </c>
      <c r="AN426" s="235">
        <f t="shared" si="197"/>
        <v>0</v>
      </c>
      <c r="AO426" s="235">
        <f t="shared" si="197"/>
        <v>0</v>
      </c>
      <c r="AP426" s="235">
        <f t="shared" si="197"/>
        <v>0</v>
      </c>
    </row>
    <row r="427" spans="1:42" x14ac:dyDescent="0.2">
      <c r="A427" s="16">
        <f t="shared" si="196"/>
        <v>4</v>
      </c>
      <c r="B427" s="233">
        <f t="shared" si="193"/>
        <v>0</v>
      </c>
      <c r="C427" s="235">
        <f t="shared" ref="C427:AP427" si="198">LOOKUP(C415,$B$407:$AP$407,$B$408:$AP$408)*$B598/100</f>
        <v>0</v>
      </c>
      <c r="D427" s="235">
        <f t="shared" si="198"/>
        <v>0</v>
      </c>
      <c r="E427" s="235">
        <f t="shared" si="198"/>
        <v>0</v>
      </c>
      <c r="F427" s="235">
        <f t="shared" si="198"/>
        <v>0</v>
      </c>
      <c r="G427" s="235">
        <f t="shared" si="198"/>
        <v>0</v>
      </c>
      <c r="H427" s="235">
        <f t="shared" si="198"/>
        <v>0</v>
      </c>
      <c r="I427" s="235">
        <f t="shared" si="198"/>
        <v>0</v>
      </c>
      <c r="J427" s="235">
        <f t="shared" si="198"/>
        <v>0</v>
      </c>
      <c r="K427" s="235">
        <f t="shared" si="198"/>
        <v>0</v>
      </c>
      <c r="L427" s="235">
        <f t="shared" si="198"/>
        <v>0</v>
      </c>
      <c r="M427" s="235">
        <f t="shared" si="198"/>
        <v>0</v>
      </c>
      <c r="N427" s="235">
        <f t="shared" si="198"/>
        <v>0</v>
      </c>
      <c r="O427" s="235">
        <f t="shared" si="198"/>
        <v>0</v>
      </c>
      <c r="P427" s="235">
        <f t="shared" si="198"/>
        <v>0</v>
      </c>
      <c r="Q427" s="235">
        <f t="shared" si="198"/>
        <v>0</v>
      </c>
      <c r="R427" s="235">
        <f t="shared" si="198"/>
        <v>0</v>
      </c>
      <c r="S427" s="235">
        <f t="shared" si="198"/>
        <v>0</v>
      </c>
      <c r="T427" s="235">
        <f t="shared" si="198"/>
        <v>0</v>
      </c>
      <c r="U427" s="235">
        <f t="shared" si="198"/>
        <v>0</v>
      </c>
      <c r="V427" s="235">
        <f t="shared" si="198"/>
        <v>0</v>
      </c>
      <c r="W427" s="235">
        <f t="shared" si="198"/>
        <v>0</v>
      </c>
      <c r="X427" s="235">
        <f t="shared" si="198"/>
        <v>0</v>
      </c>
      <c r="Y427" s="235">
        <f t="shared" si="198"/>
        <v>0</v>
      </c>
      <c r="Z427" s="235">
        <f t="shared" si="198"/>
        <v>0</v>
      </c>
      <c r="AA427" s="235">
        <f t="shared" si="198"/>
        <v>0</v>
      </c>
      <c r="AB427" s="235">
        <f t="shared" si="198"/>
        <v>0</v>
      </c>
      <c r="AC427" s="235">
        <f t="shared" si="198"/>
        <v>0</v>
      </c>
      <c r="AD427" s="235">
        <f t="shared" si="198"/>
        <v>0</v>
      </c>
      <c r="AE427" s="235">
        <f t="shared" si="198"/>
        <v>0</v>
      </c>
      <c r="AF427" s="235">
        <f t="shared" si="198"/>
        <v>0</v>
      </c>
      <c r="AG427" s="235">
        <f t="shared" si="198"/>
        <v>0</v>
      </c>
      <c r="AH427" s="235">
        <f t="shared" si="198"/>
        <v>0</v>
      </c>
      <c r="AI427" s="235">
        <f t="shared" si="198"/>
        <v>0</v>
      </c>
      <c r="AJ427" s="235">
        <f t="shared" si="198"/>
        <v>0</v>
      </c>
      <c r="AK427" s="235">
        <f t="shared" si="198"/>
        <v>0</v>
      </c>
      <c r="AL427" s="235">
        <f t="shared" si="198"/>
        <v>0</v>
      </c>
      <c r="AM427" s="235">
        <f t="shared" si="198"/>
        <v>0</v>
      </c>
      <c r="AN427" s="235">
        <f t="shared" si="198"/>
        <v>0</v>
      </c>
      <c r="AO427" s="235">
        <f t="shared" si="198"/>
        <v>0</v>
      </c>
      <c r="AP427" s="235">
        <f t="shared" si="198"/>
        <v>0</v>
      </c>
    </row>
    <row r="428" spans="1:42" x14ac:dyDescent="0.2">
      <c r="A428" s="16">
        <f t="shared" si="196"/>
        <v>5</v>
      </c>
      <c r="B428" s="233">
        <f t="shared" si="193"/>
        <v>0</v>
      </c>
      <c r="C428" s="235">
        <f t="shared" ref="C428:AP428" si="199">LOOKUP(C416,$B$407:$AP$407,$B$408:$AP$408)*$B599/100</f>
        <v>0</v>
      </c>
      <c r="D428" s="235">
        <f t="shared" si="199"/>
        <v>0</v>
      </c>
      <c r="E428" s="235">
        <f t="shared" si="199"/>
        <v>0</v>
      </c>
      <c r="F428" s="235">
        <f t="shared" si="199"/>
        <v>0</v>
      </c>
      <c r="G428" s="235">
        <f t="shared" si="199"/>
        <v>0</v>
      </c>
      <c r="H428" s="235">
        <f t="shared" si="199"/>
        <v>0</v>
      </c>
      <c r="I428" s="235">
        <f t="shared" si="199"/>
        <v>0</v>
      </c>
      <c r="J428" s="235">
        <f t="shared" si="199"/>
        <v>0</v>
      </c>
      <c r="K428" s="235">
        <f t="shared" si="199"/>
        <v>0</v>
      </c>
      <c r="L428" s="235">
        <f t="shared" si="199"/>
        <v>0</v>
      </c>
      <c r="M428" s="235">
        <f t="shared" si="199"/>
        <v>0</v>
      </c>
      <c r="N428" s="235">
        <f t="shared" si="199"/>
        <v>0</v>
      </c>
      <c r="O428" s="235">
        <f t="shared" si="199"/>
        <v>0</v>
      </c>
      <c r="P428" s="235">
        <f t="shared" si="199"/>
        <v>0</v>
      </c>
      <c r="Q428" s="235">
        <f t="shared" si="199"/>
        <v>0</v>
      </c>
      <c r="R428" s="235">
        <f t="shared" si="199"/>
        <v>0</v>
      </c>
      <c r="S428" s="235">
        <f t="shared" si="199"/>
        <v>0</v>
      </c>
      <c r="T428" s="235">
        <f t="shared" si="199"/>
        <v>0</v>
      </c>
      <c r="U428" s="235">
        <f t="shared" si="199"/>
        <v>0</v>
      </c>
      <c r="V428" s="235">
        <f t="shared" si="199"/>
        <v>0</v>
      </c>
      <c r="W428" s="235">
        <f t="shared" si="199"/>
        <v>0</v>
      </c>
      <c r="X428" s="235">
        <f t="shared" si="199"/>
        <v>0</v>
      </c>
      <c r="Y428" s="235">
        <f t="shared" si="199"/>
        <v>0</v>
      </c>
      <c r="Z428" s="235">
        <f t="shared" si="199"/>
        <v>0</v>
      </c>
      <c r="AA428" s="235">
        <f t="shared" si="199"/>
        <v>0</v>
      </c>
      <c r="AB428" s="235">
        <f t="shared" si="199"/>
        <v>0</v>
      </c>
      <c r="AC428" s="235">
        <f t="shared" si="199"/>
        <v>0</v>
      </c>
      <c r="AD428" s="235">
        <f t="shared" si="199"/>
        <v>0</v>
      </c>
      <c r="AE428" s="235">
        <f t="shared" si="199"/>
        <v>0</v>
      </c>
      <c r="AF428" s="235">
        <f t="shared" si="199"/>
        <v>0</v>
      </c>
      <c r="AG428" s="235">
        <f t="shared" si="199"/>
        <v>0</v>
      </c>
      <c r="AH428" s="235">
        <f t="shared" si="199"/>
        <v>0</v>
      </c>
      <c r="AI428" s="235">
        <f t="shared" si="199"/>
        <v>0</v>
      </c>
      <c r="AJ428" s="235">
        <f t="shared" si="199"/>
        <v>0</v>
      </c>
      <c r="AK428" s="235">
        <f t="shared" si="199"/>
        <v>0</v>
      </c>
      <c r="AL428" s="235">
        <f t="shared" si="199"/>
        <v>0</v>
      </c>
      <c r="AM428" s="235">
        <f t="shared" si="199"/>
        <v>0</v>
      </c>
      <c r="AN428" s="235">
        <f t="shared" si="199"/>
        <v>0</v>
      </c>
      <c r="AO428" s="235">
        <f t="shared" si="199"/>
        <v>0</v>
      </c>
      <c r="AP428" s="235">
        <f t="shared" si="199"/>
        <v>0</v>
      </c>
    </row>
    <row r="429" spans="1:42" x14ac:dyDescent="0.2">
      <c r="A429" s="16">
        <f t="shared" si="196"/>
        <v>6</v>
      </c>
      <c r="B429" s="233">
        <f t="shared" si="193"/>
        <v>0</v>
      </c>
      <c r="C429" s="235">
        <f t="shared" ref="C429:AP429" si="200">LOOKUP(C417,$B$407:$AP$407,$B$408:$AP$408)*$B600/100</f>
        <v>0</v>
      </c>
      <c r="D429" s="235">
        <f t="shared" si="200"/>
        <v>0</v>
      </c>
      <c r="E429" s="235">
        <f t="shared" si="200"/>
        <v>0</v>
      </c>
      <c r="F429" s="235">
        <f t="shared" si="200"/>
        <v>0</v>
      </c>
      <c r="G429" s="235">
        <f t="shared" si="200"/>
        <v>0</v>
      </c>
      <c r="H429" s="235">
        <f t="shared" si="200"/>
        <v>0</v>
      </c>
      <c r="I429" s="235">
        <f t="shared" si="200"/>
        <v>0</v>
      </c>
      <c r="J429" s="235">
        <f t="shared" si="200"/>
        <v>0</v>
      </c>
      <c r="K429" s="235">
        <f t="shared" si="200"/>
        <v>0</v>
      </c>
      <c r="L429" s="235">
        <f t="shared" si="200"/>
        <v>0</v>
      </c>
      <c r="M429" s="235">
        <f t="shared" si="200"/>
        <v>0</v>
      </c>
      <c r="N429" s="235">
        <f t="shared" si="200"/>
        <v>0</v>
      </c>
      <c r="O429" s="235">
        <f t="shared" si="200"/>
        <v>0</v>
      </c>
      <c r="P429" s="235">
        <f t="shared" si="200"/>
        <v>0</v>
      </c>
      <c r="Q429" s="235">
        <f t="shared" si="200"/>
        <v>0</v>
      </c>
      <c r="R429" s="235">
        <f t="shared" si="200"/>
        <v>0</v>
      </c>
      <c r="S429" s="235">
        <f t="shared" si="200"/>
        <v>0</v>
      </c>
      <c r="T429" s="235">
        <f t="shared" si="200"/>
        <v>0</v>
      </c>
      <c r="U429" s="235">
        <f t="shared" si="200"/>
        <v>0</v>
      </c>
      <c r="V429" s="235">
        <f t="shared" si="200"/>
        <v>0</v>
      </c>
      <c r="W429" s="235">
        <f t="shared" si="200"/>
        <v>0</v>
      </c>
      <c r="X429" s="235">
        <f t="shared" si="200"/>
        <v>0</v>
      </c>
      <c r="Y429" s="235">
        <f t="shared" si="200"/>
        <v>0</v>
      </c>
      <c r="Z429" s="235">
        <f t="shared" si="200"/>
        <v>0</v>
      </c>
      <c r="AA429" s="235">
        <f t="shared" si="200"/>
        <v>0</v>
      </c>
      <c r="AB429" s="235">
        <f t="shared" si="200"/>
        <v>0</v>
      </c>
      <c r="AC429" s="235">
        <f t="shared" si="200"/>
        <v>0</v>
      </c>
      <c r="AD429" s="235">
        <f t="shared" si="200"/>
        <v>0</v>
      </c>
      <c r="AE429" s="235">
        <f t="shared" si="200"/>
        <v>0</v>
      </c>
      <c r="AF429" s="235">
        <f t="shared" si="200"/>
        <v>0</v>
      </c>
      <c r="AG429" s="235">
        <f t="shared" si="200"/>
        <v>0</v>
      </c>
      <c r="AH429" s="235">
        <f t="shared" si="200"/>
        <v>0</v>
      </c>
      <c r="AI429" s="235">
        <f t="shared" si="200"/>
        <v>0</v>
      </c>
      <c r="AJ429" s="235">
        <f t="shared" si="200"/>
        <v>0</v>
      </c>
      <c r="AK429" s="235">
        <f t="shared" si="200"/>
        <v>0</v>
      </c>
      <c r="AL429" s="235">
        <f t="shared" si="200"/>
        <v>0</v>
      </c>
      <c r="AM429" s="235">
        <f t="shared" si="200"/>
        <v>0</v>
      </c>
      <c r="AN429" s="235">
        <f t="shared" si="200"/>
        <v>0</v>
      </c>
      <c r="AO429" s="235">
        <f t="shared" si="200"/>
        <v>0</v>
      </c>
      <c r="AP429" s="235">
        <f t="shared" si="200"/>
        <v>0</v>
      </c>
    </row>
    <row r="430" spans="1:42" x14ac:dyDescent="0.2">
      <c r="A430" s="16">
        <f t="shared" si="196"/>
        <v>7</v>
      </c>
      <c r="B430" s="233">
        <f t="shared" si="193"/>
        <v>0</v>
      </c>
      <c r="C430" s="235">
        <f t="shared" ref="C430:AP430" si="201">LOOKUP(C418,$B$407:$AP$407,$B$408:$AP$408)*$B601/100</f>
        <v>0</v>
      </c>
      <c r="D430" s="235">
        <f t="shared" si="201"/>
        <v>0</v>
      </c>
      <c r="E430" s="235">
        <f t="shared" si="201"/>
        <v>0</v>
      </c>
      <c r="F430" s="235">
        <f t="shared" si="201"/>
        <v>0</v>
      </c>
      <c r="G430" s="235">
        <f t="shared" si="201"/>
        <v>0</v>
      </c>
      <c r="H430" s="235">
        <f t="shared" si="201"/>
        <v>0</v>
      </c>
      <c r="I430" s="235">
        <f t="shared" si="201"/>
        <v>0</v>
      </c>
      <c r="J430" s="235">
        <f t="shared" si="201"/>
        <v>0</v>
      </c>
      <c r="K430" s="235">
        <f t="shared" si="201"/>
        <v>0</v>
      </c>
      <c r="L430" s="235">
        <f t="shared" si="201"/>
        <v>0</v>
      </c>
      <c r="M430" s="235">
        <f t="shared" si="201"/>
        <v>0</v>
      </c>
      <c r="N430" s="235">
        <f t="shared" si="201"/>
        <v>0</v>
      </c>
      <c r="O430" s="235">
        <f t="shared" si="201"/>
        <v>0</v>
      </c>
      <c r="P430" s="235">
        <f t="shared" si="201"/>
        <v>0</v>
      </c>
      <c r="Q430" s="235">
        <f t="shared" si="201"/>
        <v>0</v>
      </c>
      <c r="R430" s="235">
        <f t="shared" si="201"/>
        <v>0</v>
      </c>
      <c r="S430" s="235">
        <f t="shared" si="201"/>
        <v>0</v>
      </c>
      <c r="T430" s="235">
        <f t="shared" si="201"/>
        <v>0</v>
      </c>
      <c r="U430" s="235">
        <f t="shared" si="201"/>
        <v>0</v>
      </c>
      <c r="V430" s="235">
        <f t="shared" si="201"/>
        <v>0</v>
      </c>
      <c r="W430" s="235">
        <f t="shared" si="201"/>
        <v>0</v>
      </c>
      <c r="X430" s="235">
        <f t="shared" si="201"/>
        <v>0</v>
      </c>
      <c r="Y430" s="235">
        <f t="shared" si="201"/>
        <v>0</v>
      </c>
      <c r="Z430" s="235">
        <f t="shared" si="201"/>
        <v>0</v>
      </c>
      <c r="AA430" s="235">
        <f t="shared" si="201"/>
        <v>0</v>
      </c>
      <c r="AB430" s="235">
        <f t="shared" si="201"/>
        <v>0</v>
      </c>
      <c r="AC430" s="235">
        <f t="shared" si="201"/>
        <v>0</v>
      </c>
      <c r="AD430" s="235">
        <f t="shared" si="201"/>
        <v>0</v>
      </c>
      <c r="AE430" s="235">
        <f t="shared" si="201"/>
        <v>0</v>
      </c>
      <c r="AF430" s="235">
        <f t="shared" si="201"/>
        <v>0</v>
      </c>
      <c r="AG430" s="235">
        <f t="shared" si="201"/>
        <v>0</v>
      </c>
      <c r="AH430" s="235">
        <f t="shared" si="201"/>
        <v>0</v>
      </c>
      <c r="AI430" s="235">
        <f t="shared" si="201"/>
        <v>0</v>
      </c>
      <c r="AJ430" s="235">
        <f t="shared" si="201"/>
        <v>0</v>
      </c>
      <c r="AK430" s="235">
        <f t="shared" si="201"/>
        <v>0</v>
      </c>
      <c r="AL430" s="235">
        <f t="shared" si="201"/>
        <v>0</v>
      </c>
      <c r="AM430" s="235">
        <f t="shared" si="201"/>
        <v>0</v>
      </c>
      <c r="AN430" s="235">
        <f t="shared" si="201"/>
        <v>0</v>
      </c>
      <c r="AO430" s="235">
        <f t="shared" si="201"/>
        <v>0</v>
      </c>
      <c r="AP430" s="235">
        <f t="shared" si="201"/>
        <v>0</v>
      </c>
    </row>
    <row r="431" spans="1:42" x14ac:dyDescent="0.2">
      <c r="A431" s="16">
        <f t="shared" si="196"/>
        <v>8</v>
      </c>
      <c r="B431" s="233">
        <f t="shared" si="193"/>
        <v>0</v>
      </c>
      <c r="C431" s="235">
        <f t="shared" ref="C431:AP431" si="202">LOOKUP(C419,$B$407:$AP$407,$B$408:$AP$408)*$B602/100</f>
        <v>0</v>
      </c>
      <c r="D431" s="235">
        <f t="shared" si="202"/>
        <v>0</v>
      </c>
      <c r="E431" s="235">
        <f t="shared" si="202"/>
        <v>0</v>
      </c>
      <c r="F431" s="235">
        <f t="shared" si="202"/>
        <v>0</v>
      </c>
      <c r="G431" s="235">
        <f t="shared" si="202"/>
        <v>0</v>
      </c>
      <c r="H431" s="235">
        <f t="shared" si="202"/>
        <v>0</v>
      </c>
      <c r="I431" s="235">
        <f t="shared" si="202"/>
        <v>0</v>
      </c>
      <c r="J431" s="235">
        <f t="shared" si="202"/>
        <v>0</v>
      </c>
      <c r="K431" s="235">
        <f t="shared" si="202"/>
        <v>0</v>
      </c>
      <c r="L431" s="235">
        <f t="shared" si="202"/>
        <v>0</v>
      </c>
      <c r="M431" s="235">
        <f t="shared" si="202"/>
        <v>0</v>
      </c>
      <c r="N431" s="235">
        <f t="shared" si="202"/>
        <v>0</v>
      </c>
      <c r="O431" s="235">
        <f t="shared" si="202"/>
        <v>0</v>
      </c>
      <c r="P431" s="235">
        <f t="shared" si="202"/>
        <v>0</v>
      </c>
      <c r="Q431" s="235">
        <f t="shared" si="202"/>
        <v>0</v>
      </c>
      <c r="R431" s="235">
        <f t="shared" si="202"/>
        <v>0</v>
      </c>
      <c r="S431" s="235">
        <f t="shared" si="202"/>
        <v>0</v>
      </c>
      <c r="T431" s="235">
        <f t="shared" si="202"/>
        <v>0</v>
      </c>
      <c r="U431" s="235">
        <f t="shared" si="202"/>
        <v>0</v>
      </c>
      <c r="V431" s="235">
        <f t="shared" si="202"/>
        <v>0</v>
      </c>
      <c r="W431" s="235">
        <f t="shared" si="202"/>
        <v>0</v>
      </c>
      <c r="X431" s="235">
        <f t="shared" si="202"/>
        <v>0</v>
      </c>
      <c r="Y431" s="235">
        <f t="shared" si="202"/>
        <v>0</v>
      </c>
      <c r="Z431" s="235">
        <f t="shared" si="202"/>
        <v>0</v>
      </c>
      <c r="AA431" s="235">
        <f t="shared" si="202"/>
        <v>0</v>
      </c>
      <c r="AB431" s="235">
        <f t="shared" si="202"/>
        <v>0</v>
      </c>
      <c r="AC431" s="235">
        <f t="shared" si="202"/>
        <v>0</v>
      </c>
      <c r="AD431" s="235">
        <f t="shared" si="202"/>
        <v>0</v>
      </c>
      <c r="AE431" s="235">
        <f t="shared" si="202"/>
        <v>0</v>
      </c>
      <c r="AF431" s="235">
        <f t="shared" si="202"/>
        <v>0</v>
      </c>
      <c r="AG431" s="235">
        <f t="shared" si="202"/>
        <v>0</v>
      </c>
      <c r="AH431" s="235">
        <f t="shared" si="202"/>
        <v>0</v>
      </c>
      <c r="AI431" s="235">
        <f t="shared" si="202"/>
        <v>0</v>
      </c>
      <c r="AJ431" s="235">
        <f t="shared" si="202"/>
        <v>0</v>
      </c>
      <c r="AK431" s="235">
        <f t="shared" si="202"/>
        <v>0</v>
      </c>
      <c r="AL431" s="235">
        <f t="shared" si="202"/>
        <v>0</v>
      </c>
      <c r="AM431" s="235">
        <f t="shared" si="202"/>
        <v>0</v>
      </c>
      <c r="AN431" s="235">
        <f t="shared" si="202"/>
        <v>0</v>
      </c>
      <c r="AO431" s="235">
        <f t="shared" si="202"/>
        <v>0</v>
      </c>
      <c r="AP431" s="235">
        <f t="shared" si="202"/>
        <v>0</v>
      </c>
    </row>
    <row r="432" spans="1:42" x14ac:dyDescent="0.2">
      <c r="A432" s="16">
        <f>A431+1</f>
        <v>9</v>
      </c>
      <c r="B432" s="233">
        <f t="shared" si="193"/>
        <v>0</v>
      </c>
      <c r="C432" s="235">
        <f t="shared" ref="C432:AP432" si="203">LOOKUP(C420,$B$407:$AP$407,$B$408:$AP$408)*$B603/100</f>
        <v>0</v>
      </c>
      <c r="D432" s="235">
        <f t="shared" si="203"/>
        <v>0</v>
      </c>
      <c r="E432" s="235">
        <f t="shared" si="203"/>
        <v>0</v>
      </c>
      <c r="F432" s="235">
        <f t="shared" si="203"/>
        <v>0</v>
      </c>
      <c r="G432" s="235">
        <f t="shared" si="203"/>
        <v>0</v>
      </c>
      <c r="H432" s="235">
        <f t="shared" si="203"/>
        <v>0</v>
      </c>
      <c r="I432" s="235">
        <f t="shared" si="203"/>
        <v>0</v>
      </c>
      <c r="J432" s="235">
        <f t="shared" si="203"/>
        <v>0</v>
      </c>
      <c r="K432" s="235">
        <f t="shared" si="203"/>
        <v>0</v>
      </c>
      <c r="L432" s="235">
        <f t="shared" si="203"/>
        <v>0</v>
      </c>
      <c r="M432" s="235">
        <f t="shared" si="203"/>
        <v>0</v>
      </c>
      <c r="N432" s="235">
        <f t="shared" si="203"/>
        <v>0</v>
      </c>
      <c r="O432" s="235">
        <f t="shared" si="203"/>
        <v>0</v>
      </c>
      <c r="P432" s="235">
        <f t="shared" si="203"/>
        <v>0</v>
      </c>
      <c r="Q432" s="235">
        <f t="shared" si="203"/>
        <v>0</v>
      </c>
      <c r="R432" s="235">
        <f t="shared" si="203"/>
        <v>0</v>
      </c>
      <c r="S432" s="235">
        <f t="shared" si="203"/>
        <v>0</v>
      </c>
      <c r="T432" s="235">
        <f t="shared" si="203"/>
        <v>0</v>
      </c>
      <c r="U432" s="235">
        <f t="shared" si="203"/>
        <v>0</v>
      </c>
      <c r="V432" s="235">
        <f t="shared" si="203"/>
        <v>0</v>
      </c>
      <c r="W432" s="235">
        <f t="shared" si="203"/>
        <v>0</v>
      </c>
      <c r="X432" s="235">
        <f t="shared" si="203"/>
        <v>0</v>
      </c>
      <c r="Y432" s="235">
        <f t="shared" si="203"/>
        <v>0</v>
      </c>
      <c r="Z432" s="235">
        <f t="shared" si="203"/>
        <v>0</v>
      </c>
      <c r="AA432" s="235">
        <f t="shared" si="203"/>
        <v>0</v>
      </c>
      <c r="AB432" s="235">
        <f t="shared" si="203"/>
        <v>0</v>
      </c>
      <c r="AC432" s="235">
        <f t="shared" si="203"/>
        <v>0</v>
      </c>
      <c r="AD432" s="235">
        <f t="shared" si="203"/>
        <v>0</v>
      </c>
      <c r="AE432" s="235">
        <f t="shared" si="203"/>
        <v>0</v>
      </c>
      <c r="AF432" s="235">
        <f t="shared" si="203"/>
        <v>0</v>
      </c>
      <c r="AG432" s="235">
        <f t="shared" si="203"/>
        <v>0</v>
      </c>
      <c r="AH432" s="235">
        <f t="shared" si="203"/>
        <v>0</v>
      </c>
      <c r="AI432" s="235">
        <f t="shared" si="203"/>
        <v>0</v>
      </c>
      <c r="AJ432" s="235">
        <f t="shared" si="203"/>
        <v>0</v>
      </c>
      <c r="AK432" s="235">
        <f t="shared" si="203"/>
        <v>0</v>
      </c>
      <c r="AL432" s="235">
        <f t="shared" si="203"/>
        <v>0</v>
      </c>
      <c r="AM432" s="235">
        <f t="shared" si="203"/>
        <v>0</v>
      </c>
      <c r="AN432" s="235">
        <f t="shared" si="203"/>
        <v>0</v>
      </c>
      <c r="AO432" s="235">
        <f t="shared" si="203"/>
        <v>0</v>
      </c>
      <c r="AP432" s="235">
        <f t="shared" si="203"/>
        <v>0</v>
      </c>
    </row>
    <row r="433" spans="1:42" x14ac:dyDescent="0.2">
      <c r="A433" s="16">
        <f t="shared" ref="A433" si="204">A432+1</f>
        <v>10</v>
      </c>
      <c r="B433" s="233">
        <f t="shared" si="193"/>
        <v>0</v>
      </c>
      <c r="C433" s="235">
        <f t="shared" ref="C433:AP433" si="205">LOOKUP(C421,$B$407:$AP$407,$B$408:$AP$408)*$B604/100</f>
        <v>0</v>
      </c>
      <c r="D433" s="235">
        <f t="shared" si="205"/>
        <v>0</v>
      </c>
      <c r="E433" s="235">
        <f t="shared" si="205"/>
        <v>0</v>
      </c>
      <c r="F433" s="235">
        <f t="shared" si="205"/>
        <v>0</v>
      </c>
      <c r="G433" s="235">
        <f t="shared" si="205"/>
        <v>0</v>
      </c>
      <c r="H433" s="235">
        <f t="shared" si="205"/>
        <v>0</v>
      </c>
      <c r="I433" s="235">
        <f t="shared" si="205"/>
        <v>0</v>
      </c>
      <c r="J433" s="235">
        <f t="shared" si="205"/>
        <v>0</v>
      </c>
      <c r="K433" s="235">
        <f t="shared" si="205"/>
        <v>0</v>
      </c>
      <c r="L433" s="235">
        <f t="shared" si="205"/>
        <v>0</v>
      </c>
      <c r="M433" s="235">
        <f t="shared" si="205"/>
        <v>0</v>
      </c>
      <c r="N433" s="235">
        <f t="shared" si="205"/>
        <v>0</v>
      </c>
      <c r="O433" s="235">
        <f t="shared" si="205"/>
        <v>0</v>
      </c>
      <c r="P433" s="235">
        <f t="shared" si="205"/>
        <v>0</v>
      </c>
      <c r="Q433" s="235">
        <f t="shared" si="205"/>
        <v>0</v>
      </c>
      <c r="R433" s="235">
        <f t="shared" si="205"/>
        <v>0</v>
      </c>
      <c r="S433" s="235">
        <f t="shared" si="205"/>
        <v>0</v>
      </c>
      <c r="T433" s="235">
        <f t="shared" si="205"/>
        <v>0</v>
      </c>
      <c r="U433" s="235">
        <f t="shared" si="205"/>
        <v>0</v>
      </c>
      <c r="V433" s="235">
        <f t="shared" si="205"/>
        <v>0</v>
      </c>
      <c r="W433" s="235">
        <f t="shared" si="205"/>
        <v>0</v>
      </c>
      <c r="X433" s="235">
        <f t="shared" si="205"/>
        <v>0</v>
      </c>
      <c r="Y433" s="235">
        <f t="shared" si="205"/>
        <v>0</v>
      </c>
      <c r="Z433" s="235">
        <f t="shared" si="205"/>
        <v>0</v>
      </c>
      <c r="AA433" s="235">
        <f t="shared" si="205"/>
        <v>0</v>
      </c>
      <c r="AB433" s="235">
        <f t="shared" si="205"/>
        <v>0</v>
      </c>
      <c r="AC433" s="235">
        <f t="shared" si="205"/>
        <v>0</v>
      </c>
      <c r="AD433" s="235">
        <f t="shared" si="205"/>
        <v>0</v>
      </c>
      <c r="AE433" s="235">
        <f t="shared" si="205"/>
        <v>0</v>
      </c>
      <c r="AF433" s="235">
        <f t="shared" si="205"/>
        <v>0</v>
      </c>
      <c r="AG433" s="235">
        <f t="shared" si="205"/>
        <v>0</v>
      </c>
      <c r="AH433" s="235">
        <f t="shared" si="205"/>
        <v>0</v>
      </c>
      <c r="AI433" s="235">
        <f t="shared" si="205"/>
        <v>0</v>
      </c>
      <c r="AJ433" s="235">
        <f t="shared" si="205"/>
        <v>0</v>
      </c>
      <c r="AK433" s="235">
        <f t="shared" si="205"/>
        <v>0</v>
      </c>
      <c r="AL433" s="235">
        <f t="shared" si="205"/>
        <v>0</v>
      </c>
      <c r="AM433" s="235">
        <f t="shared" si="205"/>
        <v>0</v>
      </c>
      <c r="AN433" s="235">
        <f t="shared" si="205"/>
        <v>0</v>
      </c>
      <c r="AO433" s="235">
        <f t="shared" si="205"/>
        <v>0</v>
      </c>
      <c r="AP433" s="235">
        <f t="shared" si="205"/>
        <v>0</v>
      </c>
    </row>
    <row r="434" spans="1:42" s="16" customFormat="1" x14ac:dyDescent="0.2">
      <c r="A434" s="39" t="s">
        <v>13</v>
      </c>
      <c r="B434" s="19"/>
      <c r="C434" s="214">
        <f>SUM(C424:C433)</f>
        <v>0</v>
      </c>
      <c r="D434" s="214">
        <f t="shared" ref="D434:AP434" si="206">SUM(D424:D433)</f>
        <v>0</v>
      </c>
      <c r="E434" s="214">
        <f t="shared" si="206"/>
        <v>0</v>
      </c>
      <c r="F434" s="214">
        <f t="shared" si="206"/>
        <v>0</v>
      </c>
      <c r="G434" s="214">
        <f t="shared" si="206"/>
        <v>0</v>
      </c>
      <c r="H434" s="214">
        <f t="shared" si="206"/>
        <v>0</v>
      </c>
      <c r="I434" s="214">
        <f t="shared" si="206"/>
        <v>0</v>
      </c>
      <c r="J434" s="214">
        <f t="shared" si="206"/>
        <v>0</v>
      </c>
      <c r="K434" s="214">
        <f t="shared" si="206"/>
        <v>0</v>
      </c>
      <c r="L434" s="214">
        <f t="shared" si="206"/>
        <v>0</v>
      </c>
      <c r="M434" s="214">
        <f t="shared" si="206"/>
        <v>0</v>
      </c>
      <c r="N434" s="214">
        <f t="shared" si="206"/>
        <v>0</v>
      </c>
      <c r="O434" s="214">
        <f t="shared" si="206"/>
        <v>0</v>
      </c>
      <c r="P434" s="214">
        <f t="shared" si="206"/>
        <v>0</v>
      </c>
      <c r="Q434" s="214">
        <f t="shared" si="206"/>
        <v>0</v>
      </c>
      <c r="R434" s="214">
        <f t="shared" si="206"/>
        <v>0</v>
      </c>
      <c r="S434" s="214">
        <f t="shared" si="206"/>
        <v>0</v>
      </c>
      <c r="T434" s="214">
        <f t="shared" si="206"/>
        <v>0</v>
      </c>
      <c r="U434" s="214">
        <f t="shared" si="206"/>
        <v>0</v>
      </c>
      <c r="V434" s="214">
        <f t="shared" si="206"/>
        <v>0</v>
      </c>
      <c r="W434" s="214">
        <f t="shared" si="206"/>
        <v>0</v>
      </c>
      <c r="X434" s="214">
        <f t="shared" si="206"/>
        <v>0</v>
      </c>
      <c r="Y434" s="214">
        <f t="shared" si="206"/>
        <v>0</v>
      </c>
      <c r="Z434" s="214">
        <f t="shared" si="206"/>
        <v>0</v>
      </c>
      <c r="AA434" s="214">
        <f t="shared" si="206"/>
        <v>0</v>
      </c>
      <c r="AB434" s="214">
        <f t="shared" si="206"/>
        <v>0</v>
      </c>
      <c r="AC434" s="214">
        <f t="shared" si="206"/>
        <v>0</v>
      </c>
      <c r="AD434" s="214">
        <f t="shared" si="206"/>
        <v>0</v>
      </c>
      <c r="AE434" s="214">
        <f t="shared" si="206"/>
        <v>0</v>
      </c>
      <c r="AF434" s="214">
        <f t="shared" si="206"/>
        <v>0</v>
      </c>
      <c r="AG434" s="214">
        <f t="shared" si="206"/>
        <v>0</v>
      </c>
      <c r="AH434" s="214">
        <f t="shared" si="206"/>
        <v>0</v>
      </c>
      <c r="AI434" s="214">
        <f t="shared" si="206"/>
        <v>0</v>
      </c>
      <c r="AJ434" s="214">
        <f t="shared" si="206"/>
        <v>0</v>
      </c>
      <c r="AK434" s="214">
        <f t="shared" si="206"/>
        <v>0</v>
      </c>
      <c r="AL434" s="214">
        <f t="shared" si="206"/>
        <v>0</v>
      </c>
      <c r="AM434" s="214">
        <f t="shared" si="206"/>
        <v>0</v>
      </c>
      <c r="AN434" s="214">
        <f t="shared" si="206"/>
        <v>0</v>
      </c>
      <c r="AO434" s="214">
        <f t="shared" si="206"/>
        <v>0</v>
      </c>
      <c r="AP434" s="214">
        <f t="shared" si="206"/>
        <v>0</v>
      </c>
    </row>
    <row r="435" spans="1:42" s="16" customFormat="1" x14ac:dyDescent="0.2">
      <c r="A435" s="39"/>
      <c r="B435" s="19"/>
      <c r="C435" s="214"/>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row>
    <row r="436" spans="1:42" x14ac:dyDescent="0.2">
      <c r="A436" s="30" t="s">
        <v>97</v>
      </c>
      <c r="C436" s="214"/>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2" t="s">
        <v>79</v>
      </c>
      <c r="C437" s="214"/>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16">
        <v>1</v>
      </c>
      <c r="C438" s="214">
        <f t="shared" ref="C438:AP438" si="207">C301</f>
        <v>0</v>
      </c>
      <c r="D438" s="213">
        <f t="shared" si="207"/>
        <v>0</v>
      </c>
      <c r="E438" s="213">
        <f t="shared" si="207"/>
        <v>0</v>
      </c>
      <c r="F438" s="213">
        <f t="shared" si="207"/>
        <v>0</v>
      </c>
      <c r="G438" s="213">
        <f t="shared" si="207"/>
        <v>0</v>
      </c>
      <c r="H438" s="213">
        <f t="shared" si="207"/>
        <v>0</v>
      </c>
      <c r="I438" s="213">
        <f t="shared" si="207"/>
        <v>0</v>
      </c>
      <c r="J438" s="213">
        <f t="shared" si="207"/>
        <v>0</v>
      </c>
      <c r="K438" s="213">
        <f t="shared" si="207"/>
        <v>0</v>
      </c>
      <c r="L438" s="213">
        <f t="shared" si="207"/>
        <v>0</v>
      </c>
      <c r="M438" s="213">
        <f t="shared" si="207"/>
        <v>0</v>
      </c>
      <c r="N438" s="213">
        <f t="shared" si="207"/>
        <v>0</v>
      </c>
      <c r="O438" s="213">
        <f t="shared" si="207"/>
        <v>0</v>
      </c>
      <c r="P438" s="213">
        <f t="shared" si="207"/>
        <v>0</v>
      </c>
      <c r="Q438" s="213">
        <f t="shared" si="207"/>
        <v>0</v>
      </c>
      <c r="R438" s="213">
        <f t="shared" si="207"/>
        <v>0</v>
      </c>
      <c r="S438" s="213">
        <f t="shared" si="207"/>
        <v>0</v>
      </c>
      <c r="T438" s="213">
        <f t="shared" si="207"/>
        <v>0</v>
      </c>
      <c r="U438" s="213">
        <f t="shared" si="207"/>
        <v>0</v>
      </c>
      <c r="V438" s="213">
        <f t="shared" si="207"/>
        <v>0</v>
      </c>
      <c r="W438" s="213">
        <f t="shared" si="207"/>
        <v>0</v>
      </c>
      <c r="X438" s="213">
        <f t="shared" si="207"/>
        <v>0</v>
      </c>
      <c r="Y438" s="213">
        <f t="shared" si="207"/>
        <v>0</v>
      </c>
      <c r="Z438" s="213">
        <f t="shared" si="207"/>
        <v>0</v>
      </c>
      <c r="AA438" s="213">
        <f t="shared" si="207"/>
        <v>0</v>
      </c>
      <c r="AB438" s="213">
        <f t="shared" si="207"/>
        <v>0</v>
      </c>
      <c r="AC438" s="213">
        <f t="shared" si="207"/>
        <v>0</v>
      </c>
      <c r="AD438" s="213">
        <f t="shared" si="207"/>
        <v>0</v>
      </c>
      <c r="AE438" s="213">
        <f t="shared" si="207"/>
        <v>0</v>
      </c>
      <c r="AF438" s="213">
        <f t="shared" si="207"/>
        <v>0</v>
      </c>
      <c r="AG438" s="213">
        <f t="shared" si="207"/>
        <v>0</v>
      </c>
      <c r="AH438" s="213">
        <f t="shared" si="207"/>
        <v>0</v>
      </c>
      <c r="AI438" s="213">
        <f t="shared" si="207"/>
        <v>0</v>
      </c>
      <c r="AJ438" s="213">
        <f t="shared" si="207"/>
        <v>0</v>
      </c>
      <c r="AK438" s="213">
        <f t="shared" si="207"/>
        <v>0</v>
      </c>
      <c r="AL438" s="213">
        <f t="shared" si="207"/>
        <v>0</v>
      </c>
      <c r="AM438" s="213">
        <f t="shared" si="207"/>
        <v>0</v>
      </c>
      <c r="AN438" s="213">
        <f t="shared" si="207"/>
        <v>0</v>
      </c>
      <c r="AO438" s="213">
        <f t="shared" si="207"/>
        <v>0</v>
      </c>
      <c r="AP438" s="213">
        <f t="shared" si="207"/>
        <v>0</v>
      </c>
    </row>
    <row r="439" spans="1:42" x14ac:dyDescent="0.2">
      <c r="A439" s="16">
        <f>A438+1</f>
        <v>2</v>
      </c>
      <c r="C439" s="214">
        <f t="shared" ref="C439:AP439" si="208">C302</f>
        <v>0</v>
      </c>
      <c r="D439" s="213">
        <f t="shared" si="208"/>
        <v>0</v>
      </c>
      <c r="E439" s="213">
        <f t="shared" si="208"/>
        <v>0</v>
      </c>
      <c r="F439" s="213">
        <f t="shared" si="208"/>
        <v>0</v>
      </c>
      <c r="G439" s="213">
        <f t="shared" si="208"/>
        <v>0</v>
      </c>
      <c r="H439" s="213">
        <f t="shared" si="208"/>
        <v>0</v>
      </c>
      <c r="I439" s="213">
        <f t="shared" si="208"/>
        <v>0</v>
      </c>
      <c r="J439" s="213">
        <f t="shared" si="208"/>
        <v>0</v>
      </c>
      <c r="K439" s="213">
        <f t="shared" si="208"/>
        <v>0</v>
      </c>
      <c r="L439" s="213">
        <f t="shared" si="208"/>
        <v>0</v>
      </c>
      <c r="M439" s="213">
        <f t="shared" si="208"/>
        <v>0</v>
      </c>
      <c r="N439" s="213">
        <f t="shared" si="208"/>
        <v>0</v>
      </c>
      <c r="O439" s="213">
        <f t="shared" si="208"/>
        <v>0</v>
      </c>
      <c r="P439" s="213">
        <f t="shared" si="208"/>
        <v>0</v>
      </c>
      <c r="Q439" s="213">
        <f t="shared" si="208"/>
        <v>0</v>
      </c>
      <c r="R439" s="213">
        <f t="shared" si="208"/>
        <v>0</v>
      </c>
      <c r="S439" s="213">
        <f t="shared" si="208"/>
        <v>0</v>
      </c>
      <c r="T439" s="213">
        <f t="shared" si="208"/>
        <v>0</v>
      </c>
      <c r="U439" s="213">
        <f t="shared" si="208"/>
        <v>0</v>
      </c>
      <c r="V439" s="213">
        <f t="shared" si="208"/>
        <v>0</v>
      </c>
      <c r="W439" s="213">
        <f t="shared" si="208"/>
        <v>0</v>
      </c>
      <c r="X439" s="213">
        <f t="shared" si="208"/>
        <v>0</v>
      </c>
      <c r="Y439" s="213">
        <f t="shared" si="208"/>
        <v>0</v>
      </c>
      <c r="Z439" s="213">
        <f t="shared" si="208"/>
        <v>0</v>
      </c>
      <c r="AA439" s="213">
        <f t="shared" si="208"/>
        <v>0</v>
      </c>
      <c r="AB439" s="213">
        <f t="shared" si="208"/>
        <v>0</v>
      </c>
      <c r="AC439" s="213">
        <f t="shared" si="208"/>
        <v>0</v>
      </c>
      <c r="AD439" s="213">
        <f t="shared" si="208"/>
        <v>0</v>
      </c>
      <c r="AE439" s="213">
        <f t="shared" si="208"/>
        <v>0</v>
      </c>
      <c r="AF439" s="213">
        <f t="shared" si="208"/>
        <v>0</v>
      </c>
      <c r="AG439" s="213">
        <f t="shared" si="208"/>
        <v>0</v>
      </c>
      <c r="AH439" s="213">
        <f t="shared" si="208"/>
        <v>0</v>
      </c>
      <c r="AI439" s="213">
        <f t="shared" si="208"/>
        <v>0</v>
      </c>
      <c r="AJ439" s="213">
        <f t="shared" si="208"/>
        <v>0</v>
      </c>
      <c r="AK439" s="213">
        <f t="shared" si="208"/>
        <v>0</v>
      </c>
      <c r="AL439" s="213">
        <f t="shared" si="208"/>
        <v>0</v>
      </c>
      <c r="AM439" s="213">
        <f t="shared" si="208"/>
        <v>0</v>
      </c>
      <c r="AN439" s="213">
        <f t="shared" si="208"/>
        <v>0</v>
      </c>
      <c r="AO439" s="213">
        <f t="shared" si="208"/>
        <v>0</v>
      </c>
      <c r="AP439" s="213">
        <f t="shared" si="208"/>
        <v>0</v>
      </c>
    </row>
    <row r="440" spans="1:42" x14ac:dyDescent="0.2">
      <c r="A440" s="16">
        <f t="shared" ref="A440:A445" si="209">A439+1</f>
        <v>3</v>
      </c>
      <c r="C440" s="214">
        <f t="shared" ref="C440:AP440" si="210">C303</f>
        <v>0</v>
      </c>
      <c r="D440" s="213">
        <f t="shared" si="210"/>
        <v>0</v>
      </c>
      <c r="E440" s="213">
        <f t="shared" si="210"/>
        <v>0</v>
      </c>
      <c r="F440" s="213">
        <f t="shared" si="210"/>
        <v>0</v>
      </c>
      <c r="G440" s="213">
        <f t="shared" si="210"/>
        <v>0</v>
      </c>
      <c r="H440" s="213">
        <f t="shared" si="210"/>
        <v>0</v>
      </c>
      <c r="I440" s="213">
        <f t="shared" si="210"/>
        <v>0</v>
      </c>
      <c r="J440" s="213">
        <f t="shared" si="210"/>
        <v>0</v>
      </c>
      <c r="K440" s="213">
        <f t="shared" si="210"/>
        <v>0</v>
      </c>
      <c r="L440" s="213">
        <f t="shared" si="210"/>
        <v>0</v>
      </c>
      <c r="M440" s="213">
        <f t="shared" si="210"/>
        <v>0</v>
      </c>
      <c r="N440" s="213">
        <f t="shared" si="210"/>
        <v>0</v>
      </c>
      <c r="O440" s="213">
        <f t="shared" si="210"/>
        <v>0</v>
      </c>
      <c r="P440" s="213">
        <f t="shared" si="210"/>
        <v>0</v>
      </c>
      <c r="Q440" s="213">
        <f t="shared" si="210"/>
        <v>0</v>
      </c>
      <c r="R440" s="213">
        <f t="shared" si="210"/>
        <v>0</v>
      </c>
      <c r="S440" s="213">
        <f t="shared" si="210"/>
        <v>0</v>
      </c>
      <c r="T440" s="213">
        <f t="shared" si="210"/>
        <v>0</v>
      </c>
      <c r="U440" s="213">
        <f t="shared" si="210"/>
        <v>0</v>
      </c>
      <c r="V440" s="213">
        <f t="shared" si="210"/>
        <v>0</v>
      </c>
      <c r="W440" s="213">
        <f t="shared" si="210"/>
        <v>0</v>
      </c>
      <c r="X440" s="213">
        <f t="shared" si="210"/>
        <v>0</v>
      </c>
      <c r="Y440" s="213">
        <f t="shared" si="210"/>
        <v>0</v>
      </c>
      <c r="Z440" s="213">
        <f t="shared" si="210"/>
        <v>0</v>
      </c>
      <c r="AA440" s="213">
        <f t="shared" si="210"/>
        <v>0</v>
      </c>
      <c r="AB440" s="213">
        <f t="shared" si="210"/>
        <v>0</v>
      </c>
      <c r="AC440" s="213">
        <f t="shared" si="210"/>
        <v>0</v>
      </c>
      <c r="AD440" s="213">
        <f t="shared" si="210"/>
        <v>0</v>
      </c>
      <c r="AE440" s="213">
        <f t="shared" si="210"/>
        <v>0</v>
      </c>
      <c r="AF440" s="213">
        <f t="shared" si="210"/>
        <v>0</v>
      </c>
      <c r="AG440" s="213">
        <f t="shared" si="210"/>
        <v>0</v>
      </c>
      <c r="AH440" s="213">
        <f t="shared" si="210"/>
        <v>0</v>
      </c>
      <c r="AI440" s="213">
        <f t="shared" si="210"/>
        <v>0</v>
      </c>
      <c r="AJ440" s="213">
        <f t="shared" si="210"/>
        <v>0</v>
      </c>
      <c r="AK440" s="213">
        <f t="shared" si="210"/>
        <v>0</v>
      </c>
      <c r="AL440" s="213">
        <f t="shared" si="210"/>
        <v>0</v>
      </c>
      <c r="AM440" s="213">
        <f t="shared" si="210"/>
        <v>0</v>
      </c>
      <c r="AN440" s="213">
        <f t="shared" si="210"/>
        <v>0</v>
      </c>
      <c r="AO440" s="213">
        <f t="shared" si="210"/>
        <v>0</v>
      </c>
      <c r="AP440" s="213">
        <f t="shared" si="210"/>
        <v>0</v>
      </c>
    </row>
    <row r="441" spans="1:42" x14ac:dyDescent="0.2">
      <c r="A441" s="16">
        <f t="shared" si="209"/>
        <v>4</v>
      </c>
      <c r="C441" s="214">
        <f t="shared" ref="C441:AP441" si="211">C304</f>
        <v>0</v>
      </c>
      <c r="D441" s="213">
        <f t="shared" si="211"/>
        <v>0</v>
      </c>
      <c r="E441" s="213">
        <f t="shared" si="211"/>
        <v>0</v>
      </c>
      <c r="F441" s="213">
        <f t="shared" si="211"/>
        <v>0</v>
      </c>
      <c r="G441" s="213">
        <f t="shared" si="211"/>
        <v>0</v>
      </c>
      <c r="H441" s="213">
        <f t="shared" si="211"/>
        <v>0</v>
      </c>
      <c r="I441" s="213">
        <f t="shared" si="211"/>
        <v>0</v>
      </c>
      <c r="J441" s="213">
        <f t="shared" si="211"/>
        <v>0</v>
      </c>
      <c r="K441" s="213">
        <f t="shared" si="211"/>
        <v>0</v>
      </c>
      <c r="L441" s="213">
        <f t="shared" si="211"/>
        <v>0</v>
      </c>
      <c r="M441" s="213">
        <f t="shared" si="211"/>
        <v>0</v>
      </c>
      <c r="N441" s="213">
        <f t="shared" si="211"/>
        <v>0</v>
      </c>
      <c r="O441" s="213">
        <f t="shared" si="211"/>
        <v>0</v>
      </c>
      <c r="P441" s="213">
        <f t="shared" si="211"/>
        <v>0</v>
      </c>
      <c r="Q441" s="213">
        <f t="shared" si="211"/>
        <v>0</v>
      </c>
      <c r="R441" s="213">
        <f t="shared" si="211"/>
        <v>0</v>
      </c>
      <c r="S441" s="213">
        <f t="shared" si="211"/>
        <v>0</v>
      </c>
      <c r="T441" s="213">
        <f t="shared" si="211"/>
        <v>0</v>
      </c>
      <c r="U441" s="213">
        <f t="shared" si="211"/>
        <v>0</v>
      </c>
      <c r="V441" s="213">
        <f t="shared" si="211"/>
        <v>0</v>
      </c>
      <c r="W441" s="213">
        <f t="shared" si="211"/>
        <v>0</v>
      </c>
      <c r="X441" s="213">
        <f t="shared" si="211"/>
        <v>0</v>
      </c>
      <c r="Y441" s="213">
        <f t="shared" si="211"/>
        <v>0</v>
      </c>
      <c r="Z441" s="213">
        <f t="shared" si="211"/>
        <v>0</v>
      </c>
      <c r="AA441" s="213">
        <f t="shared" si="211"/>
        <v>0</v>
      </c>
      <c r="AB441" s="213">
        <f t="shared" si="211"/>
        <v>0</v>
      </c>
      <c r="AC441" s="213">
        <f t="shared" si="211"/>
        <v>0</v>
      </c>
      <c r="AD441" s="213">
        <f t="shared" si="211"/>
        <v>0</v>
      </c>
      <c r="AE441" s="213">
        <f t="shared" si="211"/>
        <v>0</v>
      </c>
      <c r="AF441" s="213">
        <f t="shared" si="211"/>
        <v>0</v>
      </c>
      <c r="AG441" s="213">
        <f t="shared" si="211"/>
        <v>0</v>
      </c>
      <c r="AH441" s="213">
        <f t="shared" si="211"/>
        <v>0</v>
      </c>
      <c r="AI441" s="213">
        <f t="shared" si="211"/>
        <v>0</v>
      </c>
      <c r="AJ441" s="213">
        <f t="shared" si="211"/>
        <v>0</v>
      </c>
      <c r="AK441" s="213">
        <f t="shared" si="211"/>
        <v>0</v>
      </c>
      <c r="AL441" s="213">
        <f t="shared" si="211"/>
        <v>0</v>
      </c>
      <c r="AM441" s="213">
        <f t="shared" si="211"/>
        <v>0</v>
      </c>
      <c r="AN441" s="213">
        <f t="shared" si="211"/>
        <v>0</v>
      </c>
      <c r="AO441" s="213">
        <f t="shared" si="211"/>
        <v>0</v>
      </c>
      <c r="AP441" s="213">
        <f t="shared" si="211"/>
        <v>0</v>
      </c>
    </row>
    <row r="442" spans="1:42" x14ac:dyDescent="0.2">
      <c r="A442" s="16">
        <f t="shared" si="209"/>
        <v>5</v>
      </c>
      <c r="C442" s="214">
        <f t="shared" ref="C442:AP442" si="212">C305</f>
        <v>0</v>
      </c>
      <c r="D442" s="213">
        <f t="shared" si="212"/>
        <v>0</v>
      </c>
      <c r="E442" s="213">
        <f t="shared" si="212"/>
        <v>0</v>
      </c>
      <c r="F442" s="213">
        <f t="shared" si="212"/>
        <v>0</v>
      </c>
      <c r="G442" s="213">
        <f t="shared" si="212"/>
        <v>0</v>
      </c>
      <c r="H442" s="213">
        <f t="shared" si="212"/>
        <v>0</v>
      </c>
      <c r="I442" s="213">
        <f t="shared" si="212"/>
        <v>0</v>
      </c>
      <c r="J442" s="213">
        <f t="shared" si="212"/>
        <v>0</v>
      </c>
      <c r="K442" s="213">
        <f t="shared" si="212"/>
        <v>0</v>
      </c>
      <c r="L442" s="213">
        <f t="shared" si="212"/>
        <v>0</v>
      </c>
      <c r="M442" s="213">
        <f t="shared" si="212"/>
        <v>0</v>
      </c>
      <c r="N442" s="213">
        <f t="shared" si="212"/>
        <v>0</v>
      </c>
      <c r="O442" s="213">
        <f t="shared" si="212"/>
        <v>0</v>
      </c>
      <c r="P442" s="213">
        <f t="shared" si="212"/>
        <v>0</v>
      </c>
      <c r="Q442" s="213">
        <f t="shared" si="212"/>
        <v>0</v>
      </c>
      <c r="R442" s="213">
        <f t="shared" si="212"/>
        <v>0</v>
      </c>
      <c r="S442" s="213">
        <f t="shared" si="212"/>
        <v>0</v>
      </c>
      <c r="T442" s="213">
        <f t="shared" si="212"/>
        <v>0</v>
      </c>
      <c r="U442" s="213">
        <f t="shared" si="212"/>
        <v>0</v>
      </c>
      <c r="V442" s="213">
        <f t="shared" si="212"/>
        <v>0</v>
      </c>
      <c r="W442" s="213">
        <f t="shared" si="212"/>
        <v>0</v>
      </c>
      <c r="X442" s="213">
        <f t="shared" si="212"/>
        <v>0</v>
      </c>
      <c r="Y442" s="213">
        <f t="shared" si="212"/>
        <v>0</v>
      </c>
      <c r="Z442" s="213">
        <f t="shared" si="212"/>
        <v>0</v>
      </c>
      <c r="AA442" s="213">
        <f t="shared" si="212"/>
        <v>0</v>
      </c>
      <c r="AB442" s="213">
        <f t="shared" si="212"/>
        <v>0</v>
      </c>
      <c r="AC442" s="213">
        <f t="shared" si="212"/>
        <v>0</v>
      </c>
      <c r="AD442" s="213">
        <f t="shared" si="212"/>
        <v>0</v>
      </c>
      <c r="AE442" s="213">
        <f t="shared" si="212"/>
        <v>0</v>
      </c>
      <c r="AF442" s="213">
        <f t="shared" si="212"/>
        <v>0</v>
      </c>
      <c r="AG442" s="213">
        <f t="shared" si="212"/>
        <v>0</v>
      </c>
      <c r="AH442" s="213">
        <f t="shared" si="212"/>
        <v>0</v>
      </c>
      <c r="AI442" s="213">
        <f t="shared" si="212"/>
        <v>0</v>
      </c>
      <c r="AJ442" s="213">
        <f t="shared" si="212"/>
        <v>0</v>
      </c>
      <c r="AK442" s="213">
        <f t="shared" si="212"/>
        <v>0</v>
      </c>
      <c r="AL442" s="213">
        <f t="shared" si="212"/>
        <v>0</v>
      </c>
      <c r="AM442" s="213">
        <f t="shared" si="212"/>
        <v>0</v>
      </c>
      <c r="AN442" s="213">
        <f t="shared" si="212"/>
        <v>0</v>
      </c>
      <c r="AO442" s="213">
        <f t="shared" si="212"/>
        <v>0</v>
      </c>
      <c r="AP442" s="213">
        <f t="shared" si="212"/>
        <v>0</v>
      </c>
    </row>
    <row r="443" spans="1:42" x14ac:dyDescent="0.2">
      <c r="A443" s="16">
        <f t="shared" si="209"/>
        <v>6</v>
      </c>
      <c r="C443" s="214">
        <f t="shared" ref="C443:AP443" si="213">C306</f>
        <v>0</v>
      </c>
      <c r="D443" s="213">
        <f t="shared" si="213"/>
        <v>0</v>
      </c>
      <c r="E443" s="213">
        <f t="shared" si="213"/>
        <v>0</v>
      </c>
      <c r="F443" s="213">
        <f t="shared" si="213"/>
        <v>0</v>
      </c>
      <c r="G443" s="213">
        <f t="shared" si="213"/>
        <v>0</v>
      </c>
      <c r="H443" s="213">
        <f t="shared" si="213"/>
        <v>0</v>
      </c>
      <c r="I443" s="213">
        <f t="shared" si="213"/>
        <v>0</v>
      </c>
      <c r="J443" s="213">
        <f t="shared" si="213"/>
        <v>0</v>
      </c>
      <c r="K443" s="213">
        <f t="shared" si="213"/>
        <v>0</v>
      </c>
      <c r="L443" s="213">
        <f t="shared" si="213"/>
        <v>0</v>
      </c>
      <c r="M443" s="213">
        <f t="shared" si="213"/>
        <v>0</v>
      </c>
      <c r="N443" s="213">
        <f t="shared" si="213"/>
        <v>0</v>
      </c>
      <c r="O443" s="213">
        <f t="shared" si="213"/>
        <v>0</v>
      </c>
      <c r="P443" s="213">
        <f t="shared" si="213"/>
        <v>0</v>
      </c>
      <c r="Q443" s="213">
        <f t="shared" si="213"/>
        <v>0</v>
      </c>
      <c r="R443" s="213">
        <f t="shared" si="213"/>
        <v>0</v>
      </c>
      <c r="S443" s="213">
        <f t="shared" si="213"/>
        <v>0</v>
      </c>
      <c r="T443" s="213">
        <f t="shared" si="213"/>
        <v>0</v>
      </c>
      <c r="U443" s="213">
        <f t="shared" si="213"/>
        <v>0</v>
      </c>
      <c r="V443" s="213">
        <f t="shared" si="213"/>
        <v>0</v>
      </c>
      <c r="W443" s="213">
        <f t="shared" si="213"/>
        <v>0</v>
      </c>
      <c r="X443" s="213">
        <f t="shared" si="213"/>
        <v>0</v>
      </c>
      <c r="Y443" s="213">
        <f t="shared" si="213"/>
        <v>0</v>
      </c>
      <c r="Z443" s="213">
        <f t="shared" si="213"/>
        <v>0</v>
      </c>
      <c r="AA443" s="213">
        <f t="shared" si="213"/>
        <v>0</v>
      </c>
      <c r="AB443" s="213">
        <f t="shared" si="213"/>
        <v>0</v>
      </c>
      <c r="AC443" s="213">
        <f t="shared" si="213"/>
        <v>0</v>
      </c>
      <c r="AD443" s="213">
        <f t="shared" si="213"/>
        <v>0</v>
      </c>
      <c r="AE443" s="213">
        <f t="shared" si="213"/>
        <v>0</v>
      </c>
      <c r="AF443" s="213">
        <f t="shared" si="213"/>
        <v>0</v>
      </c>
      <c r="AG443" s="213">
        <f t="shared" si="213"/>
        <v>0</v>
      </c>
      <c r="AH443" s="213">
        <f t="shared" si="213"/>
        <v>0</v>
      </c>
      <c r="AI443" s="213">
        <f t="shared" si="213"/>
        <v>0</v>
      </c>
      <c r="AJ443" s="213">
        <f t="shared" si="213"/>
        <v>0</v>
      </c>
      <c r="AK443" s="213">
        <f t="shared" si="213"/>
        <v>0</v>
      </c>
      <c r="AL443" s="213">
        <f t="shared" si="213"/>
        <v>0</v>
      </c>
      <c r="AM443" s="213">
        <f t="shared" si="213"/>
        <v>0</v>
      </c>
      <c r="AN443" s="213">
        <f t="shared" si="213"/>
        <v>0</v>
      </c>
      <c r="AO443" s="213">
        <f t="shared" si="213"/>
        <v>0</v>
      </c>
      <c r="AP443" s="213">
        <f t="shared" si="213"/>
        <v>0</v>
      </c>
    </row>
    <row r="444" spans="1:42" x14ac:dyDescent="0.2">
      <c r="A444" s="16">
        <f t="shared" si="209"/>
        <v>7</v>
      </c>
      <c r="C444" s="214">
        <f t="shared" ref="C444:AP444" si="214">C307</f>
        <v>0</v>
      </c>
      <c r="D444" s="213">
        <f t="shared" si="214"/>
        <v>0</v>
      </c>
      <c r="E444" s="213">
        <f t="shared" si="214"/>
        <v>0</v>
      </c>
      <c r="F444" s="213">
        <f t="shared" si="214"/>
        <v>0</v>
      </c>
      <c r="G444" s="213">
        <f t="shared" si="214"/>
        <v>0</v>
      </c>
      <c r="H444" s="213">
        <f t="shared" si="214"/>
        <v>0</v>
      </c>
      <c r="I444" s="213">
        <f t="shared" si="214"/>
        <v>0</v>
      </c>
      <c r="J444" s="213">
        <f t="shared" si="214"/>
        <v>0</v>
      </c>
      <c r="K444" s="213">
        <f t="shared" si="214"/>
        <v>0</v>
      </c>
      <c r="L444" s="213">
        <f t="shared" si="214"/>
        <v>0</v>
      </c>
      <c r="M444" s="213">
        <f t="shared" si="214"/>
        <v>0</v>
      </c>
      <c r="N444" s="213">
        <f t="shared" si="214"/>
        <v>0</v>
      </c>
      <c r="O444" s="213">
        <f t="shared" si="214"/>
        <v>0</v>
      </c>
      <c r="P444" s="213">
        <f t="shared" si="214"/>
        <v>0</v>
      </c>
      <c r="Q444" s="213">
        <f t="shared" si="214"/>
        <v>0</v>
      </c>
      <c r="R444" s="213">
        <f t="shared" si="214"/>
        <v>0</v>
      </c>
      <c r="S444" s="213">
        <f t="shared" si="214"/>
        <v>0</v>
      </c>
      <c r="T444" s="213">
        <f t="shared" si="214"/>
        <v>0</v>
      </c>
      <c r="U444" s="213">
        <f t="shared" si="214"/>
        <v>0</v>
      </c>
      <c r="V444" s="213">
        <f t="shared" si="214"/>
        <v>0</v>
      </c>
      <c r="W444" s="213">
        <f t="shared" si="214"/>
        <v>0</v>
      </c>
      <c r="X444" s="213">
        <f t="shared" si="214"/>
        <v>0</v>
      </c>
      <c r="Y444" s="213">
        <f t="shared" si="214"/>
        <v>0</v>
      </c>
      <c r="Z444" s="213">
        <f t="shared" si="214"/>
        <v>0</v>
      </c>
      <c r="AA444" s="213">
        <f t="shared" si="214"/>
        <v>0</v>
      </c>
      <c r="AB444" s="213">
        <f t="shared" si="214"/>
        <v>0</v>
      </c>
      <c r="AC444" s="213">
        <f t="shared" si="214"/>
        <v>0</v>
      </c>
      <c r="AD444" s="213">
        <f t="shared" si="214"/>
        <v>0</v>
      </c>
      <c r="AE444" s="213">
        <f t="shared" si="214"/>
        <v>0</v>
      </c>
      <c r="AF444" s="213">
        <f t="shared" si="214"/>
        <v>0</v>
      </c>
      <c r="AG444" s="213">
        <f t="shared" si="214"/>
        <v>0</v>
      </c>
      <c r="AH444" s="213">
        <f t="shared" si="214"/>
        <v>0</v>
      </c>
      <c r="AI444" s="213">
        <f t="shared" si="214"/>
        <v>0</v>
      </c>
      <c r="AJ444" s="213">
        <f t="shared" si="214"/>
        <v>0</v>
      </c>
      <c r="AK444" s="213">
        <f t="shared" si="214"/>
        <v>0</v>
      </c>
      <c r="AL444" s="213">
        <f t="shared" si="214"/>
        <v>0</v>
      </c>
      <c r="AM444" s="213">
        <f t="shared" si="214"/>
        <v>0</v>
      </c>
      <c r="AN444" s="213">
        <f t="shared" si="214"/>
        <v>0</v>
      </c>
      <c r="AO444" s="213">
        <f t="shared" si="214"/>
        <v>0</v>
      </c>
      <c r="AP444" s="213">
        <f t="shared" si="214"/>
        <v>0</v>
      </c>
    </row>
    <row r="445" spans="1:42" x14ac:dyDescent="0.2">
      <c r="A445" s="16">
        <f t="shared" si="209"/>
        <v>8</v>
      </c>
      <c r="C445" s="214">
        <f t="shared" ref="C445:AP445" si="215">C308</f>
        <v>0</v>
      </c>
      <c r="D445" s="213">
        <f t="shared" si="215"/>
        <v>0</v>
      </c>
      <c r="E445" s="213">
        <f t="shared" si="215"/>
        <v>0</v>
      </c>
      <c r="F445" s="213">
        <f t="shared" si="215"/>
        <v>0</v>
      </c>
      <c r="G445" s="213">
        <f t="shared" si="215"/>
        <v>0</v>
      </c>
      <c r="H445" s="213">
        <f t="shared" si="215"/>
        <v>0</v>
      </c>
      <c r="I445" s="213">
        <f t="shared" si="215"/>
        <v>0</v>
      </c>
      <c r="J445" s="213">
        <f t="shared" si="215"/>
        <v>0</v>
      </c>
      <c r="K445" s="213">
        <f t="shared" si="215"/>
        <v>0</v>
      </c>
      <c r="L445" s="213">
        <f t="shared" si="215"/>
        <v>0</v>
      </c>
      <c r="M445" s="213">
        <f t="shared" si="215"/>
        <v>0</v>
      </c>
      <c r="N445" s="213">
        <f t="shared" si="215"/>
        <v>0</v>
      </c>
      <c r="O445" s="213">
        <f t="shared" si="215"/>
        <v>0</v>
      </c>
      <c r="P445" s="213">
        <f t="shared" si="215"/>
        <v>0</v>
      </c>
      <c r="Q445" s="213">
        <f t="shared" si="215"/>
        <v>0</v>
      </c>
      <c r="R445" s="213">
        <f t="shared" si="215"/>
        <v>0</v>
      </c>
      <c r="S445" s="213">
        <f t="shared" si="215"/>
        <v>0</v>
      </c>
      <c r="T445" s="213">
        <f t="shared" si="215"/>
        <v>0</v>
      </c>
      <c r="U445" s="213">
        <f t="shared" si="215"/>
        <v>0</v>
      </c>
      <c r="V445" s="213">
        <f t="shared" si="215"/>
        <v>0</v>
      </c>
      <c r="W445" s="213">
        <f t="shared" si="215"/>
        <v>0</v>
      </c>
      <c r="X445" s="213">
        <f t="shared" si="215"/>
        <v>0</v>
      </c>
      <c r="Y445" s="213">
        <f t="shared" si="215"/>
        <v>0</v>
      </c>
      <c r="Z445" s="213">
        <f t="shared" si="215"/>
        <v>0</v>
      </c>
      <c r="AA445" s="213">
        <f t="shared" si="215"/>
        <v>0</v>
      </c>
      <c r="AB445" s="213">
        <f t="shared" si="215"/>
        <v>0</v>
      </c>
      <c r="AC445" s="213">
        <f t="shared" si="215"/>
        <v>0</v>
      </c>
      <c r="AD445" s="213">
        <f t="shared" si="215"/>
        <v>0</v>
      </c>
      <c r="AE445" s="213">
        <f t="shared" si="215"/>
        <v>0</v>
      </c>
      <c r="AF445" s="213">
        <f t="shared" si="215"/>
        <v>0</v>
      </c>
      <c r="AG445" s="213">
        <f t="shared" si="215"/>
        <v>0</v>
      </c>
      <c r="AH445" s="213">
        <f t="shared" si="215"/>
        <v>0</v>
      </c>
      <c r="AI445" s="213">
        <f t="shared" si="215"/>
        <v>0</v>
      </c>
      <c r="AJ445" s="213">
        <f t="shared" si="215"/>
        <v>0</v>
      </c>
      <c r="AK445" s="213">
        <f t="shared" si="215"/>
        <v>0</v>
      </c>
      <c r="AL445" s="213">
        <f t="shared" si="215"/>
        <v>0</v>
      </c>
      <c r="AM445" s="213">
        <f t="shared" si="215"/>
        <v>0</v>
      </c>
      <c r="AN445" s="213">
        <f t="shared" si="215"/>
        <v>0</v>
      </c>
      <c r="AO445" s="213">
        <f t="shared" si="215"/>
        <v>0</v>
      </c>
      <c r="AP445" s="213">
        <f t="shared" si="215"/>
        <v>0</v>
      </c>
    </row>
    <row r="446" spans="1:42" x14ac:dyDescent="0.2">
      <c r="A446" s="16">
        <f>A445+1</f>
        <v>9</v>
      </c>
      <c r="C446" s="214">
        <f t="shared" ref="C446:AP446" si="216">C309</f>
        <v>0</v>
      </c>
      <c r="D446" s="213">
        <f t="shared" si="216"/>
        <v>0</v>
      </c>
      <c r="E446" s="213">
        <f t="shared" si="216"/>
        <v>0</v>
      </c>
      <c r="F446" s="213">
        <f t="shared" si="216"/>
        <v>0</v>
      </c>
      <c r="G446" s="213">
        <f t="shared" si="216"/>
        <v>0</v>
      </c>
      <c r="H446" s="213">
        <f t="shared" si="216"/>
        <v>0</v>
      </c>
      <c r="I446" s="213">
        <f t="shared" si="216"/>
        <v>0</v>
      </c>
      <c r="J446" s="213">
        <f t="shared" si="216"/>
        <v>0</v>
      </c>
      <c r="K446" s="213">
        <f t="shared" si="216"/>
        <v>0</v>
      </c>
      <c r="L446" s="213">
        <f t="shared" si="216"/>
        <v>0</v>
      </c>
      <c r="M446" s="213">
        <f t="shared" si="216"/>
        <v>0</v>
      </c>
      <c r="N446" s="213">
        <f t="shared" si="216"/>
        <v>0</v>
      </c>
      <c r="O446" s="213">
        <f t="shared" si="216"/>
        <v>0</v>
      </c>
      <c r="P446" s="213">
        <f t="shared" si="216"/>
        <v>0</v>
      </c>
      <c r="Q446" s="213">
        <f t="shared" si="216"/>
        <v>0</v>
      </c>
      <c r="R446" s="213">
        <f t="shared" si="216"/>
        <v>0</v>
      </c>
      <c r="S446" s="213">
        <f t="shared" si="216"/>
        <v>0</v>
      </c>
      <c r="T446" s="213">
        <f t="shared" si="216"/>
        <v>0</v>
      </c>
      <c r="U446" s="213">
        <f t="shared" si="216"/>
        <v>0</v>
      </c>
      <c r="V446" s="213">
        <f t="shared" si="216"/>
        <v>0</v>
      </c>
      <c r="W446" s="213">
        <f t="shared" si="216"/>
        <v>0</v>
      </c>
      <c r="X446" s="213">
        <f t="shared" si="216"/>
        <v>0</v>
      </c>
      <c r="Y446" s="213">
        <f t="shared" si="216"/>
        <v>0</v>
      </c>
      <c r="Z446" s="213">
        <f t="shared" si="216"/>
        <v>0</v>
      </c>
      <c r="AA446" s="213">
        <f t="shared" si="216"/>
        <v>0</v>
      </c>
      <c r="AB446" s="213">
        <f t="shared" si="216"/>
        <v>0</v>
      </c>
      <c r="AC446" s="213">
        <f t="shared" si="216"/>
        <v>0</v>
      </c>
      <c r="AD446" s="213">
        <f t="shared" si="216"/>
        <v>0</v>
      </c>
      <c r="AE446" s="213">
        <f t="shared" si="216"/>
        <v>0</v>
      </c>
      <c r="AF446" s="213">
        <f t="shared" si="216"/>
        <v>0</v>
      </c>
      <c r="AG446" s="213">
        <f t="shared" si="216"/>
        <v>0</v>
      </c>
      <c r="AH446" s="213">
        <f t="shared" si="216"/>
        <v>0</v>
      </c>
      <c r="AI446" s="213">
        <f t="shared" si="216"/>
        <v>0</v>
      </c>
      <c r="AJ446" s="213">
        <f t="shared" si="216"/>
        <v>0</v>
      </c>
      <c r="AK446" s="213">
        <f t="shared" si="216"/>
        <v>0</v>
      </c>
      <c r="AL446" s="213">
        <f t="shared" si="216"/>
        <v>0</v>
      </c>
      <c r="AM446" s="213">
        <f t="shared" si="216"/>
        <v>0</v>
      </c>
      <c r="AN446" s="213">
        <f t="shared" si="216"/>
        <v>0</v>
      </c>
      <c r="AO446" s="213">
        <f t="shared" si="216"/>
        <v>0</v>
      </c>
      <c r="AP446" s="213">
        <f t="shared" si="216"/>
        <v>0</v>
      </c>
    </row>
    <row r="447" spans="1:42" x14ac:dyDescent="0.2">
      <c r="A447" s="16">
        <f t="shared" ref="A447" si="217">A446+1</f>
        <v>10</v>
      </c>
      <c r="C447" s="214">
        <f t="shared" ref="C447:AP447" si="218">C310</f>
        <v>0</v>
      </c>
      <c r="D447" s="213">
        <f t="shared" si="218"/>
        <v>0</v>
      </c>
      <c r="E447" s="213">
        <f t="shared" si="218"/>
        <v>0</v>
      </c>
      <c r="F447" s="213">
        <f t="shared" si="218"/>
        <v>0</v>
      </c>
      <c r="G447" s="213">
        <f t="shared" si="218"/>
        <v>0</v>
      </c>
      <c r="H447" s="213">
        <f t="shared" si="218"/>
        <v>0</v>
      </c>
      <c r="I447" s="213">
        <f t="shared" si="218"/>
        <v>0</v>
      </c>
      <c r="J447" s="213">
        <f t="shared" si="218"/>
        <v>0</v>
      </c>
      <c r="K447" s="213">
        <f t="shared" si="218"/>
        <v>0</v>
      </c>
      <c r="L447" s="213">
        <f t="shared" si="218"/>
        <v>0</v>
      </c>
      <c r="M447" s="213">
        <f t="shared" si="218"/>
        <v>0</v>
      </c>
      <c r="N447" s="213">
        <f t="shared" si="218"/>
        <v>0</v>
      </c>
      <c r="O447" s="213">
        <f t="shared" si="218"/>
        <v>0</v>
      </c>
      <c r="P447" s="213">
        <f t="shared" si="218"/>
        <v>0</v>
      </c>
      <c r="Q447" s="213">
        <f t="shared" si="218"/>
        <v>0</v>
      </c>
      <c r="R447" s="213">
        <f t="shared" si="218"/>
        <v>0</v>
      </c>
      <c r="S447" s="213">
        <f t="shared" si="218"/>
        <v>0</v>
      </c>
      <c r="T447" s="213">
        <f t="shared" si="218"/>
        <v>0</v>
      </c>
      <c r="U447" s="213">
        <f t="shared" si="218"/>
        <v>0</v>
      </c>
      <c r="V447" s="213">
        <f t="shared" si="218"/>
        <v>0</v>
      </c>
      <c r="W447" s="213">
        <f t="shared" si="218"/>
        <v>0</v>
      </c>
      <c r="X447" s="213">
        <f t="shared" si="218"/>
        <v>0</v>
      </c>
      <c r="Y447" s="213">
        <f t="shared" si="218"/>
        <v>0</v>
      </c>
      <c r="Z447" s="213">
        <f t="shared" si="218"/>
        <v>0</v>
      </c>
      <c r="AA447" s="213">
        <f t="shared" si="218"/>
        <v>0</v>
      </c>
      <c r="AB447" s="213">
        <f t="shared" si="218"/>
        <v>0</v>
      </c>
      <c r="AC447" s="213">
        <f t="shared" si="218"/>
        <v>0</v>
      </c>
      <c r="AD447" s="213">
        <f t="shared" si="218"/>
        <v>0</v>
      </c>
      <c r="AE447" s="213">
        <f t="shared" si="218"/>
        <v>0</v>
      </c>
      <c r="AF447" s="213">
        <f t="shared" si="218"/>
        <v>0</v>
      </c>
      <c r="AG447" s="213">
        <f t="shared" si="218"/>
        <v>0</v>
      </c>
      <c r="AH447" s="213">
        <f t="shared" si="218"/>
        <v>0</v>
      </c>
      <c r="AI447" s="213">
        <f t="shared" si="218"/>
        <v>0</v>
      </c>
      <c r="AJ447" s="213">
        <f t="shared" si="218"/>
        <v>0</v>
      </c>
      <c r="AK447" s="213">
        <f t="shared" si="218"/>
        <v>0</v>
      </c>
      <c r="AL447" s="213">
        <f t="shared" si="218"/>
        <v>0</v>
      </c>
      <c r="AM447" s="213">
        <f t="shared" si="218"/>
        <v>0</v>
      </c>
      <c r="AN447" s="213">
        <f t="shared" si="218"/>
        <v>0</v>
      </c>
      <c r="AO447" s="213">
        <f t="shared" si="218"/>
        <v>0</v>
      </c>
      <c r="AP447" s="213">
        <f t="shared" si="218"/>
        <v>0</v>
      </c>
    </row>
    <row r="448" spans="1:42" x14ac:dyDescent="0.2">
      <c r="A448" s="32"/>
      <c r="C448" s="214"/>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2" t="s">
        <v>83</v>
      </c>
      <c r="C449" s="214"/>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16">
        <v>1</v>
      </c>
      <c r="B450" s="196">
        <f t="shared" ref="B450:B459" si="219">SUM(C450:AP450)</f>
        <v>0</v>
      </c>
      <c r="C450" s="214">
        <f t="shared" ref="C450:AP450" si="220">LOOKUP(C438,$B$407:$AP$407,$B$408:$AP$408)*$B627/100</f>
        <v>0</v>
      </c>
      <c r="D450" s="214">
        <f t="shared" si="220"/>
        <v>0</v>
      </c>
      <c r="E450" s="214">
        <f t="shared" si="220"/>
        <v>0</v>
      </c>
      <c r="F450" s="214">
        <f t="shared" si="220"/>
        <v>0</v>
      </c>
      <c r="G450" s="214">
        <f t="shared" si="220"/>
        <v>0</v>
      </c>
      <c r="H450" s="214">
        <f t="shared" si="220"/>
        <v>0</v>
      </c>
      <c r="I450" s="214">
        <f t="shared" si="220"/>
        <v>0</v>
      </c>
      <c r="J450" s="214">
        <f t="shared" si="220"/>
        <v>0</v>
      </c>
      <c r="K450" s="214">
        <f t="shared" si="220"/>
        <v>0</v>
      </c>
      <c r="L450" s="214">
        <f t="shared" si="220"/>
        <v>0</v>
      </c>
      <c r="M450" s="214">
        <f t="shared" si="220"/>
        <v>0</v>
      </c>
      <c r="N450" s="214">
        <f t="shared" si="220"/>
        <v>0</v>
      </c>
      <c r="O450" s="214">
        <f t="shared" si="220"/>
        <v>0</v>
      </c>
      <c r="P450" s="214">
        <f t="shared" si="220"/>
        <v>0</v>
      </c>
      <c r="Q450" s="214">
        <f t="shared" si="220"/>
        <v>0</v>
      </c>
      <c r="R450" s="214">
        <f t="shared" si="220"/>
        <v>0</v>
      </c>
      <c r="S450" s="214">
        <f t="shared" si="220"/>
        <v>0</v>
      </c>
      <c r="T450" s="214">
        <f t="shared" si="220"/>
        <v>0</v>
      </c>
      <c r="U450" s="214">
        <f t="shared" si="220"/>
        <v>0</v>
      </c>
      <c r="V450" s="214">
        <f t="shared" si="220"/>
        <v>0</v>
      </c>
      <c r="W450" s="214">
        <f t="shared" si="220"/>
        <v>0</v>
      </c>
      <c r="X450" s="214">
        <f t="shared" si="220"/>
        <v>0</v>
      </c>
      <c r="Y450" s="214">
        <f t="shared" si="220"/>
        <v>0</v>
      </c>
      <c r="Z450" s="214">
        <f t="shared" si="220"/>
        <v>0</v>
      </c>
      <c r="AA450" s="214">
        <f t="shared" si="220"/>
        <v>0</v>
      </c>
      <c r="AB450" s="214">
        <f t="shared" si="220"/>
        <v>0</v>
      </c>
      <c r="AC450" s="214">
        <f t="shared" si="220"/>
        <v>0</v>
      </c>
      <c r="AD450" s="214">
        <f t="shared" si="220"/>
        <v>0</v>
      </c>
      <c r="AE450" s="214">
        <f t="shared" si="220"/>
        <v>0</v>
      </c>
      <c r="AF450" s="214">
        <f t="shared" si="220"/>
        <v>0</v>
      </c>
      <c r="AG450" s="214">
        <f t="shared" si="220"/>
        <v>0</v>
      </c>
      <c r="AH450" s="214">
        <f t="shared" si="220"/>
        <v>0</v>
      </c>
      <c r="AI450" s="214">
        <f t="shared" si="220"/>
        <v>0</v>
      </c>
      <c r="AJ450" s="214">
        <f t="shared" si="220"/>
        <v>0</v>
      </c>
      <c r="AK450" s="214">
        <f t="shared" si="220"/>
        <v>0</v>
      </c>
      <c r="AL450" s="214">
        <f t="shared" si="220"/>
        <v>0</v>
      </c>
      <c r="AM450" s="214">
        <f t="shared" si="220"/>
        <v>0</v>
      </c>
      <c r="AN450" s="214">
        <f t="shared" si="220"/>
        <v>0</v>
      </c>
      <c r="AO450" s="214">
        <f t="shared" si="220"/>
        <v>0</v>
      </c>
      <c r="AP450" s="214">
        <f t="shared" si="220"/>
        <v>0</v>
      </c>
    </row>
    <row r="451" spans="1:42" x14ac:dyDescent="0.2">
      <c r="A451" s="16">
        <f>A450+1</f>
        <v>2</v>
      </c>
      <c r="B451" s="196">
        <f t="shared" si="219"/>
        <v>0</v>
      </c>
      <c r="C451" s="214">
        <f t="shared" ref="C451:AP451" si="221">LOOKUP(C439,$B$407:$AP$407,$B$408:$AP$408)*$B628/100</f>
        <v>0</v>
      </c>
      <c r="D451" s="214">
        <f t="shared" si="221"/>
        <v>0</v>
      </c>
      <c r="E451" s="214">
        <f t="shared" si="221"/>
        <v>0</v>
      </c>
      <c r="F451" s="214">
        <f t="shared" si="221"/>
        <v>0</v>
      </c>
      <c r="G451" s="214">
        <f t="shared" si="221"/>
        <v>0</v>
      </c>
      <c r="H451" s="214">
        <f t="shared" si="221"/>
        <v>0</v>
      </c>
      <c r="I451" s="214">
        <f t="shared" si="221"/>
        <v>0</v>
      </c>
      <c r="J451" s="214">
        <f t="shared" si="221"/>
        <v>0</v>
      </c>
      <c r="K451" s="214">
        <f t="shared" si="221"/>
        <v>0</v>
      </c>
      <c r="L451" s="214">
        <f t="shared" si="221"/>
        <v>0</v>
      </c>
      <c r="M451" s="214">
        <f t="shared" si="221"/>
        <v>0</v>
      </c>
      <c r="N451" s="214">
        <f t="shared" si="221"/>
        <v>0</v>
      </c>
      <c r="O451" s="214">
        <f t="shared" si="221"/>
        <v>0</v>
      </c>
      <c r="P451" s="214">
        <f t="shared" si="221"/>
        <v>0</v>
      </c>
      <c r="Q451" s="214">
        <f t="shared" si="221"/>
        <v>0</v>
      </c>
      <c r="R451" s="214">
        <f t="shared" si="221"/>
        <v>0</v>
      </c>
      <c r="S451" s="214">
        <f t="shared" si="221"/>
        <v>0</v>
      </c>
      <c r="T451" s="214">
        <f t="shared" si="221"/>
        <v>0</v>
      </c>
      <c r="U451" s="214">
        <f t="shared" si="221"/>
        <v>0</v>
      </c>
      <c r="V451" s="214">
        <f t="shared" si="221"/>
        <v>0</v>
      </c>
      <c r="W451" s="214">
        <f t="shared" si="221"/>
        <v>0</v>
      </c>
      <c r="X451" s="214">
        <f t="shared" si="221"/>
        <v>0</v>
      </c>
      <c r="Y451" s="214">
        <f t="shared" si="221"/>
        <v>0</v>
      </c>
      <c r="Z451" s="214">
        <f t="shared" si="221"/>
        <v>0</v>
      </c>
      <c r="AA451" s="214">
        <f t="shared" si="221"/>
        <v>0</v>
      </c>
      <c r="AB451" s="214">
        <f t="shared" si="221"/>
        <v>0</v>
      </c>
      <c r="AC451" s="214">
        <f t="shared" si="221"/>
        <v>0</v>
      </c>
      <c r="AD451" s="214">
        <f t="shared" si="221"/>
        <v>0</v>
      </c>
      <c r="AE451" s="214">
        <f t="shared" si="221"/>
        <v>0</v>
      </c>
      <c r="AF451" s="214">
        <f t="shared" si="221"/>
        <v>0</v>
      </c>
      <c r="AG451" s="214">
        <f t="shared" si="221"/>
        <v>0</v>
      </c>
      <c r="AH451" s="214">
        <f t="shared" si="221"/>
        <v>0</v>
      </c>
      <c r="AI451" s="214">
        <f t="shared" si="221"/>
        <v>0</v>
      </c>
      <c r="AJ451" s="214">
        <f t="shared" si="221"/>
        <v>0</v>
      </c>
      <c r="AK451" s="214">
        <f t="shared" si="221"/>
        <v>0</v>
      </c>
      <c r="AL451" s="214">
        <f t="shared" si="221"/>
        <v>0</v>
      </c>
      <c r="AM451" s="214">
        <f t="shared" si="221"/>
        <v>0</v>
      </c>
      <c r="AN451" s="214">
        <f t="shared" si="221"/>
        <v>0</v>
      </c>
      <c r="AO451" s="214">
        <f t="shared" si="221"/>
        <v>0</v>
      </c>
      <c r="AP451" s="214">
        <f t="shared" si="221"/>
        <v>0</v>
      </c>
    </row>
    <row r="452" spans="1:42" x14ac:dyDescent="0.2">
      <c r="A452" s="16">
        <f t="shared" ref="A452:A457" si="222">A451+1</f>
        <v>3</v>
      </c>
      <c r="B452" s="196">
        <f t="shared" si="219"/>
        <v>0</v>
      </c>
      <c r="C452" s="214">
        <f t="shared" ref="C452:AP452" si="223">LOOKUP(C440,$B$407:$AP$407,$B$408:$AP$408)*$B629/100</f>
        <v>0</v>
      </c>
      <c r="D452" s="214">
        <f t="shared" si="223"/>
        <v>0</v>
      </c>
      <c r="E452" s="214">
        <f t="shared" si="223"/>
        <v>0</v>
      </c>
      <c r="F452" s="214">
        <f t="shared" si="223"/>
        <v>0</v>
      </c>
      <c r="G452" s="214">
        <f t="shared" si="223"/>
        <v>0</v>
      </c>
      <c r="H452" s="214">
        <f t="shared" si="223"/>
        <v>0</v>
      </c>
      <c r="I452" s="214">
        <f t="shared" si="223"/>
        <v>0</v>
      </c>
      <c r="J452" s="214">
        <f t="shared" si="223"/>
        <v>0</v>
      </c>
      <c r="K452" s="214">
        <f t="shared" si="223"/>
        <v>0</v>
      </c>
      <c r="L452" s="214">
        <f t="shared" si="223"/>
        <v>0</v>
      </c>
      <c r="M452" s="214">
        <f t="shared" si="223"/>
        <v>0</v>
      </c>
      <c r="N452" s="214">
        <f t="shared" si="223"/>
        <v>0</v>
      </c>
      <c r="O452" s="214">
        <f t="shared" si="223"/>
        <v>0</v>
      </c>
      <c r="P452" s="214">
        <f t="shared" si="223"/>
        <v>0</v>
      </c>
      <c r="Q452" s="214">
        <f t="shared" si="223"/>
        <v>0</v>
      </c>
      <c r="R452" s="214">
        <f t="shared" si="223"/>
        <v>0</v>
      </c>
      <c r="S452" s="214">
        <f t="shared" si="223"/>
        <v>0</v>
      </c>
      <c r="T452" s="214">
        <f t="shared" si="223"/>
        <v>0</v>
      </c>
      <c r="U452" s="214">
        <f t="shared" si="223"/>
        <v>0</v>
      </c>
      <c r="V452" s="214">
        <f t="shared" si="223"/>
        <v>0</v>
      </c>
      <c r="W452" s="214">
        <f t="shared" si="223"/>
        <v>0</v>
      </c>
      <c r="X452" s="214">
        <f t="shared" si="223"/>
        <v>0</v>
      </c>
      <c r="Y452" s="214">
        <f t="shared" si="223"/>
        <v>0</v>
      </c>
      <c r="Z452" s="214">
        <f t="shared" si="223"/>
        <v>0</v>
      </c>
      <c r="AA452" s="214">
        <f t="shared" si="223"/>
        <v>0</v>
      </c>
      <c r="AB452" s="214">
        <f t="shared" si="223"/>
        <v>0</v>
      </c>
      <c r="AC452" s="214">
        <f t="shared" si="223"/>
        <v>0</v>
      </c>
      <c r="AD452" s="214">
        <f t="shared" si="223"/>
        <v>0</v>
      </c>
      <c r="AE452" s="214">
        <f t="shared" si="223"/>
        <v>0</v>
      </c>
      <c r="AF452" s="214">
        <f t="shared" si="223"/>
        <v>0</v>
      </c>
      <c r="AG452" s="214">
        <f t="shared" si="223"/>
        <v>0</v>
      </c>
      <c r="AH452" s="214">
        <f t="shared" si="223"/>
        <v>0</v>
      </c>
      <c r="AI452" s="214">
        <f t="shared" si="223"/>
        <v>0</v>
      </c>
      <c r="AJ452" s="214">
        <f t="shared" si="223"/>
        <v>0</v>
      </c>
      <c r="AK452" s="214">
        <f t="shared" si="223"/>
        <v>0</v>
      </c>
      <c r="AL452" s="214">
        <f t="shared" si="223"/>
        <v>0</v>
      </c>
      <c r="AM452" s="214">
        <f t="shared" si="223"/>
        <v>0</v>
      </c>
      <c r="AN452" s="214">
        <f t="shared" si="223"/>
        <v>0</v>
      </c>
      <c r="AO452" s="214">
        <f t="shared" si="223"/>
        <v>0</v>
      </c>
      <c r="AP452" s="214">
        <f t="shared" si="223"/>
        <v>0</v>
      </c>
    </row>
    <row r="453" spans="1:42" x14ac:dyDescent="0.2">
      <c r="A453" s="16">
        <f t="shared" si="222"/>
        <v>4</v>
      </c>
      <c r="B453" s="196">
        <f t="shared" si="219"/>
        <v>0</v>
      </c>
      <c r="C453" s="214">
        <f t="shared" ref="C453:AP453" si="224">LOOKUP(C441,$B$407:$AP$407,$B$408:$AP$408)*$B630/100</f>
        <v>0</v>
      </c>
      <c r="D453" s="214">
        <f t="shared" si="224"/>
        <v>0</v>
      </c>
      <c r="E453" s="214">
        <f t="shared" si="224"/>
        <v>0</v>
      </c>
      <c r="F453" s="214">
        <f t="shared" si="224"/>
        <v>0</v>
      </c>
      <c r="G453" s="214">
        <f t="shared" si="224"/>
        <v>0</v>
      </c>
      <c r="H453" s="214">
        <f t="shared" si="224"/>
        <v>0</v>
      </c>
      <c r="I453" s="214">
        <f t="shared" si="224"/>
        <v>0</v>
      </c>
      <c r="J453" s="214">
        <f t="shared" si="224"/>
        <v>0</v>
      </c>
      <c r="K453" s="214">
        <f t="shared" si="224"/>
        <v>0</v>
      </c>
      <c r="L453" s="214">
        <f t="shared" si="224"/>
        <v>0</v>
      </c>
      <c r="M453" s="214">
        <f t="shared" si="224"/>
        <v>0</v>
      </c>
      <c r="N453" s="214">
        <f t="shared" si="224"/>
        <v>0</v>
      </c>
      <c r="O453" s="214">
        <f t="shared" si="224"/>
        <v>0</v>
      </c>
      <c r="P453" s="214">
        <f t="shared" si="224"/>
        <v>0</v>
      </c>
      <c r="Q453" s="214">
        <f t="shared" si="224"/>
        <v>0</v>
      </c>
      <c r="R453" s="214">
        <f t="shared" si="224"/>
        <v>0</v>
      </c>
      <c r="S453" s="214">
        <f t="shared" si="224"/>
        <v>0</v>
      </c>
      <c r="T453" s="214">
        <f t="shared" si="224"/>
        <v>0</v>
      </c>
      <c r="U453" s="214">
        <f t="shared" si="224"/>
        <v>0</v>
      </c>
      <c r="V453" s="214">
        <f t="shared" si="224"/>
        <v>0</v>
      </c>
      <c r="W453" s="214">
        <f t="shared" si="224"/>
        <v>0</v>
      </c>
      <c r="X453" s="214">
        <f t="shared" si="224"/>
        <v>0</v>
      </c>
      <c r="Y453" s="214">
        <f t="shared" si="224"/>
        <v>0</v>
      </c>
      <c r="Z453" s="214">
        <f t="shared" si="224"/>
        <v>0</v>
      </c>
      <c r="AA453" s="214">
        <f t="shared" si="224"/>
        <v>0</v>
      </c>
      <c r="AB453" s="214">
        <f t="shared" si="224"/>
        <v>0</v>
      </c>
      <c r="AC453" s="214">
        <f t="shared" si="224"/>
        <v>0</v>
      </c>
      <c r="AD453" s="214">
        <f t="shared" si="224"/>
        <v>0</v>
      </c>
      <c r="AE453" s="214">
        <f t="shared" si="224"/>
        <v>0</v>
      </c>
      <c r="AF453" s="214">
        <f t="shared" si="224"/>
        <v>0</v>
      </c>
      <c r="AG453" s="214">
        <f t="shared" si="224"/>
        <v>0</v>
      </c>
      <c r="AH453" s="214">
        <f t="shared" si="224"/>
        <v>0</v>
      </c>
      <c r="AI453" s="214">
        <f t="shared" si="224"/>
        <v>0</v>
      </c>
      <c r="AJ453" s="214">
        <f t="shared" si="224"/>
        <v>0</v>
      </c>
      <c r="AK453" s="214">
        <f t="shared" si="224"/>
        <v>0</v>
      </c>
      <c r="AL453" s="214">
        <f t="shared" si="224"/>
        <v>0</v>
      </c>
      <c r="AM453" s="214">
        <f t="shared" si="224"/>
        <v>0</v>
      </c>
      <c r="AN453" s="214">
        <f t="shared" si="224"/>
        <v>0</v>
      </c>
      <c r="AO453" s="214">
        <f t="shared" si="224"/>
        <v>0</v>
      </c>
      <c r="AP453" s="214">
        <f t="shared" si="224"/>
        <v>0</v>
      </c>
    </row>
    <row r="454" spans="1:42" x14ac:dyDescent="0.2">
      <c r="A454" s="16">
        <f t="shared" si="222"/>
        <v>5</v>
      </c>
      <c r="B454" s="196">
        <f t="shared" si="219"/>
        <v>0</v>
      </c>
      <c r="C454" s="214">
        <f t="shared" ref="C454:AP454" si="225">LOOKUP(C442,$B$407:$AP$407,$B$408:$AP$408)*$B631/100</f>
        <v>0</v>
      </c>
      <c r="D454" s="214">
        <f t="shared" si="225"/>
        <v>0</v>
      </c>
      <c r="E454" s="214">
        <f t="shared" si="225"/>
        <v>0</v>
      </c>
      <c r="F454" s="214">
        <f t="shared" si="225"/>
        <v>0</v>
      </c>
      <c r="G454" s="214">
        <f t="shared" si="225"/>
        <v>0</v>
      </c>
      <c r="H454" s="214">
        <f t="shared" si="225"/>
        <v>0</v>
      </c>
      <c r="I454" s="214">
        <f t="shared" si="225"/>
        <v>0</v>
      </c>
      <c r="J454" s="214">
        <f t="shared" si="225"/>
        <v>0</v>
      </c>
      <c r="K454" s="214">
        <f t="shared" si="225"/>
        <v>0</v>
      </c>
      <c r="L454" s="214">
        <f t="shared" si="225"/>
        <v>0</v>
      </c>
      <c r="M454" s="214">
        <f t="shared" si="225"/>
        <v>0</v>
      </c>
      <c r="N454" s="214">
        <f t="shared" si="225"/>
        <v>0</v>
      </c>
      <c r="O454" s="214">
        <f t="shared" si="225"/>
        <v>0</v>
      </c>
      <c r="P454" s="214">
        <f t="shared" si="225"/>
        <v>0</v>
      </c>
      <c r="Q454" s="214">
        <f t="shared" si="225"/>
        <v>0</v>
      </c>
      <c r="R454" s="214">
        <f t="shared" si="225"/>
        <v>0</v>
      </c>
      <c r="S454" s="214">
        <f t="shared" si="225"/>
        <v>0</v>
      </c>
      <c r="T454" s="214">
        <f t="shared" si="225"/>
        <v>0</v>
      </c>
      <c r="U454" s="214">
        <f t="shared" si="225"/>
        <v>0</v>
      </c>
      <c r="V454" s="214">
        <f t="shared" si="225"/>
        <v>0</v>
      </c>
      <c r="W454" s="214">
        <f t="shared" si="225"/>
        <v>0</v>
      </c>
      <c r="X454" s="214">
        <f t="shared" si="225"/>
        <v>0</v>
      </c>
      <c r="Y454" s="214">
        <f t="shared" si="225"/>
        <v>0</v>
      </c>
      <c r="Z454" s="214">
        <f t="shared" si="225"/>
        <v>0</v>
      </c>
      <c r="AA454" s="214">
        <f t="shared" si="225"/>
        <v>0</v>
      </c>
      <c r="AB454" s="214">
        <f t="shared" si="225"/>
        <v>0</v>
      </c>
      <c r="AC454" s="214">
        <f t="shared" si="225"/>
        <v>0</v>
      </c>
      <c r="AD454" s="214">
        <f t="shared" si="225"/>
        <v>0</v>
      </c>
      <c r="AE454" s="214">
        <f t="shared" si="225"/>
        <v>0</v>
      </c>
      <c r="AF454" s="214">
        <f t="shared" si="225"/>
        <v>0</v>
      </c>
      <c r="AG454" s="214">
        <f t="shared" si="225"/>
        <v>0</v>
      </c>
      <c r="AH454" s="214">
        <f t="shared" si="225"/>
        <v>0</v>
      </c>
      <c r="AI454" s="214">
        <f t="shared" si="225"/>
        <v>0</v>
      </c>
      <c r="AJ454" s="214">
        <f t="shared" si="225"/>
        <v>0</v>
      </c>
      <c r="AK454" s="214">
        <f t="shared" si="225"/>
        <v>0</v>
      </c>
      <c r="AL454" s="214">
        <f t="shared" si="225"/>
        <v>0</v>
      </c>
      <c r="AM454" s="214">
        <f t="shared" si="225"/>
        <v>0</v>
      </c>
      <c r="AN454" s="214">
        <f t="shared" si="225"/>
        <v>0</v>
      </c>
      <c r="AO454" s="214">
        <f t="shared" si="225"/>
        <v>0</v>
      </c>
      <c r="AP454" s="214">
        <f t="shared" si="225"/>
        <v>0</v>
      </c>
    </row>
    <row r="455" spans="1:42" x14ac:dyDescent="0.2">
      <c r="A455" s="16">
        <f t="shared" si="222"/>
        <v>6</v>
      </c>
      <c r="B455" s="196">
        <f t="shared" si="219"/>
        <v>0</v>
      </c>
      <c r="C455" s="214">
        <f t="shared" ref="C455:AP455" si="226">LOOKUP(C443,$B$407:$AP$407,$B$408:$AP$408)*$B632/100</f>
        <v>0</v>
      </c>
      <c r="D455" s="214">
        <f t="shared" si="226"/>
        <v>0</v>
      </c>
      <c r="E455" s="214">
        <f t="shared" si="226"/>
        <v>0</v>
      </c>
      <c r="F455" s="214">
        <f t="shared" si="226"/>
        <v>0</v>
      </c>
      <c r="G455" s="214">
        <f t="shared" si="226"/>
        <v>0</v>
      </c>
      <c r="H455" s="214">
        <f t="shared" si="226"/>
        <v>0</v>
      </c>
      <c r="I455" s="214">
        <f t="shared" si="226"/>
        <v>0</v>
      </c>
      <c r="J455" s="214">
        <f t="shared" si="226"/>
        <v>0</v>
      </c>
      <c r="K455" s="214">
        <f t="shared" si="226"/>
        <v>0</v>
      </c>
      <c r="L455" s="214">
        <f t="shared" si="226"/>
        <v>0</v>
      </c>
      <c r="M455" s="214">
        <f t="shared" si="226"/>
        <v>0</v>
      </c>
      <c r="N455" s="214">
        <f t="shared" si="226"/>
        <v>0</v>
      </c>
      <c r="O455" s="214">
        <f t="shared" si="226"/>
        <v>0</v>
      </c>
      <c r="P455" s="214">
        <f t="shared" si="226"/>
        <v>0</v>
      </c>
      <c r="Q455" s="214">
        <f t="shared" si="226"/>
        <v>0</v>
      </c>
      <c r="R455" s="214">
        <f t="shared" si="226"/>
        <v>0</v>
      </c>
      <c r="S455" s="214">
        <f t="shared" si="226"/>
        <v>0</v>
      </c>
      <c r="T455" s="214">
        <f t="shared" si="226"/>
        <v>0</v>
      </c>
      <c r="U455" s="214">
        <f t="shared" si="226"/>
        <v>0</v>
      </c>
      <c r="V455" s="214">
        <f t="shared" si="226"/>
        <v>0</v>
      </c>
      <c r="W455" s="214">
        <f t="shared" si="226"/>
        <v>0</v>
      </c>
      <c r="X455" s="214">
        <f t="shared" si="226"/>
        <v>0</v>
      </c>
      <c r="Y455" s="214">
        <f t="shared" si="226"/>
        <v>0</v>
      </c>
      <c r="Z455" s="214">
        <f t="shared" si="226"/>
        <v>0</v>
      </c>
      <c r="AA455" s="214">
        <f t="shared" si="226"/>
        <v>0</v>
      </c>
      <c r="AB455" s="214">
        <f t="shared" si="226"/>
        <v>0</v>
      </c>
      <c r="AC455" s="214">
        <f t="shared" si="226"/>
        <v>0</v>
      </c>
      <c r="AD455" s="214">
        <f t="shared" si="226"/>
        <v>0</v>
      </c>
      <c r="AE455" s="214">
        <f t="shared" si="226"/>
        <v>0</v>
      </c>
      <c r="AF455" s="214">
        <f t="shared" si="226"/>
        <v>0</v>
      </c>
      <c r="AG455" s="214">
        <f t="shared" si="226"/>
        <v>0</v>
      </c>
      <c r="AH455" s="214">
        <f t="shared" si="226"/>
        <v>0</v>
      </c>
      <c r="AI455" s="214">
        <f t="shared" si="226"/>
        <v>0</v>
      </c>
      <c r="AJ455" s="214">
        <f t="shared" si="226"/>
        <v>0</v>
      </c>
      <c r="AK455" s="214">
        <f t="shared" si="226"/>
        <v>0</v>
      </c>
      <c r="AL455" s="214">
        <f t="shared" si="226"/>
        <v>0</v>
      </c>
      <c r="AM455" s="214">
        <f t="shared" si="226"/>
        <v>0</v>
      </c>
      <c r="AN455" s="214">
        <f t="shared" si="226"/>
        <v>0</v>
      </c>
      <c r="AO455" s="214">
        <f t="shared" si="226"/>
        <v>0</v>
      </c>
      <c r="AP455" s="214">
        <f t="shared" si="226"/>
        <v>0</v>
      </c>
    </row>
    <row r="456" spans="1:42" x14ac:dyDescent="0.2">
      <c r="A456" s="16">
        <f t="shared" si="222"/>
        <v>7</v>
      </c>
      <c r="B456" s="196">
        <f t="shared" si="219"/>
        <v>0</v>
      </c>
      <c r="C456" s="214">
        <f t="shared" ref="C456:AP456" si="227">LOOKUP(C444,$B$407:$AP$407,$B$408:$AP$408)*$B633/100</f>
        <v>0</v>
      </c>
      <c r="D456" s="214">
        <f t="shared" si="227"/>
        <v>0</v>
      </c>
      <c r="E456" s="214">
        <f t="shared" si="227"/>
        <v>0</v>
      </c>
      <c r="F456" s="214">
        <f t="shared" si="227"/>
        <v>0</v>
      </c>
      <c r="G456" s="214">
        <f t="shared" si="227"/>
        <v>0</v>
      </c>
      <c r="H456" s="214">
        <f t="shared" si="227"/>
        <v>0</v>
      </c>
      <c r="I456" s="214">
        <f t="shared" si="227"/>
        <v>0</v>
      </c>
      <c r="J456" s="214">
        <f t="shared" si="227"/>
        <v>0</v>
      </c>
      <c r="K456" s="214">
        <f t="shared" si="227"/>
        <v>0</v>
      </c>
      <c r="L456" s="214">
        <f t="shared" si="227"/>
        <v>0</v>
      </c>
      <c r="M456" s="214">
        <f t="shared" si="227"/>
        <v>0</v>
      </c>
      <c r="N456" s="214">
        <f t="shared" si="227"/>
        <v>0</v>
      </c>
      <c r="O456" s="214">
        <f t="shared" si="227"/>
        <v>0</v>
      </c>
      <c r="P456" s="214">
        <f t="shared" si="227"/>
        <v>0</v>
      </c>
      <c r="Q456" s="214">
        <f t="shared" si="227"/>
        <v>0</v>
      </c>
      <c r="R456" s="214">
        <f t="shared" si="227"/>
        <v>0</v>
      </c>
      <c r="S456" s="214">
        <f t="shared" si="227"/>
        <v>0</v>
      </c>
      <c r="T456" s="214">
        <f t="shared" si="227"/>
        <v>0</v>
      </c>
      <c r="U456" s="214">
        <f t="shared" si="227"/>
        <v>0</v>
      </c>
      <c r="V456" s="214">
        <f t="shared" si="227"/>
        <v>0</v>
      </c>
      <c r="W456" s="214">
        <f t="shared" si="227"/>
        <v>0</v>
      </c>
      <c r="X456" s="214">
        <f t="shared" si="227"/>
        <v>0</v>
      </c>
      <c r="Y456" s="214">
        <f t="shared" si="227"/>
        <v>0</v>
      </c>
      <c r="Z456" s="214">
        <f t="shared" si="227"/>
        <v>0</v>
      </c>
      <c r="AA456" s="214">
        <f t="shared" si="227"/>
        <v>0</v>
      </c>
      <c r="AB456" s="214">
        <f t="shared" si="227"/>
        <v>0</v>
      </c>
      <c r="AC456" s="214">
        <f t="shared" si="227"/>
        <v>0</v>
      </c>
      <c r="AD456" s="214">
        <f t="shared" si="227"/>
        <v>0</v>
      </c>
      <c r="AE456" s="214">
        <f t="shared" si="227"/>
        <v>0</v>
      </c>
      <c r="AF456" s="214">
        <f t="shared" si="227"/>
        <v>0</v>
      </c>
      <c r="AG456" s="214">
        <f t="shared" si="227"/>
        <v>0</v>
      </c>
      <c r="AH456" s="214">
        <f t="shared" si="227"/>
        <v>0</v>
      </c>
      <c r="AI456" s="214">
        <f t="shared" si="227"/>
        <v>0</v>
      </c>
      <c r="AJ456" s="214">
        <f t="shared" si="227"/>
        <v>0</v>
      </c>
      <c r="AK456" s="214">
        <f t="shared" si="227"/>
        <v>0</v>
      </c>
      <c r="AL456" s="214">
        <f t="shared" si="227"/>
        <v>0</v>
      </c>
      <c r="AM456" s="214">
        <f t="shared" si="227"/>
        <v>0</v>
      </c>
      <c r="AN456" s="214">
        <f t="shared" si="227"/>
        <v>0</v>
      </c>
      <c r="AO456" s="214">
        <f t="shared" si="227"/>
        <v>0</v>
      </c>
      <c r="AP456" s="214">
        <f t="shared" si="227"/>
        <v>0</v>
      </c>
    </row>
    <row r="457" spans="1:42" x14ac:dyDescent="0.2">
      <c r="A457" s="16">
        <f t="shared" si="222"/>
        <v>8</v>
      </c>
      <c r="B457" s="196">
        <f t="shared" si="219"/>
        <v>0</v>
      </c>
      <c r="C457" s="214">
        <f t="shared" ref="C457:AP457" si="228">LOOKUP(C445,$B$407:$AP$407,$B$408:$AP$408)*$B634/100</f>
        <v>0</v>
      </c>
      <c r="D457" s="214">
        <f t="shared" si="228"/>
        <v>0</v>
      </c>
      <c r="E457" s="214">
        <f t="shared" si="228"/>
        <v>0</v>
      </c>
      <c r="F457" s="214">
        <f t="shared" si="228"/>
        <v>0</v>
      </c>
      <c r="G457" s="214">
        <f t="shared" si="228"/>
        <v>0</v>
      </c>
      <c r="H457" s="214">
        <f t="shared" si="228"/>
        <v>0</v>
      </c>
      <c r="I457" s="214">
        <f t="shared" si="228"/>
        <v>0</v>
      </c>
      <c r="J457" s="214">
        <f t="shared" si="228"/>
        <v>0</v>
      </c>
      <c r="K457" s="214">
        <f t="shared" si="228"/>
        <v>0</v>
      </c>
      <c r="L457" s="214">
        <f t="shared" si="228"/>
        <v>0</v>
      </c>
      <c r="M457" s="214">
        <f t="shared" si="228"/>
        <v>0</v>
      </c>
      <c r="N457" s="214">
        <f t="shared" si="228"/>
        <v>0</v>
      </c>
      <c r="O457" s="214">
        <f t="shared" si="228"/>
        <v>0</v>
      </c>
      <c r="P457" s="214">
        <f t="shared" si="228"/>
        <v>0</v>
      </c>
      <c r="Q457" s="214">
        <f t="shared" si="228"/>
        <v>0</v>
      </c>
      <c r="R457" s="214">
        <f t="shared" si="228"/>
        <v>0</v>
      </c>
      <c r="S457" s="214">
        <f t="shared" si="228"/>
        <v>0</v>
      </c>
      <c r="T457" s="214">
        <f t="shared" si="228"/>
        <v>0</v>
      </c>
      <c r="U457" s="214">
        <f t="shared" si="228"/>
        <v>0</v>
      </c>
      <c r="V457" s="214">
        <f t="shared" si="228"/>
        <v>0</v>
      </c>
      <c r="W457" s="214">
        <f t="shared" si="228"/>
        <v>0</v>
      </c>
      <c r="X457" s="214">
        <f t="shared" si="228"/>
        <v>0</v>
      </c>
      <c r="Y457" s="214">
        <f t="shared" si="228"/>
        <v>0</v>
      </c>
      <c r="Z457" s="214">
        <f t="shared" si="228"/>
        <v>0</v>
      </c>
      <c r="AA457" s="214">
        <f t="shared" si="228"/>
        <v>0</v>
      </c>
      <c r="AB457" s="214">
        <f t="shared" si="228"/>
        <v>0</v>
      </c>
      <c r="AC457" s="214">
        <f t="shared" si="228"/>
        <v>0</v>
      </c>
      <c r="AD457" s="214">
        <f t="shared" si="228"/>
        <v>0</v>
      </c>
      <c r="AE457" s="214">
        <f t="shared" si="228"/>
        <v>0</v>
      </c>
      <c r="AF457" s="214">
        <f t="shared" si="228"/>
        <v>0</v>
      </c>
      <c r="AG457" s="214">
        <f t="shared" si="228"/>
        <v>0</v>
      </c>
      <c r="AH457" s="214">
        <f t="shared" si="228"/>
        <v>0</v>
      </c>
      <c r="AI457" s="214">
        <f t="shared" si="228"/>
        <v>0</v>
      </c>
      <c r="AJ457" s="214">
        <f t="shared" si="228"/>
        <v>0</v>
      </c>
      <c r="AK457" s="214">
        <f t="shared" si="228"/>
        <v>0</v>
      </c>
      <c r="AL457" s="214">
        <f t="shared" si="228"/>
        <v>0</v>
      </c>
      <c r="AM457" s="214">
        <f t="shared" si="228"/>
        <v>0</v>
      </c>
      <c r="AN457" s="214">
        <f t="shared" si="228"/>
        <v>0</v>
      </c>
      <c r="AO457" s="214">
        <f t="shared" si="228"/>
        <v>0</v>
      </c>
      <c r="AP457" s="214">
        <f t="shared" si="228"/>
        <v>0</v>
      </c>
    </row>
    <row r="458" spans="1:42" x14ac:dyDescent="0.2">
      <c r="A458" s="16">
        <f>A457+1</f>
        <v>9</v>
      </c>
      <c r="B458" s="196">
        <f t="shared" si="219"/>
        <v>0</v>
      </c>
      <c r="C458" s="214">
        <f t="shared" ref="C458:AP458" si="229">LOOKUP(C446,$B$407:$AP$407,$B$408:$AP$408)*$B635/100</f>
        <v>0</v>
      </c>
      <c r="D458" s="214">
        <f t="shared" si="229"/>
        <v>0</v>
      </c>
      <c r="E458" s="214">
        <f t="shared" si="229"/>
        <v>0</v>
      </c>
      <c r="F458" s="214">
        <f t="shared" si="229"/>
        <v>0</v>
      </c>
      <c r="G458" s="214">
        <f t="shared" si="229"/>
        <v>0</v>
      </c>
      <c r="H458" s="214">
        <f t="shared" si="229"/>
        <v>0</v>
      </c>
      <c r="I458" s="214">
        <f t="shared" si="229"/>
        <v>0</v>
      </c>
      <c r="J458" s="214">
        <f t="shared" si="229"/>
        <v>0</v>
      </c>
      <c r="K458" s="214">
        <f t="shared" si="229"/>
        <v>0</v>
      </c>
      <c r="L458" s="214">
        <f t="shared" si="229"/>
        <v>0</v>
      </c>
      <c r="M458" s="214">
        <f t="shared" si="229"/>
        <v>0</v>
      </c>
      <c r="N458" s="214">
        <f t="shared" si="229"/>
        <v>0</v>
      </c>
      <c r="O458" s="214">
        <f t="shared" si="229"/>
        <v>0</v>
      </c>
      <c r="P458" s="214">
        <f t="shared" si="229"/>
        <v>0</v>
      </c>
      <c r="Q458" s="214">
        <f t="shared" si="229"/>
        <v>0</v>
      </c>
      <c r="R458" s="214">
        <f t="shared" si="229"/>
        <v>0</v>
      </c>
      <c r="S458" s="214">
        <f t="shared" si="229"/>
        <v>0</v>
      </c>
      <c r="T458" s="214">
        <f t="shared" si="229"/>
        <v>0</v>
      </c>
      <c r="U458" s="214">
        <f t="shared" si="229"/>
        <v>0</v>
      </c>
      <c r="V458" s="214">
        <f t="shared" si="229"/>
        <v>0</v>
      </c>
      <c r="W458" s="214">
        <f t="shared" si="229"/>
        <v>0</v>
      </c>
      <c r="X458" s="214">
        <f t="shared" si="229"/>
        <v>0</v>
      </c>
      <c r="Y458" s="214">
        <f t="shared" si="229"/>
        <v>0</v>
      </c>
      <c r="Z458" s="214">
        <f t="shared" si="229"/>
        <v>0</v>
      </c>
      <c r="AA458" s="214">
        <f t="shared" si="229"/>
        <v>0</v>
      </c>
      <c r="AB458" s="214">
        <f t="shared" si="229"/>
        <v>0</v>
      </c>
      <c r="AC458" s="214">
        <f t="shared" si="229"/>
        <v>0</v>
      </c>
      <c r="AD458" s="214">
        <f t="shared" si="229"/>
        <v>0</v>
      </c>
      <c r="AE458" s="214">
        <f t="shared" si="229"/>
        <v>0</v>
      </c>
      <c r="AF458" s="214">
        <f t="shared" si="229"/>
        <v>0</v>
      </c>
      <c r="AG458" s="214">
        <f t="shared" si="229"/>
        <v>0</v>
      </c>
      <c r="AH458" s="214">
        <f t="shared" si="229"/>
        <v>0</v>
      </c>
      <c r="AI458" s="214">
        <f t="shared" si="229"/>
        <v>0</v>
      </c>
      <c r="AJ458" s="214">
        <f t="shared" si="229"/>
        <v>0</v>
      </c>
      <c r="AK458" s="214">
        <f t="shared" si="229"/>
        <v>0</v>
      </c>
      <c r="AL458" s="214">
        <f t="shared" si="229"/>
        <v>0</v>
      </c>
      <c r="AM458" s="214">
        <f t="shared" si="229"/>
        <v>0</v>
      </c>
      <c r="AN458" s="214">
        <f t="shared" si="229"/>
        <v>0</v>
      </c>
      <c r="AO458" s="214">
        <f t="shared" si="229"/>
        <v>0</v>
      </c>
      <c r="AP458" s="214">
        <f t="shared" si="229"/>
        <v>0</v>
      </c>
    </row>
    <row r="459" spans="1:42" x14ac:dyDescent="0.2">
      <c r="A459" s="16">
        <f t="shared" ref="A459" si="230">A458+1</f>
        <v>10</v>
      </c>
      <c r="B459" s="196">
        <f t="shared" si="219"/>
        <v>0</v>
      </c>
      <c r="C459" s="214">
        <f t="shared" ref="C459:AP459" si="231">LOOKUP(C447,$B$407:$AP$407,$B$408:$AP$408)*$B636/100</f>
        <v>0</v>
      </c>
      <c r="D459" s="214">
        <f t="shared" si="231"/>
        <v>0</v>
      </c>
      <c r="E459" s="214">
        <f t="shared" si="231"/>
        <v>0</v>
      </c>
      <c r="F459" s="214">
        <f t="shared" si="231"/>
        <v>0</v>
      </c>
      <c r="G459" s="214">
        <f t="shared" si="231"/>
        <v>0</v>
      </c>
      <c r="H459" s="214">
        <f t="shared" si="231"/>
        <v>0</v>
      </c>
      <c r="I459" s="214">
        <f t="shared" si="231"/>
        <v>0</v>
      </c>
      <c r="J459" s="214">
        <f t="shared" si="231"/>
        <v>0</v>
      </c>
      <c r="K459" s="214">
        <f t="shared" si="231"/>
        <v>0</v>
      </c>
      <c r="L459" s="214">
        <f t="shared" si="231"/>
        <v>0</v>
      </c>
      <c r="M459" s="214">
        <f t="shared" si="231"/>
        <v>0</v>
      </c>
      <c r="N459" s="214">
        <f t="shared" si="231"/>
        <v>0</v>
      </c>
      <c r="O459" s="214">
        <f t="shared" si="231"/>
        <v>0</v>
      </c>
      <c r="P459" s="214">
        <f t="shared" si="231"/>
        <v>0</v>
      </c>
      <c r="Q459" s="214">
        <f t="shared" si="231"/>
        <v>0</v>
      </c>
      <c r="R459" s="214">
        <f t="shared" si="231"/>
        <v>0</v>
      </c>
      <c r="S459" s="214">
        <f t="shared" si="231"/>
        <v>0</v>
      </c>
      <c r="T459" s="214">
        <f t="shared" si="231"/>
        <v>0</v>
      </c>
      <c r="U459" s="214">
        <f t="shared" si="231"/>
        <v>0</v>
      </c>
      <c r="V459" s="214">
        <f t="shared" si="231"/>
        <v>0</v>
      </c>
      <c r="W459" s="214">
        <f t="shared" si="231"/>
        <v>0</v>
      </c>
      <c r="X459" s="214">
        <f t="shared" si="231"/>
        <v>0</v>
      </c>
      <c r="Y459" s="214">
        <f t="shared" si="231"/>
        <v>0</v>
      </c>
      <c r="Z459" s="214">
        <f t="shared" si="231"/>
        <v>0</v>
      </c>
      <c r="AA459" s="214">
        <f t="shared" si="231"/>
        <v>0</v>
      </c>
      <c r="AB459" s="214">
        <f t="shared" si="231"/>
        <v>0</v>
      </c>
      <c r="AC459" s="214">
        <f t="shared" si="231"/>
        <v>0</v>
      </c>
      <c r="AD459" s="214">
        <f t="shared" si="231"/>
        <v>0</v>
      </c>
      <c r="AE459" s="214">
        <f t="shared" si="231"/>
        <v>0</v>
      </c>
      <c r="AF459" s="214">
        <f t="shared" si="231"/>
        <v>0</v>
      </c>
      <c r="AG459" s="214">
        <f t="shared" si="231"/>
        <v>0</v>
      </c>
      <c r="AH459" s="214">
        <f t="shared" si="231"/>
        <v>0</v>
      </c>
      <c r="AI459" s="214">
        <f t="shared" si="231"/>
        <v>0</v>
      </c>
      <c r="AJ459" s="214">
        <f t="shared" si="231"/>
        <v>0</v>
      </c>
      <c r="AK459" s="214">
        <f t="shared" si="231"/>
        <v>0</v>
      </c>
      <c r="AL459" s="214">
        <f t="shared" si="231"/>
        <v>0</v>
      </c>
      <c r="AM459" s="214">
        <f t="shared" si="231"/>
        <v>0</v>
      </c>
      <c r="AN459" s="214">
        <f t="shared" si="231"/>
        <v>0</v>
      </c>
      <c r="AO459" s="214">
        <f t="shared" si="231"/>
        <v>0</v>
      </c>
      <c r="AP459" s="214">
        <f t="shared" si="231"/>
        <v>0</v>
      </c>
    </row>
    <row r="460" spans="1:42" s="16" customFormat="1" x14ac:dyDescent="0.2">
      <c r="A460" s="39" t="s">
        <v>13</v>
      </c>
      <c r="B460" s="19"/>
      <c r="C460" s="214">
        <f>SUM(C450:C459)</f>
        <v>0</v>
      </c>
      <c r="D460" s="214">
        <f t="shared" ref="D460:AP460" si="232">SUM(D450:D459)</f>
        <v>0</v>
      </c>
      <c r="E460" s="214">
        <f t="shared" si="232"/>
        <v>0</v>
      </c>
      <c r="F460" s="214">
        <f t="shared" si="232"/>
        <v>0</v>
      </c>
      <c r="G460" s="214">
        <f t="shared" si="232"/>
        <v>0</v>
      </c>
      <c r="H460" s="214">
        <f t="shared" si="232"/>
        <v>0</v>
      </c>
      <c r="I460" s="214">
        <f t="shared" si="232"/>
        <v>0</v>
      </c>
      <c r="J460" s="214">
        <f t="shared" si="232"/>
        <v>0</v>
      </c>
      <c r="K460" s="214">
        <f t="shared" si="232"/>
        <v>0</v>
      </c>
      <c r="L460" s="214">
        <f t="shared" si="232"/>
        <v>0</v>
      </c>
      <c r="M460" s="214">
        <f t="shared" si="232"/>
        <v>0</v>
      </c>
      <c r="N460" s="214">
        <f t="shared" si="232"/>
        <v>0</v>
      </c>
      <c r="O460" s="214">
        <f t="shared" si="232"/>
        <v>0</v>
      </c>
      <c r="P460" s="214">
        <f t="shared" si="232"/>
        <v>0</v>
      </c>
      <c r="Q460" s="214">
        <f t="shared" si="232"/>
        <v>0</v>
      </c>
      <c r="R460" s="214">
        <f t="shared" si="232"/>
        <v>0</v>
      </c>
      <c r="S460" s="214">
        <f t="shared" si="232"/>
        <v>0</v>
      </c>
      <c r="T460" s="214">
        <f t="shared" si="232"/>
        <v>0</v>
      </c>
      <c r="U460" s="214">
        <f t="shared" si="232"/>
        <v>0</v>
      </c>
      <c r="V460" s="214">
        <f t="shared" si="232"/>
        <v>0</v>
      </c>
      <c r="W460" s="214">
        <f t="shared" si="232"/>
        <v>0</v>
      </c>
      <c r="X460" s="214">
        <f t="shared" si="232"/>
        <v>0</v>
      </c>
      <c r="Y460" s="214">
        <f t="shared" si="232"/>
        <v>0</v>
      </c>
      <c r="Z460" s="214">
        <f t="shared" si="232"/>
        <v>0</v>
      </c>
      <c r="AA460" s="214">
        <f t="shared" si="232"/>
        <v>0</v>
      </c>
      <c r="AB460" s="214">
        <f t="shared" si="232"/>
        <v>0</v>
      </c>
      <c r="AC460" s="214">
        <f t="shared" si="232"/>
        <v>0</v>
      </c>
      <c r="AD460" s="214">
        <f t="shared" si="232"/>
        <v>0</v>
      </c>
      <c r="AE460" s="214">
        <f t="shared" si="232"/>
        <v>0</v>
      </c>
      <c r="AF460" s="214">
        <f t="shared" si="232"/>
        <v>0</v>
      </c>
      <c r="AG460" s="214">
        <f t="shared" si="232"/>
        <v>0</v>
      </c>
      <c r="AH460" s="214">
        <f t="shared" si="232"/>
        <v>0</v>
      </c>
      <c r="AI460" s="214">
        <f t="shared" si="232"/>
        <v>0</v>
      </c>
      <c r="AJ460" s="214">
        <f t="shared" si="232"/>
        <v>0</v>
      </c>
      <c r="AK460" s="214">
        <f t="shared" si="232"/>
        <v>0</v>
      </c>
      <c r="AL460" s="214">
        <f t="shared" si="232"/>
        <v>0</v>
      </c>
      <c r="AM460" s="214">
        <f t="shared" si="232"/>
        <v>0</v>
      </c>
      <c r="AN460" s="214">
        <f t="shared" si="232"/>
        <v>0</v>
      </c>
      <c r="AO460" s="214">
        <f t="shared" si="232"/>
        <v>0</v>
      </c>
      <c r="AP460" s="214">
        <f t="shared" si="232"/>
        <v>0</v>
      </c>
    </row>
    <row r="461" spans="1:42" s="16" customFormat="1" x14ac:dyDescent="0.2">
      <c r="A461" s="39"/>
      <c r="B461" s="19"/>
      <c r="C461" s="214"/>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row>
    <row r="462" spans="1:42" x14ac:dyDescent="0.2">
      <c r="A462" s="30" t="s">
        <v>98</v>
      </c>
      <c r="C462" s="214"/>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79</v>
      </c>
      <c r="C463" s="214"/>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4">
        <v>1</v>
      </c>
      <c r="C464" s="213">
        <f t="shared" ref="C464:AP464" si="233">C327</f>
        <v>0</v>
      </c>
      <c r="D464" s="213">
        <f t="shared" si="233"/>
        <v>0</v>
      </c>
      <c r="E464" s="213">
        <f t="shared" si="233"/>
        <v>0</v>
      </c>
      <c r="F464" s="213">
        <f t="shared" si="233"/>
        <v>0</v>
      </c>
      <c r="G464" s="213">
        <f t="shared" si="233"/>
        <v>0</v>
      </c>
      <c r="H464" s="213">
        <f t="shared" si="233"/>
        <v>0</v>
      </c>
      <c r="I464" s="213">
        <f t="shared" si="233"/>
        <v>0</v>
      </c>
      <c r="J464" s="213">
        <f t="shared" si="233"/>
        <v>0</v>
      </c>
      <c r="K464" s="213">
        <f t="shared" si="233"/>
        <v>0</v>
      </c>
      <c r="L464" s="213">
        <f t="shared" si="233"/>
        <v>0</v>
      </c>
      <c r="M464" s="213">
        <f t="shared" si="233"/>
        <v>0</v>
      </c>
      <c r="N464" s="213">
        <f t="shared" si="233"/>
        <v>0</v>
      </c>
      <c r="O464" s="213">
        <f t="shared" si="233"/>
        <v>0</v>
      </c>
      <c r="P464" s="213">
        <f t="shared" si="233"/>
        <v>0</v>
      </c>
      <c r="Q464" s="213">
        <f t="shared" si="233"/>
        <v>0</v>
      </c>
      <c r="R464" s="213">
        <f t="shared" si="233"/>
        <v>0</v>
      </c>
      <c r="S464" s="213">
        <f t="shared" si="233"/>
        <v>0</v>
      </c>
      <c r="T464" s="213">
        <f t="shared" si="233"/>
        <v>0</v>
      </c>
      <c r="U464" s="213">
        <f t="shared" si="233"/>
        <v>0</v>
      </c>
      <c r="V464" s="213">
        <f t="shared" si="233"/>
        <v>0</v>
      </c>
      <c r="W464" s="213">
        <f t="shared" si="233"/>
        <v>0</v>
      </c>
      <c r="X464" s="213">
        <f t="shared" si="233"/>
        <v>0</v>
      </c>
      <c r="Y464" s="213">
        <f t="shared" si="233"/>
        <v>0</v>
      </c>
      <c r="Z464" s="213">
        <f t="shared" si="233"/>
        <v>0</v>
      </c>
      <c r="AA464" s="213">
        <f t="shared" si="233"/>
        <v>0</v>
      </c>
      <c r="AB464" s="213">
        <f t="shared" si="233"/>
        <v>0</v>
      </c>
      <c r="AC464" s="213">
        <f t="shared" si="233"/>
        <v>0</v>
      </c>
      <c r="AD464" s="213">
        <f t="shared" si="233"/>
        <v>0</v>
      </c>
      <c r="AE464" s="213">
        <f t="shared" si="233"/>
        <v>0</v>
      </c>
      <c r="AF464" s="213">
        <f t="shared" si="233"/>
        <v>0</v>
      </c>
      <c r="AG464" s="213">
        <f t="shared" si="233"/>
        <v>0</v>
      </c>
      <c r="AH464" s="213">
        <f t="shared" si="233"/>
        <v>0</v>
      </c>
      <c r="AI464" s="213">
        <f t="shared" si="233"/>
        <v>0</v>
      </c>
      <c r="AJ464" s="213">
        <f t="shared" si="233"/>
        <v>0</v>
      </c>
      <c r="AK464" s="213">
        <f t="shared" si="233"/>
        <v>0</v>
      </c>
      <c r="AL464" s="213">
        <f t="shared" si="233"/>
        <v>0</v>
      </c>
      <c r="AM464" s="213">
        <f t="shared" si="233"/>
        <v>0</v>
      </c>
      <c r="AN464" s="213">
        <f t="shared" si="233"/>
        <v>0</v>
      </c>
      <c r="AO464" s="213">
        <f t="shared" si="233"/>
        <v>0</v>
      </c>
      <c r="AP464" s="213">
        <f t="shared" si="233"/>
        <v>0</v>
      </c>
    </row>
    <row r="465" spans="1:42" x14ac:dyDescent="0.2">
      <c r="A465" s="4">
        <f>A464+1</f>
        <v>2</v>
      </c>
      <c r="C465" s="213">
        <f t="shared" ref="C465:AP465" si="234">C328</f>
        <v>0</v>
      </c>
      <c r="D465" s="213">
        <f t="shared" si="234"/>
        <v>0</v>
      </c>
      <c r="E465" s="213">
        <f t="shared" si="234"/>
        <v>0</v>
      </c>
      <c r="F465" s="213">
        <f t="shared" si="234"/>
        <v>0</v>
      </c>
      <c r="G465" s="213">
        <f t="shared" si="234"/>
        <v>0</v>
      </c>
      <c r="H465" s="213">
        <f t="shared" si="234"/>
        <v>0</v>
      </c>
      <c r="I465" s="213">
        <f t="shared" si="234"/>
        <v>0</v>
      </c>
      <c r="J465" s="213">
        <f t="shared" si="234"/>
        <v>0</v>
      </c>
      <c r="K465" s="213">
        <f t="shared" si="234"/>
        <v>0</v>
      </c>
      <c r="L465" s="213">
        <f t="shared" si="234"/>
        <v>0</v>
      </c>
      <c r="M465" s="213">
        <f t="shared" si="234"/>
        <v>0</v>
      </c>
      <c r="N465" s="213">
        <f t="shared" si="234"/>
        <v>0</v>
      </c>
      <c r="O465" s="213">
        <f t="shared" si="234"/>
        <v>0</v>
      </c>
      <c r="P465" s="213">
        <f t="shared" si="234"/>
        <v>0</v>
      </c>
      <c r="Q465" s="213">
        <f t="shared" si="234"/>
        <v>0</v>
      </c>
      <c r="R465" s="213">
        <f t="shared" si="234"/>
        <v>0</v>
      </c>
      <c r="S465" s="213">
        <f t="shared" si="234"/>
        <v>0</v>
      </c>
      <c r="T465" s="213">
        <f t="shared" si="234"/>
        <v>0</v>
      </c>
      <c r="U465" s="213">
        <f t="shared" si="234"/>
        <v>0</v>
      </c>
      <c r="V465" s="213">
        <f t="shared" si="234"/>
        <v>0</v>
      </c>
      <c r="W465" s="213">
        <f t="shared" si="234"/>
        <v>0</v>
      </c>
      <c r="X465" s="213">
        <f t="shared" si="234"/>
        <v>0</v>
      </c>
      <c r="Y465" s="213">
        <f t="shared" si="234"/>
        <v>0</v>
      </c>
      <c r="Z465" s="213">
        <f t="shared" si="234"/>
        <v>0</v>
      </c>
      <c r="AA465" s="213">
        <f t="shared" si="234"/>
        <v>0</v>
      </c>
      <c r="AB465" s="213">
        <f t="shared" si="234"/>
        <v>0</v>
      </c>
      <c r="AC465" s="213">
        <f t="shared" si="234"/>
        <v>0</v>
      </c>
      <c r="AD465" s="213">
        <f t="shared" si="234"/>
        <v>0</v>
      </c>
      <c r="AE465" s="213">
        <f t="shared" si="234"/>
        <v>0</v>
      </c>
      <c r="AF465" s="213">
        <f t="shared" si="234"/>
        <v>0</v>
      </c>
      <c r="AG465" s="213">
        <f t="shared" si="234"/>
        <v>0</v>
      </c>
      <c r="AH465" s="213">
        <f t="shared" si="234"/>
        <v>0</v>
      </c>
      <c r="AI465" s="213">
        <f t="shared" si="234"/>
        <v>0</v>
      </c>
      <c r="AJ465" s="213">
        <f t="shared" si="234"/>
        <v>0</v>
      </c>
      <c r="AK465" s="213">
        <f t="shared" si="234"/>
        <v>0</v>
      </c>
      <c r="AL465" s="213">
        <f t="shared" si="234"/>
        <v>0</v>
      </c>
      <c r="AM465" s="213">
        <f t="shared" si="234"/>
        <v>0</v>
      </c>
      <c r="AN465" s="213">
        <f t="shared" si="234"/>
        <v>0</v>
      </c>
      <c r="AO465" s="213">
        <f t="shared" si="234"/>
        <v>0</v>
      </c>
      <c r="AP465" s="213">
        <f t="shared" si="234"/>
        <v>0</v>
      </c>
    </row>
    <row r="466" spans="1:42" x14ac:dyDescent="0.2">
      <c r="A466" s="4">
        <f t="shared" ref="A466:A471" si="235">A465+1</f>
        <v>3</v>
      </c>
      <c r="C466" s="213">
        <f t="shared" ref="C466:AP466" si="236">C329</f>
        <v>0</v>
      </c>
      <c r="D466" s="213">
        <f t="shared" si="236"/>
        <v>0</v>
      </c>
      <c r="E466" s="213">
        <f t="shared" si="236"/>
        <v>0</v>
      </c>
      <c r="F466" s="213">
        <f t="shared" si="236"/>
        <v>0</v>
      </c>
      <c r="G466" s="213">
        <f t="shared" si="236"/>
        <v>0</v>
      </c>
      <c r="H466" s="213">
        <f t="shared" si="236"/>
        <v>0</v>
      </c>
      <c r="I466" s="213">
        <f t="shared" si="236"/>
        <v>0</v>
      </c>
      <c r="J466" s="213">
        <f t="shared" si="236"/>
        <v>0</v>
      </c>
      <c r="K466" s="213">
        <f t="shared" si="236"/>
        <v>0</v>
      </c>
      <c r="L466" s="213">
        <f t="shared" si="236"/>
        <v>0</v>
      </c>
      <c r="M466" s="213">
        <f t="shared" si="236"/>
        <v>0</v>
      </c>
      <c r="N466" s="213">
        <f t="shared" si="236"/>
        <v>0</v>
      </c>
      <c r="O466" s="213">
        <f t="shared" si="236"/>
        <v>0</v>
      </c>
      <c r="P466" s="213">
        <f t="shared" si="236"/>
        <v>0</v>
      </c>
      <c r="Q466" s="213">
        <f t="shared" si="236"/>
        <v>0</v>
      </c>
      <c r="R466" s="213">
        <f t="shared" si="236"/>
        <v>0</v>
      </c>
      <c r="S466" s="213">
        <f t="shared" si="236"/>
        <v>0</v>
      </c>
      <c r="T466" s="213">
        <f t="shared" si="236"/>
        <v>0</v>
      </c>
      <c r="U466" s="213">
        <f t="shared" si="236"/>
        <v>0</v>
      </c>
      <c r="V466" s="213">
        <f t="shared" si="236"/>
        <v>0</v>
      </c>
      <c r="W466" s="213">
        <f t="shared" si="236"/>
        <v>0</v>
      </c>
      <c r="X466" s="213">
        <f t="shared" si="236"/>
        <v>0</v>
      </c>
      <c r="Y466" s="213">
        <f t="shared" si="236"/>
        <v>0</v>
      </c>
      <c r="Z466" s="213">
        <f t="shared" si="236"/>
        <v>0</v>
      </c>
      <c r="AA466" s="213">
        <f t="shared" si="236"/>
        <v>0</v>
      </c>
      <c r="AB466" s="213">
        <f t="shared" si="236"/>
        <v>0</v>
      </c>
      <c r="AC466" s="213">
        <f t="shared" si="236"/>
        <v>0</v>
      </c>
      <c r="AD466" s="213">
        <f t="shared" si="236"/>
        <v>0</v>
      </c>
      <c r="AE466" s="213">
        <f t="shared" si="236"/>
        <v>0</v>
      </c>
      <c r="AF466" s="213">
        <f t="shared" si="236"/>
        <v>0</v>
      </c>
      <c r="AG466" s="213">
        <f t="shared" si="236"/>
        <v>0</v>
      </c>
      <c r="AH466" s="213">
        <f t="shared" si="236"/>
        <v>0</v>
      </c>
      <c r="AI466" s="213">
        <f t="shared" si="236"/>
        <v>0</v>
      </c>
      <c r="AJ466" s="213">
        <f t="shared" si="236"/>
        <v>0</v>
      </c>
      <c r="AK466" s="213">
        <f t="shared" si="236"/>
        <v>0</v>
      </c>
      <c r="AL466" s="213">
        <f t="shared" si="236"/>
        <v>0</v>
      </c>
      <c r="AM466" s="213">
        <f t="shared" si="236"/>
        <v>0</v>
      </c>
      <c r="AN466" s="213">
        <f t="shared" si="236"/>
        <v>0</v>
      </c>
      <c r="AO466" s="213">
        <f t="shared" si="236"/>
        <v>0</v>
      </c>
      <c r="AP466" s="213">
        <f t="shared" si="236"/>
        <v>0</v>
      </c>
    </row>
    <row r="467" spans="1:42" x14ac:dyDescent="0.2">
      <c r="A467" s="4">
        <f t="shared" si="235"/>
        <v>4</v>
      </c>
      <c r="C467" s="213">
        <f t="shared" ref="C467:AP467" si="237">C330</f>
        <v>0</v>
      </c>
      <c r="D467" s="213">
        <f t="shared" si="237"/>
        <v>0</v>
      </c>
      <c r="E467" s="213">
        <f t="shared" si="237"/>
        <v>0</v>
      </c>
      <c r="F467" s="213">
        <f t="shared" si="237"/>
        <v>0</v>
      </c>
      <c r="G467" s="213">
        <f t="shared" si="237"/>
        <v>0</v>
      </c>
      <c r="H467" s="213">
        <f t="shared" si="237"/>
        <v>0</v>
      </c>
      <c r="I467" s="213">
        <f t="shared" si="237"/>
        <v>0</v>
      </c>
      <c r="J467" s="213">
        <f t="shared" si="237"/>
        <v>0</v>
      </c>
      <c r="K467" s="213">
        <f t="shared" si="237"/>
        <v>0</v>
      </c>
      <c r="L467" s="213">
        <f t="shared" si="237"/>
        <v>0</v>
      </c>
      <c r="M467" s="213">
        <f t="shared" si="237"/>
        <v>0</v>
      </c>
      <c r="N467" s="213">
        <f t="shared" si="237"/>
        <v>0</v>
      </c>
      <c r="O467" s="213">
        <f t="shared" si="237"/>
        <v>0</v>
      </c>
      <c r="P467" s="213">
        <f t="shared" si="237"/>
        <v>0</v>
      </c>
      <c r="Q467" s="213">
        <f t="shared" si="237"/>
        <v>0</v>
      </c>
      <c r="R467" s="213">
        <f t="shared" si="237"/>
        <v>0</v>
      </c>
      <c r="S467" s="213">
        <f t="shared" si="237"/>
        <v>0</v>
      </c>
      <c r="T467" s="213">
        <f t="shared" si="237"/>
        <v>0</v>
      </c>
      <c r="U467" s="213">
        <f t="shared" si="237"/>
        <v>0</v>
      </c>
      <c r="V467" s="213">
        <f t="shared" si="237"/>
        <v>0</v>
      </c>
      <c r="W467" s="213">
        <f t="shared" si="237"/>
        <v>0</v>
      </c>
      <c r="X467" s="213">
        <f t="shared" si="237"/>
        <v>0</v>
      </c>
      <c r="Y467" s="213">
        <f t="shared" si="237"/>
        <v>0</v>
      </c>
      <c r="Z467" s="213">
        <f t="shared" si="237"/>
        <v>0</v>
      </c>
      <c r="AA467" s="213">
        <f t="shared" si="237"/>
        <v>0</v>
      </c>
      <c r="AB467" s="213">
        <f t="shared" si="237"/>
        <v>0</v>
      </c>
      <c r="AC467" s="213">
        <f t="shared" si="237"/>
        <v>0</v>
      </c>
      <c r="AD467" s="213">
        <f t="shared" si="237"/>
        <v>0</v>
      </c>
      <c r="AE467" s="213">
        <f t="shared" si="237"/>
        <v>0</v>
      </c>
      <c r="AF467" s="213">
        <f t="shared" si="237"/>
        <v>0</v>
      </c>
      <c r="AG467" s="213">
        <f t="shared" si="237"/>
        <v>0</v>
      </c>
      <c r="AH467" s="213">
        <f t="shared" si="237"/>
        <v>0</v>
      </c>
      <c r="AI467" s="213">
        <f t="shared" si="237"/>
        <v>0</v>
      </c>
      <c r="AJ467" s="213">
        <f t="shared" si="237"/>
        <v>0</v>
      </c>
      <c r="AK467" s="213">
        <f t="shared" si="237"/>
        <v>0</v>
      </c>
      <c r="AL467" s="213">
        <f t="shared" si="237"/>
        <v>0</v>
      </c>
      <c r="AM467" s="213">
        <f t="shared" si="237"/>
        <v>0</v>
      </c>
      <c r="AN467" s="213">
        <f t="shared" si="237"/>
        <v>0</v>
      </c>
      <c r="AO467" s="213">
        <f t="shared" si="237"/>
        <v>0</v>
      </c>
      <c r="AP467" s="213">
        <f t="shared" si="237"/>
        <v>0</v>
      </c>
    </row>
    <row r="468" spans="1:42" x14ac:dyDescent="0.2">
      <c r="A468" s="4">
        <f t="shared" si="235"/>
        <v>5</v>
      </c>
      <c r="C468" s="213">
        <f t="shared" ref="C468:AP468" si="238">C331</f>
        <v>0</v>
      </c>
      <c r="D468" s="213">
        <f t="shared" si="238"/>
        <v>0</v>
      </c>
      <c r="E468" s="213">
        <f t="shared" si="238"/>
        <v>0</v>
      </c>
      <c r="F468" s="213">
        <f t="shared" si="238"/>
        <v>0</v>
      </c>
      <c r="G468" s="213">
        <f t="shared" si="238"/>
        <v>0</v>
      </c>
      <c r="H468" s="213">
        <f t="shared" si="238"/>
        <v>0</v>
      </c>
      <c r="I468" s="213">
        <f t="shared" si="238"/>
        <v>0</v>
      </c>
      <c r="J468" s="213">
        <f t="shared" si="238"/>
        <v>0</v>
      </c>
      <c r="K468" s="213">
        <f t="shared" si="238"/>
        <v>0</v>
      </c>
      <c r="L468" s="213">
        <f t="shared" si="238"/>
        <v>0</v>
      </c>
      <c r="M468" s="213">
        <f t="shared" si="238"/>
        <v>0</v>
      </c>
      <c r="N468" s="213">
        <f t="shared" si="238"/>
        <v>0</v>
      </c>
      <c r="O468" s="213">
        <f t="shared" si="238"/>
        <v>0</v>
      </c>
      <c r="P468" s="213">
        <f t="shared" si="238"/>
        <v>0</v>
      </c>
      <c r="Q468" s="213">
        <f t="shared" si="238"/>
        <v>0</v>
      </c>
      <c r="R468" s="213">
        <f t="shared" si="238"/>
        <v>0</v>
      </c>
      <c r="S468" s="213">
        <f t="shared" si="238"/>
        <v>0</v>
      </c>
      <c r="T468" s="213">
        <f t="shared" si="238"/>
        <v>0</v>
      </c>
      <c r="U468" s="213">
        <f t="shared" si="238"/>
        <v>0</v>
      </c>
      <c r="V468" s="213">
        <f t="shared" si="238"/>
        <v>0</v>
      </c>
      <c r="W468" s="213">
        <f t="shared" si="238"/>
        <v>0</v>
      </c>
      <c r="X468" s="213">
        <f t="shared" si="238"/>
        <v>0</v>
      </c>
      <c r="Y468" s="213">
        <f t="shared" si="238"/>
        <v>0</v>
      </c>
      <c r="Z468" s="213">
        <f t="shared" si="238"/>
        <v>0</v>
      </c>
      <c r="AA468" s="213">
        <f t="shared" si="238"/>
        <v>0</v>
      </c>
      <c r="AB468" s="213">
        <f t="shared" si="238"/>
        <v>0</v>
      </c>
      <c r="AC468" s="213">
        <f t="shared" si="238"/>
        <v>0</v>
      </c>
      <c r="AD468" s="213">
        <f t="shared" si="238"/>
        <v>0</v>
      </c>
      <c r="AE468" s="213">
        <f t="shared" si="238"/>
        <v>0</v>
      </c>
      <c r="AF468" s="213">
        <f t="shared" si="238"/>
        <v>0</v>
      </c>
      <c r="AG468" s="213">
        <f t="shared" si="238"/>
        <v>0</v>
      </c>
      <c r="AH468" s="213">
        <f t="shared" si="238"/>
        <v>0</v>
      </c>
      <c r="AI468" s="213">
        <f t="shared" si="238"/>
        <v>0</v>
      </c>
      <c r="AJ468" s="213">
        <f t="shared" si="238"/>
        <v>0</v>
      </c>
      <c r="AK468" s="213">
        <f t="shared" si="238"/>
        <v>0</v>
      </c>
      <c r="AL468" s="213">
        <f t="shared" si="238"/>
        <v>0</v>
      </c>
      <c r="AM468" s="213">
        <f t="shared" si="238"/>
        <v>0</v>
      </c>
      <c r="AN468" s="213">
        <f t="shared" si="238"/>
        <v>0</v>
      </c>
      <c r="AO468" s="213">
        <f t="shared" si="238"/>
        <v>0</v>
      </c>
      <c r="AP468" s="213">
        <f t="shared" si="238"/>
        <v>0</v>
      </c>
    </row>
    <row r="469" spans="1:42" x14ac:dyDescent="0.2">
      <c r="A469" s="4">
        <f t="shared" si="235"/>
        <v>6</v>
      </c>
      <c r="C469" s="213">
        <f t="shared" ref="C469:AP469" si="239">C332</f>
        <v>0</v>
      </c>
      <c r="D469" s="213">
        <f t="shared" si="239"/>
        <v>0</v>
      </c>
      <c r="E469" s="213">
        <f t="shared" si="239"/>
        <v>0</v>
      </c>
      <c r="F469" s="213">
        <f t="shared" si="239"/>
        <v>0</v>
      </c>
      <c r="G469" s="213">
        <f t="shared" si="239"/>
        <v>0</v>
      </c>
      <c r="H469" s="213">
        <f t="shared" si="239"/>
        <v>0</v>
      </c>
      <c r="I469" s="213">
        <f t="shared" si="239"/>
        <v>0</v>
      </c>
      <c r="J469" s="213">
        <f t="shared" si="239"/>
        <v>0</v>
      </c>
      <c r="K469" s="213">
        <f t="shared" si="239"/>
        <v>0</v>
      </c>
      <c r="L469" s="213">
        <f t="shared" si="239"/>
        <v>0</v>
      </c>
      <c r="M469" s="213">
        <f t="shared" si="239"/>
        <v>0</v>
      </c>
      <c r="N469" s="213">
        <f t="shared" si="239"/>
        <v>0</v>
      </c>
      <c r="O469" s="213">
        <f t="shared" si="239"/>
        <v>0</v>
      </c>
      <c r="P469" s="213">
        <f t="shared" si="239"/>
        <v>0</v>
      </c>
      <c r="Q469" s="213">
        <f t="shared" si="239"/>
        <v>0</v>
      </c>
      <c r="R469" s="213">
        <f t="shared" si="239"/>
        <v>0</v>
      </c>
      <c r="S469" s="213">
        <f t="shared" si="239"/>
        <v>0</v>
      </c>
      <c r="T469" s="213">
        <f t="shared" si="239"/>
        <v>0</v>
      </c>
      <c r="U469" s="213">
        <f t="shared" si="239"/>
        <v>0</v>
      </c>
      <c r="V469" s="213">
        <f t="shared" si="239"/>
        <v>0</v>
      </c>
      <c r="W469" s="213">
        <f t="shared" si="239"/>
        <v>0</v>
      </c>
      <c r="X469" s="213">
        <f t="shared" si="239"/>
        <v>0</v>
      </c>
      <c r="Y469" s="213">
        <f t="shared" si="239"/>
        <v>0</v>
      </c>
      <c r="Z469" s="213">
        <f t="shared" si="239"/>
        <v>0</v>
      </c>
      <c r="AA469" s="213">
        <f t="shared" si="239"/>
        <v>0</v>
      </c>
      <c r="AB469" s="213">
        <f t="shared" si="239"/>
        <v>0</v>
      </c>
      <c r="AC469" s="213">
        <f t="shared" si="239"/>
        <v>0</v>
      </c>
      <c r="AD469" s="213">
        <f t="shared" si="239"/>
        <v>0</v>
      </c>
      <c r="AE469" s="213">
        <f t="shared" si="239"/>
        <v>0</v>
      </c>
      <c r="AF469" s="213">
        <f t="shared" si="239"/>
        <v>0</v>
      </c>
      <c r="AG469" s="213">
        <f t="shared" si="239"/>
        <v>0</v>
      </c>
      <c r="AH469" s="213">
        <f t="shared" si="239"/>
        <v>0</v>
      </c>
      <c r="AI469" s="213">
        <f t="shared" si="239"/>
        <v>0</v>
      </c>
      <c r="AJ469" s="213">
        <f t="shared" si="239"/>
        <v>0</v>
      </c>
      <c r="AK469" s="213">
        <f t="shared" si="239"/>
        <v>0</v>
      </c>
      <c r="AL469" s="213">
        <f t="shared" si="239"/>
        <v>0</v>
      </c>
      <c r="AM469" s="213">
        <f t="shared" si="239"/>
        <v>0</v>
      </c>
      <c r="AN469" s="213">
        <f t="shared" si="239"/>
        <v>0</v>
      </c>
      <c r="AO469" s="213">
        <f t="shared" si="239"/>
        <v>0</v>
      </c>
      <c r="AP469" s="213">
        <f t="shared" si="239"/>
        <v>0</v>
      </c>
    </row>
    <row r="470" spans="1:42" x14ac:dyDescent="0.2">
      <c r="A470" s="4">
        <f t="shared" si="235"/>
        <v>7</v>
      </c>
      <c r="C470" s="213">
        <f t="shared" ref="C470:AP470" si="240">C333</f>
        <v>0</v>
      </c>
      <c r="D470" s="213">
        <f t="shared" si="240"/>
        <v>0</v>
      </c>
      <c r="E470" s="213">
        <f t="shared" si="240"/>
        <v>0</v>
      </c>
      <c r="F470" s="213">
        <f t="shared" si="240"/>
        <v>0</v>
      </c>
      <c r="G470" s="213">
        <f t="shared" si="240"/>
        <v>0</v>
      </c>
      <c r="H470" s="213">
        <f t="shared" si="240"/>
        <v>0</v>
      </c>
      <c r="I470" s="213">
        <f t="shared" si="240"/>
        <v>0</v>
      </c>
      <c r="J470" s="213">
        <f t="shared" si="240"/>
        <v>0</v>
      </c>
      <c r="K470" s="213">
        <f t="shared" si="240"/>
        <v>0</v>
      </c>
      <c r="L470" s="213">
        <f t="shared" si="240"/>
        <v>0</v>
      </c>
      <c r="M470" s="213">
        <f t="shared" si="240"/>
        <v>0</v>
      </c>
      <c r="N470" s="213">
        <f t="shared" si="240"/>
        <v>0</v>
      </c>
      <c r="O470" s="213">
        <f t="shared" si="240"/>
        <v>0</v>
      </c>
      <c r="P470" s="213">
        <f t="shared" si="240"/>
        <v>0</v>
      </c>
      <c r="Q470" s="213">
        <f t="shared" si="240"/>
        <v>0</v>
      </c>
      <c r="R470" s="213">
        <f t="shared" si="240"/>
        <v>0</v>
      </c>
      <c r="S470" s="213">
        <f t="shared" si="240"/>
        <v>0</v>
      </c>
      <c r="T470" s="213">
        <f t="shared" si="240"/>
        <v>0</v>
      </c>
      <c r="U470" s="213">
        <f t="shared" si="240"/>
        <v>0</v>
      </c>
      <c r="V470" s="213">
        <f t="shared" si="240"/>
        <v>0</v>
      </c>
      <c r="W470" s="213">
        <f t="shared" si="240"/>
        <v>0</v>
      </c>
      <c r="X470" s="213">
        <f t="shared" si="240"/>
        <v>0</v>
      </c>
      <c r="Y470" s="213">
        <f t="shared" si="240"/>
        <v>0</v>
      </c>
      <c r="Z470" s="213">
        <f t="shared" si="240"/>
        <v>0</v>
      </c>
      <c r="AA470" s="213">
        <f t="shared" si="240"/>
        <v>0</v>
      </c>
      <c r="AB470" s="213">
        <f t="shared" si="240"/>
        <v>0</v>
      </c>
      <c r="AC470" s="213">
        <f t="shared" si="240"/>
        <v>0</v>
      </c>
      <c r="AD470" s="213">
        <f t="shared" si="240"/>
        <v>0</v>
      </c>
      <c r="AE470" s="213">
        <f t="shared" si="240"/>
        <v>0</v>
      </c>
      <c r="AF470" s="213">
        <f t="shared" si="240"/>
        <v>0</v>
      </c>
      <c r="AG470" s="213">
        <f t="shared" si="240"/>
        <v>0</v>
      </c>
      <c r="AH470" s="213">
        <f t="shared" si="240"/>
        <v>0</v>
      </c>
      <c r="AI470" s="213">
        <f t="shared" si="240"/>
        <v>0</v>
      </c>
      <c r="AJ470" s="213">
        <f t="shared" si="240"/>
        <v>0</v>
      </c>
      <c r="AK470" s="213">
        <f t="shared" si="240"/>
        <v>0</v>
      </c>
      <c r="AL470" s="213">
        <f t="shared" si="240"/>
        <v>0</v>
      </c>
      <c r="AM470" s="213">
        <f t="shared" si="240"/>
        <v>0</v>
      </c>
      <c r="AN470" s="213">
        <f t="shared" si="240"/>
        <v>0</v>
      </c>
      <c r="AO470" s="213">
        <f t="shared" si="240"/>
        <v>0</v>
      </c>
      <c r="AP470" s="213">
        <f t="shared" si="240"/>
        <v>0</v>
      </c>
    </row>
    <row r="471" spans="1:42" x14ac:dyDescent="0.2">
      <c r="A471" s="4">
        <f t="shared" si="235"/>
        <v>8</v>
      </c>
      <c r="C471" s="213">
        <f t="shared" ref="C471:AP471" si="241">C334</f>
        <v>0</v>
      </c>
      <c r="D471" s="213">
        <f t="shared" si="241"/>
        <v>0</v>
      </c>
      <c r="E471" s="213">
        <f t="shared" si="241"/>
        <v>0</v>
      </c>
      <c r="F471" s="213">
        <f t="shared" si="241"/>
        <v>0</v>
      </c>
      <c r="G471" s="213">
        <f t="shared" si="241"/>
        <v>0</v>
      </c>
      <c r="H471" s="213">
        <f t="shared" si="241"/>
        <v>0</v>
      </c>
      <c r="I471" s="213">
        <f t="shared" si="241"/>
        <v>0</v>
      </c>
      <c r="J471" s="213">
        <f t="shared" si="241"/>
        <v>0</v>
      </c>
      <c r="K471" s="213">
        <f t="shared" si="241"/>
        <v>0</v>
      </c>
      <c r="L471" s="213">
        <f t="shared" si="241"/>
        <v>0</v>
      </c>
      <c r="M471" s="213">
        <f t="shared" si="241"/>
        <v>0</v>
      </c>
      <c r="N471" s="213">
        <f t="shared" si="241"/>
        <v>0</v>
      </c>
      <c r="O471" s="213">
        <f t="shared" si="241"/>
        <v>0</v>
      </c>
      <c r="P471" s="213">
        <f t="shared" si="241"/>
        <v>0</v>
      </c>
      <c r="Q471" s="213">
        <f t="shared" si="241"/>
        <v>0</v>
      </c>
      <c r="R471" s="213">
        <f t="shared" si="241"/>
        <v>0</v>
      </c>
      <c r="S471" s="213">
        <f t="shared" si="241"/>
        <v>0</v>
      </c>
      <c r="T471" s="213">
        <f t="shared" si="241"/>
        <v>0</v>
      </c>
      <c r="U471" s="213">
        <f t="shared" si="241"/>
        <v>0</v>
      </c>
      <c r="V471" s="213">
        <f t="shared" si="241"/>
        <v>0</v>
      </c>
      <c r="W471" s="213">
        <f t="shared" si="241"/>
        <v>0</v>
      </c>
      <c r="X471" s="213">
        <f t="shared" si="241"/>
        <v>0</v>
      </c>
      <c r="Y471" s="213">
        <f t="shared" si="241"/>
        <v>0</v>
      </c>
      <c r="Z471" s="213">
        <f t="shared" si="241"/>
        <v>0</v>
      </c>
      <c r="AA471" s="213">
        <f t="shared" si="241"/>
        <v>0</v>
      </c>
      <c r="AB471" s="213">
        <f t="shared" si="241"/>
        <v>0</v>
      </c>
      <c r="AC471" s="213">
        <f t="shared" si="241"/>
        <v>0</v>
      </c>
      <c r="AD471" s="213">
        <f t="shared" si="241"/>
        <v>0</v>
      </c>
      <c r="AE471" s="213">
        <f t="shared" si="241"/>
        <v>0</v>
      </c>
      <c r="AF471" s="213">
        <f t="shared" si="241"/>
        <v>0</v>
      </c>
      <c r="AG471" s="213">
        <f t="shared" si="241"/>
        <v>0</v>
      </c>
      <c r="AH471" s="213">
        <f t="shared" si="241"/>
        <v>0</v>
      </c>
      <c r="AI471" s="213">
        <f t="shared" si="241"/>
        <v>0</v>
      </c>
      <c r="AJ471" s="213">
        <f t="shared" si="241"/>
        <v>0</v>
      </c>
      <c r="AK471" s="213">
        <f t="shared" si="241"/>
        <v>0</v>
      </c>
      <c r="AL471" s="213">
        <f t="shared" si="241"/>
        <v>0</v>
      </c>
      <c r="AM471" s="213">
        <f t="shared" si="241"/>
        <v>0</v>
      </c>
      <c r="AN471" s="213">
        <f t="shared" si="241"/>
        <v>0</v>
      </c>
      <c r="AO471" s="213">
        <f t="shared" si="241"/>
        <v>0</v>
      </c>
      <c r="AP471" s="213">
        <f t="shared" si="241"/>
        <v>0</v>
      </c>
    </row>
    <row r="472" spans="1:42" x14ac:dyDescent="0.2">
      <c r="A472" s="4">
        <f>A471+1</f>
        <v>9</v>
      </c>
      <c r="C472" s="213">
        <f t="shared" ref="C472:AP472" si="242">C335</f>
        <v>0</v>
      </c>
      <c r="D472" s="213">
        <f t="shared" si="242"/>
        <v>0</v>
      </c>
      <c r="E472" s="213">
        <f t="shared" si="242"/>
        <v>0</v>
      </c>
      <c r="F472" s="213">
        <f t="shared" si="242"/>
        <v>0</v>
      </c>
      <c r="G472" s="213">
        <f t="shared" si="242"/>
        <v>0</v>
      </c>
      <c r="H472" s="213">
        <f t="shared" si="242"/>
        <v>0</v>
      </c>
      <c r="I472" s="213">
        <f t="shared" si="242"/>
        <v>0</v>
      </c>
      <c r="J472" s="213">
        <f t="shared" si="242"/>
        <v>0</v>
      </c>
      <c r="K472" s="213">
        <f t="shared" si="242"/>
        <v>0</v>
      </c>
      <c r="L472" s="213">
        <f t="shared" si="242"/>
        <v>0</v>
      </c>
      <c r="M472" s="213">
        <f t="shared" si="242"/>
        <v>0</v>
      </c>
      <c r="N472" s="213">
        <f t="shared" si="242"/>
        <v>0</v>
      </c>
      <c r="O472" s="213">
        <f t="shared" si="242"/>
        <v>0</v>
      </c>
      <c r="P472" s="213">
        <f t="shared" si="242"/>
        <v>0</v>
      </c>
      <c r="Q472" s="213">
        <f t="shared" si="242"/>
        <v>0</v>
      </c>
      <c r="R472" s="213">
        <f t="shared" si="242"/>
        <v>0</v>
      </c>
      <c r="S472" s="213">
        <f t="shared" si="242"/>
        <v>0</v>
      </c>
      <c r="T472" s="213">
        <f t="shared" si="242"/>
        <v>0</v>
      </c>
      <c r="U472" s="213">
        <f t="shared" si="242"/>
        <v>0</v>
      </c>
      <c r="V472" s="213">
        <f t="shared" si="242"/>
        <v>0</v>
      </c>
      <c r="W472" s="213">
        <f t="shared" si="242"/>
        <v>0</v>
      </c>
      <c r="X472" s="213">
        <f t="shared" si="242"/>
        <v>0</v>
      </c>
      <c r="Y472" s="213">
        <f t="shared" si="242"/>
        <v>0</v>
      </c>
      <c r="Z472" s="213">
        <f t="shared" si="242"/>
        <v>0</v>
      </c>
      <c r="AA472" s="213">
        <f t="shared" si="242"/>
        <v>0</v>
      </c>
      <c r="AB472" s="213">
        <f t="shared" si="242"/>
        <v>0</v>
      </c>
      <c r="AC472" s="213">
        <f t="shared" si="242"/>
        <v>0</v>
      </c>
      <c r="AD472" s="213">
        <f t="shared" si="242"/>
        <v>0</v>
      </c>
      <c r="AE472" s="213">
        <f t="shared" si="242"/>
        <v>0</v>
      </c>
      <c r="AF472" s="213">
        <f t="shared" si="242"/>
        <v>0</v>
      </c>
      <c r="AG472" s="213">
        <f t="shared" si="242"/>
        <v>0</v>
      </c>
      <c r="AH472" s="213">
        <f t="shared" si="242"/>
        <v>0</v>
      </c>
      <c r="AI472" s="213">
        <f t="shared" si="242"/>
        <v>0</v>
      </c>
      <c r="AJ472" s="213">
        <f t="shared" si="242"/>
        <v>0</v>
      </c>
      <c r="AK472" s="213">
        <f t="shared" si="242"/>
        <v>0</v>
      </c>
      <c r="AL472" s="213">
        <f t="shared" si="242"/>
        <v>0</v>
      </c>
      <c r="AM472" s="213">
        <f t="shared" si="242"/>
        <v>0</v>
      </c>
      <c r="AN472" s="213">
        <f t="shared" si="242"/>
        <v>0</v>
      </c>
      <c r="AO472" s="213">
        <f t="shared" si="242"/>
        <v>0</v>
      </c>
      <c r="AP472" s="213">
        <f t="shared" si="242"/>
        <v>0</v>
      </c>
    </row>
    <row r="473" spans="1:42" x14ac:dyDescent="0.2">
      <c r="A473" s="4">
        <f t="shared" ref="A473" si="243">A472+1</f>
        <v>10</v>
      </c>
      <c r="C473" s="213">
        <f t="shared" ref="C473:AP473" si="244">C336</f>
        <v>0</v>
      </c>
      <c r="D473" s="213">
        <f t="shared" si="244"/>
        <v>0</v>
      </c>
      <c r="E473" s="213">
        <f t="shared" si="244"/>
        <v>0</v>
      </c>
      <c r="F473" s="213">
        <f t="shared" si="244"/>
        <v>0</v>
      </c>
      <c r="G473" s="213">
        <f t="shared" si="244"/>
        <v>0</v>
      </c>
      <c r="H473" s="213">
        <f t="shared" si="244"/>
        <v>0</v>
      </c>
      <c r="I473" s="213">
        <f t="shared" si="244"/>
        <v>0</v>
      </c>
      <c r="J473" s="213">
        <f t="shared" si="244"/>
        <v>0</v>
      </c>
      <c r="K473" s="213">
        <f t="shared" si="244"/>
        <v>0</v>
      </c>
      <c r="L473" s="213">
        <f t="shared" si="244"/>
        <v>0</v>
      </c>
      <c r="M473" s="213">
        <f t="shared" si="244"/>
        <v>0</v>
      </c>
      <c r="N473" s="213">
        <f t="shared" si="244"/>
        <v>0</v>
      </c>
      <c r="O473" s="213">
        <f t="shared" si="244"/>
        <v>0</v>
      </c>
      <c r="P473" s="213">
        <f t="shared" si="244"/>
        <v>0</v>
      </c>
      <c r="Q473" s="213">
        <f t="shared" si="244"/>
        <v>0</v>
      </c>
      <c r="R473" s="213">
        <f t="shared" si="244"/>
        <v>0</v>
      </c>
      <c r="S473" s="213">
        <f t="shared" si="244"/>
        <v>0</v>
      </c>
      <c r="T473" s="213">
        <f t="shared" si="244"/>
        <v>0</v>
      </c>
      <c r="U473" s="213">
        <f t="shared" si="244"/>
        <v>0</v>
      </c>
      <c r="V473" s="213">
        <f t="shared" si="244"/>
        <v>0</v>
      </c>
      <c r="W473" s="213">
        <f t="shared" si="244"/>
        <v>0</v>
      </c>
      <c r="X473" s="213">
        <f t="shared" si="244"/>
        <v>0</v>
      </c>
      <c r="Y473" s="213">
        <f t="shared" si="244"/>
        <v>0</v>
      </c>
      <c r="Z473" s="213">
        <f t="shared" si="244"/>
        <v>0</v>
      </c>
      <c r="AA473" s="213">
        <f t="shared" si="244"/>
        <v>0</v>
      </c>
      <c r="AB473" s="213">
        <f t="shared" si="244"/>
        <v>0</v>
      </c>
      <c r="AC473" s="213">
        <f t="shared" si="244"/>
        <v>0</v>
      </c>
      <c r="AD473" s="213">
        <f t="shared" si="244"/>
        <v>0</v>
      </c>
      <c r="AE473" s="213">
        <f t="shared" si="244"/>
        <v>0</v>
      </c>
      <c r="AF473" s="213">
        <f t="shared" si="244"/>
        <v>0</v>
      </c>
      <c r="AG473" s="213">
        <f t="shared" si="244"/>
        <v>0</v>
      </c>
      <c r="AH473" s="213">
        <f t="shared" si="244"/>
        <v>0</v>
      </c>
      <c r="AI473" s="213">
        <f t="shared" si="244"/>
        <v>0</v>
      </c>
      <c r="AJ473" s="213">
        <f t="shared" si="244"/>
        <v>0</v>
      </c>
      <c r="AK473" s="213">
        <f t="shared" si="244"/>
        <v>0</v>
      </c>
      <c r="AL473" s="213">
        <f t="shared" si="244"/>
        <v>0</v>
      </c>
      <c r="AM473" s="213">
        <f t="shared" si="244"/>
        <v>0</v>
      </c>
      <c r="AN473" s="213">
        <f t="shared" si="244"/>
        <v>0</v>
      </c>
      <c r="AO473" s="213">
        <f t="shared" si="244"/>
        <v>0</v>
      </c>
      <c r="AP473" s="213">
        <f t="shared" si="244"/>
        <v>0</v>
      </c>
    </row>
    <row r="474" spans="1:42" x14ac:dyDescent="0.2">
      <c r="A474" s="3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row>
    <row r="475" spans="1:42" x14ac:dyDescent="0.2">
      <c r="A475" s="32" t="s">
        <v>83</v>
      </c>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4">
        <v>1</v>
      </c>
      <c r="B476" s="233">
        <f t="shared" ref="B476:B485" si="245">SUM(C476:AP476)</f>
        <v>0</v>
      </c>
      <c r="C476" s="235">
        <f t="shared" ref="C476:AP476" si="246">LOOKUP(C464,$B$407:$AP$407,$B$408:$AP$408)*$B659/100</f>
        <v>0</v>
      </c>
      <c r="D476" s="235">
        <f t="shared" si="246"/>
        <v>0</v>
      </c>
      <c r="E476" s="235">
        <f t="shared" si="246"/>
        <v>0</v>
      </c>
      <c r="F476" s="235">
        <f t="shared" si="246"/>
        <v>0</v>
      </c>
      <c r="G476" s="235">
        <f t="shared" si="246"/>
        <v>0</v>
      </c>
      <c r="H476" s="235">
        <f t="shared" si="246"/>
        <v>0</v>
      </c>
      <c r="I476" s="235">
        <f t="shared" si="246"/>
        <v>0</v>
      </c>
      <c r="J476" s="235">
        <f t="shared" si="246"/>
        <v>0</v>
      </c>
      <c r="K476" s="235">
        <f t="shared" si="246"/>
        <v>0</v>
      </c>
      <c r="L476" s="235">
        <f t="shared" si="246"/>
        <v>0</v>
      </c>
      <c r="M476" s="235">
        <f t="shared" si="246"/>
        <v>0</v>
      </c>
      <c r="N476" s="235">
        <f t="shared" si="246"/>
        <v>0</v>
      </c>
      <c r="O476" s="235">
        <f t="shared" si="246"/>
        <v>0</v>
      </c>
      <c r="P476" s="235">
        <f t="shared" si="246"/>
        <v>0</v>
      </c>
      <c r="Q476" s="235">
        <f t="shared" si="246"/>
        <v>0</v>
      </c>
      <c r="R476" s="235">
        <f t="shared" si="246"/>
        <v>0</v>
      </c>
      <c r="S476" s="235">
        <f t="shared" si="246"/>
        <v>0</v>
      </c>
      <c r="T476" s="235">
        <f t="shared" si="246"/>
        <v>0</v>
      </c>
      <c r="U476" s="235">
        <f t="shared" si="246"/>
        <v>0</v>
      </c>
      <c r="V476" s="235">
        <f t="shared" si="246"/>
        <v>0</v>
      </c>
      <c r="W476" s="235">
        <f t="shared" si="246"/>
        <v>0</v>
      </c>
      <c r="X476" s="235">
        <f t="shared" si="246"/>
        <v>0</v>
      </c>
      <c r="Y476" s="235">
        <f t="shared" si="246"/>
        <v>0</v>
      </c>
      <c r="Z476" s="235">
        <f t="shared" si="246"/>
        <v>0</v>
      </c>
      <c r="AA476" s="235">
        <f t="shared" si="246"/>
        <v>0</v>
      </c>
      <c r="AB476" s="235">
        <f t="shared" si="246"/>
        <v>0</v>
      </c>
      <c r="AC476" s="235">
        <f t="shared" si="246"/>
        <v>0</v>
      </c>
      <c r="AD476" s="235">
        <f t="shared" si="246"/>
        <v>0</v>
      </c>
      <c r="AE476" s="235">
        <f t="shared" si="246"/>
        <v>0</v>
      </c>
      <c r="AF476" s="235">
        <f t="shared" si="246"/>
        <v>0</v>
      </c>
      <c r="AG476" s="235">
        <f t="shared" si="246"/>
        <v>0</v>
      </c>
      <c r="AH476" s="235">
        <f t="shared" si="246"/>
        <v>0</v>
      </c>
      <c r="AI476" s="235">
        <f t="shared" si="246"/>
        <v>0</v>
      </c>
      <c r="AJ476" s="235">
        <f t="shared" si="246"/>
        <v>0</v>
      </c>
      <c r="AK476" s="235">
        <f t="shared" si="246"/>
        <v>0</v>
      </c>
      <c r="AL476" s="235">
        <f t="shared" si="246"/>
        <v>0</v>
      </c>
      <c r="AM476" s="235">
        <f t="shared" si="246"/>
        <v>0</v>
      </c>
      <c r="AN476" s="235">
        <f t="shared" si="246"/>
        <v>0</v>
      </c>
      <c r="AO476" s="235">
        <f t="shared" si="246"/>
        <v>0</v>
      </c>
      <c r="AP476" s="235">
        <f t="shared" si="246"/>
        <v>0</v>
      </c>
    </row>
    <row r="477" spans="1:42" x14ac:dyDescent="0.2">
      <c r="A477" s="4">
        <f>A476+1</f>
        <v>2</v>
      </c>
      <c r="B477" s="233">
        <f t="shared" si="245"/>
        <v>0</v>
      </c>
      <c r="C477" s="235">
        <f t="shared" ref="C477:AP477" si="247">LOOKUP(C465,$B$407:$AP$407,$B$408:$AP$408)*$B660/100</f>
        <v>0</v>
      </c>
      <c r="D477" s="235">
        <f t="shared" si="247"/>
        <v>0</v>
      </c>
      <c r="E477" s="235">
        <f t="shared" si="247"/>
        <v>0</v>
      </c>
      <c r="F477" s="235">
        <f t="shared" si="247"/>
        <v>0</v>
      </c>
      <c r="G477" s="235">
        <f t="shared" si="247"/>
        <v>0</v>
      </c>
      <c r="H477" s="235">
        <f t="shared" si="247"/>
        <v>0</v>
      </c>
      <c r="I477" s="235">
        <f t="shared" si="247"/>
        <v>0</v>
      </c>
      <c r="J477" s="235">
        <f t="shared" si="247"/>
        <v>0</v>
      </c>
      <c r="K477" s="235">
        <f t="shared" si="247"/>
        <v>0</v>
      </c>
      <c r="L477" s="235">
        <f t="shared" si="247"/>
        <v>0</v>
      </c>
      <c r="M477" s="235">
        <f t="shared" si="247"/>
        <v>0</v>
      </c>
      <c r="N477" s="235">
        <f t="shared" si="247"/>
        <v>0</v>
      </c>
      <c r="O477" s="235">
        <f t="shared" si="247"/>
        <v>0</v>
      </c>
      <c r="P477" s="235">
        <f t="shared" si="247"/>
        <v>0</v>
      </c>
      <c r="Q477" s="235">
        <f t="shared" si="247"/>
        <v>0</v>
      </c>
      <c r="R477" s="235">
        <f t="shared" si="247"/>
        <v>0</v>
      </c>
      <c r="S477" s="235">
        <f t="shared" si="247"/>
        <v>0</v>
      </c>
      <c r="T477" s="235">
        <f t="shared" si="247"/>
        <v>0</v>
      </c>
      <c r="U477" s="235">
        <f t="shared" si="247"/>
        <v>0</v>
      </c>
      <c r="V477" s="235">
        <f t="shared" si="247"/>
        <v>0</v>
      </c>
      <c r="W477" s="235">
        <f t="shared" si="247"/>
        <v>0</v>
      </c>
      <c r="X477" s="235">
        <f t="shared" si="247"/>
        <v>0</v>
      </c>
      <c r="Y477" s="235">
        <f t="shared" si="247"/>
        <v>0</v>
      </c>
      <c r="Z477" s="235">
        <f t="shared" si="247"/>
        <v>0</v>
      </c>
      <c r="AA477" s="235">
        <f t="shared" si="247"/>
        <v>0</v>
      </c>
      <c r="AB477" s="235">
        <f t="shared" si="247"/>
        <v>0</v>
      </c>
      <c r="AC477" s="235">
        <f t="shared" si="247"/>
        <v>0</v>
      </c>
      <c r="AD477" s="235">
        <f t="shared" si="247"/>
        <v>0</v>
      </c>
      <c r="AE477" s="235">
        <f t="shared" si="247"/>
        <v>0</v>
      </c>
      <c r="AF477" s="235">
        <f t="shared" si="247"/>
        <v>0</v>
      </c>
      <c r="AG477" s="235">
        <f t="shared" si="247"/>
        <v>0</v>
      </c>
      <c r="AH477" s="235">
        <f t="shared" si="247"/>
        <v>0</v>
      </c>
      <c r="AI477" s="235">
        <f t="shared" si="247"/>
        <v>0</v>
      </c>
      <c r="AJ477" s="235">
        <f t="shared" si="247"/>
        <v>0</v>
      </c>
      <c r="AK477" s="235">
        <f t="shared" si="247"/>
        <v>0</v>
      </c>
      <c r="AL477" s="235">
        <f t="shared" si="247"/>
        <v>0</v>
      </c>
      <c r="AM477" s="235">
        <f t="shared" si="247"/>
        <v>0</v>
      </c>
      <c r="AN477" s="235">
        <f t="shared" si="247"/>
        <v>0</v>
      </c>
      <c r="AO477" s="235">
        <f t="shared" si="247"/>
        <v>0</v>
      </c>
      <c r="AP477" s="235">
        <f t="shared" si="247"/>
        <v>0</v>
      </c>
    </row>
    <row r="478" spans="1:42" x14ac:dyDescent="0.2">
      <c r="A478" s="4">
        <f t="shared" ref="A478:A483" si="248">A477+1</f>
        <v>3</v>
      </c>
      <c r="B478" s="233">
        <f t="shared" si="245"/>
        <v>0</v>
      </c>
      <c r="C478" s="235">
        <f t="shared" ref="C478:AP478" si="249">LOOKUP(C466,$B$407:$AP$407,$B$408:$AP$408)*$B661/100</f>
        <v>0</v>
      </c>
      <c r="D478" s="235">
        <f t="shared" si="249"/>
        <v>0</v>
      </c>
      <c r="E478" s="235">
        <f t="shared" si="249"/>
        <v>0</v>
      </c>
      <c r="F478" s="235">
        <f t="shared" si="249"/>
        <v>0</v>
      </c>
      <c r="G478" s="235">
        <f t="shared" si="249"/>
        <v>0</v>
      </c>
      <c r="H478" s="235">
        <f t="shared" si="249"/>
        <v>0</v>
      </c>
      <c r="I478" s="235">
        <f t="shared" si="249"/>
        <v>0</v>
      </c>
      <c r="J478" s="235">
        <f t="shared" si="249"/>
        <v>0</v>
      </c>
      <c r="K478" s="235">
        <f t="shared" si="249"/>
        <v>0</v>
      </c>
      <c r="L478" s="235">
        <f t="shared" si="249"/>
        <v>0</v>
      </c>
      <c r="M478" s="235">
        <f t="shared" si="249"/>
        <v>0</v>
      </c>
      <c r="N478" s="235">
        <f t="shared" si="249"/>
        <v>0</v>
      </c>
      <c r="O478" s="235">
        <f t="shared" si="249"/>
        <v>0</v>
      </c>
      <c r="P478" s="235">
        <f t="shared" si="249"/>
        <v>0</v>
      </c>
      <c r="Q478" s="235">
        <f t="shared" si="249"/>
        <v>0</v>
      </c>
      <c r="R478" s="235">
        <f t="shared" si="249"/>
        <v>0</v>
      </c>
      <c r="S478" s="235">
        <f t="shared" si="249"/>
        <v>0</v>
      </c>
      <c r="T478" s="235">
        <f t="shared" si="249"/>
        <v>0</v>
      </c>
      <c r="U478" s="235">
        <f t="shared" si="249"/>
        <v>0</v>
      </c>
      <c r="V478" s="235">
        <f t="shared" si="249"/>
        <v>0</v>
      </c>
      <c r="W478" s="235">
        <f t="shared" si="249"/>
        <v>0</v>
      </c>
      <c r="X478" s="235">
        <f t="shared" si="249"/>
        <v>0</v>
      </c>
      <c r="Y478" s="235">
        <f t="shared" si="249"/>
        <v>0</v>
      </c>
      <c r="Z478" s="235">
        <f t="shared" si="249"/>
        <v>0</v>
      </c>
      <c r="AA478" s="235">
        <f t="shared" si="249"/>
        <v>0</v>
      </c>
      <c r="AB478" s="235">
        <f t="shared" si="249"/>
        <v>0</v>
      </c>
      <c r="AC478" s="235">
        <f t="shared" si="249"/>
        <v>0</v>
      </c>
      <c r="AD478" s="235">
        <f t="shared" si="249"/>
        <v>0</v>
      </c>
      <c r="AE478" s="235">
        <f t="shared" si="249"/>
        <v>0</v>
      </c>
      <c r="AF478" s="235">
        <f t="shared" si="249"/>
        <v>0</v>
      </c>
      <c r="AG478" s="235">
        <f t="shared" si="249"/>
        <v>0</v>
      </c>
      <c r="AH478" s="235">
        <f t="shared" si="249"/>
        <v>0</v>
      </c>
      <c r="AI478" s="235">
        <f t="shared" si="249"/>
        <v>0</v>
      </c>
      <c r="AJ478" s="235">
        <f t="shared" si="249"/>
        <v>0</v>
      </c>
      <c r="AK478" s="235">
        <f t="shared" si="249"/>
        <v>0</v>
      </c>
      <c r="AL478" s="235">
        <f t="shared" si="249"/>
        <v>0</v>
      </c>
      <c r="AM478" s="235">
        <f t="shared" si="249"/>
        <v>0</v>
      </c>
      <c r="AN478" s="235">
        <f t="shared" si="249"/>
        <v>0</v>
      </c>
      <c r="AO478" s="235">
        <f t="shared" si="249"/>
        <v>0</v>
      </c>
      <c r="AP478" s="235">
        <f t="shared" si="249"/>
        <v>0</v>
      </c>
    </row>
    <row r="479" spans="1:42" x14ac:dyDescent="0.2">
      <c r="A479" s="4">
        <f t="shared" si="248"/>
        <v>4</v>
      </c>
      <c r="B479" s="233">
        <f t="shared" si="245"/>
        <v>0</v>
      </c>
      <c r="C479" s="235">
        <f t="shared" ref="C479:AP479" si="250">LOOKUP(C467,$B$407:$AP$407,$B$408:$AP$408)*$B662/100</f>
        <v>0</v>
      </c>
      <c r="D479" s="235">
        <f t="shared" si="250"/>
        <v>0</v>
      </c>
      <c r="E479" s="235">
        <f t="shared" si="250"/>
        <v>0</v>
      </c>
      <c r="F479" s="235">
        <f t="shared" si="250"/>
        <v>0</v>
      </c>
      <c r="G479" s="235">
        <f t="shared" si="250"/>
        <v>0</v>
      </c>
      <c r="H479" s="235">
        <f t="shared" si="250"/>
        <v>0</v>
      </c>
      <c r="I479" s="235">
        <f t="shared" si="250"/>
        <v>0</v>
      </c>
      <c r="J479" s="235">
        <f t="shared" si="250"/>
        <v>0</v>
      </c>
      <c r="K479" s="235">
        <f t="shared" si="250"/>
        <v>0</v>
      </c>
      <c r="L479" s="235">
        <f t="shared" si="250"/>
        <v>0</v>
      </c>
      <c r="M479" s="235">
        <f t="shared" si="250"/>
        <v>0</v>
      </c>
      <c r="N479" s="235">
        <f t="shared" si="250"/>
        <v>0</v>
      </c>
      <c r="O479" s="235">
        <f t="shared" si="250"/>
        <v>0</v>
      </c>
      <c r="P479" s="235">
        <f t="shared" si="250"/>
        <v>0</v>
      </c>
      <c r="Q479" s="235">
        <f t="shared" si="250"/>
        <v>0</v>
      </c>
      <c r="R479" s="235">
        <f t="shared" si="250"/>
        <v>0</v>
      </c>
      <c r="S479" s="235">
        <f t="shared" si="250"/>
        <v>0</v>
      </c>
      <c r="T479" s="235">
        <f t="shared" si="250"/>
        <v>0</v>
      </c>
      <c r="U479" s="235">
        <f t="shared" si="250"/>
        <v>0</v>
      </c>
      <c r="V479" s="235">
        <f t="shared" si="250"/>
        <v>0</v>
      </c>
      <c r="W479" s="235">
        <f t="shared" si="250"/>
        <v>0</v>
      </c>
      <c r="X479" s="235">
        <f t="shared" si="250"/>
        <v>0</v>
      </c>
      <c r="Y479" s="235">
        <f t="shared" si="250"/>
        <v>0</v>
      </c>
      <c r="Z479" s="235">
        <f t="shared" si="250"/>
        <v>0</v>
      </c>
      <c r="AA479" s="235">
        <f t="shared" si="250"/>
        <v>0</v>
      </c>
      <c r="AB479" s="235">
        <f t="shared" si="250"/>
        <v>0</v>
      </c>
      <c r="AC479" s="235">
        <f t="shared" si="250"/>
        <v>0</v>
      </c>
      <c r="AD479" s="235">
        <f t="shared" si="250"/>
        <v>0</v>
      </c>
      <c r="AE479" s="235">
        <f t="shared" si="250"/>
        <v>0</v>
      </c>
      <c r="AF479" s="235">
        <f t="shared" si="250"/>
        <v>0</v>
      </c>
      <c r="AG479" s="235">
        <f t="shared" si="250"/>
        <v>0</v>
      </c>
      <c r="AH479" s="235">
        <f t="shared" si="250"/>
        <v>0</v>
      </c>
      <c r="AI479" s="235">
        <f t="shared" si="250"/>
        <v>0</v>
      </c>
      <c r="AJ479" s="235">
        <f t="shared" si="250"/>
        <v>0</v>
      </c>
      <c r="AK479" s="235">
        <f t="shared" si="250"/>
        <v>0</v>
      </c>
      <c r="AL479" s="235">
        <f t="shared" si="250"/>
        <v>0</v>
      </c>
      <c r="AM479" s="235">
        <f t="shared" si="250"/>
        <v>0</v>
      </c>
      <c r="AN479" s="235">
        <f t="shared" si="250"/>
        <v>0</v>
      </c>
      <c r="AO479" s="235">
        <f t="shared" si="250"/>
        <v>0</v>
      </c>
      <c r="AP479" s="235">
        <f t="shared" si="250"/>
        <v>0</v>
      </c>
    </row>
    <row r="480" spans="1:42" x14ac:dyDescent="0.2">
      <c r="A480" s="4">
        <f t="shared" si="248"/>
        <v>5</v>
      </c>
      <c r="B480" s="233">
        <f t="shared" si="245"/>
        <v>0</v>
      </c>
      <c r="C480" s="235">
        <f t="shared" ref="C480:AP480" si="251">LOOKUP(C468,$B$407:$AP$407,$B$408:$AP$408)*$B663/100</f>
        <v>0</v>
      </c>
      <c r="D480" s="235">
        <f t="shared" si="251"/>
        <v>0</v>
      </c>
      <c r="E480" s="235">
        <f t="shared" si="251"/>
        <v>0</v>
      </c>
      <c r="F480" s="235">
        <f t="shared" si="251"/>
        <v>0</v>
      </c>
      <c r="G480" s="235">
        <f t="shared" si="251"/>
        <v>0</v>
      </c>
      <c r="H480" s="235">
        <f t="shared" si="251"/>
        <v>0</v>
      </c>
      <c r="I480" s="235">
        <f t="shared" si="251"/>
        <v>0</v>
      </c>
      <c r="J480" s="235">
        <f t="shared" si="251"/>
        <v>0</v>
      </c>
      <c r="K480" s="235">
        <f t="shared" si="251"/>
        <v>0</v>
      </c>
      <c r="L480" s="235">
        <f t="shared" si="251"/>
        <v>0</v>
      </c>
      <c r="M480" s="235">
        <f t="shared" si="251"/>
        <v>0</v>
      </c>
      <c r="N480" s="235">
        <f t="shared" si="251"/>
        <v>0</v>
      </c>
      <c r="O480" s="235">
        <f t="shared" si="251"/>
        <v>0</v>
      </c>
      <c r="P480" s="235">
        <f t="shared" si="251"/>
        <v>0</v>
      </c>
      <c r="Q480" s="235">
        <f t="shared" si="251"/>
        <v>0</v>
      </c>
      <c r="R480" s="235">
        <f t="shared" si="251"/>
        <v>0</v>
      </c>
      <c r="S480" s="235">
        <f t="shared" si="251"/>
        <v>0</v>
      </c>
      <c r="T480" s="235">
        <f t="shared" si="251"/>
        <v>0</v>
      </c>
      <c r="U480" s="235">
        <f t="shared" si="251"/>
        <v>0</v>
      </c>
      <c r="V480" s="235">
        <f t="shared" si="251"/>
        <v>0</v>
      </c>
      <c r="W480" s="235">
        <f t="shared" si="251"/>
        <v>0</v>
      </c>
      <c r="X480" s="235">
        <f t="shared" si="251"/>
        <v>0</v>
      </c>
      <c r="Y480" s="235">
        <f t="shared" si="251"/>
        <v>0</v>
      </c>
      <c r="Z480" s="235">
        <f t="shared" si="251"/>
        <v>0</v>
      </c>
      <c r="AA480" s="235">
        <f t="shared" si="251"/>
        <v>0</v>
      </c>
      <c r="AB480" s="235">
        <f t="shared" si="251"/>
        <v>0</v>
      </c>
      <c r="AC480" s="235">
        <f t="shared" si="251"/>
        <v>0</v>
      </c>
      <c r="AD480" s="235">
        <f t="shared" si="251"/>
        <v>0</v>
      </c>
      <c r="AE480" s="235">
        <f t="shared" si="251"/>
        <v>0</v>
      </c>
      <c r="AF480" s="235">
        <f t="shared" si="251"/>
        <v>0</v>
      </c>
      <c r="AG480" s="235">
        <f t="shared" si="251"/>
        <v>0</v>
      </c>
      <c r="AH480" s="235">
        <f t="shared" si="251"/>
        <v>0</v>
      </c>
      <c r="AI480" s="235">
        <f t="shared" si="251"/>
        <v>0</v>
      </c>
      <c r="AJ480" s="235">
        <f t="shared" si="251"/>
        <v>0</v>
      </c>
      <c r="AK480" s="235">
        <f t="shared" si="251"/>
        <v>0</v>
      </c>
      <c r="AL480" s="235">
        <f t="shared" si="251"/>
        <v>0</v>
      </c>
      <c r="AM480" s="235">
        <f t="shared" si="251"/>
        <v>0</v>
      </c>
      <c r="AN480" s="235">
        <f t="shared" si="251"/>
        <v>0</v>
      </c>
      <c r="AO480" s="235">
        <f t="shared" si="251"/>
        <v>0</v>
      </c>
      <c r="AP480" s="235">
        <f t="shared" si="251"/>
        <v>0</v>
      </c>
    </row>
    <row r="481" spans="1:42" x14ac:dyDescent="0.2">
      <c r="A481" s="4">
        <f t="shared" si="248"/>
        <v>6</v>
      </c>
      <c r="B481" s="233">
        <f t="shared" si="245"/>
        <v>0</v>
      </c>
      <c r="C481" s="235">
        <f t="shared" ref="C481:AP481" si="252">LOOKUP(C469,$B$407:$AP$407,$B$408:$AP$408)*$B664/100</f>
        <v>0</v>
      </c>
      <c r="D481" s="235">
        <f t="shared" si="252"/>
        <v>0</v>
      </c>
      <c r="E481" s="235">
        <f t="shared" si="252"/>
        <v>0</v>
      </c>
      <c r="F481" s="235">
        <f t="shared" si="252"/>
        <v>0</v>
      </c>
      <c r="G481" s="235">
        <f t="shared" si="252"/>
        <v>0</v>
      </c>
      <c r="H481" s="235">
        <f t="shared" si="252"/>
        <v>0</v>
      </c>
      <c r="I481" s="235">
        <f t="shared" si="252"/>
        <v>0</v>
      </c>
      <c r="J481" s="235">
        <f t="shared" si="252"/>
        <v>0</v>
      </c>
      <c r="K481" s="235">
        <f t="shared" si="252"/>
        <v>0</v>
      </c>
      <c r="L481" s="235">
        <f t="shared" si="252"/>
        <v>0</v>
      </c>
      <c r="M481" s="235">
        <f t="shared" si="252"/>
        <v>0</v>
      </c>
      <c r="N481" s="235">
        <f t="shared" si="252"/>
        <v>0</v>
      </c>
      <c r="O481" s="235">
        <f t="shared" si="252"/>
        <v>0</v>
      </c>
      <c r="P481" s="235">
        <f t="shared" si="252"/>
        <v>0</v>
      </c>
      <c r="Q481" s="235">
        <f t="shared" si="252"/>
        <v>0</v>
      </c>
      <c r="R481" s="235">
        <f t="shared" si="252"/>
        <v>0</v>
      </c>
      <c r="S481" s="235">
        <f t="shared" si="252"/>
        <v>0</v>
      </c>
      <c r="T481" s="235">
        <f t="shared" si="252"/>
        <v>0</v>
      </c>
      <c r="U481" s="235">
        <f t="shared" si="252"/>
        <v>0</v>
      </c>
      <c r="V481" s="235">
        <f t="shared" si="252"/>
        <v>0</v>
      </c>
      <c r="W481" s="235">
        <f t="shared" si="252"/>
        <v>0</v>
      </c>
      <c r="X481" s="235">
        <f t="shared" si="252"/>
        <v>0</v>
      </c>
      <c r="Y481" s="235">
        <f t="shared" si="252"/>
        <v>0</v>
      </c>
      <c r="Z481" s="235">
        <f t="shared" si="252"/>
        <v>0</v>
      </c>
      <c r="AA481" s="235">
        <f t="shared" si="252"/>
        <v>0</v>
      </c>
      <c r="AB481" s="235">
        <f t="shared" si="252"/>
        <v>0</v>
      </c>
      <c r="AC481" s="235">
        <f t="shared" si="252"/>
        <v>0</v>
      </c>
      <c r="AD481" s="235">
        <f t="shared" si="252"/>
        <v>0</v>
      </c>
      <c r="AE481" s="235">
        <f t="shared" si="252"/>
        <v>0</v>
      </c>
      <c r="AF481" s="235">
        <f t="shared" si="252"/>
        <v>0</v>
      </c>
      <c r="AG481" s="235">
        <f t="shared" si="252"/>
        <v>0</v>
      </c>
      <c r="AH481" s="235">
        <f t="shared" si="252"/>
        <v>0</v>
      </c>
      <c r="AI481" s="235">
        <f t="shared" si="252"/>
        <v>0</v>
      </c>
      <c r="AJ481" s="235">
        <f t="shared" si="252"/>
        <v>0</v>
      </c>
      <c r="AK481" s="235">
        <f t="shared" si="252"/>
        <v>0</v>
      </c>
      <c r="AL481" s="235">
        <f t="shared" si="252"/>
        <v>0</v>
      </c>
      <c r="AM481" s="235">
        <f t="shared" si="252"/>
        <v>0</v>
      </c>
      <c r="AN481" s="235">
        <f t="shared" si="252"/>
        <v>0</v>
      </c>
      <c r="AO481" s="235">
        <f t="shared" si="252"/>
        <v>0</v>
      </c>
      <c r="AP481" s="235">
        <f t="shared" si="252"/>
        <v>0</v>
      </c>
    </row>
    <row r="482" spans="1:42" x14ac:dyDescent="0.2">
      <c r="A482" s="4">
        <f t="shared" si="248"/>
        <v>7</v>
      </c>
      <c r="B482" s="233">
        <f t="shared" si="245"/>
        <v>0</v>
      </c>
      <c r="C482" s="235">
        <f t="shared" ref="C482:AP482" si="253">LOOKUP(C470,$B$407:$AP$407,$B$408:$AP$408)*$B665/100</f>
        <v>0</v>
      </c>
      <c r="D482" s="235">
        <f t="shared" si="253"/>
        <v>0</v>
      </c>
      <c r="E482" s="235">
        <f t="shared" si="253"/>
        <v>0</v>
      </c>
      <c r="F482" s="235">
        <f t="shared" si="253"/>
        <v>0</v>
      </c>
      <c r="G482" s="235">
        <f t="shared" si="253"/>
        <v>0</v>
      </c>
      <c r="H482" s="235">
        <f t="shared" si="253"/>
        <v>0</v>
      </c>
      <c r="I482" s="235">
        <f t="shared" si="253"/>
        <v>0</v>
      </c>
      <c r="J482" s="235">
        <f t="shared" si="253"/>
        <v>0</v>
      </c>
      <c r="K482" s="235">
        <f t="shared" si="253"/>
        <v>0</v>
      </c>
      <c r="L482" s="235">
        <f t="shared" si="253"/>
        <v>0</v>
      </c>
      <c r="M482" s="235">
        <f t="shared" si="253"/>
        <v>0</v>
      </c>
      <c r="N482" s="235">
        <f t="shared" si="253"/>
        <v>0</v>
      </c>
      <c r="O482" s="235">
        <f t="shared" si="253"/>
        <v>0</v>
      </c>
      <c r="P482" s="235">
        <f t="shared" si="253"/>
        <v>0</v>
      </c>
      <c r="Q482" s="235">
        <f t="shared" si="253"/>
        <v>0</v>
      </c>
      <c r="R482" s="235">
        <f t="shared" si="253"/>
        <v>0</v>
      </c>
      <c r="S482" s="235">
        <f t="shared" si="253"/>
        <v>0</v>
      </c>
      <c r="T482" s="235">
        <f t="shared" si="253"/>
        <v>0</v>
      </c>
      <c r="U482" s="235">
        <f t="shared" si="253"/>
        <v>0</v>
      </c>
      <c r="V482" s="235">
        <f t="shared" si="253"/>
        <v>0</v>
      </c>
      <c r="W482" s="235">
        <f t="shared" si="253"/>
        <v>0</v>
      </c>
      <c r="X482" s="235">
        <f t="shared" si="253"/>
        <v>0</v>
      </c>
      <c r="Y482" s="235">
        <f t="shared" si="253"/>
        <v>0</v>
      </c>
      <c r="Z482" s="235">
        <f t="shared" si="253"/>
        <v>0</v>
      </c>
      <c r="AA482" s="235">
        <f t="shared" si="253"/>
        <v>0</v>
      </c>
      <c r="AB482" s="235">
        <f t="shared" si="253"/>
        <v>0</v>
      </c>
      <c r="AC482" s="235">
        <f t="shared" si="253"/>
        <v>0</v>
      </c>
      <c r="AD482" s="235">
        <f t="shared" si="253"/>
        <v>0</v>
      </c>
      <c r="AE482" s="235">
        <f t="shared" si="253"/>
        <v>0</v>
      </c>
      <c r="AF482" s="235">
        <f t="shared" si="253"/>
        <v>0</v>
      </c>
      <c r="AG482" s="235">
        <f t="shared" si="253"/>
        <v>0</v>
      </c>
      <c r="AH482" s="235">
        <f t="shared" si="253"/>
        <v>0</v>
      </c>
      <c r="AI482" s="235">
        <f t="shared" si="253"/>
        <v>0</v>
      </c>
      <c r="AJ482" s="235">
        <f t="shared" si="253"/>
        <v>0</v>
      </c>
      <c r="AK482" s="235">
        <f t="shared" si="253"/>
        <v>0</v>
      </c>
      <c r="AL482" s="235">
        <f t="shared" si="253"/>
        <v>0</v>
      </c>
      <c r="AM482" s="235">
        <f t="shared" si="253"/>
        <v>0</v>
      </c>
      <c r="AN482" s="235">
        <f t="shared" si="253"/>
        <v>0</v>
      </c>
      <c r="AO482" s="235">
        <f t="shared" si="253"/>
        <v>0</v>
      </c>
      <c r="AP482" s="235">
        <f t="shared" si="253"/>
        <v>0</v>
      </c>
    </row>
    <row r="483" spans="1:42" x14ac:dyDescent="0.2">
      <c r="A483" s="4">
        <f t="shared" si="248"/>
        <v>8</v>
      </c>
      <c r="B483" s="233">
        <f t="shared" si="245"/>
        <v>0</v>
      </c>
      <c r="C483" s="235">
        <f t="shared" ref="C483:AP483" si="254">LOOKUP(C471,$B$407:$AP$407,$B$408:$AP$408)*$B666/100</f>
        <v>0</v>
      </c>
      <c r="D483" s="235">
        <f t="shared" si="254"/>
        <v>0</v>
      </c>
      <c r="E483" s="235">
        <f t="shared" si="254"/>
        <v>0</v>
      </c>
      <c r="F483" s="235">
        <f t="shared" si="254"/>
        <v>0</v>
      </c>
      <c r="G483" s="235">
        <f t="shared" si="254"/>
        <v>0</v>
      </c>
      <c r="H483" s="235">
        <f t="shared" si="254"/>
        <v>0</v>
      </c>
      <c r="I483" s="235">
        <f t="shared" si="254"/>
        <v>0</v>
      </c>
      <c r="J483" s="235">
        <f t="shared" si="254"/>
        <v>0</v>
      </c>
      <c r="K483" s="235">
        <f t="shared" si="254"/>
        <v>0</v>
      </c>
      <c r="L483" s="235">
        <f t="shared" si="254"/>
        <v>0</v>
      </c>
      <c r="M483" s="235">
        <f t="shared" si="254"/>
        <v>0</v>
      </c>
      <c r="N483" s="235">
        <f t="shared" si="254"/>
        <v>0</v>
      </c>
      <c r="O483" s="235">
        <f t="shared" si="254"/>
        <v>0</v>
      </c>
      <c r="P483" s="235">
        <f t="shared" si="254"/>
        <v>0</v>
      </c>
      <c r="Q483" s="235">
        <f t="shared" si="254"/>
        <v>0</v>
      </c>
      <c r="R483" s="235">
        <f t="shared" si="254"/>
        <v>0</v>
      </c>
      <c r="S483" s="235">
        <f t="shared" si="254"/>
        <v>0</v>
      </c>
      <c r="T483" s="235">
        <f t="shared" si="254"/>
        <v>0</v>
      </c>
      <c r="U483" s="235">
        <f t="shared" si="254"/>
        <v>0</v>
      </c>
      <c r="V483" s="235">
        <f t="shared" si="254"/>
        <v>0</v>
      </c>
      <c r="W483" s="235">
        <f t="shared" si="254"/>
        <v>0</v>
      </c>
      <c r="X483" s="235">
        <f t="shared" si="254"/>
        <v>0</v>
      </c>
      <c r="Y483" s="235">
        <f t="shared" si="254"/>
        <v>0</v>
      </c>
      <c r="Z483" s="235">
        <f t="shared" si="254"/>
        <v>0</v>
      </c>
      <c r="AA483" s="235">
        <f t="shared" si="254"/>
        <v>0</v>
      </c>
      <c r="AB483" s="235">
        <f t="shared" si="254"/>
        <v>0</v>
      </c>
      <c r="AC483" s="235">
        <f t="shared" si="254"/>
        <v>0</v>
      </c>
      <c r="AD483" s="235">
        <f t="shared" si="254"/>
        <v>0</v>
      </c>
      <c r="AE483" s="235">
        <f t="shared" si="254"/>
        <v>0</v>
      </c>
      <c r="AF483" s="235">
        <f t="shared" si="254"/>
        <v>0</v>
      </c>
      <c r="AG483" s="235">
        <f t="shared" si="254"/>
        <v>0</v>
      </c>
      <c r="AH483" s="235">
        <f t="shared" si="254"/>
        <v>0</v>
      </c>
      <c r="AI483" s="235">
        <f t="shared" si="254"/>
        <v>0</v>
      </c>
      <c r="AJ483" s="235">
        <f t="shared" si="254"/>
        <v>0</v>
      </c>
      <c r="AK483" s="235">
        <f t="shared" si="254"/>
        <v>0</v>
      </c>
      <c r="AL483" s="235">
        <f t="shared" si="254"/>
        <v>0</v>
      </c>
      <c r="AM483" s="235">
        <f t="shared" si="254"/>
        <v>0</v>
      </c>
      <c r="AN483" s="235">
        <f t="shared" si="254"/>
        <v>0</v>
      </c>
      <c r="AO483" s="235">
        <f t="shared" si="254"/>
        <v>0</v>
      </c>
      <c r="AP483" s="235">
        <f t="shared" si="254"/>
        <v>0</v>
      </c>
    </row>
    <row r="484" spans="1:42" x14ac:dyDescent="0.2">
      <c r="A484" s="4">
        <f>A483+1</f>
        <v>9</v>
      </c>
      <c r="B484" s="233">
        <f t="shared" si="245"/>
        <v>0</v>
      </c>
      <c r="C484" s="235">
        <f t="shared" ref="C484:AP484" si="255">LOOKUP(C472,$B$407:$AP$407,$B$408:$AP$408)*$B667/100</f>
        <v>0</v>
      </c>
      <c r="D484" s="235">
        <f t="shared" si="255"/>
        <v>0</v>
      </c>
      <c r="E484" s="235">
        <f t="shared" si="255"/>
        <v>0</v>
      </c>
      <c r="F484" s="235">
        <f t="shared" si="255"/>
        <v>0</v>
      </c>
      <c r="G484" s="235">
        <f t="shared" si="255"/>
        <v>0</v>
      </c>
      <c r="H484" s="235">
        <f t="shared" si="255"/>
        <v>0</v>
      </c>
      <c r="I484" s="235">
        <f t="shared" si="255"/>
        <v>0</v>
      </c>
      <c r="J484" s="235">
        <f t="shared" si="255"/>
        <v>0</v>
      </c>
      <c r="K484" s="235">
        <f t="shared" si="255"/>
        <v>0</v>
      </c>
      <c r="L484" s="235">
        <f t="shared" si="255"/>
        <v>0</v>
      </c>
      <c r="M484" s="235">
        <f t="shared" si="255"/>
        <v>0</v>
      </c>
      <c r="N484" s="235">
        <f t="shared" si="255"/>
        <v>0</v>
      </c>
      <c r="O484" s="235">
        <f t="shared" si="255"/>
        <v>0</v>
      </c>
      <c r="P484" s="235">
        <f t="shared" si="255"/>
        <v>0</v>
      </c>
      <c r="Q484" s="235">
        <f t="shared" si="255"/>
        <v>0</v>
      </c>
      <c r="R484" s="235">
        <f t="shared" si="255"/>
        <v>0</v>
      </c>
      <c r="S484" s="235">
        <f t="shared" si="255"/>
        <v>0</v>
      </c>
      <c r="T484" s="235">
        <f t="shared" si="255"/>
        <v>0</v>
      </c>
      <c r="U484" s="235">
        <f t="shared" si="255"/>
        <v>0</v>
      </c>
      <c r="V484" s="235">
        <f t="shared" si="255"/>
        <v>0</v>
      </c>
      <c r="W484" s="235">
        <f t="shared" si="255"/>
        <v>0</v>
      </c>
      <c r="X484" s="235">
        <f t="shared" si="255"/>
        <v>0</v>
      </c>
      <c r="Y484" s="235">
        <f t="shared" si="255"/>
        <v>0</v>
      </c>
      <c r="Z484" s="235">
        <f t="shared" si="255"/>
        <v>0</v>
      </c>
      <c r="AA484" s="235">
        <f t="shared" si="255"/>
        <v>0</v>
      </c>
      <c r="AB484" s="235">
        <f t="shared" si="255"/>
        <v>0</v>
      </c>
      <c r="AC484" s="235">
        <f t="shared" si="255"/>
        <v>0</v>
      </c>
      <c r="AD484" s="235">
        <f t="shared" si="255"/>
        <v>0</v>
      </c>
      <c r="AE484" s="235">
        <f t="shared" si="255"/>
        <v>0</v>
      </c>
      <c r="AF484" s="235">
        <f t="shared" si="255"/>
        <v>0</v>
      </c>
      <c r="AG484" s="235">
        <f t="shared" si="255"/>
        <v>0</v>
      </c>
      <c r="AH484" s="235">
        <f t="shared" si="255"/>
        <v>0</v>
      </c>
      <c r="AI484" s="235">
        <f t="shared" si="255"/>
        <v>0</v>
      </c>
      <c r="AJ484" s="235">
        <f t="shared" si="255"/>
        <v>0</v>
      </c>
      <c r="AK484" s="235">
        <f t="shared" si="255"/>
        <v>0</v>
      </c>
      <c r="AL484" s="235">
        <f t="shared" si="255"/>
        <v>0</v>
      </c>
      <c r="AM484" s="235">
        <f t="shared" si="255"/>
        <v>0</v>
      </c>
      <c r="AN484" s="235">
        <f t="shared" si="255"/>
        <v>0</v>
      </c>
      <c r="AO484" s="235">
        <f t="shared" si="255"/>
        <v>0</v>
      </c>
      <c r="AP484" s="235">
        <f t="shared" si="255"/>
        <v>0</v>
      </c>
    </row>
    <row r="485" spans="1:42" x14ac:dyDescent="0.2">
      <c r="A485" s="4">
        <f t="shared" ref="A485" si="256">A484+1</f>
        <v>10</v>
      </c>
      <c r="B485" s="233">
        <f t="shared" si="245"/>
        <v>0</v>
      </c>
      <c r="C485" s="235">
        <f t="shared" ref="C485:AP485" si="257">LOOKUP(C473,$B$407:$AP$407,$B$408:$AP$408)*$B668/100</f>
        <v>0</v>
      </c>
      <c r="D485" s="235">
        <f t="shared" si="257"/>
        <v>0</v>
      </c>
      <c r="E485" s="235">
        <f t="shared" si="257"/>
        <v>0</v>
      </c>
      <c r="F485" s="235">
        <f t="shared" si="257"/>
        <v>0</v>
      </c>
      <c r="G485" s="235">
        <f t="shared" si="257"/>
        <v>0</v>
      </c>
      <c r="H485" s="235">
        <f t="shared" si="257"/>
        <v>0</v>
      </c>
      <c r="I485" s="235">
        <f t="shared" si="257"/>
        <v>0</v>
      </c>
      <c r="J485" s="235">
        <f t="shared" si="257"/>
        <v>0</v>
      </c>
      <c r="K485" s="235">
        <f t="shared" si="257"/>
        <v>0</v>
      </c>
      <c r="L485" s="235">
        <f t="shared" si="257"/>
        <v>0</v>
      </c>
      <c r="M485" s="235">
        <f t="shared" si="257"/>
        <v>0</v>
      </c>
      <c r="N485" s="235">
        <f t="shared" si="257"/>
        <v>0</v>
      </c>
      <c r="O485" s="235">
        <f t="shared" si="257"/>
        <v>0</v>
      </c>
      <c r="P485" s="235">
        <f t="shared" si="257"/>
        <v>0</v>
      </c>
      <c r="Q485" s="235">
        <f t="shared" si="257"/>
        <v>0</v>
      </c>
      <c r="R485" s="235">
        <f t="shared" si="257"/>
        <v>0</v>
      </c>
      <c r="S485" s="235">
        <f t="shared" si="257"/>
        <v>0</v>
      </c>
      <c r="T485" s="235">
        <f t="shared" si="257"/>
        <v>0</v>
      </c>
      <c r="U485" s="235">
        <f t="shared" si="257"/>
        <v>0</v>
      </c>
      <c r="V485" s="235">
        <f t="shared" si="257"/>
        <v>0</v>
      </c>
      <c r="W485" s="235">
        <f t="shared" si="257"/>
        <v>0</v>
      </c>
      <c r="X485" s="235">
        <f t="shared" si="257"/>
        <v>0</v>
      </c>
      <c r="Y485" s="235">
        <f t="shared" si="257"/>
        <v>0</v>
      </c>
      <c r="Z485" s="235">
        <f t="shared" si="257"/>
        <v>0</v>
      </c>
      <c r="AA485" s="235">
        <f t="shared" si="257"/>
        <v>0</v>
      </c>
      <c r="AB485" s="235">
        <f t="shared" si="257"/>
        <v>0</v>
      </c>
      <c r="AC485" s="235">
        <f t="shared" si="257"/>
        <v>0</v>
      </c>
      <c r="AD485" s="235">
        <f t="shared" si="257"/>
        <v>0</v>
      </c>
      <c r="AE485" s="235">
        <f t="shared" si="257"/>
        <v>0</v>
      </c>
      <c r="AF485" s="235">
        <f t="shared" si="257"/>
        <v>0</v>
      </c>
      <c r="AG485" s="235">
        <f t="shared" si="257"/>
        <v>0</v>
      </c>
      <c r="AH485" s="235">
        <f t="shared" si="257"/>
        <v>0</v>
      </c>
      <c r="AI485" s="235">
        <f t="shared" si="257"/>
        <v>0</v>
      </c>
      <c r="AJ485" s="235">
        <f t="shared" si="257"/>
        <v>0</v>
      </c>
      <c r="AK485" s="235">
        <f t="shared" si="257"/>
        <v>0</v>
      </c>
      <c r="AL485" s="235">
        <f t="shared" si="257"/>
        <v>0</v>
      </c>
      <c r="AM485" s="235">
        <f t="shared" si="257"/>
        <v>0</v>
      </c>
      <c r="AN485" s="235">
        <f t="shared" si="257"/>
        <v>0</v>
      </c>
      <c r="AO485" s="235">
        <f t="shared" si="257"/>
        <v>0</v>
      </c>
      <c r="AP485" s="235">
        <f t="shared" si="257"/>
        <v>0</v>
      </c>
    </row>
    <row r="486" spans="1:42" s="16" customFormat="1" x14ac:dyDescent="0.2">
      <c r="A486" s="39" t="s">
        <v>13</v>
      </c>
      <c r="B486" s="19"/>
      <c r="C486" s="214">
        <f>SUM(C476:C485)</f>
        <v>0</v>
      </c>
      <c r="D486" s="214">
        <f t="shared" ref="D486:AP486" si="258">SUM(D476:D485)</f>
        <v>0</v>
      </c>
      <c r="E486" s="214">
        <f t="shared" si="258"/>
        <v>0</v>
      </c>
      <c r="F486" s="214">
        <f t="shared" si="258"/>
        <v>0</v>
      </c>
      <c r="G486" s="214">
        <f t="shared" si="258"/>
        <v>0</v>
      </c>
      <c r="H486" s="214">
        <f t="shared" si="258"/>
        <v>0</v>
      </c>
      <c r="I486" s="214">
        <f t="shared" si="258"/>
        <v>0</v>
      </c>
      <c r="J486" s="214">
        <f t="shared" si="258"/>
        <v>0</v>
      </c>
      <c r="K486" s="214">
        <f t="shared" si="258"/>
        <v>0</v>
      </c>
      <c r="L486" s="214">
        <f t="shared" si="258"/>
        <v>0</v>
      </c>
      <c r="M486" s="214">
        <f t="shared" si="258"/>
        <v>0</v>
      </c>
      <c r="N486" s="214">
        <f t="shared" si="258"/>
        <v>0</v>
      </c>
      <c r="O486" s="214">
        <f t="shared" si="258"/>
        <v>0</v>
      </c>
      <c r="P486" s="214">
        <f t="shared" si="258"/>
        <v>0</v>
      </c>
      <c r="Q486" s="214">
        <f t="shared" si="258"/>
        <v>0</v>
      </c>
      <c r="R486" s="214">
        <f t="shared" si="258"/>
        <v>0</v>
      </c>
      <c r="S486" s="214">
        <f t="shared" si="258"/>
        <v>0</v>
      </c>
      <c r="T486" s="214">
        <f t="shared" si="258"/>
        <v>0</v>
      </c>
      <c r="U486" s="214">
        <f t="shared" si="258"/>
        <v>0</v>
      </c>
      <c r="V486" s="214">
        <f t="shared" si="258"/>
        <v>0</v>
      </c>
      <c r="W486" s="214">
        <f t="shared" si="258"/>
        <v>0</v>
      </c>
      <c r="X486" s="214">
        <f t="shared" si="258"/>
        <v>0</v>
      </c>
      <c r="Y486" s="214">
        <f t="shared" si="258"/>
        <v>0</v>
      </c>
      <c r="Z486" s="214">
        <f t="shared" si="258"/>
        <v>0</v>
      </c>
      <c r="AA486" s="214">
        <f t="shared" si="258"/>
        <v>0</v>
      </c>
      <c r="AB486" s="214">
        <f t="shared" si="258"/>
        <v>0</v>
      </c>
      <c r="AC486" s="214">
        <f t="shared" si="258"/>
        <v>0</v>
      </c>
      <c r="AD486" s="214">
        <f t="shared" si="258"/>
        <v>0</v>
      </c>
      <c r="AE486" s="214">
        <f t="shared" si="258"/>
        <v>0</v>
      </c>
      <c r="AF486" s="214">
        <f t="shared" si="258"/>
        <v>0</v>
      </c>
      <c r="AG486" s="214">
        <f t="shared" si="258"/>
        <v>0</v>
      </c>
      <c r="AH486" s="214">
        <f t="shared" si="258"/>
        <v>0</v>
      </c>
      <c r="AI486" s="214">
        <f t="shared" si="258"/>
        <v>0</v>
      </c>
      <c r="AJ486" s="214">
        <f t="shared" si="258"/>
        <v>0</v>
      </c>
      <c r="AK486" s="214">
        <f t="shared" si="258"/>
        <v>0</v>
      </c>
      <c r="AL486" s="214">
        <f t="shared" si="258"/>
        <v>0</v>
      </c>
      <c r="AM486" s="214">
        <f t="shared" si="258"/>
        <v>0</v>
      </c>
      <c r="AN486" s="214">
        <f t="shared" si="258"/>
        <v>0</v>
      </c>
      <c r="AO486" s="214">
        <f t="shared" si="258"/>
        <v>0</v>
      </c>
      <c r="AP486" s="214">
        <f t="shared" si="258"/>
        <v>0</v>
      </c>
    </row>
    <row r="487" spans="1:42" s="16" customFormat="1" x14ac:dyDescent="0.2">
      <c r="A487" s="39"/>
      <c r="B487" s="19"/>
      <c r="C487" s="214"/>
      <c r="D487" s="214"/>
      <c r="E487" s="214"/>
      <c r="F487" s="214"/>
      <c r="G487" s="214"/>
      <c r="H487" s="214"/>
      <c r="I487" s="214"/>
      <c r="J487" s="214"/>
      <c r="K487" s="214"/>
      <c r="L487" s="214"/>
      <c r="M487" s="214"/>
      <c r="N487" s="214"/>
      <c r="O487" s="214"/>
      <c r="P487" s="214"/>
      <c r="Q487" s="214"/>
      <c r="R487" s="214"/>
      <c r="S487" s="214"/>
      <c r="T487" s="214"/>
      <c r="U487" s="214"/>
      <c r="V487" s="214"/>
      <c r="W487" s="214"/>
      <c r="X487" s="214"/>
      <c r="Y487" s="214"/>
      <c r="Z487" s="214"/>
      <c r="AA487" s="214"/>
      <c r="AB487" s="214"/>
      <c r="AC487" s="214"/>
      <c r="AD487" s="214"/>
      <c r="AE487" s="214"/>
      <c r="AF487" s="214"/>
      <c r="AG487" s="214"/>
      <c r="AH487" s="214"/>
      <c r="AI487" s="214"/>
      <c r="AJ487" s="214"/>
      <c r="AK487" s="214"/>
      <c r="AL487" s="214"/>
      <c r="AM487" s="214"/>
      <c r="AN487" s="214"/>
      <c r="AO487" s="214"/>
      <c r="AP487" s="214"/>
    </row>
    <row r="488" spans="1:42" s="16" customFormat="1" x14ac:dyDescent="0.2">
      <c r="A488" s="289" t="s">
        <v>220</v>
      </c>
      <c r="B488" s="290"/>
      <c r="C488" s="290"/>
      <c r="D488" s="290"/>
      <c r="E488" s="290"/>
      <c r="F488" s="290"/>
      <c r="G488" s="290"/>
      <c r="H488" s="290"/>
      <c r="I488" s="290"/>
      <c r="J488" s="290"/>
      <c r="K488" s="290"/>
      <c r="L488" s="290"/>
      <c r="M488" s="290"/>
      <c r="N488" s="290"/>
      <c r="O488" s="290"/>
      <c r="P488" s="290"/>
      <c r="Q488" s="290"/>
      <c r="R488" s="290"/>
      <c r="S488" s="290"/>
      <c r="T488" s="290"/>
      <c r="U488" s="290"/>
      <c r="V488" s="290"/>
      <c r="W488" s="290"/>
      <c r="X488" s="290"/>
      <c r="Y488" s="290"/>
      <c r="Z488" s="290"/>
      <c r="AA488" s="290"/>
      <c r="AB488" s="290"/>
      <c r="AC488" s="290"/>
      <c r="AD488" s="290"/>
      <c r="AE488" s="290"/>
      <c r="AF488" s="290"/>
      <c r="AG488" s="290"/>
      <c r="AH488" s="290"/>
      <c r="AI488" s="290"/>
      <c r="AJ488" s="290"/>
      <c r="AK488" s="290"/>
      <c r="AL488" s="290"/>
      <c r="AM488" s="290"/>
      <c r="AN488" s="290"/>
      <c r="AO488" s="290"/>
      <c r="AP488" s="290"/>
    </row>
    <row r="489" spans="1:42" s="16" customFormat="1" x14ac:dyDescent="0.2">
      <c r="A489" s="291" t="s">
        <v>72</v>
      </c>
      <c r="B489" s="258"/>
      <c r="C489" s="292"/>
      <c r="D489" s="292"/>
      <c r="E489" s="292"/>
      <c r="F489" s="292"/>
      <c r="G489" s="292"/>
      <c r="H489" s="292"/>
      <c r="I489" s="292"/>
      <c r="J489" s="292"/>
      <c r="K489" s="292"/>
      <c r="L489" s="292"/>
      <c r="M489" s="292"/>
      <c r="N489" s="292"/>
      <c r="O489" s="292"/>
      <c r="P489" s="292"/>
      <c r="Q489" s="292"/>
      <c r="R489" s="292"/>
      <c r="S489" s="292"/>
      <c r="T489" s="292"/>
      <c r="U489" s="292"/>
      <c r="V489" s="292"/>
      <c r="W489" s="292"/>
      <c r="X489" s="292"/>
      <c r="Y489" s="292"/>
      <c r="Z489" s="292"/>
      <c r="AA489" s="292"/>
      <c r="AB489" s="292"/>
      <c r="AC489" s="292"/>
      <c r="AD489" s="292"/>
      <c r="AE489" s="292"/>
      <c r="AF489" s="292"/>
      <c r="AG489" s="292"/>
      <c r="AH489" s="292"/>
      <c r="AI489" s="292"/>
      <c r="AJ489" s="292"/>
      <c r="AK489" s="292"/>
      <c r="AL489" s="292"/>
      <c r="AM489" s="292"/>
      <c r="AN489" s="292"/>
      <c r="AO489" s="292"/>
      <c r="AP489" s="292"/>
    </row>
    <row r="490" spans="1:42" s="16" customFormat="1" x14ac:dyDescent="0.2">
      <c r="A490" s="30" t="s">
        <v>5</v>
      </c>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c r="AA490" s="162"/>
      <c r="AB490" s="162"/>
      <c r="AC490" s="162"/>
      <c r="AD490" s="162"/>
      <c r="AE490" s="162"/>
      <c r="AF490" s="162"/>
      <c r="AG490" s="162"/>
      <c r="AH490" s="162"/>
      <c r="AI490" s="162"/>
      <c r="AJ490" s="162"/>
      <c r="AK490" s="162"/>
      <c r="AL490" s="162"/>
      <c r="AM490" s="162"/>
      <c r="AN490" s="162"/>
      <c r="AO490" s="162"/>
      <c r="AP490" s="162"/>
    </row>
    <row r="491" spans="1:42" s="16" customFormat="1" x14ac:dyDescent="0.2">
      <c r="A491" s="32" t="s">
        <v>311</v>
      </c>
      <c r="C491" s="152">
        <f>IF(ptc_sta_amount="n/a",Inputs!D178,IF(C$2&lt;=ptc_sta_term,ptc_sta_amount*(1+ptc_sta_escal/100)^B$2,0))</f>
        <v>0</v>
      </c>
      <c r="D491" s="152">
        <f>IF(ptc_sta_amount="n/a",Inputs!E178,IF(D$2&lt;=ptc_sta_term,ptc_sta_amount*(1+ptc_sta_escal/100)^C$2,0))</f>
        <v>0</v>
      </c>
      <c r="E491" s="152">
        <f>IF(ptc_sta_amount="n/a",Inputs!F178,IF(E$2&lt;=ptc_sta_term,ptc_sta_amount*(1+ptc_sta_escal/100)^D$2,0))</f>
        <v>0</v>
      </c>
      <c r="F491" s="152">
        <f>IF(ptc_sta_amount="n/a",Inputs!G178,IF(F$2&lt;=ptc_sta_term,ptc_sta_amount*(1+ptc_sta_escal/100)^E$2,0))</f>
        <v>0</v>
      </c>
      <c r="G491" s="152">
        <f>IF(ptc_sta_amount="n/a",Inputs!H178,IF(G$2&lt;=ptc_sta_term,ptc_sta_amount*(1+ptc_sta_escal/100)^F$2,0))</f>
        <v>0</v>
      </c>
      <c r="H491" s="152">
        <f>IF(ptc_sta_amount="n/a",Inputs!I178,IF(H$2&lt;=ptc_sta_term,ptc_sta_amount*(1+ptc_sta_escal/100)^G$2,0))</f>
        <v>0</v>
      </c>
      <c r="I491" s="152">
        <f>IF(ptc_sta_amount="n/a",Inputs!J178,IF(I$2&lt;=ptc_sta_term,ptc_sta_amount*(1+ptc_sta_escal/100)^H$2,0))</f>
        <v>0</v>
      </c>
      <c r="J491" s="152">
        <f>IF(ptc_sta_amount="n/a",Inputs!K178,IF(J$2&lt;=ptc_sta_term,ptc_sta_amount*(1+ptc_sta_escal/100)^I$2,0))</f>
        <v>0</v>
      </c>
      <c r="K491" s="152">
        <f>IF(ptc_sta_amount="n/a",Inputs!L178,IF(K$2&lt;=ptc_sta_term,ptc_sta_amount*(1+ptc_sta_escal/100)^J$2,0))</f>
        <v>0</v>
      </c>
      <c r="L491" s="152">
        <f>IF(ptc_sta_amount="n/a",Inputs!M178,IF(L$2&lt;=ptc_sta_term,ptc_sta_amount*(1+ptc_sta_escal/100)^K$2,0))</f>
        <v>0</v>
      </c>
      <c r="M491" s="152">
        <f>IF(ptc_sta_amount="n/a",Inputs!N178,IF(M$2&lt;=ptc_sta_term,ptc_sta_amount*(1+ptc_sta_escal/100)^L$2,0))</f>
        <v>0</v>
      </c>
      <c r="N491" s="152">
        <f>IF(ptc_sta_amount="n/a",Inputs!O178,IF(N$2&lt;=ptc_sta_term,ptc_sta_amount*(1+ptc_sta_escal/100)^M$2,0))</f>
        <v>0</v>
      </c>
      <c r="O491" s="152">
        <f>IF(ptc_sta_amount="n/a",Inputs!P178,IF(O$2&lt;=ptc_sta_term,ptc_sta_amount*(1+ptc_sta_escal/100)^N$2,0))</f>
        <v>0</v>
      </c>
      <c r="P491" s="152">
        <f>IF(ptc_sta_amount="n/a",Inputs!Q178,IF(P$2&lt;=ptc_sta_term,ptc_sta_amount*(1+ptc_sta_escal/100)^O$2,0))</f>
        <v>0</v>
      </c>
      <c r="Q491" s="152">
        <f>IF(ptc_sta_amount="n/a",Inputs!R178,IF(Q$2&lt;=ptc_sta_term,ptc_sta_amount*(1+ptc_sta_escal/100)^P$2,0))</f>
        <v>0</v>
      </c>
      <c r="R491" s="152">
        <f>IF(ptc_sta_amount="n/a",Inputs!S178,IF(R$2&lt;=ptc_sta_term,ptc_sta_amount*(1+ptc_sta_escal/100)^Q$2,0))</f>
        <v>0</v>
      </c>
      <c r="S491" s="152">
        <f>IF(ptc_sta_amount="n/a",Inputs!T178,IF(S$2&lt;=ptc_sta_term,ptc_sta_amount*(1+ptc_sta_escal/100)^R$2,0))</f>
        <v>0</v>
      </c>
      <c r="T491" s="152">
        <f>IF(ptc_sta_amount="n/a",Inputs!U178,IF(T$2&lt;=ptc_sta_term,ptc_sta_amount*(1+ptc_sta_escal/100)^S$2,0))</f>
        <v>0</v>
      </c>
      <c r="U491" s="152">
        <f>IF(ptc_sta_amount="n/a",Inputs!V178,IF(U$2&lt;=ptc_sta_term,ptc_sta_amount*(1+ptc_sta_escal/100)^T$2,0))</f>
        <v>0</v>
      </c>
      <c r="V491" s="152">
        <f>IF(ptc_sta_amount="n/a",Inputs!W178,IF(V$2&lt;=ptc_sta_term,ptc_sta_amount*(1+ptc_sta_escal/100)^U$2,0))</f>
        <v>0</v>
      </c>
      <c r="W491" s="152">
        <f>IF(ptc_sta_amount="n/a",Inputs!X178,IF(W$2&lt;=ptc_sta_term,ptc_sta_amount*(1+ptc_sta_escal/100)^V$2,0))</f>
        <v>0</v>
      </c>
      <c r="X491" s="152">
        <f>IF(ptc_sta_amount="n/a",Inputs!Y178,IF(X$2&lt;=ptc_sta_term,ptc_sta_amount*(1+ptc_sta_escal/100)^W$2,0))</f>
        <v>0</v>
      </c>
      <c r="Y491" s="152">
        <f>IF(ptc_sta_amount="n/a",Inputs!Z178,IF(Y$2&lt;=ptc_sta_term,ptc_sta_amount*(1+ptc_sta_escal/100)^X$2,0))</f>
        <v>0</v>
      </c>
      <c r="Z491" s="152">
        <f>IF(ptc_sta_amount="n/a",Inputs!AA178,IF(Z$2&lt;=ptc_sta_term,ptc_sta_amount*(1+ptc_sta_escal/100)^Y$2,0))</f>
        <v>0</v>
      </c>
      <c r="AA491" s="152">
        <f>IF(ptc_sta_amount="n/a",Inputs!AB178,IF(AA$2&lt;=ptc_sta_term,ptc_sta_amount*(1+ptc_sta_escal/100)^Z$2,0))</f>
        <v>0</v>
      </c>
      <c r="AB491" s="152">
        <f>IF(ptc_sta_amount="n/a",Inputs!AC178,IF(AB$2&lt;=ptc_sta_term,ptc_sta_amount*(1+ptc_sta_escal/100)^AA$2,0))</f>
        <v>0</v>
      </c>
      <c r="AC491" s="152">
        <f>IF(ptc_sta_amount="n/a",Inputs!AD178,IF(AC$2&lt;=ptc_sta_term,ptc_sta_amount*(1+ptc_sta_escal/100)^AB$2,0))</f>
        <v>0</v>
      </c>
      <c r="AD491" s="152">
        <f>IF(ptc_sta_amount="n/a",Inputs!AE178,IF(AD$2&lt;=ptc_sta_term,ptc_sta_amount*(1+ptc_sta_escal/100)^AC$2,0))</f>
        <v>0</v>
      </c>
      <c r="AE491" s="152">
        <f>IF(ptc_sta_amount="n/a",Inputs!AF178,IF(AE$2&lt;=ptc_sta_term,ptc_sta_amount*(1+ptc_sta_escal/100)^AD$2,0))</f>
        <v>0</v>
      </c>
      <c r="AF491" s="152">
        <f>IF(ptc_sta_amount="n/a",Inputs!AG178,IF(AF$2&lt;=ptc_sta_term,ptc_sta_amount*(1+ptc_sta_escal/100)^AE$2,0))</f>
        <v>0</v>
      </c>
      <c r="AG491" s="152">
        <f>IF(ptc_sta_amount="n/a",Inputs!AH178,IF(AG$2&lt;=ptc_sta_term,ptc_sta_amount*(1+ptc_sta_escal/100)^AF$2,0))</f>
        <v>0</v>
      </c>
      <c r="AH491" s="152">
        <f>IF(ptc_sta_amount="n/a",Inputs!AI178,IF(AH$2&lt;=ptc_sta_term,ptc_sta_amount*(1+ptc_sta_escal/100)^AG$2,0))</f>
        <v>0</v>
      </c>
      <c r="AI491" s="152">
        <f>IF(ptc_sta_amount="n/a",Inputs!AJ178,IF(AI$2&lt;=ptc_sta_term,ptc_sta_amount*(1+ptc_sta_escal/100)^AH$2,0))</f>
        <v>0</v>
      </c>
      <c r="AJ491" s="152">
        <f>IF(ptc_sta_amount="n/a",Inputs!AK178,IF(AJ$2&lt;=ptc_sta_term,ptc_sta_amount*(1+ptc_sta_escal/100)^AI$2,0))</f>
        <v>0</v>
      </c>
      <c r="AK491" s="152">
        <f>IF(ptc_sta_amount="n/a",Inputs!AL178,IF(AK$2&lt;=ptc_sta_term,ptc_sta_amount*(1+ptc_sta_escal/100)^AJ$2,0))</f>
        <v>0</v>
      </c>
      <c r="AL491" s="152">
        <f>IF(ptc_sta_amount="n/a",Inputs!AM178,IF(AL$2&lt;=ptc_sta_term,ptc_sta_amount*(1+ptc_sta_escal/100)^AK$2,0))</f>
        <v>0</v>
      </c>
      <c r="AM491" s="152">
        <f>IF(ptc_sta_amount="n/a",Inputs!AN178,IF(AM$2&lt;=ptc_sta_term,ptc_sta_amount*(1+ptc_sta_escal/100)^AL$2,0))</f>
        <v>0</v>
      </c>
      <c r="AN491" s="152">
        <f>IF(ptc_sta_amount="n/a",Inputs!AO178,IF(AN$2&lt;=ptc_sta_term,ptc_sta_amount*(1+ptc_sta_escal/100)^AM$2,0))</f>
        <v>0</v>
      </c>
      <c r="AO491" s="152">
        <f>IF(ptc_sta_amount="n/a",Inputs!AP178,IF(AO$2&lt;=ptc_sta_term,ptc_sta_amount*(1+ptc_sta_escal/100)^AN$2,0))</f>
        <v>0</v>
      </c>
      <c r="AP491" s="152">
        <f>IF(ptc_sta_amount="n/a",Inputs!AQ178,IF(AP$2&lt;=ptc_sta_term,ptc_sta_amount*(1+ptc_sta_escal/100)^AO$2,0))</f>
        <v>0</v>
      </c>
    </row>
    <row r="492" spans="1:42" s="16" customFormat="1" x14ac:dyDescent="0.2">
      <c r="A492" s="32" t="s">
        <v>312</v>
      </c>
      <c r="C492" s="152">
        <f>ROUND(C491*1000,0)</f>
        <v>0</v>
      </c>
      <c r="D492" s="152">
        <f>ROUND(D491*1000,0)</f>
        <v>0</v>
      </c>
      <c r="E492" s="152">
        <f t="shared" ref="E492:AP492" si="259">ROUND(E491*1000,0)</f>
        <v>0</v>
      </c>
      <c r="F492" s="152">
        <f t="shared" si="259"/>
        <v>0</v>
      </c>
      <c r="G492" s="152">
        <f t="shared" si="259"/>
        <v>0</v>
      </c>
      <c r="H492" s="152">
        <f t="shared" si="259"/>
        <v>0</v>
      </c>
      <c r="I492" s="152">
        <f t="shared" si="259"/>
        <v>0</v>
      </c>
      <c r="J492" s="152">
        <f t="shared" si="259"/>
        <v>0</v>
      </c>
      <c r="K492" s="152">
        <f t="shared" si="259"/>
        <v>0</v>
      </c>
      <c r="L492" s="152">
        <f t="shared" si="259"/>
        <v>0</v>
      </c>
      <c r="M492" s="152">
        <f t="shared" si="259"/>
        <v>0</v>
      </c>
      <c r="N492" s="152">
        <f t="shared" si="259"/>
        <v>0</v>
      </c>
      <c r="O492" s="152">
        <f t="shared" si="259"/>
        <v>0</v>
      </c>
      <c r="P492" s="152">
        <f t="shared" si="259"/>
        <v>0</v>
      </c>
      <c r="Q492" s="152">
        <f t="shared" si="259"/>
        <v>0</v>
      </c>
      <c r="R492" s="152">
        <f t="shared" si="259"/>
        <v>0</v>
      </c>
      <c r="S492" s="152">
        <f t="shared" si="259"/>
        <v>0</v>
      </c>
      <c r="T492" s="152">
        <f t="shared" si="259"/>
        <v>0</v>
      </c>
      <c r="U492" s="152">
        <f t="shared" si="259"/>
        <v>0</v>
      </c>
      <c r="V492" s="152">
        <f t="shared" si="259"/>
        <v>0</v>
      </c>
      <c r="W492" s="152">
        <f t="shared" si="259"/>
        <v>0</v>
      </c>
      <c r="X492" s="152">
        <f t="shared" si="259"/>
        <v>0</v>
      </c>
      <c r="Y492" s="152">
        <f t="shared" si="259"/>
        <v>0</v>
      </c>
      <c r="Z492" s="152">
        <f t="shared" si="259"/>
        <v>0</v>
      </c>
      <c r="AA492" s="152">
        <f t="shared" si="259"/>
        <v>0</v>
      </c>
      <c r="AB492" s="152">
        <f t="shared" si="259"/>
        <v>0</v>
      </c>
      <c r="AC492" s="152">
        <f t="shared" si="259"/>
        <v>0</v>
      </c>
      <c r="AD492" s="152">
        <f t="shared" si="259"/>
        <v>0</v>
      </c>
      <c r="AE492" s="152">
        <f t="shared" si="259"/>
        <v>0</v>
      </c>
      <c r="AF492" s="152">
        <f t="shared" si="259"/>
        <v>0</v>
      </c>
      <c r="AG492" s="152">
        <f t="shared" si="259"/>
        <v>0</v>
      </c>
      <c r="AH492" s="152">
        <f t="shared" si="259"/>
        <v>0</v>
      </c>
      <c r="AI492" s="152">
        <f t="shared" si="259"/>
        <v>0</v>
      </c>
      <c r="AJ492" s="152">
        <f t="shared" si="259"/>
        <v>0</v>
      </c>
      <c r="AK492" s="152">
        <f t="shared" si="259"/>
        <v>0</v>
      </c>
      <c r="AL492" s="152">
        <f t="shared" si="259"/>
        <v>0</v>
      </c>
      <c r="AM492" s="152">
        <f t="shared" si="259"/>
        <v>0</v>
      </c>
      <c r="AN492" s="152">
        <f t="shared" si="259"/>
        <v>0</v>
      </c>
      <c r="AO492" s="152">
        <f t="shared" si="259"/>
        <v>0</v>
      </c>
      <c r="AP492" s="152">
        <f t="shared" si="259"/>
        <v>0</v>
      </c>
    </row>
    <row r="493" spans="1:42" s="16" customFormat="1" x14ac:dyDescent="0.2">
      <c r="A493" s="32" t="s">
        <v>73</v>
      </c>
      <c r="C493" s="163">
        <f>C$5/1000</f>
        <v>0</v>
      </c>
      <c r="D493" s="163">
        <f>D$5/1000</f>
        <v>0</v>
      </c>
      <c r="E493" s="163">
        <f t="shared" ref="E493:AP493" si="260">E$5/1000</f>
        <v>0</v>
      </c>
      <c r="F493" s="163">
        <f t="shared" si="260"/>
        <v>0</v>
      </c>
      <c r="G493" s="163">
        <f t="shared" si="260"/>
        <v>0</v>
      </c>
      <c r="H493" s="163">
        <f t="shared" si="260"/>
        <v>0</v>
      </c>
      <c r="I493" s="163">
        <f t="shared" si="260"/>
        <v>0</v>
      </c>
      <c r="J493" s="163">
        <f t="shared" si="260"/>
        <v>0</v>
      </c>
      <c r="K493" s="163">
        <f t="shared" si="260"/>
        <v>0</v>
      </c>
      <c r="L493" s="163">
        <f t="shared" si="260"/>
        <v>0</v>
      </c>
      <c r="M493" s="163">
        <f t="shared" si="260"/>
        <v>0</v>
      </c>
      <c r="N493" s="163">
        <f t="shared" si="260"/>
        <v>0</v>
      </c>
      <c r="O493" s="163">
        <f t="shared" si="260"/>
        <v>0</v>
      </c>
      <c r="P493" s="163">
        <f t="shared" si="260"/>
        <v>0</v>
      </c>
      <c r="Q493" s="163">
        <f t="shared" si="260"/>
        <v>0</v>
      </c>
      <c r="R493" s="163">
        <f t="shared" si="260"/>
        <v>0</v>
      </c>
      <c r="S493" s="163">
        <f t="shared" si="260"/>
        <v>0</v>
      </c>
      <c r="T493" s="163">
        <f t="shared" si="260"/>
        <v>0</v>
      </c>
      <c r="U493" s="163">
        <f t="shared" si="260"/>
        <v>0</v>
      </c>
      <c r="V493" s="163">
        <f t="shared" si="260"/>
        <v>0</v>
      </c>
      <c r="W493" s="163">
        <f t="shared" si="260"/>
        <v>0</v>
      </c>
      <c r="X493" s="163">
        <f t="shared" si="260"/>
        <v>0</v>
      </c>
      <c r="Y493" s="163">
        <f t="shared" si="260"/>
        <v>0</v>
      </c>
      <c r="Z493" s="163">
        <f t="shared" si="260"/>
        <v>0</v>
      </c>
      <c r="AA493" s="163">
        <f t="shared" si="260"/>
        <v>0</v>
      </c>
      <c r="AB493" s="163">
        <f t="shared" si="260"/>
        <v>0</v>
      </c>
      <c r="AC493" s="163">
        <f t="shared" si="260"/>
        <v>0</v>
      </c>
      <c r="AD493" s="163">
        <f t="shared" si="260"/>
        <v>0</v>
      </c>
      <c r="AE493" s="163">
        <f t="shared" si="260"/>
        <v>0</v>
      </c>
      <c r="AF493" s="163">
        <f t="shared" si="260"/>
        <v>0</v>
      </c>
      <c r="AG493" s="163">
        <f t="shared" si="260"/>
        <v>0</v>
      </c>
      <c r="AH493" s="163">
        <f t="shared" si="260"/>
        <v>0</v>
      </c>
      <c r="AI493" s="163">
        <f t="shared" si="260"/>
        <v>0</v>
      </c>
      <c r="AJ493" s="163">
        <f t="shared" si="260"/>
        <v>0</v>
      </c>
      <c r="AK493" s="163">
        <f t="shared" si="260"/>
        <v>0</v>
      </c>
      <c r="AL493" s="163">
        <f t="shared" si="260"/>
        <v>0</v>
      </c>
      <c r="AM493" s="163">
        <f t="shared" si="260"/>
        <v>0</v>
      </c>
      <c r="AN493" s="163">
        <f t="shared" si="260"/>
        <v>0</v>
      </c>
      <c r="AO493" s="163">
        <f t="shared" si="260"/>
        <v>0</v>
      </c>
      <c r="AP493" s="163">
        <f t="shared" si="260"/>
        <v>0</v>
      </c>
    </row>
    <row r="494" spans="1:42" s="16" customFormat="1" x14ac:dyDescent="0.2">
      <c r="A494" s="32" t="s">
        <v>13</v>
      </c>
      <c r="C494" s="162">
        <f>C492*C493</f>
        <v>0</v>
      </c>
      <c r="D494" s="162">
        <f>D492*D493</f>
        <v>0</v>
      </c>
      <c r="E494" s="162">
        <f t="shared" ref="E494:AP494" si="261">E492*E493</f>
        <v>0</v>
      </c>
      <c r="F494" s="162">
        <f t="shared" si="261"/>
        <v>0</v>
      </c>
      <c r="G494" s="162">
        <f t="shared" si="261"/>
        <v>0</v>
      </c>
      <c r="H494" s="162">
        <f t="shared" si="261"/>
        <v>0</v>
      </c>
      <c r="I494" s="162">
        <f t="shared" si="261"/>
        <v>0</v>
      </c>
      <c r="J494" s="162">
        <f t="shared" si="261"/>
        <v>0</v>
      </c>
      <c r="K494" s="162">
        <f t="shared" si="261"/>
        <v>0</v>
      </c>
      <c r="L494" s="162">
        <f t="shared" si="261"/>
        <v>0</v>
      </c>
      <c r="M494" s="162">
        <f t="shared" si="261"/>
        <v>0</v>
      </c>
      <c r="N494" s="162">
        <f t="shared" si="261"/>
        <v>0</v>
      </c>
      <c r="O494" s="162">
        <f t="shared" si="261"/>
        <v>0</v>
      </c>
      <c r="P494" s="162">
        <f t="shared" si="261"/>
        <v>0</v>
      </c>
      <c r="Q494" s="162">
        <f t="shared" si="261"/>
        <v>0</v>
      </c>
      <c r="R494" s="162">
        <f t="shared" si="261"/>
        <v>0</v>
      </c>
      <c r="S494" s="162">
        <f t="shared" si="261"/>
        <v>0</v>
      </c>
      <c r="T494" s="162">
        <f t="shared" si="261"/>
        <v>0</v>
      </c>
      <c r="U494" s="162">
        <f t="shared" si="261"/>
        <v>0</v>
      </c>
      <c r="V494" s="162">
        <f t="shared" si="261"/>
        <v>0</v>
      </c>
      <c r="W494" s="162">
        <f t="shared" si="261"/>
        <v>0</v>
      </c>
      <c r="X494" s="162">
        <f t="shared" si="261"/>
        <v>0</v>
      </c>
      <c r="Y494" s="162">
        <f t="shared" si="261"/>
        <v>0</v>
      </c>
      <c r="Z494" s="162">
        <f t="shared" si="261"/>
        <v>0</v>
      </c>
      <c r="AA494" s="162">
        <f t="shared" si="261"/>
        <v>0</v>
      </c>
      <c r="AB494" s="162">
        <f t="shared" si="261"/>
        <v>0</v>
      </c>
      <c r="AC494" s="162">
        <f t="shared" si="261"/>
        <v>0</v>
      </c>
      <c r="AD494" s="162">
        <f t="shared" si="261"/>
        <v>0</v>
      </c>
      <c r="AE494" s="162">
        <f t="shared" si="261"/>
        <v>0</v>
      </c>
      <c r="AF494" s="162">
        <f t="shared" si="261"/>
        <v>0</v>
      </c>
      <c r="AG494" s="162">
        <f t="shared" si="261"/>
        <v>0</v>
      </c>
      <c r="AH494" s="162">
        <f t="shared" si="261"/>
        <v>0</v>
      </c>
      <c r="AI494" s="162">
        <f t="shared" si="261"/>
        <v>0</v>
      </c>
      <c r="AJ494" s="162">
        <f t="shared" si="261"/>
        <v>0</v>
      </c>
      <c r="AK494" s="162">
        <f t="shared" si="261"/>
        <v>0</v>
      </c>
      <c r="AL494" s="162">
        <f t="shared" si="261"/>
        <v>0</v>
      </c>
      <c r="AM494" s="162">
        <f t="shared" si="261"/>
        <v>0</v>
      </c>
      <c r="AN494" s="162">
        <f t="shared" si="261"/>
        <v>0</v>
      </c>
      <c r="AO494" s="162">
        <f t="shared" si="261"/>
        <v>0</v>
      </c>
      <c r="AP494" s="162">
        <f t="shared" si="261"/>
        <v>0</v>
      </c>
    </row>
    <row r="495" spans="1:42" s="16" customFormat="1" x14ac:dyDescent="0.2">
      <c r="A495" s="30"/>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s="16" customFormat="1" x14ac:dyDescent="0.2">
      <c r="A496" s="30" t="s">
        <v>4</v>
      </c>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row>
    <row r="497" spans="1:42" s="16" customFormat="1" x14ac:dyDescent="0.2">
      <c r="A497" s="32" t="s">
        <v>311</v>
      </c>
      <c r="C497" s="152">
        <f>IF(ptc_fed_amount="n/a",Inputs!D177,IF(C$2&lt;=ptc_fed_term,ptc_fed_amount*(1+ptc_fed_escal/100)^B$2,0))</f>
        <v>0</v>
      </c>
      <c r="D497" s="152">
        <f>IF(ptc_fed_amount="n/a",Inputs!E177,IF(D$2&lt;=ptc_fed_term,ptc_fed_amount*(1+ptc_fed_escal/100)^C$2,0))</f>
        <v>0</v>
      </c>
      <c r="E497" s="152">
        <f>IF(ptc_fed_amount="n/a",Inputs!F177,IF(E$2&lt;=ptc_fed_term,ptc_fed_amount*(1+ptc_fed_escal/100)^D$2,0))</f>
        <v>0</v>
      </c>
      <c r="F497" s="152">
        <f>IF(ptc_fed_amount="n/a",Inputs!G177,IF(F$2&lt;=ptc_fed_term,ptc_fed_amount*(1+ptc_fed_escal/100)^E$2,0))</f>
        <v>0</v>
      </c>
      <c r="G497" s="152">
        <f>IF(ptc_fed_amount="n/a",Inputs!H177,IF(G$2&lt;=ptc_fed_term,ptc_fed_amount*(1+ptc_fed_escal/100)^F$2,0))</f>
        <v>0</v>
      </c>
      <c r="H497" s="152">
        <f>IF(ptc_fed_amount="n/a",Inputs!I177,IF(H$2&lt;=ptc_fed_term,ptc_fed_amount*(1+ptc_fed_escal/100)^G$2,0))</f>
        <v>0</v>
      </c>
      <c r="I497" s="152">
        <f>IF(ptc_fed_amount="n/a",Inputs!J177,IF(I$2&lt;=ptc_fed_term,ptc_fed_amount*(1+ptc_fed_escal/100)^H$2,0))</f>
        <v>0</v>
      </c>
      <c r="J497" s="152">
        <f>IF(ptc_fed_amount="n/a",Inputs!K177,IF(J$2&lt;=ptc_fed_term,ptc_fed_amount*(1+ptc_fed_escal/100)^I$2,0))</f>
        <v>0</v>
      </c>
      <c r="K497" s="152">
        <f>IF(ptc_fed_amount="n/a",Inputs!L177,IF(K$2&lt;=ptc_fed_term,ptc_fed_amount*(1+ptc_fed_escal/100)^J$2,0))</f>
        <v>0</v>
      </c>
      <c r="L497" s="152">
        <f>IF(ptc_fed_amount="n/a",Inputs!M177,IF(L$2&lt;=ptc_fed_term,ptc_fed_amount*(1+ptc_fed_escal/100)^K$2,0))</f>
        <v>0</v>
      </c>
      <c r="M497" s="152">
        <f>IF(ptc_fed_amount="n/a",Inputs!N177,IF(M$2&lt;=ptc_fed_term,ptc_fed_amount*(1+ptc_fed_escal/100)^L$2,0))</f>
        <v>0</v>
      </c>
      <c r="N497" s="152">
        <f>IF(ptc_fed_amount="n/a",Inputs!O177,IF(N$2&lt;=ptc_fed_term,ptc_fed_amount*(1+ptc_fed_escal/100)^M$2,0))</f>
        <v>0</v>
      </c>
      <c r="O497" s="152">
        <f>IF(ptc_fed_amount="n/a",Inputs!P177,IF(O$2&lt;=ptc_fed_term,ptc_fed_amount*(1+ptc_fed_escal/100)^N$2,0))</f>
        <v>0</v>
      </c>
      <c r="P497" s="152">
        <f>IF(ptc_fed_amount="n/a",Inputs!Q177,IF(P$2&lt;=ptc_fed_term,ptc_fed_amount*(1+ptc_fed_escal/100)^O$2,0))</f>
        <v>0</v>
      </c>
      <c r="Q497" s="152">
        <f>IF(ptc_fed_amount="n/a",Inputs!R177,IF(Q$2&lt;=ptc_fed_term,ptc_fed_amount*(1+ptc_fed_escal/100)^P$2,0))</f>
        <v>0</v>
      </c>
      <c r="R497" s="152">
        <f>IF(ptc_fed_amount="n/a",Inputs!S177,IF(R$2&lt;=ptc_fed_term,ptc_fed_amount*(1+ptc_fed_escal/100)^Q$2,0))</f>
        <v>0</v>
      </c>
      <c r="S497" s="152">
        <f>IF(ptc_fed_amount="n/a",Inputs!T177,IF(S$2&lt;=ptc_fed_term,ptc_fed_amount*(1+ptc_fed_escal/100)^R$2,0))</f>
        <v>0</v>
      </c>
      <c r="T497" s="152">
        <f>IF(ptc_fed_amount="n/a",Inputs!U177,IF(T$2&lt;=ptc_fed_term,ptc_fed_amount*(1+ptc_fed_escal/100)^S$2,0))</f>
        <v>0</v>
      </c>
      <c r="U497" s="152">
        <f>IF(ptc_fed_amount="n/a",Inputs!V177,IF(U$2&lt;=ptc_fed_term,ptc_fed_amount*(1+ptc_fed_escal/100)^T$2,0))</f>
        <v>0</v>
      </c>
      <c r="V497" s="152">
        <f>IF(ptc_fed_amount="n/a",Inputs!W177,IF(V$2&lt;=ptc_fed_term,ptc_fed_amount*(1+ptc_fed_escal/100)^U$2,0))</f>
        <v>0</v>
      </c>
      <c r="W497" s="152">
        <f>IF(ptc_fed_amount="n/a",Inputs!X177,IF(W$2&lt;=ptc_fed_term,ptc_fed_amount*(1+ptc_fed_escal/100)^V$2,0))</f>
        <v>0</v>
      </c>
      <c r="X497" s="152">
        <f>IF(ptc_fed_amount="n/a",Inputs!Y177,IF(X$2&lt;=ptc_fed_term,ptc_fed_amount*(1+ptc_fed_escal/100)^W$2,0))</f>
        <v>0</v>
      </c>
      <c r="Y497" s="152">
        <f>IF(ptc_fed_amount="n/a",Inputs!Z177,IF(Y$2&lt;=ptc_fed_term,ptc_fed_amount*(1+ptc_fed_escal/100)^X$2,0))</f>
        <v>0</v>
      </c>
      <c r="Z497" s="152">
        <f>IF(ptc_fed_amount="n/a",Inputs!AA177,IF(Z$2&lt;=ptc_fed_term,ptc_fed_amount*(1+ptc_fed_escal/100)^Y$2,0))</f>
        <v>0</v>
      </c>
      <c r="AA497" s="152">
        <f>IF(ptc_fed_amount="n/a",Inputs!AB177,IF(AA$2&lt;=ptc_fed_term,ptc_fed_amount*(1+ptc_fed_escal/100)^Z$2,0))</f>
        <v>0</v>
      </c>
      <c r="AB497" s="152">
        <f>IF(ptc_fed_amount="n/a",Inputs!AC177,IF(AB$2&lt;=ptc_fed_term,ptc_fed_amount*(1+ptc_fed_escal/100)^AA$2,0))</f>
        <v>0</v>
      </c>
      <c r="AC497" s="152">
        <f>IF(ptc_fed_amount="n/a",Inputs!AD177,IF(AC$2&lt;=ptc_fed_term,ptc_fed_amount*(1+ptc_fed_escal/100)^AB$2,0))</f>
        <v>0</v>
      </c>
      <c r="AD497" s="152">
        <f>IF(ptc_fed_amount="n/a",Inputs!AE177,IF(AD$2&lt;=ptc_fed_term,ptc_fed_amount*(1+ptc_fed_escal/100)^AC$2,0))</f>
        <v>0</v>
      </c>
      <c r="AE497" s="152">
        <f>IF(ptc_fed_amount="n/a",Inputs!AF177,IF(AE$2&lt;=ptc_fed_term,ptc_fed_amount*(1+ptc_fed_escal/100)^AD$2,0))</f>
        <v>0</v>
      </c>
      <c r="AF497" s="152">
        <f>IF(ptc_fed_amount="n/a",Inputs!AG177,IF(AF$2&lt;=ptc_fed_term,ptc_fed_amount*(1+ptc_fed_escal/100)^AE$2,0))</f>
        <v>0</v>
      </c>
      <c r="AG497" s="152">
        <f>IF(ptc_fed_amount="n/a",Inputs!AH177,IF(AG$2&lt;=ptc_fed_term,ptc_fed_amount*(1+ptc_fed_escal/100)^AF$2,0))</f>
        <v>0</v>
      </c>
      <c r="AH497" s="152">
        <f>IF(ptc_fed_amount="n/a",Inputs!AI177,IF(AH$2&lt;=ptc_fed_term,ptc_fed_amount*(1+ptc_fed_escal/100)^AG$2,0))</f>
        <v>0</v>
      </c>
      <c r="AI497" s="152">
        <f>IF(ptc_fed_amount="n/a",Inputs!AJ177,IF(AI$2&lt;=ptc_fed_term,ptc_fed_amount*(1+ptc_fed_escal/100)^AH$2,0))</f>
        <v>0</v>
      </c>
      <c r="AJ497" s="152">
        <f>IF(ptc_fed_amount="n/a",Inputs!AK177,IF(AJ$2&lt;=ptc_fed_term,ptc_fed_amount*(1+ptc_fed_escal/100)^AI$2,0))</f>
        <v>0</v>
      </c>
      <c r="AK497" s="152">
        <f>IF(ptc_fed_amount="n/a",Inputs!AL177,IF(AK$2&lt;=ptc_fed_term,ptc_fed_amount*(1+ptc_fed_escal/100)^AJ$2,0))</f>
        <v>0</v>
      </c>
      <c r="AL497" s="152">
        <f>IF(ptc_fed_amount="n/a",Inputs!AM177,IF(AL$2&lt;=ptc_fed_term,ptc_fed_amount*(1+ptc_fed_escal/100)^AK$2,0))</f>
        <v>0</v>
      </c>
      <c r="AM497" s="152">
        <f>IF(ptc_fed_amount="n/a",Inputs!AN177,IF(AM$2&lt;=ptc_fed_term,ptc_fed_amount*(1+ptc_fed_escal/100)^AL$2,0))</f>
        <v>0</v>
      </c>
      <c r="AN497" s="152">
        <f>IF(ptc_fed_amount="n/a",Inputs!AO177,IF(AN$2&lt;=ptc_fed_term,ptc_fed_amount*(1+ptc_fed_escal/100)^AM$2,0))</f>
        <v>0</v>
      </c>
      <c r="AO497" s="152">
        <f>IF(ptc_fed_amount="n/a",Inputs!AP177,IF(AO$2&lt;=ptc_fed_term,ptc_fed_amount*(1+ptc_fed_escal/100)^AN$2,0))</f>
        <v>0</v>
      </c>
      <c r="AP497" s="152">
        <f>IF(ptc_fed_amount="n/a",Inputs!AQ177,IF(AP$2&lt;=ptc_fed_term,ptc_fed_amount*(1+ptc_fed_escal/100)^AO$2,0))</f>
        <v>0</v>
      </c>
    </row>
    <row r="498" spans="1:42" s="16" customFormat="1" x14ac:dyDescent="0.2">
      <c r="A498" s="32" t="s">
        <v>312</v>
      </c>
      <c r="C498" s="152">
        <f>ROUND(C497*1000,0)</f>
        <v>0</v>
      </c>
      <c r="D498" s="152">
        <f>ROUND(D497*1000,0)</f>
        <v>0</v>
      </c>
      <c r="E498" s="152">
        <f t="shared" ref="E498:AP498" si="262">ROUND(E497*1000,0)</f>
        <v>0</v>
      </c>
      <c r="F498" s="152">
        <f t="shared" si="262"/>
        <v>0</v>
      </c>
      <c r="G498" s="152">
        <f t="shared" si="262"/>
        <v>0</v>
      </c>
      <c r="H498" s="152">
        <f t="shared" si="262"/>
        <v>0</v>
      </c>
      <c r="I498" s="152">
        <f t="shared" si="262"/>
        <v>0</v>
      </c>
      <c r="J498" s="152">
        <f t="shared" si="262"/>
        <v>0</v>
      </c>
      <c r="K498" s="152">
        <f t="shared" si="262"/>
        <v>0</v>
      </c>
      <c r="L498" s="152">
        <f t="shared" si="262"/>
        <v>0</v>
      </c>
      <c r="M498" s="152">
        <f t="shared" si="262"/>
        <v>0</v>
      </c>
      <c r="N498" s="152">
        <f t="shared" si="262"/>
        <v>0</v>
      </c>
      <c r="O498" s="152">
        <f t="shared" si="262"/>
        <v>0</v>
      </c>
      <c r="P498" s="152">
        <f t="shared" si="262"/>
        <v>0</v>
      </c>
      <c r="Q498" s="152">
        <f t="shared" si="262"/>
        <v>0</v>
      </c>
      <c r="R498" s="152">
        <f t="shared" si="262"/>
        <v>0</v>
      </c>
      <c r="S498" s="152">
        <f t="shared" si="262"/>
        <v>0</v>
      </c>
      <c r="T498" s="152">
        <f t="shared" si="262"/>
        <v>0</v>
      </c>
      <c r="U498" s="152">
        <f t="shared" si="262"/>
        <v>0</v>
      </c>
      <c r="V498" s="152">
        <f t="shared" si="262"/>
        <v>0</v>
      </c>
      <c r="W498" s="152">
        <f t="shared" si="262"/>
        <v>0</v>
      </c>
      <c r="X498" s="152">
        <f t="shared" si="262"/>
        <v>0</v>
      </c>
      <c r="Y498" s="152">
        <f t="shared" si="262"/>
        <v>0</v>
      </c>
      <c r="Z498" s="152">
        <f t="shared" si="262"/>
        <v>0</v>
      </c>
      <c r="AA498" s="152">
        <f t="shared" si="262"/>
        <v>0</v>
      </c>
      <c r="AB498" s="152">
        <f t="shared" si="262"/>
        <v>0</v>
      </c>
      <c r="AC498" s="152">
        <f t="shared" si="262"/>
        <v>0</v>
      </c>
      <c r="AD498" s="152">
        <f t="shared" si="262"/>
        <v>0</v>
      </c>
      <c r="AE498" s="152">
        <f t="shared" si="262"/>
        <v>0</v>
      </c>
      <c r="AF498" s="152">
        <f t="shared" si="262"/>
        <v>0</v>
      </c>
      <c r="AG498" s="152">
        <f t="shared" si="262"/>
        <v>0</v>
      </c>
      <c r="AH498" s="152">
        <f t="shared" si="262"/>
        <v>0</v>
      </c>
      <c r="AI498" s="152">
        <f t="shared" si="262"/>
        <v>0</v>
      </c>
      <c r="AJ498" s="152">
        <f t="shared" si="262"/>
        <v>0</v>
      </c>
      <c r="AK498" s="152">
        <f t="shared" si="262"/>
        <v>0</v>
      </c>
      <c r="AL498" s="152">
        <f t="shared" si="262"/>
        <v>0</v>
      </c>
      <c r="AM498" s="152">
        <f t="shared" si="262"/>
        <v>0</v>
      </c>
      <c r="AN498" s="152">
        <f t="shared" si="262"/>
        <v>0</v>
      </c>
      <c r="AO498" s="152">
        <f t="shared" si="262"/>
        <v>0</v>
      </c>
      <c r="AP498" s="152">
        <f t="shared" si="262"/>
        <v>0</v>
      </c>
    </row>
    <row r="499" spans="1:42" s="16" customFormat="1" x14ac:dyDescent="0.2">
      <c r="A499" s="32" t="s">
        <v>73</v>
      </c>
      <c r="C499" s="163">
        <f>C$5/1000</f>
        <v>0</v>
      </c>
      <c r="D499" s="163">
        <f>D$5/1000</f>
        <v>0</v>
      </c>
      <c r="E499" s="163">
        <f t="shared" ref="E499:AP499" si="263">E$5/1000</f>
        <v>0</v>
      </c>
      <c r="F499" s="163">
        <f t="shared" si="263"/>
        <v>0</v>
      </c>
      <c r="G499" s="163">
        <f t="shared" si="263"/>
        <v>0</v>
      </c>
      <c r="H499" s="163">
        <f t="shared" si="263"/>
        <v>0</v>
      </c>
      <c r="I499" s="163">
        <f t="shared" si="263"/>
        <v>0</v>
      </c>
      <c r="J499" s="163">
        <f t="shared" si="263"/>
        <v>0</v>
      </c>
      <c r="K499" s="163">
        <f t="shared" si="263"/>
        <v>0</v>
      </c>
      <c r="L499" s="163">
        <f t="shared" si="263"/>
        <v>0</v>
      </c>
      <c r="M499" s="163">
        <f t="shared" si="263"/>
        <v>0</v>
      </c>
      <c r="N499" s="163">
        <f t="shared" si="263"/>
        <v>0</v>
      </c>
      <c r="O499" s="163">
        <f t="shared" si="263"/>
        <v>0</v>
      </c>
      <c r="P499" s="163">
        <f t="shared" si="263"/>
        <v>0</v>
      </c>
      <c r="Q499" s="163">
        <f t="shared" si="263"/>
        <v>0</v>
      </c>
      <c r="R499" s="163">
        <f t="shared" si="263"/>
        <v>0</v>
      </c>
      <c r="S499" s="163">
        <f t="shared" si="263"/>
        <v>0</v>
      </c>
      <c r="T499" s="163">
        <f t="shared" si="263"/>
        <v>0</v>
      </c>
      <c r="U499" s="163">
        <f t="shared" si="263"/>
        <v>0</v>
      </c>
      <c r="V499" s="163">
        <f t="shared" si="263"/>
        <v>0</v>
      </c>
      <c r="W499" s="163">
        <f t="shared" si="263"/>
        <v>0</v>
      </c>
      <c r="X499" s="163">
        <f t="shared" si="263"/>
        <v>0</v>
      </c>
      <c r="Y499" s="163">
        <f t="shared" si="263"/>
        <v>0</v>
      </c>
      <c r="Z499" s="163">
        <f t="shared" si="263"/>
        <v>0</v>
      </c>
      <c r="AA499" s="163">
        <f t="shared" si="263"/>
        <v>0</v>
      </c>
      <c r="AB499" s="163">
        <f t="shared" si="263"/>
        <v>0</v>
      </c>
      <c r="AC499" s="163">
        <f t="shared" si="263"/>
        <v>0</v>
      </c>
      <c r="AD499" s="163">
        <f t="shared" si="263"/>
        <v>0</v>
      </c>
      <c r="AE499" s="163">
        <f t="shared" si="263"/>
        <v>0</v>
      </c>
      <c r="AF499" s="163">
        <f t="shared" si="263"/>
        <v>0</v>
      </c>
      <c r="AG499" s="163">
        <f t="shared" si="263"/>
        <v>0</v>
      </c>
      <c r="AH499" s="163">
        <f t="shared" si="263"/>
        <v>0</v>
      </c>
      <c r="AI499" s="163">
        <f t="shared" si="263"/>
        <v>0</v>
      </c>
      <c r="AJ499" s="163">
        <f t="shared" si="263"/>
        <v>0</v>
      </c>
      <c r="AK499" s="163">
        <f t="shared" si="263"/>
        <v>0</v>
      </c>
      <c r="AL499" s="163">
        <f t="shared" si="263"/>
        <v>0</v>
      </c>
      <c r="AM499" s="163">
        <f t="shared" si="263"/>
        <v>0</v>
      </c>
      <c r="AN499" s="163">
        <f t="shared" si="263"/>
        <v>0</v>
      </c>
      <c r="AO499" s="163">
        <f t="shared" si="263"/>
        <v>0</v>
      </c>
      <c r="AP499" s="163">
        <f t="shared" si="263"/>
        <v>0</v>
      </c>
    </row>
    <row r="500" spans="1:42" s="16" customFormat="1" x14ac:dyDescent="0.2">
      <c r="A500" s="32" t="s">
        <v>13</v>
      </c>
      <c r="C500" s="162">
        <f>C498*C499</f>
        <v>0</v>
      </c>
      <c r="D500" s="162">
        <f>D498*D499</f>
        <v>0</v>
      </c>
      <c r="E500" s="162">
        <f t="shared" ref="E500:AP500" si="264">E498*E499</f>
        <v>0</v>
      </c>
      <c r="F500" s="162">
        <f t="shared" si="264"/>
        <v>0</v>
      </c>
      <c r="G500" s="162">
        <f t="shared" si="264"/>
        <v>0</v>
      </c>
      <c r="H500" s="162">
        <f t="shared" si="264"/>
        <v>0</v>
      </c>
      <c r="I500" s="162">
        <f t="shared" si="264"/>
        <v>0</v>
      </c>
      <c r="J500" s="162">
        <f t="shared" si="264"/>
        <v>0</v>
      </c>
      <c r="K500" s="162">
        <f t="shared" si="264"/>
        <v>0</v>
      </c>
      <c r="L500" s="162">
        <f t="shared" si="264"/>
        <v>0</v>
      </c>
      <c r="M500" s="162">
        <f t="shared" si="264"/>
        <v>0</v>
      </c>
      <c r="N500" s="162">
        <f t="shared" si="264"/>
        <v>0</v>
      </c>
      <c r="O500" s="162">
        <f t="shared" si="264"/>
        <v>0</v>
      </c>
      <c r="P500" s="162">
        <f t="shared" si="264"/>
        <v>0</v>
      </c>
      <c r="Q500" s="162">
        <f t="shared" si="264"/>
        <v>0</v>
      </c>
      <c r="R500" s="162">
        <f t="shared" si="264"/>
        <v>0</v>
      </c>
      <c r="S500" s="162">
        <f t="shared" si="264"/>
        <v>0</v>
      </c>
      <c r="T500" s="162">
        <f t="shared" si="264"/>
        <v>0</v>
      </c>
      <c r="U500" s="162">
        <f t="shared" si="264"/>
        <v>0</v>
      </c>
      <c r="V500" s="162">
        <f t="shared" si="264"/>
        <v>0</v>
      </c>
      <c r="W500" s="162">
        <f t="shared" si="264"/>
        <v>0</v>
      </c>
      <c r="X500" s="162">
        <f t="shared" si="264"/>
        <v>0</v>
      </c>
      <c r="Y500" s="162">
        <f t="shared" si="264"/>
        <v>0</v>
      </c>
      <c r="Z500" s="162">
        <f t="shared" si="264"/>
        <v>0</v>
      </c>
      <c r="AA500" s="162">
        <f t="shared" si="264"/>
        <v>0</v>
      </c>
      <c r="AB500" s="162">
        <f t="shared" si="264"/>
        <v>0</v>
      </c>
      <c r="AC500" s="162">
        <f t="shared" si="264"/>
        <v>0</v>
      </c>
      <c r="AD500" s="162">
        <f t="shared" si="264"/>
        <v>0</v>
      </c>
      <c r="AE500" s="162">
        <f t="shared" si="264"/>
        <v>0</v>
      </c>
      <c r="AF500" s="162">
        <f t="shared" si="264"/>
        <v>0</v>
      </c>
      <c r="AG500" s="162">
        <f t="shared" si="264"/>
        <v>0</v>
      </c>
      <c r="AH500" s="162">
        <f t="shared" si="264"/>
        <v>0</v>
      </c>
      <c r="AI500" s="162">
        <f t="shared" si="264"/>
        <v>0</v>
      </c>
      <c r="AJ500" s="162">
        <f t="shared" si="264"/>
        <v>0</v>
      </c>
      <c r="AK500" s="162">
        <f t="shared" si="264"/>
        <v>0</v>
      </c>
      <c r="AL500" s="162">
        <f t="shared" si="264"/>
        <v>0</v>
      </c>
      <c r="AM500" s="162">
        <f t="shared" si="264"/>
        <v>0</v>
      </c>
      <c r="AN500" s="162">
        <f t="shared" si="264"/>
        <v>0</v>
      </c>
      <c r="AO500" s="162">
        <f t="shared" si="264"/>
        <v>0</v>
      </c>
      <c r="AP500" s="162">
        <f t="shared" si="264"/>
        <v>0</v>
      </c>
    </row>
    <row r="501" spans="1:42" s="16" customFormat="1" x14ac:dyDescent="0.2">
      <c r="A501" s="32"/>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x14ac:dyDescent="0.2">
      <c r="A502" s="29" t="s">
        <v>16</v>
      </c>
      <c r="B502" s="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row>
    <row r="503" spans="1:42" x14ac:dyDescent="0.2">
      <c r="A503" s="30" t="str">
        <f>Inputs!B127</f>
        <v>As fixed amount</v>
      </c>
      <c r="B503" s="16"/>
      <c r="C503" s="16"/>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Inputs!B128</f>
        <v>Federal ($)</v>
      </c>
      <c r="B504" s="16"/>
      <c r="C504" s="188">
        <f>ibi_fed_amount</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Inputs!B129</f>
        <v>State ($)</v>
      </c>
      <c r="B505" s="16"/>
      <c r="C505" s="188">
        <f>ibi_sta_amount</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Inputs!B130</f>
        <v>Utility ($)</v>
      </c>
      <c r="B506" s="16"/>
      <c r="C506" s="188">
        <f>ibi_uti_amount</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Inputs!B131</f>
        <v>Other ($)</v>
      </c>
      <c r="C507" s="163">
        <f>ibi_oth_amount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27" t="s">
        <v>13</v>
      </c>
      <c r="C508" s="189">
        <f>SUM(C504:C507)</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0" t="str">
        <f>Inputs!B132</f>
        <v>As percentage</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Inputs!B133</f>
        <v>Federal (% of total installed cost)</v>
      </c>
      <c r="C510" s="209">
        <f>MIN(ibi_fed_percent/100*total_installed_cost,Inputs!D133)</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Inputs!B134</f>
        <v>State (% of total installed cost)</v>
      </c>
      <c r="C511" s="209">
        <f>MIN(ibi_sta_percent/100*total_installed_cost,Inputs!D134)</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Inputs!B135</f>
        <v>Utility (% of total installed cost)</v>
      </c>
      <c r="C512" s="209">
        <f>MIN(ibi_uti_percent/100*total_installed_cost,Inputs!D135)</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2" t="str">
        <f>Inputs!B136</f>
        <v>Other (% of total installed cost)</v>
      </c>
      <c r="C513" s="209">
        <f>MIN(ibi_oth_percent/100*total_installed_cost,Inputs!D136)</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c r="C515" s="162"/>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40</v>
      </c>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0" t="str">
        <f>Inputs!B138</f>
        <v>Federal ($/W)</v>
      </c>
      <c r="B517" s="16"/>
      <c r="C517" s="209">
        <f>MIN(cbi_fed_amount*system_capacity*1000,cbi_fed_maxvalue)</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0" t="str">
        <f>Inputs!B139</f>
        <v>State ($/W)</v>
      </c>
      <c r="B518" s="16"/>
      <c r="C518" s="209">
        <f>MIN(cbi_sta_amount*system_capacity*1000,cbi_sta_maxvalue)</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Inputs!B140</f>
        <v>Utility ($/W)</v>
      </c>
      <c r="B519" s="16"/>
      <c r="C519" s="209">
        <f>MIN(cbi_uti_amount*system_capacity*1000,cbi_uti_maxvalue)</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0" t="str">
        <f>Inputs!B141</f>
        <v>Other ($/W)</v>
      </c>
      <c r="C520" s="209">
        <f>MIN(cbi_oth_amount*system_capacity*1000,cbi_oth_maxvalue)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3" t="s">
        <v>13</v>
      </c>
      <c r="C521" s="168">
        <f>SUM(C517:C520)</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29" t="s">
        <v>37</v>
      </c>
    </row>
    <row r="524" spans="1:42" x14ac:dyDescent="0.2">
      <c r="A524" s="23" t="str">
        <f>Inputs!B143</f>
        <v>Federal ($/kWh)</v>
      </c>
    </row>
    <row r="525" spans="1:42" x14ac:dyDescent="0.2">
      <c r="A525" s="27" t="s">
        <v>38</v>
      </c>
      <c r="C525" s="152">
        <f>IF(pbi_fed_amount="n/a",Inputs!D172,IF(AND(C$2&lt;=pbi_fed_term,C$2&lt;=analysis_period),pbi_fed_amount*(1+pbi_fed_escal/100)^B$2,0))</f>
        <v>0</v>
      </c>
      <c r="D525" s="152">
        <f>IF(pbi_fed_amount="n/a",Inputs!E172,IF(AND(D$2&lt;=pbi_fed_term,D$2&lt;=analysis_period),pbi_fed_amount*(1+pbi_fed_escal/100)^C$2,0))</f>
        <v>0</v>
      </c>
      <c r="E525" s="152">
        <f>IF(pbi_fed_amount="n/a",Inputs!F172,IF(AND(E$2&lt;=pbi_fed_term,E$2&lt;=analysis_period),pbi_fed_amount*(1+pbi_fed_escal/100)^D$2,0))</f>
        <v>0</v>
      </c>
      <c r="F525" s="152">
        <f>IF(pbi_fed_amount="n/a",Inputs!G172,IF(AND(F$2&lt;=pbi_fed_term,F$2&lt;=analysis_period),pbi_fed_amount*(1+pbi_fed_escal/100)^E$2,0))</f>
        <v>0</v>
      </c>
      <c r="G525" s="152">
        <f>IF(pbi_fed_amount="n/a",Inputs!H172,IF(AND(G$2&lt;=pbi_fed_term,G$2&lt;=analysis_period),pbi_fed_amount*(1+pbi_fed_escal/100)^F$2,0))</f>
        <v>0</v>
      </c>
      <c r="H525" s="152">
        <f>IF(pbi_fed_amount="n/a",Inputs!I172,IF(AND(H$2&lt;=pbi_fed_term,H$2&lt;=analysis_period),pbi_fed_amount*(1+pbi_fed_escal/100)^G$2,0))</f>
        <v>0</v>
      </c>
      <c r="I525" s="152">
        <f>IF(pbi_fed_amount="n/a",Inputs!J172,IF(AND(I$2&lt;=pbi_fed_term,I$2&lt;=analysis_period),pbi_fed_amount*(1+pbi_fed_escal/100)^H$2,0))</f>
        <v>0</v>
      </c>
      <c r="J525" s="152">
        <f>IF(pbi_fed_amount="n/a",Inputs!K172,IF(AND(J$2&lt;=pbi_fed_term,J$2&lt;=analysis_period),pbi_fed_amount*(1+pbi_fed_escal/100)^I$2,0))</f>
        <v>0</v>
      </c>
      <c r="K525" s="152">
        <f>IF(pbi_fed_amount="n/a",Inputs!L172,IF(AND(K$2&lt;=pbi_fed_term,K$2&lt;=analysis_period),pbi_fed_amount*(1+pbi_fed_escal/100)^J$2,0))</f>
        <v>0</v>
      </c>
      <c r="L525" s="152">
        <f>IF(pbi_fed_amount="n/a",Inputs!M172,IF(AND(L$2&lt;=pbi_fed_term,L$2&lt;=analysis_period),pbi_fed_amount*(1+pbi_fed_escal/100)^K$2,0))</f>
        <v>0</v>
      </c>
      <c r="M525" s="152">
        <f>IF(pbi_fed_amount="n/a",Inputs!N172,IF(AND(M$2&lt;=pbi_fed_term,M$2&lt;=analysis_period),pbi_fed_amount*(1+pbi_fed_escal/100)^L$2,0))</f>
        <v>0</v>
      </c>
      <c r="N525" s="152">
        <f>IF(pbi_fed_amount="n/a",Inputs!O172,IF(AND(N$2&lt;=pbi_fed_term,N$2&lt;=analysis_period),pbi_fed_amount*(1+pbi_fed_escal/100)^M$2,0))</f>
        <v>0</v>
      </c>
      <c r="O525" s="152">
        <f>IF(pbi_fed_amount="n/a",Inputs!P172,IF(AND(O$2&lt;=pbi_fed_term,O$2&lt;=analysis_period),pbi_fed_amount*(1+pbi_fed_escal/100)^N$2,0))</f>
        <v>0</v>
      </c>
      <c r="P525" s="152">
        <f>IF(pbi_fed_amount="n/a",Inputs!Q172,IF(AND(P$2&lt;=pbi_fed_term,P$2&lt;=analysis_period),pbi_fed_amount*(1+pbi_fed_escal/100)^O$2,0))</f>
        <v>0</v>
      </c>
      <c r="Q525" s="152">
        <f>IF(pbi_fed_amount="n/a",Inputs!R172,IF(AND(Q$2&lt;=pbi_fed_term,Q$2&lt;=analysis_period),pbi_fed_amount*(1+pbi_fed_escal/100)^P$2,0))</f>
        <v>0</v>
      </c>
      <c r="R525" s="152">
        <f>IF(pbi_fed_amount="n/a",Inputs!S172,IF(AND(R$2&lt;=pbi_fed_term,R$2&lt;=analysis_period),pbi_fed_amount*(1+pbi_fed_escal/100)^Q$2,0))</f>
        <v>0</v>
      </c>
      <c r="S525" s="152">
        <f>IF(pbi_fed_amount="n/a",Inputs!T172,IF(AND(S$2&lt;=pbi_fed_term,S$2&lt;=analysis_period),pbi_fed_amount*(1+pbi_fed_escal/100)^R$2,0))</f>
        <v>0</v>
      </c>
      <c r="T525" s="152">
        <f>IF(pbi_fed_amount="n/a",Inputs!U172,IF(AND(T$2&lt;=pbi_fed_term,T$2&lt;=analysis_period),pbi_fed_amount*(1+pbi_fed_escal/100)^S$2,0))</f>
        <v>0</v>
      </c>
      <c r="U525" s="152">
        <f>IF(pbi_fed_amount="n/a",Inputs!V172,IF(AND(U$2&lt;=pbi_fed_term,U$2&lt;=analysis_period),pbi_fed_amount*(1+pbi_fed_escal/100)^T$2,0))</f>
        <v>0</v>
      </c>
      <c r="V525" s="152">
        <f>IF(pbi_fed_amount="n/a",Inputs!W172,IF(AND(V$2&lt;=pbi_fed_term,V$2&lt;=analysis_period),pbi_fed_amount*(1+pbi_fed_escal/100)^U$2,0))</f>
        <v>0</v>
      </c>
      <c r="W525" s="152">
        <f>IF(pbi_fed_amount="n/a",Inputs!X172,IF(AND(W$2&lt;=pbi_fed_term,W$2&lt;=analysis_period),pbi_fed_amount*(1+pbi_fed_escal/100)^V$2,0))</f>
        <v>0</v>
      </c>
      <c r="X525" s="152">
        <f>IF(pbi_fed_amount="n/a",Inputs!Y172,IF(AND(X$2&lt;=pbi_fed_term,X$2&lt;=analysis_period),pbi_fed_amount*(1+pbi_fed_escal/100)^W$2,0))</f>
        <v>0</v>
      </c>
      <c r="Y525" s="152">
        <f>IF(pbi_fed_amount="n/a",Inputs!Z172,IF(AND(Y$2&lt;=pbi_fed_term,Y$2&lt;=analysis_period),pbi_fed_amount*(1+pbi_fed_escal/100)^X$2,0))</f>
        <v>0</v>
      </c>
      <c r="Z525" s="152">
        <f>IF(pbi_fed_amount="n/a",Inputs!AA172,IF(AND(Z$2&lt;=pbi_fed_term,Z$2&lt;=analysis_period),pbi_fed_amount*(1+pbi_fed_escal/100)^Y$2,0))</f>
        <v>0</v>
      </c>
      <c r="AA525" s="152">
        <f>IF(pbi_fed_amount="n/a",Inputs!AB172,IF(AND(AA$2&lt;=pbi_fed_term,AA$2&lt;=analysis_period),pbi_fed_amount*(1+pbi_fed_escal/100)^Z$2,0))</f>
        <v>0</v>
      </c>
      <c r="AB525" s="152">
        <f>IF(pbi_fed_amount="n/a",Inputs!AC172,IF(AND(AB$2&lt;=pbi_fed_term,AB$2&lt;=analysis_period),pbi_fed_amount*(1+pbi_fed_escal/100)^AA$2,0))</f>
        <v>0</v>
      </c>
      <c r="AC525" s="152">
        <f>IF(pbi_fed_amount="n/a",Inputs!AD172,IF(AND(AC$2&lt;=pbi_fed_term,AC$2&lt;=analysis_period),pbi_fed_amount*(1+pbi_fed_escal/100)^AB$2,0))</f>
        <v>0</v>
      </c>
      <c r="AD525" s="152">
        <f>IF(pbi_fed_amount="n/a",Inputs!AE172,IF(AND(AD$2&lt;=pbi_fed_term,AD$2&lt;=analysis_period),pbi_fed_amount*(1+pbi_fed_escal/100)^AC$2,0))</f>
        <v>0</v>
      </c>
      <c r="AE525" s="152">
        <f>IF(pbi_fed_amount="n/a",Inputs!AF172,IF(AND(AE$2&lt;=pbi_fed_term,AE$2&lt;=analysis_period),pbi_fed_amount*(1+pbi_fed_escal/100)^AD$2,0))</f>
        <v>0</v>
      </c>
      <c r="AF525" s="152">
        <f>IF(pbi_fed_amount="n/a",Inputs!AG172,IF(AND(AF$2&lt;=pbi_fed_term,AF$2&lt;=analysis_period),pbi_fed_amount*(1+pbi_fed_escal/100)^AE$2,0))</f>
        <v>0</v>
      </c>
      <c r="AG525" s="152">
        <f>IF(pbi_fed_amount="n/a",Inputs!AH172,IF(AND(AG$2&lt;=pbi_fed_term,AG$2&lt;=analysis_period),pbi_fed_amount*(1+pbi_fed_escal/100)^AF$2,0))</f>
        <v>0</v>
      </c>
      <c r="AH525" s="152">
        <f>IF(pbi_fed_amount="n/a",Inputs!AI172,IF(AND(AH$2&lt;=pbi_fed_term,AH$2&lt;=analysis_period),pbi_fed_amount*(1+pbi_fed_escal/100)^AG$2,0))</f>
        <v>0</v>
      </c>
      <c r="AI525" s="152">
        <f>IF(pbi_fed_amount="n/a",Inputs!AJ172,IF(AND(AI$2&lt;=pbi_fed_term,AI$2&lt;=analysis_period),pbi_fed_amount*(1+pbi_fed_escal/100)^AH$2,0))</f>
        <v>0</v>
      </c>
      <c r="AJ525" s="152">
        <f>IF(pbi_fed_amount="n/a",Inputs!AK172,IF(AND(AJ$2&lt;=pbi_fed_term,AJ$2&lt;=analysis_period),pbi_fed_amount*(1+pbi_fed_escal/100)^AI$2,0))</f>
        <v>0</v>
      </c>
      <c r="AK525" s="152">
        <f>IF(pbi_fed_amount="n/a",Inputs!AL172,IF(AND(AK$2&lt;=pbi_fed_term,AK$2&lt;=analysis_period),pbi_fed_amount*(1+pbi_fed_escal/100)^AJ$2,0))</f>
        <v>0</v>
      </c>
      <c r="AL525" s="152">
        <f>IF(pbi_fed_amount="n/a",Inputs!AM172,IF(AND(AL$2&lt;=pbi_fed_term,AL$2&lt;=analysis_period),pbi_fed_amount*(1+pbi_fed_escal/100)^AK$2,0))</f>
        <v>0</v>
      </c>
      <c r="AM525" s="152">
        <f>IF(pbi_fed_amount="n/a",Inputs!AN172,IF(AND(AM$2&lt;=pbi_fed_term,AM$2&lt;=analysis_period),pbi_fed_amount*(1+pbi_fed_escal/100)^AL$2,0))</f>
        <v>0</v>
      </c>
      <c r="AN525" s="152">
        <f>IF(pbi_fed_amount="n/a",Inputs!AO172,IF(AND(AN$2&lt;=pbi_fed_term,AN$2&lt;=analysis_period),pbi_fed_amount*(1+pbi_fed_escal/100)^AM$2,0))</f>
        <v>0</v>
      </c>
      <c r="AO525" s="152">
        <f>IF(pbi_fed_amount="n/a",Inputs!AP172,IF(AND(AO$2&lt;=pbi_fed_term,AO$2&lt;=analysis_period),pbi_fed_amount*(1+pbi_fed_escal/100)^AN$2,0))</f>
        <v>0</v>
      </c>
      <c r="AP525" s="152">
        <f>IF(pbi_fed_amount="n/a",Inputs!AQ172,IF(AND(AP$2&lt;=pbi_fed_term,AP$2&lt;=analysis_period),pbi_fed_amount*(1+pbi_fed_escal/100)^AO$2,0))</f>
        <v>0</v>
      </c>
    </row>
    <row r="526" spans="1:42" x14ac:dyDescent="0.2">
      <c r="A526" s="27" t="s">
        <v>39</v>
      </c>
      <c r="C526" s="163">
        <f>C$5</f>
        <v>0</v>
      </c>
      <c r="D526" s="163">
        <f t="shared" ref="D526:AP526" si="265">D$5</f>
        <v>0</v>
      </c>
      <c r="E526" s="163">
        <f t="shared" si="265"/>
        <v>0</v>
      </c>
      <c r="F526" s="163">
        <f t="shared" si="265"/>
        <v>0</v>
      </c>
      <c r="G526" s="163">
        <f t="shared" si="265"/>
        <v>0</v>
      </c>
      <c r="H526" s="163">
        <f t="shared" si="265"/>
        <v>0</v>
      </c>
      <c r="I526" s="163">
        <f t="shared" si="265"/>
        <v>0</v>
      </c>
      <c r="J526" s="163">
        <f t="shared" si="265"/>
        <v>0</v>
      </c>
      <c r="K526" s="163">
        <f t="shared" si="265"/>
        <v>0</v>
      </c>
      <c r="L526" s="163">
        <f t="shared" si="265"/>
        <v>0</v>
      </c>
      <c r="M526" s="163">
        <f t="shared" si="265"/>
        <v>0</v>
      </c>
      <c r="N526" s="163">
        <f t="shared" si="265"/>
        <v>0</v>
      </c>
      <c r="O526" s="163">
        <f t="shared" si="265"/>
        <v>0</v>
      </c>
      <c r="P526" s="163">
        <f t="shared" si="265"/>
        <v>0</v>
      </c>
      <c r="Q526" s="163">
        <f t="shared" si="265"/>
        <v>0</v>
      </c>
      <c r="R526" s="163">
        <f t="shared" si="265"/>
        <v>0</v>
      </c>
      <c r="S526" s="163">
        <f t="shared" si="265"/>
        <v>0</v>
      </c>
      <c r="T526" s="163">
        <f t="shared" si="265"/>
        <v>0</v>
      </c>
      <c r="U526" s="163">
        <f t="shared" si="265"/>
        <v>0</v>
      </c>
      <c r="V526" s="163">
        <f t="shared" si="265"/>
        <v>0</v>
      </c>
      <c r="W526" s="163">
        <f t="shared" si="265"/>
        <v>0</v>
      </c>
      <c r="X526" s="163">
        <f t="shared" si="265"/>
        <v>0</v>
      </c>
      <c r="Y526" s="163">
        <f t="shared" si="265"/>
        <v>0</v>
      </c>
      <c r="Z526" s="163">
        <f t="shared" si="265"/>
        <v>0</v>
      </c>
      <c r="AA526" s="163">
        <f t="shared" si="265"/>
        <v>0</v>
      </c>
      <c r="AB526" s="163">
        <f t="shared" si="265"/>
        <v>0</v>
      </c>
      <c r="AC526" s="163">
        <f t="shared" si="265"/>
        <v>0</v>
      </c>
      <c r="AD526" s="163">
        <f t="shared" si="265"/>
        <v>0</v>
      </c>
      <c r="AE526" s="163">
        <f t="shared" si="265"/>
        <v>0</v>
      </c>
      <c r="AF526" s="163">
        <f t="shared" si="265"/>
        <v>0</v>
      </c>
      <c r="AG526" s="163">
        <f t="shared" si="265"/>
        <v>0</v>
      </c>
      <c r="AH526" s="163">
        <f t="shared" si="265"/>
        <v>0</v>
      </c>
      <c r="AI526" s="163">
        <f t="shared" si="265"/>
        <v>0</v>
      </c>
      <c r="AJ526" s="163">
        <f t="shared" si="265"/>
        <v>0</v>
      </c>
      <c r="AK526" s="163">
        <f t="shared" si="265"/>
        <v>0</v>
      </c>
      <c r="AL526" s="163">
        <f t="shared" si="265"/>
        <v>0</v>
      </c>
      <c r="AM526" s="163">
        <f t="shared" si="265"/>
        <v>0</v>
      </c>
      <c r="AN526" s="163">
        <f t="shared" si="265"/>
        <v>0</v>
      </c>
      <c r="AO526" s="163">
        <f t="shared" si="265"/>
        <v>0</v>
      </c>
      <c r="AP526" s="163">
        <f t="shared" si="265"/>
        <v>0</v>
      </c>
    </row>
    <row r="527" spans="1:42" x14ac:dyDescent="0.2">
      <c r="A527" s="27" t="s">
        <v>13</v>
      </c>
      <c r="C527" s="188">
        <f>C525*C526</f>
        <v>0</v>
      </c>
      <c r="D527" s="188">
        <f t="shared" ref="D527:AP527" si="266">D525*D526</f>
        <v>0</v>
      </c>
      <c r="E527" s="188">
        <f t="shared" si="266"/>
        <v>0</v>
      </c>
      <c r="F527" s="188">
        <f t="shared" si="266"/>
        <v>0</v>
      </c>
      <c r="G527" s="188">
        <f t="shared" si="266"/>
        <v>0</v>
      </c>
      <c r="H527" s="188">
        <f t="shared" si="266"/>
        <v>0</v>
      </c>
      <c r="I527" s="188">
        <f t="shared" si="266"/>
        <v>0</v>
      </c>
      <c r="J527" s="188">
        <f t="shared" si="266"/>
        <v>0</v>
      </c>
      <c r="K527" s="188">
        <f t="shared" si="266"/>
        <v>0</v>
      </c>
      <c r="L527" s="188">
        <f t="shared" si="266"/>
        <v>0</v>
      </c>
      <c r="M527" s="188">
        <f t="shared" si="266"/>
        <v>0</v>
      </c>
      <c r="N527" s="188">
        <f t="shared" si="266"/>
        <v>0</v>
      </c>
      <c r="O527" s="188">
        <f t="shared" si="266"/>
        <v>0</v>
      </c>
      <c r="P527" s="188">
        <f t="shared" si="266"/>
        <v>0</v>
      </c>
      <c r="Q527" s="188">
        <f t="shared" si="266"/>
        <v>0</v>
      </c>
      <c r="R527" s="188">
        <f t="shared" si="266"/>
        <v>0</v>
      </c>
      <c r="S527" s="188">
        <f t="shared" si="266"/>
        <v>0</v>
      </c>
      <c r="T527" s="188">
        <f t="shared" si="266"/>
        <v>0</v>
      </c>
      <c r="U527" s="188">
        <f t="shared" si="266"/>
        <v>0</v>
      </c>
      <c r="V527" s="188">
        <f t="shared" si="266"/>
        <v>0</v>
      </c>
      <c r="W527" s="188">
        <f t="shared" si="266"/>
        <v>0</v>
      </c>
      <c r="X527" s="188">
        <f t="shared" si="266"/>
        <v>0</v>
      </c>
      <c r="Y527" s="188">
        <f t="shared" si="266"/>
        <v>0</v>
      </c>
      <c r="Z527" s="188">
        <f t="shared" si="266"/>
        <v>0</v>
      </c>
      <c r="AA527" s="188">
        <f t="shared" si="266"/>
        <v>0</v>
      </c>
      <c r="AB527" s="188">
        <f t="shared" si="266"/>
        <v>0</v>
      </c>
      <c r="AC527" s="188">
        <f t="shared" si="266"/>
        <v>0</v>
      </c>
      <c r="AD527" s="188">
        <f t="shared" si="266"/>
        <v>0</v>
      </c>
      <c r="AE527" s="188">
        <f t="shared" si="266"/>
        <v>0</v>
      </c>
      <c r="AF527" s="188">
        <f t="shared" si="266"/>
        <v>0</v>
      </c>
      <c r="AG527" s="188">
        <f t="shared" si="266"/>
        <v>0</v>
      </c>
      <c r="AH527" s="188">
        <f t="shared" si="266"/>
        <v>0</v>
      </c>
      <c r="AI527" s="188">
        <f t="shared" si="266"/>
        <v>0</v>
      </c>
      <c r="AJ527" s="188">
        <f t="shared" si="266"/>
        <v>0</v>
      </c>
      <c r="AK527" s="188">
        <f t="shared" si="266"/>
        <v>0</v>
      </c>
      <c r="AL527" s="188">
        <f t="shared" si="266"/>
        <v>0</v>
      </c>
      <c r="AM527" s="188">
        <f t="shared" si="266"/>
        <v>0</v>
      </c>
      <c r="AN527" s="188">
        <f t="shared" si="266"/>
        <v>0</v>
      </c>
      <c r="AO527" s="188">
        <f t="shared" si="266"/>
        <v>0</v>
      </c>
      <c r="AP527" s="188">
        <f t="shared" si="266"/>
        <v>0</v>
      </c>
    </row>
    <row r="528" spans="1:42" x14ac:dyDescent="0.2">
      <c r="A528" s="23" t="str">
        <f>Inputs!B144</f>
        <v>State ($/kWh)</v>
      </c>
    </row>
    <row r="529" spans="1:42" x14ac:dyDescent="0.2">
      <c r="A529" s="27" t="s">
        <v>38</v>
      </c>
      <c r="C529" s="136">
        <f>IF(pbi_sta_amount="n/a",Inputs!D173,IF(AND(C$2&lt;=pbi_sta_term,C$2&lt;=analysis_period),pbi_sta_amount*(1+pbi_sta_escal/100)^B$2,0))</f>
        <v>0</v>
      </c>
      <c r="D529" s="136">
        <f>IF(pbi_sta_amount="n/a",Inputs!E173,IF(AND(D$2&lt;=pbi_sta_term,D$2&lt;=analysis_period),pbi_sta_amount*(1+pbi_sta_escal/100)^C$2,0))</f>
        <v>0</v>
      </c>
      <c r="E529" s="136">
        <f>IF(pbi_sta_amount="n/a",Inputs!F173,IF(AND(E$2&lt;=pbi_sta_term,E$2&lt;=analysis_period),pbi_sta_amount*(1+pbi_sta_escal/100)^D$2,0))</f>
        <v>0</v>
      </c>
      <c r="F529" s="136">
        <f>IF(pbi_sta_amount="n/a",Inputs!G173,IF(AND(F$2&lt;=pbi_sta_term,F$2&lt;=analysis_period),pbi_sta_amount*(1+pbi_sta_escal/100)^E$2,0))</f>
        <v>0</v>
      </c>
      <c r="G529" s="136">
        <f>IF(pbi_sta_amount="n/a",Inputs!H173,IF(AND(G$2&lt;=pbi_sta_term,G$2&lt;=analysis_period),pbi_sta_amount*(1+pbi_sta_escal/100)^F$2,0))</f>
        <v>0</v>
      </c>
      <c r="H529" s="136">
        <f>IF(pbi_sta_amount="n/a",Inputs!I173,IF(AND(H$2&lt;=pbi_sta_term,H$2&lt;=analysis_period),pbi_sta_amount*(1+pbi_sta_escal/100)^G$2,0))</f>
        <v>0</v>
      </c>
      <c r="I529" s="136">
        <f>IF(pbi_sta_amount="n/a",Inputs!J173,IF(AND(I$2&lt;=pbi_sta_term,I$2&lt;=analysis_period),pbi_sta_amount*(1+pbi_sta_escal/100)^H$2,0))</f>
        <v>0</v>
      </c>
      <c r="J529" s="136">
        <f>IF(pbi_sta_amount="n/a",Inputs!K173,IF(AND(J$2&lt;=pbi_sta_term,J$2&lt;=analysis_period),pbi_sta_amount*(1+pbi_sta_escal/100)^I$2,0))</f>
        <v>0</v>
      </c>
      <c r="K529" s="136">
        <f>IF(pbi_sta_amount="n/a",Inputs!L173,IF(AND(K$2&lt;=pbi_sta_term,K$2&lt;=analysis_period),pbi_sta_amount*(1+pbi_sta_escal/100)^J$2,0))</f>
        <v>0</v>
      </c>
      <c r="L529" s="136">
        <f>IF(pbi_sta_amount="n/a",Inputs!M173,IF(AND(L$2&lt;=pbi_sta_term,L$2&lt;=analysis_period),pbi_sta_amount*(1+pbi_sta_escal/100)^K$2,0))</f>
        <v>0</v>
      </c>
      <c r="M529" s="136">
        <f>IF(pbi_sta_amount="n/a",Inputs!N173,IF(AND(M$2&lt;=pbi_sta_term,M$2&lt;=analysis_period),pbi_sta_amount*(1+pbi_sta_escal/100)^L$2,0))</f>
        <v>0</v>
      </c>
      <c r="N529" s="136">
        <f>IF(pbi_sta_amount="n/a",Inputs!O173,IF(AND(N$2&lt;=pbi_sta_term,N$2&lt;=analysis_period),pbi_sta_amount*(1+pbi_sta_escal/100)^M$2,0))</f>
        <v>0</v>
      </c>
      <c r="O529" s="136">
        <f>IF(pbi_sta_amount="n/a",Inputs!P173,IF(AND(O$2&lt;=pbi_sta_term,O$2&lt;=analysis_period),pbi_sta_amount*(1+pbi_sta_escal/100)^N$2,0))</f>
        <v>0</v>
      </c>
      <c r="P529" s="136">
        <f>IF(pbi_sta_amount="n/a",Inputs!Q173,IF(AND(P$2&lt;=pbi_sta_term,P$2&lt;=analysis_period),pbi_sta_amount*(1+pbi_sta_escal/100)^O$2,0))</f>
        <v>0</v>
      </c>
      <c r="Q529" s="136">
        <f>IF(pbi_sta_amount="n/a",Inputs!R173,IF(AND(Q$2&lt;=pbi_sta_term,Q$2&lt;=analysis_period),pbi_sta_amount*(1+pbi_sta_escal/100)^P$2,0))</f>
        <v>0</v>
      </c>
      <c r="R529" s="136">
        <f>IF(pbi_sta_amount="n/a",Inputs!S173,IF(AND(R$2&lt;=pbi_sta_term,R$2&lt;=analysis_period),pbi_sta_amount*(1+pbi_sta_escal/100)^Q$2,0))</f>
        <v>0</v>
      </c>
      <c r="S529" s="136">
        <f>IF(pbi_sta_amount="n/a",Inputs!T173,IF(AND(S$2&lt;=pbi_sta_term,S$2&lt;=analysis_period),pbi_sta_amount*(1+pbi_sta_escal/100)^R$2,0))</f>
        <v>0</v>
      </c>
      <c r="T529" s="136">
        <f>IF(pbi_sta_amount="n/a",Inputs!U173,IF(AND(T$2&lt;=pbi_sta_term,T$2&lt;=analysis_period),pbi_sta_amount*(1+pbi_sta_escal/100)^S$2,0))</f>
        <v>0</v>
      </c>
      <c r="U529" s="136">
        <f>IF(pbi_sta_amount="n/a",Inputs!V173,IF(AND(U$2&lt;=pbi_sta_term,U$2&lt;=analysis_period),pbi_sta_amount*(1+pbi_sta_escal/100)^T$2,0))</f>
        <v>0</v>
      </c>
      <c r="V529" s="136">
        <f>IF(pbi_sta_amount="n/a",Inputs!W173,IF(AND(V$2&lt;=pbi_sta_term,V$2&lt;=analysis_period),pbi_sta_amount*(1+pbi_sta_escal/100)^U$2,0))</f>
        <v>0</v>
      </c>
      <c r="W529" s="136">
        <f>IF(pbi_sta_amount="n/a",Inputs!X173,IF(AND(W$2&lt;=pbi_sta_term,W$2&lt;=analysis_period),pbi_sta_amount*(1+pbi_sta_escal/100)^V$2,0))</f>
        <v>0</v>
      </c>
      <c r="X529" s="136">
        <f>IF(pbi_sta_amount="n/a",Inputs!Y173,IF(AND(X$2&lt;=pbi_sta_term,X$2&lt;=analysis_period),pbi_sta_amount*(1+pbi_sta_escal/100)^W$2,0))</f>
        <v>0</v>
      </c>
      <c r="Y529" s="136">
        <f>IF(pbi_sta_amount="n/a",Inputs!Z173,IF(AND(Y$2&lt;=pbi_sta_term,Y$2&lt;=analysis_period),pbi_sta_amount*(1+pbi_sta_escal/100)^X$2,0))</f>
        <v>0</v>
      </c>
      <c r="Z529" s="136">
        <f>IF(pbi_sta_amount="n/a",Inputs!AA173,IF(AND(Z$2&lt;=pbi_sta_term,Z$2&lt;=analysis_period),pbi_sta_amount*(1+pbi_sta_escal/100)^Y$2,0))</f>
        <v>0</v>
      </c>
      <c r="AA529" s="136">
        <f>IF(pbi_sta_amount="n/a",Inputs!AB173,IF(AND(AA$2&lt;=pbi_sta_term,AA$2&lt;=analysis_period),pbi_sta_amount*(1+pbi_sta_escal/100)^Z$2,0))</f>
        <v>0</v>
      </c>
      <c r="AB529" s="136">
        <f>IF(pbi_sta_amount="n/a",Inputs!AC173,IF(AND(AB$2&lt;=pbi_sta_term,AB$2&lt;=analysis_period),pbi_sta_amount*(1+pbi_sta_escal/100)^AA$2,0))</f>
        <v>0</v>
      </c>
      <c r="AC529" s="136">
        <f>IF(pbi_sta_amount="n/a",Inputs!AD173,IF(AND(AC$2&lt;=pbi_sta_term,AC$2&lt;=analysis_period),pbi_sta_amount*(1+pbi_sta_escal/100)^AB$2,0))</f>
        <v>0</v>
      </c>
      <c r="AD529" s="136">
        <f>IF(pbi_sta_amount="n/a",Inputs!AE173,IF(AND(AD$2&lt;=pbi_sta_term,AD$2&lt;=analysis_period),pbi_sta_amount*(1+pbi_sta_escal/100)^AC$2,0))</f>
        <v>0</v>
      </c>
      <c r="AE529" s="136">
        <f>IF(pbi_sta_amount="n/a",Inputs!AF173,IF(AND(AE$2&lt;=pbi_sta_term,AE$2&lt;=analysis_period),pbi_sta_amount*(1+pbi_sta_escal/100)^AD$2,0))</f>
        <v>0</v>
      </c>
      <c r="AF529" s="136">
        <f>IF(pbi_sta_amount="n/a",Inputs!AG173,IF(AND(AF$2&lt;=pbi_sta_term,AF$2&lt;=analysis_period),pbi_sta_amount*(1+pbi_sta_escal/100)^AE$2,0))</f>
        <v>0</v>
      </c>
      <c r="AG529" s="136">
        <f>IF(pbi_sta_amount="n/a",Inputs!AH173,IF(AND(AG$2&lt;=pbi_sta_term,AG$2&lt;=analysis_period),pbi_sta_amount*(1+pbi_sta_escal/100)^AF$2,0))</f>
        <v>0</v>
      </c>
      <c r="AH529" s="136">
        <f>IF(pbi_sta_amount="n/a",Inputs!AI173,IF(AND(AH$2&lt;=pbi_sta_term,AH$2&lt;=analysis_period),pbi_sta_amount*(1+pbi_sta_escal/100)^AG$2,0))</f>
        <v>0</v>
      </c>
      <c r="AI529" s="136">
        <f>IF(pbi_sta_amount="n/a",Inputs!AJ173,IF(AND(AI$2&lt;=pbi_sta_term,AI$2&lt;=analysis_period),pbi_sta_amount*(1+pbi_sta_escal/100)^AH$2,0))</f>
        <v>0</v>
      </c>
      <c r="AJ529" s="136">
        <f>IF(pbi_sta_amount="n/a",Inputs!AK173,IF(AND(AJ$2&lt;=pbi_sta_term,AJ$2&lt;=analysis_period),pbi_sta_amount*(1+pbi_sta_escal/100)^AI$2,0))</f>
        <v>0</v>
      </c>
      <c r="AK529" s="136">
        <f>IF(pbi_sta_amount="n/a",Inputs!AL173,IF(AND(AK$2&lt;=pbi_sta_term,AK$2&lt;=analysis_period),pbi_sta_amount*(1+pbi_sta_escal/100)^AJ$2,0))</f>
        <v>0</v>
      </c>
      <c r="AL529" s="136">
        <f>IF(pbi_sta_amount="n/a",Inputs!AM173,IF(AND(AL$2&lt;=pbi_sta_term,AL$2&lt;=analysis_period),pbi_sta_amount*(1+pbi_sta_escal/100)^AK$2,0))</f>
        <v>0</v>
      </c>
      <c r="AM529" s="136">
        <f>IF(pbi_sta_amount="n/a",Inputs!AN173,IF(AND(AM$2&lt;=pbi_sta_term,AM$2&lt;=analysis_period),pbi_sta_amount*(1+pbi_sta_escal/100)^AL$2,0))</f>
        <v>0</v>
      </c>
      <c r="AN529" s="136">
        <f>IF(pbi_sta_amount="n/a",Inputs!AO173,IF(AND(AN$2&lt;=pbi_sta_term,AN$2&lt;=analysis_period),pbi_sta_amount*(1+pbi_sta_escal/100)^AM$2,0))</f>
        <v>0</v>
      </c>
      <c r="AO529" s="136">
        <f>IF(pbi_sta_amount="n/a",Inputs!AP173,IF(AND(AO$2&lt;=pbi_sta_term,AO$2&lt;=analysis_period),pbi_sta_amount*(1+pbi_sta_escal/100)^AN$2,0))</f>
        <v>0</v>
      </c>
      <c r="AP529" s="136">
        <f>IF(pbi_sta_amount="n/a",Inputs!AQ173,IF(AND(AP$2&lt;=pbi_sta_term,AP$2&lt;=analysis_period),pbi_sta_amount*(1+pbi_sta_escal/100)^AO$2,0))</f>
        <v>0</v>
      </c>
    </row>
    <row r="530" spans="1:42" x14ac:dyDescent="0.2">
      <c r="A530" s="27" t="s">
        <v>39</v>
      </c>
      <c r="C530" s="163">
        <f>C$5</f>
        <v>0</v>
      </c>
      <c r="D530" s="163">
        <f t="shared" ref="D530:AP530" si="267">D$5</f>
        <v>0</v>
      </c>
      <c r="E530" s="163">
        <f t="shared" si="267"/>
        <v>0</v>
      </c>
      <c r="F530" s="163">
        <f t="shared" si="267"/>
        <v>0</v>
      </c>
      <c r="G530" s="163">
        <f t="shared" si="267"/>
        <v>0</v>
      </c>
      <c r="H530" s="163">
        <f t="shared" si="267"/>
        <v>0</v>
      </c>
      <c r="I530" s="163">
        <f t="shared" si="267"/>
        <v>0</v>
      </c>
      <c r="J530" s="163">
        <f t="shared" si="267"/>
        <v>0</v>
      </c>
      <c r="K530" s="163">
        <f t="shared" si="267"/>
        <v>0</v>
      </c>
      <c r="L530" s="163">
        <f t="shared" si="267"/>
        <v>0</v>
      </c>
      <c r="M530" s="163">
        <f t="shared" si="267"/>
        <v>0</v>
      </c>
      <c r="N530" s="163">
        <f t="shared" si="267"/>
        <v>0</v>
      </c>
      <c r="O530" s="163">
        <f t="shared" si="267"/>
        <v>0</v>
      </c>
      <c r="P530" s="163">
        <f t="shared" si="267"/>
        <v>0</v>
      </c>
      <c r="Q530" s="163">
        <f t="shared" si="267"/>
        <v>0</v>
      </c>
      <c r="R530" s="163">
        <f t="shared" si="267"/>
        <v>0</v>
      </c>
      <c r="S530" s="163">
        <f t="shared" si="267"/>
        <v>0</v>
      </c>
      <c r="T530" s="163">
        <f t="shared" si="267"/>
        <v>0</v>
      </c>
      <c r="U530" s="163">
        <f t="shared" si="267"/>
        <v>0</v>
      </c>
      <c r="V530" s="163">
        <f t="shared" si="267"/>
        <v>0</v>
      </c>
      <c r="W530" s="163">
        <f t="shared" si="267"/>
        <v>0</v>
      </c>
      <c r="X530" s="163">
        <f t="shared" si="267"/>
        <v>0</v>
      </c>
      <c r="Y530" s="163">
        <f t="shared" si="267"/>
        <v>0</v>
      </c>
      <c r="Z530" s="163">
        <f t="shared" si="267"/>
        <v>0</v>
      </c>
      <c r="AA530" s="163">
        <f t="shared" si="267"/>
        <v>0</v>
      </c>
      <c r="AB530" s="163">
        <f t="shared" si="267"/>
        <v>0</v>
      </c>
      <c r="AC530" s="163">
        <f t="shared" si="267"/>
        <v>0</v>
      </c>
      <c r="AD530" s="163">
        <f t="shared" si="267"/>
        <v>0</v>
      </c>
      <c r="AE530" s="163">
        <f t="shared" si="267"/>
        <v>0</v>
      </c>
      <c r="AF530" s="163">
        <f t="shared" si="267"/>
        <v>0</v>
      </c>
      <c r="AG530" s="163">
        <f t="shared" si="267"/>
        <v>0</v>
      </c>
      <c r="AH530" s="163">
        <f t="shared" si="267"/>
        <v>0</v>
      </c>
      <c r="AI530" s="163">
        <f t="shared" si="267"/>
        <v>0</v>
      </c>
      <c r="AJ530" s="163">
        <f t="shared" si="267"/>
        <v>0</v>
      </c>
      <c r="AK530" s="163">
        <f t="shared" si="267"/>
        <v>0</v>
      </c>
      <c r="AL530" s="163">
        <f t="shared" si="267"/>
        <v>0</v>
      </c>
      <c r="AM530" s="163">
        <f t="shared" si="267"/>
        <v>0</v>
      </c>
      <c r="AN530" s="163">
        <f t="shared" si="267"/>
        <v>0</v>
      </c>
      <c r="AO530" s="163">
        <f t="shared" si="267"/>
        <v>0</v>
      </c>
      <c r="AP530" s="163">
        <f t="shared" si="267"/>
        <v>0</v>
      </c>
    </row>
    <row r="531" spans="1:42" x14ac:dyDescent="0.2">
      <c r="A531" s="27" t="s">
        <v>13</v>
      </c>
      <c r="C531" s="188">
        <f>C529*C530</f>
        <v>0</v>
      </c>
      <c r="D531" s="188">
        <f t="shared" ref="D531:AP531" si="268">D529*D530</f>
        <v>0</v>
      </c>
      <c r="E531" s="188">
        <f t="shared" si="268"/>
        <v>0</v>
      </c>
      <c r="F531" s="188">
        <f t="shared" si="268"/>
        <v>0</v>
      </c>
      <c r="G531" s="188">
        <f t="shared" si="268"/>
        <v>0</v>
      </c>
      <c r="H531" s="188">
        <f t="shared" si="268"/>
        <v>0</v>
      </c>
      <c r="I531" s="188">
        <f t="shared" si="268"/>
        <v>0</v>
      </c>
      <c r="J531" s="188">
        <f t="shared" si="268"/>
        <v>0</v>
      </c>
      <c r="K531" s="188">
        <f t="shared" si="268"/>
        <v>0</v>
      </c>
      <c r="L531" s="188">
        <f t="shared" si="268"/>
        <v>0</v>
      </c>
      <c r="M531" s="188">
        <f t="shared" si="268"/>
        <v>0</v>
      </c>
      <c r="N531" s="188">
        <f t="shared" si="268"/>
        <v>0</v>
      </c>
      <c r="O531" s="188">
        <f t="shared" si="268"/>
        <v>0</v>
      </c>
      <c r="P531" s="188">
        <f t="shared" si="268"/>
        <v>0</v>
      </c>
      <c r="Q531" s="188">
        <f t="shared" si="268"/>
        <v>0</v>
      </c>
      <c r="R531" s="188">
        <f t="shared" si="268"/>
        <v>0</v>
      </c>
      <c r="S531" s="188">
        <f t="shared" si="268"/>
        <v>0</v>
      </c>
      <c r="T531" s="188">
        <f t="shared" si="268"/>
        <v>0</v>
      </c>
      <c r="U531" s="188">
        <f t="shared" si="268"/>
        <v>0</v>
      </c>
      <c r="V531" s="188">
        <f t="shared" si="268"/>
        <v>0</v>
      </c>
      <c r="W531" s="188">
        <f t="shared" si="268"/>
        <v>0</v>
      </c>
      <c r="X531" s="188">
        <f t="shared" si="268"/>
        <v>0</v>
      </c>
      <c r="Y531" s="188">
        <f t="shared" si="268"/>
        <v>0</v>
      </c>
      <c r="Z531" s="188">
        <f t="shared" si="268"/>
        <v>0</v>
      </c>
      <c r="AA531" s="188">
        <f t="shared" si="268"/>
        <v>0</v>
      </c>
      <c r="AB531" s="188">
        <f t="shared" si="268"/>
        <v>0</v>
      </c>
      <c r="AC531" s="188">
        <f t="shared" si="268"/>
        <v>0</v>
      </c>
      <c r="AD531" s="188">
        <f t="shared" si="268"/>
        <v>0</v>
      </c>
      <c r="AE531" s="188">
        <f t="shared" si="268"/>
        <v>0</v>
      </c>
      <c r="AF531" s="188">
        <f t="shared" si="268"/>
        <v>0</v>
      </c>
      <c r="AG531" s="188">
        <f t="shared" si="268"/>
        <v>0</v>
      </c>
      <c r="AH531" s="188">
        <f t="shared" si="268"/>
        <v>0</v>
      </c>
      <c r="AI531" s="188">
        <f t="shared" si="268"/>
        <v>0</v>
      </c>
      <c r="AJ531" s="188">
        <f t="shared" si="268"/>
        <v>0</v>
      </c>
      <c r="AK531" s="188">
        <f t="shared" si="268"/>
        <v>0</v>
      </c>
      <c r="AL531" s="188">
        <f t="shared" si="268"/>
        <v>0</v>
      </c>
      <c r="AM531" s="188">
        <f t="shared" si="268"/>
        <v>0</v>
      </c>
      <c r="AN531" s="188">
        <f t="shared" si="268"/>
        <v>0</v>
      </c>
      <c r="AO531" s="188">
        <f t="shared" si="268"/>
        <v>0</v>
      </c>
      <c r="AP531" s="188">
        <f t="shared" si="268"/>
        <v>0</v>
      </c>
    </row>
    <row r="532" spans="1:42" x14ac:dyDescent="0.2">
      <c r="A532" s="23" t="str">
        <f>Inputs!B145</f>
        <v>Utility ($/kWh)</v>
      </c>
    </row>
    <row r="533" spans="1:42" x14ac:dyDescent="0.2">
      <c r="A533" s="27" t="s">
        <v>38</v>
      </c>
      <c r="C533" s="136">
        <f>IF(pbi_uti_amount="n/a",Inputs!D174,IF(AND(C$2&lt;=pbi_uti_term,C$2&lt;=analysis_period),pbi_uti_amount*(1+pbi_uti_escal/100)^B$2,0))</f>
        <v>0</v>
      </c>
      <c r="D533" s="136">
        <f>IF(pbi_uti_amount="n/a",Inputs!E174,IF(AND(D$2&lt;=pbi_uti_term,D$2&lt;=analysis_period),pbi_uti_amount*(1+pbi_uti_escal/100)^C$2,0))</f>
        <v>0</v>
      </c>
      <c r="E533" s="136">
        <f>IF(pbi_uti_amount="n/a",Inputs!F174,IF(AND(E$2&lt;=pbi_uti_term,E$2&lt;=analysis_period),pbi_uti_amount*(1+pbi_uti_escal/100)^D$2,0))</f>
        <v>0</v>
      </c>
      <c r="F533" s="136">
        <f>IF(pbi_uti_amount="n/a",Inputs!G174,IF(AND(F$2&lt;=pbi_uti_term,F$2&lt;=analysis_period),pbi_uti_amount*(1+pbi_uti_escal/100)^E$2,0))</f>
        <v>0</v>
      </c>
      <c r="G533" s="136">
        <f>IF(pbi_uti_amount="n/a",Inputs!H174,IF(AND(G$2&lt;=pbi_uti_term,G$2&lt;=analysis_period),pbi_uti_amount*(1+pbi_uti_escal/100)^F$2,0))</f>
        <v>0</v>
      </c>
      <c r="H533" s="136">
        <f>IF(pbi_uti_amount="n/a",Inputs!I174,IF(AND(H$2&lt;=pbi_uti_term,H$2&lt;=analysis_period),pbi_uti_amount*(1+pbi_uti_escal/100)^G$2,0))</f>
        <v>0</v>
      </c>
      <c r="I533" s="136">
        <f>IF(pbi_uti_amount="n/a",Inputs!J174,IF(AND(I$2&lt;=pbi_uti_term,I$2&lt;=analysis_period),pbi_uti_amount*(1+pbi_uti_escal/100)^H$2,0))</f>
        <v>0</v>
      </c>
      <c r="J533" s="136">
        <f>IF(pbi_uti_amount="n/a",Inputs!K174,IF(AND(J$2&lt;=pbi_uti_term,J$2&lt;=analysis_period),pbi_uti_amount*(1+pbi_uti_escal/100)^I$2,0))</f>
        <v>0</v>
      </c>
      <c r="K533" s="136">
        <f>IF(pbi_uti_amount="n/a",Inputs!L174,IF(AND(K$2&lt;=pbi_uti_term,K$2&lt;=analysis_period),pbi_uti_amount*(1+pbi_uti_escal/100)^J$2,0))</f>
        <v>0</v>
      </c>
      <c r="L533" s="136">
        <f>IF(pbi_uti_amount="n/a",Inputs!M174,IF(AND(L$2&lt;=pbi_uti_term,L$2&lt;=analysis_period),pbi_uti_amount*(1+pbi_uti_escal/100)^K$2,0))</f>
        <v>0</v>
      </c>
      <c r="M533" s="136">
        <f>IF(pbi_uti_amount="n/a",Inputs!N174,IF(AND(M$2&lt;=pbi_uti_term,M$2&lt;=analysis_period),pbi_uti_amount*(1+pbi_uti_escal/100)^L$2,0))</f>
        <v>0</v>
      </c>
      <c r="N533" s="136">
        <f>IF(pbi_uti_amount="n/a",Inputs!O174,IF(AND(N$2&lt;=pbi_uti_term,N$2&lt;=analysis_period),pbi_uti_amount*(1+pbi_uti_escal/100)^M$2,0))</f>
        <v>0</v>
      </c>
      <c r="O533" s="136">
        <f>IF(pbi_uti_amount="n/a",Inputs!P174,IF(AND(O$2&lt;=pbi_uti_term,O$2&lt;=analysis_period),pbi_uti_amount*(1+pbi_uti_escal/100)^N$2,0))</f>
        <v>0</v>
      </c>
      <c r="P533" s="136">
        <f>IF(pbi_uti_amount="n/a",Inputs!Q174,IF(AND(P$2&lt;=pbi_uti_term,P$2&lt;=analysis_period),pbi_uti_amount*(1+pbi_uti_escal/100)^O$2,0))</f>
        <v>0</v>
      </c>
      <c r="Q533" s="136">
        <f>IF(pbi_uti_amount="n/a",Inputs!R174,IF(AND(Q$2&lt;=pbi_uti_term,Q$2&lt;=analysis_period),pbi_uti_amount*(1+pbi_uti_escal/100)^P$2,0))</f>
        <v>0</v>
      </c>
      <c r="R533" s="136">
        <f>IF(pbi_uti_amount="n/a",Inputs!S174,IF(AND(R$2&lt;=pbi_uti_term,R$2&lt;=analysis_period),pbi_uti_amount*(1+pbi_uti_escal/100)^Q$2,0))</f>
        <v>0</v>
      </c>
      <c r="S533" s="136">
        <f>IF(pbi_uti_amount="n/a",Inputs!T174,IF(AND(S$2&lt;=pbi_uti_term,S$2&lt;=analysis_period),pbi_uti_amount*(1+pbi_uti_escal/100)^R$2,0))</f>
        <v>0</v>
      </c>
      <c r="T533" s="136">
        <f>IF(pbi_uti_amount="n/a",Inputs!U174,IF(AND(T$2&lt;=pbi_uti_term,T$2&lt;=analysis_period),pbi_uti_amount*(1+pbi_uti_escal/100)^S$2,0))</f>
        <v>0</v>
      </c>
      <c r="U533" s="136">
        <f>IF(pbi_uti_amount="n/a",Inputs!V174,IF(AND(U$2&lt;=pbi_uti_term,U$2&lt;=analysis_period),pbi_uti_amount*(1+pbi_uti_escal/100)^T$2,0))</f>
        <v>0</v>
      </c>
      <c r="V533" s="136">
        <f>IF(pbi_uti_amount="n/a",Inputs!W174,IF(AND(V$2&lt;=pbi_uti_term,V$2&lt;=analysis_period),pbi_uti_amount*(1+pbi_uti_escal/100)^U$2,0))</f>
        <v>0</v>
      </c>
      <c r="W533" s="136">
        <f>IF(pbi_uti_amount="n/a",Inputs!X174,IF(AND(W$2&lt;=pbi_uti_term,W$2&lt;=analysis_period),pbi_uti_amount*(1+pbi_uti_escal/100)^V$2,0))</f>
        <v>0</v>
      </c>
      <c r="X533" s="136">
        <f>IF(pbi_uti_amount="n/a",Inputs!Y174,IF(AND(X$2&lt;=pbi_uti_term,X$2&lt;=analysis_period),pbi_uti_amount*(1+pbi_uti_escal/100)^W$2,0))</f>
        <v>0</v>
      </c>
      <c r="Y533" s="136">
        <f>IF(pbi_uti_amount="n/a",Inputs!Z174,IF(AND(Y$2&lt;=pbi_uti_term,Y$2&lt;=analysis_period),pbi_uti_amount*(1+pbi_uti_escal/100)^X$2,0))</f>
        <v>0</v>
      </c>
      <c r="Z533" s="136">
        <f>IF(pbi_uti_amount="n/a",Inputs!AA174,IF(AND(Z$2&lt;=pbi_uti_term,Z$2&lt;=analysis_period),pbi_uti_amount*(1+pbi_uti_escal/100)^Y$2,0))</f>
        <v>0</v>
      </c>
      <c r="AA533" s="136">
        <f>IF(pbi_uti_amount="n/a",Inputs!AB174,IF(AND(AA$2&lt;=pbi_uti_term,AA$2&lt;=analysis_period),pbi_uti_amount*(1+pbi_uti_escal/100)^Z$2,0))</f>
        <v>0</v>
      </c>
      <c r="AB533" s="136">
        <f>IF(pbi_uti_amount="n/a",Inputs!AC174,IF(AND(AB$2&lt;=pbi_uti_term,AB$2&lt;=analysis_period),pbi_uti_amount*(1+pbi_uti_escal/100)^AA$2,0))</f>
        <v>0</v>
      </c>
      <c r="AC533" s="136">
        <f>IF(pbi_uti_amount="n/a",Inputs!AD174,IF(AND(AC$2&lt;=pbi_uti_term,AC$2&lt;=analysis_period),pbi_uti_amount*(1+pbi_uti_escal/100)^AB$2,0))</f>
        <v>0</v>
      </c>
      <c r="AD533" s="136">
        <f>IF(pbi_uti_amount="n/a",Inputs!AE174,IF(AND(AD$2&lt;=pbi_uti_term,AD$2&lt;=analysis_period),pbi_uti_amount*(1+pbi_uti_escal/100)^AC$2,0))</f>
        <v>0</v>
      </c>
      <c r="AE533" s="136">
        <f>IF(pbi_uti_amount="n/a",Inputs!AF174,IF(AND(AE$2&lt;=pbi_uti_term,AE$2&lt;=analysis_period),pbi_uti_amount*(1+pbi_uti_escal/100)^AD$2,0))</f>
        <v>0</v>
      </c>
      <c r="AF533" s="136">
        <f>IF(pbi_uti_amount="n/a",Inputs!AG174,IF(AND(AF$2&lt;=pbi_uti_term,AF$2&lt;=analysis_period),pbi_uti_amount*(1+pbi_uti_escal/100)^AE$2,0))</f>
        <v>0</v>
      </c>
      <c r="AG533" s="136">
        <f>IF(pbi_uti_amount="n/a",Inputs!AH174,IF(AND(AG$2&lt;=pbi_uti_term,AG$2&lt;=analysis_period),pbi_uti_amount*(1+pbi_uti_escal/100)^AF$2,0))</f>
        <v>0</v>
      </c>
      <c r="AH533" s="136">
        <f>IF(pbi_uti_amount="n/a",Inputs!AI174,IF(AND(AH$2&lt;=pbi_uti_term,AH$2&lt;=analysis_period),pbi_uti_amount*(1+pbi_uti_escal/100)^AG$2,0))</f>
        <v>0</v>
      </c>
      <c r="AI533" s="136">
        <f>IF(pbi_uti_amount="n/a",Inputs!AJ174,IF(AND(AI$2&lt;=pbi_uti_term,AI$2&lt;=analysis_period),pbi_uti_amount*(1+pbi_uti_escal/100)^AH$2,0))</f>
        <v>0</v>
      </c>
      <c r="AJ533" s="136">
        <f>IF(pbi_uti_amount="n/a",Inputs!AK174,IF(AND(AJ$2&lt;=pbi_uti_term,AJ$2&lt;=analysis_period),pbi_uti_amount*(1+pbi_uti_escal/100)^AI$2,0))</f>
        <v>0</v>
      </c>
      <c r="AK533" s="136">
        <f>IF(pbi_uti_amount="n/a",Inputs!AL174,IF(AND(AK$2&lt;=pbi_uti_term,AK$2&lt;=analysis_period),pbi_uti_amount*(1+pbi_uti_escal/100)^AJ$2,0))</f>
        <v>0</v>
      </c>
      <c r="AL533" s="136">
        <f>IF(pbi_uti_amount="n/a",Inputs!AM174,IF(AND(AL$2&lt;=pbi_uti_term,AL$2&lt;=analysis_period),pbi_uti_amount*(1+pbi_uti_escal/100)^AK$2,0))</f>
        <v>0</v>
      </c>
      <c r="AM533" s="136">
        <f>IF(pbi_uti_amount="n/a",Inputs!AN174,IF(AND(AM$2&lt;=pbi_uti_term,AM$2&lt;=analysis_period),pbi_uti_amount*(1+pbi_uti_escal/100)^AL$2,0))</f>
        <v>0</v>
      </c>
      <c r="AN533" s="136">
        <f>IF(pbi_uti_amount="n/a",Inputs!AO174,IF(AND(AN$2&lt;=pbi_uti_term,AN$2&lt;=analysis_period),pbi_uti_amount*(1+pbi_uti_escal/100)^AM$2,0))</f>
        <v>0</v>
      </c>
      <c r="AO533" s="136">
        <f>IF(pbi_uti_amount="n/a",Inputs!AP174,IF(AND(AO$2&lt;=pbi_uti_term,AO$2&lt;=analysis_period),pbi_uti_amount*(1+pbi_uti_escal/100)^AN$2,0))</f>
        <v>0</v>
      </c>
      <c r="AP533" s="136">
        <f>IF(pbi_uti_amount="n/a",Inputs!AQ174,IF(AND(AP$2&lt;=pbi_uti_term,AP$2&lt;=analysis_period),pbi_uti_amount*(1+pbi_uti_escal/100)^AO$2,0))</f>
        <v>0</v>
      </c>
    </row>
    <row r="534" spans="1:42" x14ac:dyDescent="0.2">
      <c r="A534" s="27" t="s">
        <v>39</v>
      </c>
      <c r="C534" s="163">
        <f>C$5</f>
        <v>0</v>
      </c>
      <c r="D534" s="163">
        <f t="shared" ref="D534:AP534" si="269">D$5</f>
        <v>0</v>
      </c>
      <c r="E534" s="163">
        <f t="shared" si="269"/>
        <v>0</v>
      </c>
      <c r="F534" s="163">
        <f t="shared" si="269"/>
        <v>0</v>
      </c>
      <c r="G534" s="163">
        <f t="shared" si="269"/>
        <v>0</v>
      </c>
      <c r="H534" s="163">
        <f t="shared" si="269"/>
        <v>0</v>
      </c>
      <c r="I534" s="163">
        <f t="shared" si="269"/>
        <v>0</v>
      </c>
      <c r="J534" s="163">
        <f t="shared" si="269"/>
        <v>0</v>
      </c>
      <c r="K534" s="163">
        <f t="shared" si="269"/>
        <v>0</v>
      </c>
      <c r="L534" s="163">
        <f t="shared" si="269"/>
        <v>0</v>
      </c>
      <c r="M534" s="163">
        <f t="shared" si="269"/>
        <v>0</v>
      </c>
      <c r="N534" s="163">
        <f t="shared" si="269"/>
        <v>0</v>
      </c>
      <c r="O534" s="163">
        <f t="shared" si="269"/>
        <v>0</v>
      </c>
      <c r="P534" s="163">
        <f t="shared" si="269"/>
        <v>0</v>
      </c>
      <c r="Q534" s="163">
        <f t="shared" si="269"/>
        <v>0</v>
      </c>
      <c r="R534" s="163">
        <f t="shared" si="269"/>
        <v>0</v>
      </c>
      <c r="S534" s="163">
        <f t="shared" si="269"/>
        <v>0</v>
      </c>
      <c r="T534" s="163">
        <f t="shared" si="269"/>
        <v>0</v>
      </c>
      <c r="U534" s="163">
        <f t="shared" si="269"/>
        <v>0</v>
      </c>
      <c r="V534" s="163">
        <f t="shared" si="269"/>
        <v>0</v>
      </c>
      <c r="W534" s="163">
        <f t="shared" si="269"/>
        <v>0</v>
      </c>
      <c r="X534" s="163">
        <f t="shared" si="269"/>
        <v>0</v>
      </c>
      <c r="Y534" s="163">
        <f t="shared" si="269"/>
        <v>0</v>
      </c>
      <c r="Z534" s="163">
        <f t="shared" si="269"/>
        <v>0</v>
      </c>
      <c r="AA534" s="163">
        <f t="shared" si="269"/>
        <v>0</v>
      </c>
      <c r="AB534" s="163">
        <f t="shared" si="269"/>
        <v>0</v>
      </c>
      <c r="AC534" s="163">
        <f t="shared" si="269"/>
        <v>0</v>
      </c>
      <c r="AD534" s="163">
        <f t="shared" si="269"/>
        <v>0</v>
      </c>
      <c r="AE534" s="163">
        <f t="shared" si="269"/>
        <v>0</v>
      </c>
      <c r="AF534" s="163">
        <f t="shared" si="269"/>
        <v>0</v>
      </c>
      <c r="AG534" s="163">
        <f t="shared" si="269"/>
        <v>0</v>
      </c>
      <c r="AH534" s="163">
        <f t="shared" si="269"/>
        <v>0</v>
      </c>
      <c r="AI534" s="163">
        <f t="shared" si="269"/>
        <v>0</v>
      </c>
      <c r="AJ534" s="163">
        <f t="shared" si="269"/>
        <v>0</v>
      </c>
      <c r="AK534" s="163">
        <f t="shared" si="269"/>
        <v>0</v>
      </c>
      <c r="AL534" s="163">
        <f t="shared" si="269"/>
        <v>0</v>
      </c>
      <c r="AM534" s="163">
        <f t="shared" si="269"/>
        <v>0</v>
      </c>
      <c r="AN534" s="163">
        <f t="shared" si="269"/>
        <v>0</v>
      </c>
      <c r="AO534" s="163">
        <f t="shared" si="269"/>
        <v>0</v>
      </c>
      <c r="AP534" s="163">
        <f t="shared" si="269"/>
        <v>0</v>
      </c>
    </row>
    <row r="535" spans="1:42" x14ac:dyDescent="0.2">
      <c r="A535" s="27" t="s">
        <v>13</v>
      </c>
      <c r="C535" s="188">
        <f>C533*C534</f>
        <v>0</v>
      </c>
      <c r="D535" s="188">
        <f t="shared" ref="D535:AP535" si="270">D533*D534</f>
        <v>0</v>
      </c>
      <c r="E535" s="188">
        <f t="shared" si="270"/>
        <v>0</v>
      </c>
      <c r="F535" s="188">
        <f t="shared" si="270"/>
        <v>0</v>
      </c>
      <c r="G535" s="188">
        <f t="shared" si="270"/>
        <v>0</v>
      </c>
      <c r="H535" s="188">
        <f t="shared" si="270"/>
        <v>0</v>
      </c>
      <c r="I535" s="188">
        <f t="shared" si="270"/>
        <v>0</v>
      </c>
      <c r="J535" s="188">
        <f t="shared" si="270"/>
        <v>0</v>
      </c>
      <c r="K535" s="188">
        <f t="shared" si="270"/>
        <v>0</v>
      </c>
      <c r="L535" s="188">
        <f t="shared" si="270"/>
        <v>0</v>
      </c>
      <c r="M535" s="188">
        <f t="shared" si="270"/>
        <v>0</v>
      </c>
      <c r="N535" s="188">
        <f t="shared" si="270"/>
        <v>0</v>
      </c>
      <c r="O535" s="188">
        <f t="shared" si="270"/>
        <v>0</v>
      </c>
      <c r="P535" s="188">
        <f t="shared" si="270"/>
        <v>0</v>
      </c>
      <c r="Q535" s="188">
        <f t="shared" si="270"/>
        <v>0</v>
      </c>
      <c r="R535" s="188">
        <f t="shared" si="270"/>
        <v>0</v>
      </c>
      <c r="S535" s="188">
        <f t="shared" si="270"/>
        <v>0</v>
      </c>
      <c r="T535" s="188">
        <f t="shared" si="270"/>
        <v>0</v>
      </c>
      <c r="U535" s="188">
        <f t="shared" si="270"/>
        <v>0</v>
      </c>
      <c r="V535" s="188">
        <f t="shared" si="270"/>
        <v>0</v>
      </c>
      <c r="W535" s="188">
        <f t="shared" si="270"/>
        <v>0</v>
      </c>
      <c r="X535" s="188">
        <f t="shared" si="270"/>
        <v>0</v>
      </c>
      <c r="Y535" s="188">
        <f t="shared" si="270"/>
        <v>0</v>
      </c>
      <c r="Z535" s="188">
        <f t="shared" si="270"/>
        <v>0</v>
      </c>
      <c r="AA535" s="188">
        <f t="shared" si="270"/>
        <v>0</v>
      </c>
      <c r="AB535" s="188">
        <f t="shared" si="270"/>
        <v>0</v>
      </c>
      <c r="AC535" s="188">
        <f t="shared" si="270"/>
        <v>0</v>
      </c>
      <c r="AD535" s="188">
        <f t="shared" si="270"/>
        <v>0</v>
      </c>
      <c r="AE535" s="188">
        <f t="shared" si="270"/>
        <v>0</v>
      </c>
      <c r="AF535" s="188">
        <f t="shared" si="270"/>
        <v>0</v>
      </c>
      <c r="AG535" s="188">
        <f t="shared" si="270"/>
        <v>0</v>
      </c>
      <c r="AH535" s="188">
        <f t="shared" si="270"/>
        <v>0</v>
      </c>
      <c r="AI535" s="188">
        <f t="shared" si="270"/>
        <v>0</v>
      </c>
      <c r="AJ535" s="188">
        <f t="shared" si="270"/>
        <v>0</v>
      </c>
      <c r="AK535" s="188">
        <f t="shared" si="270"/>
        <v>0</v>
      </c>
      <c r="AL535" s="188">
        <f t="shared" si="270"/>
        <v>0</v>
      </c>
      <c r="AM535" s="188">
        <f t="shared" si="270"/>
        <v>0</v>
      </c>
      <c r="AN535" s="188">
        <f t="shared" si="270"/>
        <v>0</v>
      </c>
      <c r="AO535" s="188">
        <f t="shared" si="270"/>
        <v>0</v>
      </c>
      <c r="AP535" s="188">
        <f t="shared" si="270"/>
        <v>0</v>
      </c>
    </row>
    <row r="536" spans="1:42" x14ac:dyDescent="0.2">
      <c r="A536" s="23" t="str">
        <f>Inputs!B146</f>
        <v>Other ($/kWh)</v>
      </c>
    </row>
    <row r="537" spans="1:42" x14ac:dyDescent="0.2">
      <c r="A537" s="27" t="s">
        <v>38</v>
      </c>
      <c r="C537" s="143">
        <f>IF(pbi_oth_amount="n/a",Inputs!D175,IF(AND(C$2&lt;=pbi_oth_term,C$2&lt;=analysis_period),pbi_oth_amount*(1+pbi_oth_escal/100)^B$2,0))</f>
        <v>0</v>
      </c>
      <c r="D537" s="143">
        <f>IF(pbi_oth_amount="n/a",Inputs!E175,IF(AND(D$2&lt;=pbi_oth_term,D$2&lt;=analysis_period),pbi_oth_amount*(1+pbi_oth_escal/100)^C$2,0))</f>
        <v>0</v>
      </c>
      <c r="E537" s="143">
        <f>IF(pbi_oth_amount="n/a",Inputs!F175,IF(AND(E$2&lt;=pbi_oth_term,E$2&lt;=analysis_period),pbi_oth_amount*(1+pbi_oth_escal/100)^D$2,0))</f>
        <v>0</v>
      </c>
      <c r="F537" s="143">
        <f>IF(pbi_oth_amount="n/a",Inputs!G175,IF(AND(F$2&lt;=pbi_oth_term,F$2&lt;=analysis_period),pbi_oth_amount*(1+pbi_oth_escal/100)^E$2,0))</f>
        <v>0</v>
      </c>
      <c r="G537" s="143">
        <f>IF(pbi_oth_amount="n/a",Inputs!H175,IF(AND(G$2&lt;=pbi_oth_term,G$2&lt;=analysis_period),pbi_oth_amount*(1+pbi_oth_escal/100)^F$2,0))</f>
        <v>0</v>
      </c>
      <c r="H537" s="143">
        <f>IF(pbi_oth_amount="n/a",Inputs!I175,IF(AND(H$2&lt;=pbi_oth_term,H$2&lt;=analysis_period),pbi_oth_amount*(1+pbi_oth_escal/100)^G$2,0))</f>
        <v>0</v>
      </c>
      <c r="I537" s="143">
        <f>IF(pbi_oth_amount="n/a",Inputs!J175,IF(AND(I$2&lt;=pbi_oth_term,I$2&lt;=analysis_period),pbi_oth_amount*(1+pbi_oth_escal/100)^H$2,0))</f>
        <v>0</v>
      </c>
      <c r="J537" s="143">
        <f>IF(pbi_oth_amount="n/a",Inputs!K175,IF(AND(J$2&lt;=pbi_oth_term,J$2&lt;=analysis_period),pbi_oth_amount*(1+pbi_oth_escal/100)^I$2,0))</f>
        <v>0</v>
      </c>
      <c r="K537" s="143">
        <f>IF(pbi_oth_amount="n/a",Inputs!L175,IF(AND(K$2&lt;=pbi_oth_term,K$2&lt;=analysis_period),pbi_oth_amount*(1+pbi_oth_escal/100)^J$2,0))</f>
        <v>0</v>
      </c>
      <c r="L537" s="143">
        <f>IF(pbi_oth_amount="n/a",Inputs!M175,IF(AND(L$2&lt;=pbi_oth_term,L$2&lt;=analysis_period),pbi_oth_amount*(1+pbi_oth_escal/100)^K$2,0))</f>
        <v>0</v>
      </c>
      <c r="M537" s="143">
        <f>IF(pbi_oth_amount="n/a",Inputs!N175,IF(AND(M$2&lt;=pbi_oth_term,M$2&lt;=analysis_period),pbi_oth_amount*(1+pbi_oth_escal/100)^L$2,0))</f>
        <v>0</v>
      </c>
      <c r="N537" s="143">
        <f>IF(pbi_oth_amount="n/a",Inputs!O175,IF(AND(N$2&lt;=pbi_oth_term,N$2&lt;=analysis_period),pbi_oth_amount*(1+pbi_oth_escal/100)^M$2,0))</f>
        <v>0</v>
      </c>
      <c r="O537" s="143">
        <f>IF(pbi_oth_amount="n/a",Inputs!P175,IF(AND(O$2&lt;=pbi_oth_term,O$2&lt;=analysis_period),pbi_oth_amount*(1+pbi_oth_escal/100)^N$2,0))</f>
        <v>0</v>
      </c>
      <c r="P537" s="143">
        <f>IF(pbi_oth_amount="n/a",Inputs!Q175,IF(AND(P$2&lt;=pbi_oth_term,P$2&lt;=analysis_period),pbi_oth_amount*(1+pbi_oth_escal/100)^O$2,0))</f>
        <v>0</v>
      </c>
      <c r="Q537" s="143">
        <f>IF(pbi_oth_amount="n/a",Inputs!R175,IF(AND(Q$2&lt;=pbi_oth_term,Q$2&lt;=analysis_period),pbi_oth_amount*(1+pbi_oth_escal/100)^P$2,0))</f>
        <v>0</v>
      </c>
      <c r="R537" s="143">
        <f>IF(pbi_oth_amount="n/a",Inputs!S175,IF(AND(R$2&lt;=pbi_oth_term,R$2&lt;=analysis_period),pbi_oth_amount*(1+pbi_oth_escal/100)^Q$2,0))</f>
        <v>0</v>
      </c>
      <c r="S537" s="143">
        <f>IF(pbi_oth_amount="n/a",Inputs!T175,IF(AND(S$2&lt;=pbi_oth_term,S$2&lt;=analysis_period),pbi_oth_amount*(1+pbi_oth_escal/100)^R$2,0))</f>
        <v>0</v>
      </c>
      <c r="T537" s="143">
        <f>IF(pbi_oth_amount="n/a",Inputs!U175,IF(AND(T$2&lt;=pbi_oth_term,T$2&lt;=analysis_period),pbi_oth_amount*(1+pbi_oth_escal/100)^S$2,0))</f>
        <v>0</v>
      </c>
      <c r="U537" s="143">
        <f>IF(pbi_oth_amount="n/a",Inputs!V175,IF(AND(U$2&lt;=pbi_oth_term,U$2&lt;=analysis_period),pbi_oth_amount*(1+pbi_oth_escal/100)^T$2,0))</f>
        <v>0</v>
      </c>
      <c r="V537" s="143">
        <f>IF(pbi_oth_amount="n/a",Inputs!W175,IF(AND(V$2&lt;=pbi_oth_term,V$2&lt;=analysis_period),pbi_oth_amount*(1+pbi_oth_escal/100)^U$2,0))</f>
        <v>0</v>
      </c>
      <c r="W537" s="143">
        <f>IF(pbi_oth_amount="n/a",Inputs!X175,IF(AND(W$2&lt;=pbi_oth_term,W$2&lt;=analysis_period),pbi_oth_amount*(1+pbi_oth_escal/100)^V$2,0))</f>
        <v>0</v>
      </c>
      <c r="X537" s="143">
        <f>IF(pbi_oth_amount="n/a",Inputs!Y175,IF(AND(X$2&lt;=pbi_oth_term,X$2&lt;=analysis_period),pbi_oth_amount*(1+pbi_oth_escal/100)^W$2,0))</f>
        <v>0</v>
      </c>
      <c r="Y537" s="143">
        <f>IF(pbi_oth_amount="n/a",Inputs!Z175,IF(AND(Y$2&lt;=pbi_oth_term,Y$2&lt;=analysis_period),pbi_oth_amount*(1+pbi_oth_escal/100)^X$2,0))</f>
        <v>0</v>
      </c>
      <c r="Z537" s="143">
        <f>IF(pbi_oth_amount="n/a",Inputs!AA175,IF(AND(Z$2&lt;=pbi_oth_term,Z$2&lt;=analysis_period),pbi_oth_amount*(1+pbi_oth_escal/100)^Y$2,0))</f>
        <v>0</v>
      </c>
      <c r="AA537" s="143">
        <f>IF(pbi_oth_amount="n/a",Inputs!AB175,IF(AND(AA$2&lt;=pbi_oth_term,AA$2&lt;=analysis_period),pbi_oth_amount*(1+pbi_oth_escal/100)^Z$2,0))</f>
        <v>0</v>
      </c>
      <c r="AB537" s="143">
        <f>IF(pbi_oth_amount="n/a",Inputs!AC175,IF(AND(AB$2&lt;=pbi_oth_term,AB$2&lt;=analysis_period),pbi_oth_amount*(1+pbi_oth_escal/100)^AA$2,0))</f>
        <v>0</v>
      </c>
      <c r="AC537" s="143">
        <f>IF(pbi_oth_amount="n/a",Inputs!AD175,IF(AND(AC$2&lt;=pbi_oth_term,AC$2&lt;=analysis_period),pbi_oth_amount*(1+pbi_oth_escal/100)^AB$2,0))</f>
        <v>0</v>
      </c>
      <c r="AD537" s="143">
        <f>IF(pbi_oth_amount="n/a",Inputs!AE175,IF(AND(AD$2&lt;=pbi_oth_term,AD$2&lt;=analysis_period),pbi_oth_amount*(1+pbi_oth_escal/100)^AC$2,0))</f>
        <v>0</v>
      </c>
      <c r="AE537" s="143">
        <f>IF(pbi_oth_amount="n/a",Inputs!AF175,IF(AND(AE$2&lt;=pbi_oth_term,AE$2&lt;=analysis_period),pbi_oth_amount*(1+pbi_oth_escal/100)^AD$2,0))</f>
        <v>0</v>
      </c>
      <c r="AF537" s="143">
        <f>IF(pbi_oth_amount="n/a",Inputs!AG175,IF(AND(AF$2&lt;=pbi_oth_term,AF$2&lt;=analysis_period),pbi_oth_amount*(1+pbi_oth_escal/100)^AE$2,0))</f>
        <v>0</v>
      </c>
      <c r="AG537" s="143">
        <f>IF(pbi_oth_amount="n/a",Inputs!AH175,IF(AND(AG$2&lt;=pbi_oth_term,AG$2&lt;=analysis_period),pbi_oth_amount*(1+pbi_oth_escal/100)^AF$2,0))</f>
        <v>0</v>
      </c>
      <c r="AH537" s="143">
        <f>IF(pbi_oth_amount="n/a",Inputs!AI175,IF(AND(AH$2&lt;=pbi_oth_term,AH$2&lt;=analysis_period),pbi_oth_amount*(1+pbi_oth_escal/100)^AG$2,0))</f>
        <v>0</v>
      </c>
      <c r="AI537" s="143">
        <f>IF(pbi_oth_amount="n/a",Inputs!AJ175,IF(AND(AI$2&lt;=pbi_oth_term,AI$2&lt;=analysis_period),pbi_oth_amount*(1+pbi_oth_escal/100)^AH$2,0))</f>
        <v>0</v>
      </c>
      <c r="AJ537" s="143">
        <f>IF(pbi_oth_amount="n/a",Inputs!AK175,IF(AND(AJ$2&lt;=pbi_oth_term,AJ$2&lt;=analysis_period),pbi_oth_amount*(1+pbi_oth_escal/100)^AI$2,0))</f>
        <v>0</v>
      </c>
      <c r="AK537" s="143">
        <f>IF(pbi_oth_amount="n/a",Inputs!AL175,IF(AND(AK$2&lt;=pbi_oth_term,AK$2&lt;=analysis_period),pbi_oth_amount*(1+pbi_oth_escal/100)^AJ$2,0))</f>
        <v>0</v>
      </c>
      <c r="AL537" s="143">
        <f>IF(pbi_oth_amount="n/a",Inputs!AM175,IF(AND(AL$2&lt;=pbi_oth_term,AL$2&lt;=analysis_period),pbi_oth_amount*(1+pbi_oth_escal/100)^AK$2,0))</f>
        <v>0</v>
      </c>
      <c r="AM537" s="143">
        <f>IF(pbi_oth_amount="n/a",Inputs!AN175,IF(AND(AM$2&lt;=pbi_oth_term,AM$2&lt;=analysis_period),pbi_oth_amount*(1+pbi_oth_escal/100)^AL$2,0))</f>
        <v>0</v>
      </c>
      <c r="AN537" s="143">
        <f>IF(pbi_oth_amount="n/a",Inputs!AO175,IF(AND(AN$2&lt;=pbi_oth_term,AN$2&lt;=analysis_period),pbi_oth_amount*(1+pbi_oth_escal/100)^AM$2,0))</f>
        <v>0</v>
      </c>
      <c r="AO537" s="143">
        <f>IF(pbi_oth_amount="n/a",Inputs!AP175,IF(AND(AO$2&lt;=pbi_oth_term,AO$2&lt;=analysis_period),pbi_oth_amount*(1+pbi_oth_escal/100)^AN$2,0))</f>
        <v>0</v>
      </c>
      <c r="AP537" s="143">
        <f>IF(pbi_oth_amount="n/a",Inputs!AQ175,IF(AND(AP$2&lt;=pbi_oth_term,AP$2&lt;=analysis_period),pbi_oth_amount*(1+pbi_oth_escal/100)^AO$2,0))</f>
        <v>0</v>
      </c>
    </row>
    <row r="538" spans="1:42" x14ac:dyDescent="0.2">
      <c r="A538" s="27" t="s">
        <v>39</v>
      </c>
      <c r="C538" s="163">
        <f>C$5</f>
        <v>0</v>
      </c>
      <c r="D538" s="163">
        <f t="shared" ref="D538:AP538" si="271">D$5</f>
        <v>0</v>
      </c>
      <c r="E538" s="163">
        <f t="shared" si="271"/>
        <v>0</v>
      </c>
      <c r="F538" s="163">
        <f t="shared" si="271"/>
        <v>0</v>
      </c>
      <c r="G538" s="163">
        <f t="shared" si="271"/>
        <v>0</v>
      </c>
      <c r="H538" s="163">
        <f t="shared" si="271"/>
        <v>0</v>
      </c>
      <c r="I538" s="163">
        <f t="shared" si="271"/>
        <v>0</v>
      </c>
      <c r="J538" s="163">
        <f t="shared" si="271"/>
        <v>0</v>
      </c>
      <c r="K538" s="163">
        <f t="shared" si="271"/>
        <v>0</v>
      </c>
      <c r="L538" s="163">
        <f t="shared" si="271"/>
        <v>0</v>
      </c>
      <c r="M538" s="163">
        <f t="shared" si="271"/>
        <v>0</v>
      </c>
      <c r="N538" s="163">
        <f t="shared" si="271"/>
        <v>0</v>
      </c>
      <c r="O538" s="163">
        <f t="shared" si="271"/>
        <v>0</v>
      </c>
      <c r="P538" s="163">
        <f t="shared" si="271"/>
        <v>0</v>
      </c>
      <c r="Q538" s="163">
        <f t="shared" si="271"/>
        <v>0</v>
      </c>
      <c r="R538" s="163">
        <f t="shared" si="271"/>
        <v>0</v>
      </c>
      <c r="S538" s="163">
        <f t="shared" si="271"/>
        <v>0</v>
      </c>
      <c r="T538" s="163">
        <f t="shared" si="271"/>
        <v>0</v>
      </c>
      <c r="U538" s="163">
        <f t="shared" si="271"/>
        <v>0</v>
      </c>
      <c r="V538" s="163">
        <f t="shared" si="271"/>
        <v>0</v>
      </c>
      <c r="W538" s="163">
        <f t="shared" si="271"/>
        <v>0</v>
      </c>
      <c r="X538" s="163">
        <f t="shared" si="271"/>
        <v>0</v>
      </c>
      <c r="Y538" s="163">
        <f t="shared" si="271"/>
        <v>0</v>
      </c>
      <c r="Z538" s="163">
        <f t="shared" si="271"/>
        <v>0</v>
      </c>
      <c r="AA538" s="163">
        <f t="shared" si="271"/>
        <v>0</v>
      </c>
      <c r="AB538" s="163">
        <f t="shared" si="271"/>
        <v>0</v>
      </c>
      <c r="AC538" s="163">
        <f t="shared" si="271"/>
        <v>0</v>
      </c>
      <c r="AD538" s="163">
        <f t="shared" si="271"/>
        <v>0</v>
      </c>
      <c r="AE538" s="163">
        <f t="shared" si="271"/>
        <v>0</v>
      </c>
      <c r="AF538" s="163">
        <f t="shared" si="271"/>
        <v>0</v>
      </c>
      <c r="AG538" s="163">
        <f t="shared" si="271"/>
        <v>0</v>
      </c>
      <c r="AH538" s="163">
        <f t="shared" si="271"/>
        <v>0</v>
      </c>
      <c r="AI538" s="163">
        <f t="shared" si="271"/>
        <v>0</v>
      </c>
      <c r="AJ538" s="163">
        <f t="shared" si="271"/>
        <v>0</v>
      </c>
      <c r="AK538" s="163">
        <f t="shared" si="271"/>
        <v>0</v>
      </c>
      <c r="AL538" s="163">
        <f t="shared" si="271"/>
        <v>0</v>
      </c>
      <c r="AM538" s="163">
        <f t="shared" si="271"/>
        <v>0</v>
      </c>
      <c r="AN538" s="163">
        <f t="shared" si="271"/>
        <v>0</v>
      </c>
      <c r="AO538" s="163">
        <f t="shared" si="271"/>
        <v>0</v>
      </c>
      <c r="AP538" s="163">
        <f t="shared" si="271"/>
        <v>0</v>
      </c>
    </row>
    <row r="539" spans="1:42" x14ac:dyDescent="0.2">
      <c r="A539" s="27" t="s">
        <v>13</v>
      </c>
      <c r="C539" s="188">
        <f>C537*C538</f>
        <v>0</v>
      </c>
      <c r="D539" s="188">
        <f t="shared" ref="D539:AP539" si="272">D537*D538</f>
        <v>0</v>
      </c>
      <c r="E539" s="188">
        <f t="shared" si="272"/>
        <v>0</v>
      </c>
      <c r="F539" s="188">
        <f t="shared" si="272"/>
        <v>0</v>
      </c>
      <c r="G539" s="188">
        <f t="shared" si="272"/>
        <v>0</v>
      </c>
      <c r="H539" s="188">
        <f t="shared" si="272"/>
        <v>0</v>
      </c>
      <c r="I539" s="188">
        <f t="shared" si="272"/>
        <v>0</v>
      </c>
      <c r="J539" s="188">
        <f t="shared" si="272"/>
        <v>0</v>
      </c>
      <c r="K539" s="188">
        <f t="shared" si="272"/>
        <v>0</v>
      </c>
      <c r="L539" s="188">
        <f t="shared" si="272"/>
        <v>0</v>
      </c>
      <c r="M539" s="188">
        <f t="shared" si="272"/>
        <v>0</v>
      </c>
      <c r="N539" s="188">
        <f t="shared" si="272"/>
        <v>0</v>
      </c>
      <c r="O539" s="188">
        <f t="shared" si="272"/>
        <v>0</v>
      </c>
      <c r="P539" s="188">
        <f t="shared" si="272"/>
        <v>0</v>
      </c>
      <c r="Q539" s="188">
        <f t="shared" si="272"/>
        <v>0</v>
      </c>
      <c r="R539" s="188">
        <f t="shared" si="272"/>
        <v>0</v>
      </c>
      <c r="S539" s="188">
        <f t="shared" si="272"/>
        <v>0</v>
      </c>
      <c r="T539" s="188">
        <f t="shared" si="272"/>
        <v>0</v>
      </c>
      <c r="U539" s="188">
        <f t="shared" si="272"/>
        <v>0</v>
      </c>
      <c r="V539" s="188">
        <f t="shared" si="272"/>
        <v>0</v>
      </c>
      <c r="W539" s="188">
        <f t="shared" si="272"/>
        <v>0</v>
      </c>
      <c r="X539" s="188">
        <f t="shared" si="272"/>
        <v>0</v>
      </c>
      <c r="Y539" s="188">
        <f t="shared" si="272"/>
        <v>0</v>
      </c>
      <c r="Z539" s="188">
        <f t="shared" si="272"/>
        <v>0</v>
      </c>
      <c r="AA539" s="188">
        <f t="shared" si="272"/>
        <v>0</v>
      </c>
      <c r="AB539" s="188">
        <f t="shared" si="272"/>
        <v>0</v>
      </c>
      <c r="AC539" s="188">
        <f t="shared" si="272"/>
        <v>0</v>
      </c>
      <c r="AD539" s="188">
        <f t="shared" si="272"/>
        <v>0</v>
      </c>
      <c r="AE539" s="188">
        <f t="shared" si="272"/>
        <v>0</v>
      </c>
      <c r="AF539" s="188">
        <f t="shared" si="272"/>
        <v>0</v>
      </c>
      <c r="AG539" s="188">
        <f t="shared" si="272"/>
        <v>0</v>
      </c>
      <c r="AH539" s="188">
        <f t="shared" si="272"/>
        <v>0</v>
      </c>
      <c r="AI539" s="188">
        <f t="shared" si="272"/>
        <v>0</v>
      </c>
      <c r="AJ539" s="188">
        <f t="shared" si="272"/>
        <v>0</v>
      </c>
      <c r="AK539" s="188">
        <f t="shared" si="272"/>
        <v>0</v>
      </c>
      <c r="AL539" s="188">
        <f t="shared" si="272"/>
        <v>0</v>
      </c>
      <c r="AM539" s="188">
        <f t="shared" si="272"/>
        <v>0</v>
      </c>
      <c r="AN539" s="188">
        <f t="shared" si="272"/>
        <v>0</v>
      </c>
      <c r="AO539" s="188">
        <f t="shared" si="272"/>
        <v>0</v>
      </c>
      <c r="AP539" s="188">
        <f t="shared" si="272"/>
        <v>0</v>
      </c>
    </row>
    <row r="540" spans="1:42" x14ac:dyDescent="0.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4" t="s">
        <v>13</v>
      </c>
      <c r="C541" s="193">
        <f>C527+C531+C535+C539</f>
        <v>0</v>
      </c>
      <c r="D541" s="193">
        <f t="shared" ref="D541:AP541" si="273">D527+D531+D535+D539</f>
        <v>0</v>
      </c>
      <c r="E541" s="193">
        <f t="shared" si="273"/>
        <v>0</v>
      </c>
      <c r="F541" s="193">
        <f t="shared" si="273"/>
        <v>0</v>
      </c>
      <c r="G541" s="193">
        <f t="shared" si="273"/>
        <v>0</v>
      </c>
      <c r="H541" s="193">
        <f t="shared" si="273"/>
        <v>0</v>
      </c>
      <c r="I541" s="193">
        <f t="shared" si="273"/>
        <v>0</v>
      </c>
      <c r="J541" s="193">
        <f t="shared" si="273"/>
        <v>0</v>
      </c>
      <c r="K541" s="193">
        <f t="shared" si="273"/>
        <v>0</v>
      </c>
      <c r="L541" s="193">
        <f t="shared" si="273"/>
        <v>0</v>
      </c>
      <c r="M541" s="193">
        <f t="shared" si="273"/>
        <v>0</v>
      </c>
      <c r="N541" s="193">
        <f t="shared" si="273"/>
        <v>0</v>
      </c>
      <c r="O541" s="193">
        <f t="shared" si="273"/>
        <v>0</v>
      </c>
      <c r="P541" s="193">
        <f t="shared" si="273"/>
        <v>0</v>
      </c>
      <c r="Q541" s="193">
        <f t="shared" si="273"/>
        <v>0</v>
      </c>
      <c r="R541" s="193">
        <f t="shared" si="273"/>
        <v>0</v>
      </c>
      <c r="S541" s="193">
        <f t="shared" si="273"/>
        <v>0</v>
      </c>
      <c r="T541" s="193">
        <f t="shared" si="273"/>
        <v>0</v>
      </c>
      <c r="U541" s="193">
        <f t="shared" si="273"/>
        <v>0</v>
      </c>
      <c r="V541" s="193">
        <f t="shared" si="273"/>
        <v>0</v>
      </c>
      <c r="W541" s="193">
        <f t="shared" si="273"/>
        <v>0</v>
      </c>
      <c r="X541" s="193">
        <f t="shared" si="273"/>
        <v>0</v>
      </c>
      <c r="Y541" s="193">
        <f t="shared" si="273"/>
        <v>0</v>
      </c>
      <c r="Z541" s="193">
        <f t="shared" si="273"/>
        <v>0</v>
      </c>
      <c r="AA541" s="193">
        <f t="shared" si="273"/>
        <v>0</v>
      </c>
      <c r="AB541" s="193">
        <f t="shared" si="273"/>
        <v>0</v>
      </c>
      <c r="AC541" s="193">
        <f t="shared" si="273"/>
        <v>0</v>
      </c>
      <c r="AD541" s="193">
        <f t="shared" si="273"/>
        <v>0</v>
      </c>
      <c r="AE541" s="193">
        <f t="shared" si="273"/>
        <v>0</v>
      </c>
      <c r="AF541" s="193">
        <f t="shared" si="273"/>
        <v>0</v>
      </c>
      <c r="AG541" s="193">
        <f t="shared" si="273"/>
        <v>0</v>
      </c>
      <c r="AH541" s="193">
        <f t="shared" si="273"/>
        <v>0</v>
      </c>
      <c r="AI541" s="193">
        <f t="shared" si="273"/>
        <v>0</v>
      </c>
      <c r="AJ541" s="193">
        <f t="shared" si="273"/>
        <v>0</v>
      </c>
      <c r="AK541" s="193">
        <f t="shared" si="273"/>
        <v>0</v>
      </c>
      <c r="AL541" s="193">
        <f t="shared" si="273"/>
        <v>0</v>
      </c>
      <c r="AM541" s="193">
        <f t="shared" si="273"/>
        <v>0</v>
      </c>
      <c r="AN541" s="193">
        <f t="shared" si="273"/>
        <v>0</v>
      </c>
      <c r="AO541" s="193">
        <f t="shared" si="273"/>
        <v>0</v>
      </c>
      <c r="AP541" s="193">
        <f t="shared" si="273"/>
        <v>0</v>
      </c>
    </row>
    <row r="543" spans="1:42" x14ac:dyDescent="0.2">
      <c r="A543" s="109" t="s">
        <v>25</v>
      </c>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row>
    <row r="544" spans="1:42" s="16" customFormat="1" x14ac:dyDescent="0.2">
      <c r="A544" s="23" t="s">
        <v>27</v>
      </c>
    </row>
    <row r="545" spans="1:42" s="16" customFormat="1" x14ac:dyDescent="0.2">
      <c r="A545" s="27" t="s">
        <v>30</v>
      </c>
      <c r="B545" s="166"/>
      <c r="C545" s="189">
        <f>IF(C562&lt;&gt;"N/A",C562,IF(C563&lt;&gt;"N/A",C563,C564+C546))</f>
        <v>0</v>
      </c>
      <c r="D545" s="376">
        <f t="shared" ref="D545:AP545" si="274">IF(D562&lt;&gt;"N/A",D562,IF(D563&lt;&gt;"N/A",D563,D564+D546))</f>
        <v>0</v>
      </c>
      <c r="E545" s="376">
        <f t="shared" si="274"/>
        <v>0</v>
      </c>
      <c r="F545" s="376">
        <f t="shared" si="274"/>
        <v>0</v>
      </c>
      <c r="G545" s="376">
        <f t="shared" si="274"/>
        <v>0</v>
      </c>
      <c r="H545" s="376">
        <f t="shared" si="274"/>
        <v>0</v>
      </c>
      <c r="I545" s="376">
        <f t="shared" si="274"/>
        <v>0</v>
      </c>
      <c r="J545" s="376">
        <f t="shared" si="274"/>
        <v>0</v>
      </c>
      <c r="K545" s="376">
        <f t="shared" si="274"/>
        <v>0</v>
      </c>
      <c r="L545" s="376">
        <f t="shared" si="274"/>
        <v>0</v>
      </c>
      <c r="M545" s="376">
        <f t="shared" si="274"/>
        <v>0</v>
      </c>
      <c r="N545" s="376">
        <f t="shared" si="274"/>
        <v>0</v>
      </c>
      <c r="O545" s="376">
        <f t="shared" si="274"/>
        <v>0</v>
      </c>
      <c r="P545" s="376">
        <f t="shared" si="274"/>
        <v>0</v>
      </c>
      <c r="Q545" s="376">
        <f t="shared" si="274"/>
        <v>0</v>
      </c>
      <c r="R545" s="376">
        <f t="shared" si="274"/>
        <v>0</v>
      </c>
      <c r="S545" s="376">
        <f t="shared" si="274"/>
        <v>0</v>
      </c>
      <c r="T545" s="376">
        <f t="shared" si="274"/>
        <v>0</v>
      </c>
      <c r="U545" s="376">
        <f t="shared" si="274"/>
        <v>0</v>
      </c>
      <c r="V545" s="376">
        <f t="shared" si="274"/>
        <v>0</v>
      </c>
      <c r="W545" s="376">
        <f t="shared" si="274"/>
        <v>0</v>
      </c>
      <c r="X545" s="376">
        <f t="shared" si="274"/>
        <v>0</v>
      </c>
      <c r="Y545" s="376">
        <f t="shared" si="274"/>
        <v>0</v>
      </c>
      <c r="Z545" s="376">
        <f t="shared" si="274"/>
        <v>0</v>
      </c>
      <c r="AA545" s="376">
        <f t="shared" si="274"/>
        <v>0</v>
      </c>
      <c r="AB545" s="376">
        <f t="shared" si="274"/>
        <v>0</v>
      </c>
      <c r="AC545" s="376">
        <f t="shared" si="274"/>
        <v>0</v>
      </c>
      <c r="AD545" s="376">
        <f t="shared" si="274"/>
        <v>0</v>
      </c>
      <c r="AE545" s="376">
        <f t="shared" si="274"/>
        <v>0</v>
      </c>
      <c r="AF545" s="376">
        <f t="shared" si="274"/>
        <v>0</v>
      </c>
      <c r="AG545" s="376">
        <f t="shared" si="274"/>
        <v>0</v>
      </c>
      <c r="AH545" s="376">
        <f t="shared" si="274"/>
        <v>0</v>
      </c>
      <c r="AI545" s="376">
        <f t="shared" si="274"/>
        <v>0</v>
      </c>
      <c r="AJ545" s="376">
        <f t="shared" si="274"/>
        <v>0</v>
      </c>
      <c r="AK545" s="376">
        <f t="shared" si="274"/>
        <v>0</v>
      </c>
      <c r="AL545" s="376">
        <f t="shared" si="274"/>
        <v>0</v>
      </c>
      <c r="AM545" s="376">
        <f t="shared" si="274"/>
        <v>0</v>
      </c>
      <c r="AN545" s="376">
        <f t="shared" si="274"/>
        <v>0</v>
      </c>
      <c r="AO545" s="376">
        <f t="shared" si="274"/>
        <v>0</v>
      </c>
      <c r="AP545" s="376">
        <f t="shared" si="274"/>
        <v>0</v>
      </c>
    </row>
    <row r="546" spans="1:42" s="16" customFormat="1" x14ac:dyDescent="0.2">
      <c r="A546" s="27" t="s">
        <v>198</v>
      </c>
      <c r="B546" s="162"/>
      <c r="C546" s="189">
        <f t="shared" ref="C546:AP546" si="275">IF(AND(C$2&lt;=term_tenor,C$2&lt;=analysis_period),B548*term_int_rate/100,0)</f>
        <v>0</v>
      </c>
      <c r="D546" s="189">
        <f t="shared" si="275"/>
        <v>0</v>
      </c>
      <c r="E546" s="189">
        <f t="shared" si="275"/>
        <v>0</v>
      </c>
      <c r="F546" s="189">
        <f t="shared" si="275"/>
        <v>0</v>
      </c>
      <c r="G546" s="189">
        <f t="shared" si="275"/>
        <v>0</v>
      </c>
      <c r="H546" s="189">
        <f t="shared" si="275"/>
        <v>0</v>
      </c>
      <c r="I546" s="189">
        <f t="shared" si="275"/>
        <v>0</v>
      </c>
      <c r="J546" s="189">
        <f t="shared" si="275"/>
        <v>0</v>
      </c>
      <c r="K546" s="189">
        <f t="shared" si="275"/>
        <v>0</v>
      </c>
      <c r="L546" s="189">
        <f t="shared" si="275"/>
        <v>0</v>
      </c>
      <c r="M546" s="189">
        <f t="shared" si="275"/>
        <v>0</v>
      </c>
      <c r="N546" s="189">
        <f t="shared" si="275"/>
        <v>0</v>
      </c>
      <c r="O546" s="189">
        <f t="shared" si="275"/>
        <v>0</v>
      </c>
      <c r="P546" s="189">
        <f t="shared" si="275"/>
        <v>0</v>
      </c>
      <c r="Q546" s="189">
        <f t="shared" si="275"/>
        <v>0</v>
      </c>
      <c r="R546" s="189">
        <f t="shared" si="275"/>
        <v>0</v>
      </c>
      <c r="S546" s="189">
        <f t="shared" si="275"/>
        <v>0</v>
      </c>
      <c r="T546" s="189">
        <f t="shared" si="275"/>
        <v>0</v>
      </c>
      <c r="U546" s="189">
        <f t="shared" si="275"/>
        <v>0</v>
      </c>
      <c r="V546" s="189">
        <f t="shared" si="275"/>
        <v>0</v>
      </c>
      <c r="W546" s="189">
        <f t="shared" si="275"/>
        <v>0</v>
      </c>
      <c r="X546" s="189">
        <f t="shared" si="275"/>
        <v>0</v>
      </c>
      <c r="Y546" s="189">
        <f t="shared" si="275"/>
        <v>0</v>
      </c>
      <c r="Z546" s="189">
        <f t="shared" si="275"/>
        <v>0</v>
      </c>
      <c r="AA546" s="189">
        <f t="shared" si="275"/>
        <v>0</v>
      </c>
      <c r="AB546" s="189">
        <f t="shared" si="275"/>
        <v>0</v>
      </c>
      <c r="AC546" s="189">
        <f t="shared" si="275"/>
        <v>0</v>
      </c>
      <c r="AD546" s="189">
        <f t="shared" si="275"/>
        <v>0</v>
      </c>
      <c r="AE546" s="189">
        <f t="shared" si="275"/>
        <v>0</v>
      </c>
      <c r="AF546" s="189">
        <f t="shared" si="275"/>
        <v>0</v>
      </c>
      <c r="AG546" s="189">
        <f t="shared" si="275"/>
        <v>0</v>
      </c>
      <c r="AH546" s="189">
        <f t="shared" si="275"/>
        <v>0</v>
      </c>
      <c r="AI546" s="189">
        <f t="shared" si="275"/>
        <v>0</v>
      </c>
      <c r="AJ546" s="189">
        <f t="shared" si="275"/>
        <v>0</v>
      </c>
      <c r="AK546" s="189">
        <f t="shared" si="275"/>
        <v>0</v>
      </c>
      <c r="AL546" s="189">
        <f t="shared" si="275"/>
        <v>0</v>
      </c>
      <c r="AM546" s="189">
        <f t="shared" si="275"/>
        <v>0</v>
      </c>
      <c r="AN546" s="189">
        <f t="shared" si="275"/>
        <v>0</v>
      </c>
      <c r="AO546" s="189">
        <f t="shared" si="275"/>
        <v>0</v>
      </c>
      <c r="AP546" s="189">
        <f t="shared" si="275"/>
        <v>0</v>
      </c>
    </row>
    <row r="547" spans="1:42" s="16" customFormat="1" x14ac:dyDescent="0.2">
      <c r="A547" s="27" t="s">
        <v>197</v>
      </c>
      <c r="B547" s="166"/>
      <c r="C547" s="189">
        <f t="shared" ref="C547:AP547" si="276">IF(C564&lt;&gt;"N/A",C564,IF(C$2&gt;loan_moratorium,C545-C546,0))</f>
        <v>0</v>
      </c>
      <c r="D547" s="189">
        <f t="shared" si="276"/>
        <v>0</v>
      </c>
      <c r="E547" s="189">
        <f t="shared" si="276"/>
        <v>0</v>
      </c>
      <c r="F547" s="189">
        <f t="shared" si="276"/>
        <v>0</v>
      </c>
      <c r="G547" s="189">
        <f t="shared" si="276"/>
        <v>0</v>
      </c>
      <c r="H547" s="189">
        <f t="shared" si="276"/>
        <v>0</v>
      </c>
      <c r="I547" s="189">
        <f t="shared" si="276"/>
        <v>0</v>
      </c>
      <c r="J547" s="189">
        <f t="shared" si="276"/>
        <v>0</v>
      </c>
      <c r="K547" s="189">
        <f t="shared" si="276"/>
        <v>0</v>
      </c>
      <c r="L547" s="189">
        <f t="shared" si="276"/>
        <v>0</v>
      </c>
      <c r="M547" s="189">
        <f t="shared" si="276"/>
        <v>0</v>
      </c>
      <c r="N547" s="189">
        <f t="shared" si="276"/>
        <v>0</v>
      </c>
      <c r="O547" s="189">
        <f t="shared" si="276"/>
        <v>0</v>
      </c>
      <c r="P547" s="189">
        <f t="shared" si="276"/>
        <v>0</v>
      </c>
      <c r="Q547" s="189">
        <f t="shared" si="276"/>
        <v>0</v>
      </c>
      <c r="R547" s="189">
        <f t="shared" si="276"/>
        <v>0</v>
      </c>
      <c r="S547" s="189">
        <f t="shared" si="276"/>
        <v>0</v>
      </c>
      <c r="T547" s="189">
        <f t="shared" si="276"/>
        <v>0</v>
      </c>
      <c r="U547" s="189">
        <f t="shared" si="276"/>
        <v>0</v>
      </c>
      <c r="V547" s="189">
        <f t="shared" si="276"/>
        <v>0</v>
      </c>
      <c r="W547" s="189">
        <f t="shared" si="276"/>
        <v>0</v>
      </c>
      <c r="X547" s="189">
        <f t="shared" si="276"/>
        <v>0</v>
      </c>
      <c r="Y547" s="189">
        <f t="shared" si="276"/>
        <v>0</v>
      </c>
      <c r="Z547" s="189">
        <f t="shared" si="276"/>
        <v>0</v>
      </c>
      <c r="AA547" s="189">
        <f t="shared" si="276"/>
        <v>0</v>
      </c>
      <c r="AB547" s="189">
        <f t="shared" si="276"/>
        <v>0</v>
      </c>
      <c r="AC547" s="189">
        <f t="shared" si="276"/>
        <v>0</v>
      </c>
      <c r="AD547" s="189">
        <f t="shared" si="276"/>
        <v>0</v>
      </c>
      <c r="AE547" s="189">
        <f t="shared" si="276"/>
        <v>0</v>
      </c>
      <c r="AF547" s="189">
        <f t="shared" si="276"/>
        <v>0</v>
      </c>
      <c r="AG547" s="189">
        <f t="shared" si="276"/>
        <v>0</v>
      </c>
      <c r="AH547" s="189">
        <f t="shared" si="276"/>
        <v>0</v>
      </c>
      <c r="AI547" s="189">
        <f t="shared" si="276"/>
        <v>0</v>
      </c>
      <c r="AJ547" s="189">
        <f t="shared" si="276"/>
        <v>0</v>
      </c>
      <c r="AK547" s="189">
        <f t="shared" si="276"/>
        <v>0</v>
      </c>
      <c r="AL547" s="189">
        <f t="shared" si="276"/>
        <v>0</v>
      </c>
      <c r="AM547" s="189">
        <f t="shared" si="276"/>
        <v>0</v>
      </c>
      <c r="AN547" s="189">
        <f t="shared" si="276"/>
        <v>0</v>
      </c>
      <c r="AO547" s="189">
        <f t="shared" si="276"/>
        <v>0</v>
      </c>
      <c r="AP547" s="189">
        <f t="shared" si="276"/>
        <v>0</v>
      </c>
    </row>
    <row r="548" spans="1:42" s="16" customFormat="1" x14ac:dyDescent="0.2">
      <c r="A548" s="27" t="s">
        <v>281</v>
      </c>
      <c r="B548" s="194">
        <f>IF(DebtPercent="Calculated",B558,B559)</f>
        <v>0</v>
      </c>
      <c r="C548" s="194">
        <f>B548-C547</f>
        <v>0</v>
      </c>
      <c r="D548" s="194">
        <f t="shared" ref="D548:AP548" si="277">C548-D547</f>
        <v>0</v>
      </c>
      <c r="E548" s="194">
        <f t="shared" si="277"/>
        <v>0</v>
      </c>
      <c r="F548" s="194">
        <f t="shared" si="277"/>
        <v>0</v>
      </c>
      <c r="G548" s="194">
        <f t="shared" si="277"/>
        <v>0</v>
      </c>
      <c r="H548" s="194">
        <f t="shared" si="277"/>
        <v>0</v>
      </c>
      <c r="I548" s="194">
        <f t="shared" si="277"/>
        <v>0</v>
      </c>
      <c r="J548" s="194">
        <f t="shared" si="277"/>
        <v>0</v>
      </c>
      <c r="K548" s="194">
        <f t="shared" si="277"/>
        <v>0</v>
      </c>
      <c r="L548" s="194">
        <f t="shared" si="277"/>
        <v>0</v>
      </c>
      <c r="M548" s="194">
        <f t="shared" si="277"/>
        <v>0</v>
      </c>
      <c r="N548" s="194">
        <f t="shared" si="277"/>
        <v>0</v>
      </c>
      <c r="O548" s="194">
        <f t="shared" si="277"/>
        <v>0</v>
      </c>
      <c r="P548" s="194">
        <f t="shared" si="277"/>
        <v>0</v>
      </c>
      <c r="Q548" s="194">
        <f t="shared" si="277"/>
        <v>0</v>
      </c>
      <c r="R548" s="194">
        <f t="shared" si="277"/>
        <v>0</v>
      </c>
      <c r="S548" s="194">
        <f t="shared" si="277"/>
        <v>0</v>
      </c>
      <c r="T548" s="194">
        <f t="shared" si="277"/>
        <v>0</v>
      </c>
      <c r="U548" s="194">
        <f t="shared" si="277"/>
        <v>0</v>
      </c>
      <c r="V548" s="194">
        <f t="shared" si="277"/>
        <v>0</v>
      </c>
      <c r="W548" s="194">
        <f t="shared" si="277"/>
        <v>0</v>
      </c>
      <c r="X548" s="194">
        <f t="shared" si="277"/>
        <v>0</v>
      </c>
      <c r="Y548" s="194">
        <f t="shared" si="277"/>
        <v>0</v>
      </c>
      <c r="Z548" s="194">
        <f t="shared" si="277"/>
        <v>0</v>
      </c>
      <c r="AA548" s="194">
        <f t="shared" si="277"/>
        <v>0</v>
      </c>
      <c r="AB548" s="194">
        <f t="shared" si="277"/>
        <v>0</v>
      </c>
      <c r="AC548" s="194">
        <f t="shared" si="277"/>
        <v>0</v>
      </c>
      <c r="AD548" s="194">
        <f t="shared" si="277"/>
        <v>0</v>
      </c>
      <c r="AE548" s="194">
        <f t="shared" si="277"/>
        <v>0</v>
      </c>
      <c r="AF548" s="194">
        <f t="shared" si="277"/>
        <v>0</v>
      </c>
      <c r="AG548" s="194">
        <f t="shared" si="277"/>
        <v>0</v>
      </c>
      <c r="AH548" s="194">
        <f t="shared" si="277"/>
        <v>0</v>
      </c>
      <c r="AI548" s="194">
        <f t="shared" si="277"/>
        <v>0</v>
      </c>
      <c r="AJ548" s="194">
        <f t="shared" si="277"/>
        <v>0</v>
      </c>
      <c r="AK548" s="194">
        <f t="shared" si="277"/>
        <v>0</v>
      </c>
      <c r="AL548" s="194">
        <f t="shared" si="277"/>
        <v>0</v>
      </c>
      <c r="AM548" s="194">
        <f t="shared" si="277"/>
        <v>0</v>
      </c>
      <c r="AN548" s="194">
        <f t="shared" si="277"/>
        <v>0</v>
      </c>
      <c r="AO548" s="194">
        <f t="shared" si="277"/>
        <v>0</v>
      </c>
      <c r="AP548" s="194">
        <f t="shared" si="277"/>
        <v>0</v>
      </c>
    </row>
    <row r="549" spans="1:42" s="16" customFormat="1" x14ac:dyDescent="0.2">
      <c r="A549" s="9"/>
      <c r="B549" s="194"/>
      <c r="C549" s="188"/>
    </row>
    <row r="550" spans="1:42" s="16" customFormat="1" x14ac:dyDescent="0.2">
      <c r="A550" s="23" t="s">
        <v>289</v>
      </c>
    </row>
    <row r="551" spans="1:42" s="16" customFormat="1" x14ac:dyDescent="0.2">
      <c r="A551" s="27" t="s">
        <v>32</v>
      </c>
      <c r="B551" s="166"/>
      <c r="C551" s="189">
        <f t="shared" ref="C551:AP551" si="278">IF(AND(C$2&lt;=term_tenor,C$2&lt;=analysis_period),C44,0)</f>
        <v>0</v>
      </c>
      <c r="D551" s="189">
        <f t="shared" si="278"/>
        <v>0</v>
      </c>
      <c r="E551" s="189">
        <f t="shared" si="278"/>
        <v>0</v>
      </c>
      <c r="F551" s="189">
        <f t="shared" si="278"/>
        <v>0</v>
      </c>
      <c r="G551" s="189">
        <f t="shared" si="278"/>
        <v>0</v>
      </c>
      <c r="H551" s="189">
        <f t="shared" si="278"/>
        <v>0</v>
      </c>
      <c r="I551" s="189">
        <f t="shared" si="278"/>
        <v>0</v>
      </c>
      <c r="J551" s="189">
        <f t="shared" si="278"/>
        <v>0</v>
      </c>
      <c r="K551" s="189">
        <f t="shared" si="278"/>
        <v>0</v>
      </c>
      <c r="L551" s="189">
        <f t="shared" si="278"/>
        <v>0</v>
      </c>
      <c r="M551" s="189">
        <f t="shared" si="278"/>
        <v>0</v>
      </c>
      <c r="N551" s="189">
        <f t="shared" si="278"/>
        <v>0</v>
      </c>
      <c r="O551" s="189">
        <f t="shared" si="278"/>
        <v>0</v>
      </c>
      <c r="P551" s="189">
        <f t="shared" si="278"/>
        <v>0</v>
      </c>
      <c r="Q551" s="189">
        <f t="shared" si="278"/>
        <v>0</v>
      </c>
      <c r="R551" s="189">
        <f t="shared" si="278"/>
        <v>0</v>
      </c>
      <c r="S551" s="189">
        <f t="shared" si="278"/>
        <v>0</v>
      </c>
      <c r="T551" s="189">
        <f t="shared" si="278"/>
        <v>0</v>
      </c>
      <c r="U551" s="189">
        <f t="shared" si="278"/>
        <v>0</v>
      </c>
      <c r="V551" s="189">
        <f t="shared" si="278"/>
        <v>0</v>
      </c>
      <c r="W551" s="189">
        <f t="shared" si="278"/>
        <v>0</v>
      </c>
      <c r="X551" s="189">
        <f t="shared" si="278"/>
        <v>0</v>
      </c>
      <c r="Y551" s="189">
        <f t="shared" si="278"/>
        <v>0</v>
      </c>
      <c r="Z551" s="189">
        <f t="shared" si="278"/>
        <v>0</v>
      </c>
      <c r="AA551" s="189">
        <f t="shared" si="278"/>
        <v>0</v>
      </c>
      <c r="AB551" s="189">
        <f t="shared" si="278"/>
        <v>0</v>
      </c>
      <c r="AC551" s="189">
        <f t="shared" si="278"/>
        <v>0</v>
      </c>
      <c r="AD551" s="189">
        <f t="shared" si="278"/>
        <v>0</v>
      </c>
      <c r="AE551" s="189">
        <f t="shared" si="278"/>
        <v>0</v>
      </c>
      <c r="AF551" s="189">
        <f t="shared" si="278"/>
        <v>0</v>
      </c>
      <c r="AG551" s="189">
        <f t="shared" si="278"/>
        <v>0</v>
      </c>
      <c r="AH551" s="189">
        <f t="shared" si="278"/>
        <v>0</v>
      </c>
      <c r="AI551" s="189">
        <f t="shared" si="278"/>
        <v>0</v>
      </c>
      <c r="AJ551" s="189">
        <f t="shared" si="278"/>
        <v>0</v>
      </c>
      <c r="AK551" s="189">
        <f t="shared" si="278"/>
        <v>0</v>
      </c>
      <c r="AL551" s="189">
        <f t="shared" si="278"/>
        <v>0</v>
      </c>
      <c r="AM551" s="189">
        <f t="shared" si="278"/>
        <v>0</v>
      </c>
      <c r="AN551" s="189">
        <f t="shared" si="278"/>
        <v>0</v>
      </c>
      <c r="AO551" s="189">
        <f t="shared" si="278"/>
        <v>0</v>
      </c>
      <c r="AP551" s="189">
        <f t="shared" si="278"/>
        <v>0</v>
      </c>
    </row>
    <row r="552" spans="1:42" s="16" customFormat="1" x14ac:dyDescent="0.2">
      <c r="A552" s="41" t="s">
        <v>345</v>
      </c>
      <c r="B552" s="166"/>
      <c r="C552" s="162">
        <f t="shared" ref="C552:AP552" si="279">IF(AND(C$2&lt;=term_tenor,C$2&lt;=analysis_period),-C583-C589-C621-C653,0)</f>
        <v>0</v>
      </c>
      <c r="D552" s="162">
        <f t="shared" si="279"/>
        <v>0</v>
      </c>
      <c r="E552" s="162">
        <f t="shared" si="279"/>
        <v>0</v>
      </c>
      <c r="F552" s="162">
        <f t="shared" si="279"/>
        <v>0</v>
      </c>
      <c r="G552" s="162">
        <f t="shared" si="279"/>
        <v>0</v>
      </c>
      <c r="H552" s="162">
        <f t="shared" si="279"/>
        <v>0</v>
      </c>
      <c r="I552" s="162">
        <f t="shared" si="279"/>
        <v>0</v>
      </c>
      <c r="J552" s="162">
        <f t="shared" si="279"/>
        <v>0</v>
      </c>
      <c r="K552" s="162">
        <f t="shared" si="279"/>
        <v>0</v>
      </c>
      <c r="L552" s="162">
        <f t="shared" si="279"/>
        <v>0</v>
      </c>
      <c r="M552" s="162">
        <f t="shared" si="279"/>
        <v>0</v>
      </c>
      <c r="N552" s="162">
        <f t="shared" si="279"/>
        <v>0</v>
      </c>
      <c r="O552" s="162">
        <f t="shared" si="279"/>
        <v>0</v>
      </c>
      <c r="P552" s="162">
        <f t="shared" si="279"/>
        <v>0</v>
      </c>
      <c r="Q552" s="162">
        <f t="shared" si="279"/>
        <v>0</v>
      </c>
      <c r="R552" s="162">
        <f t="shared" si="279"/>
        <v>0</v>
      </c>
      <c r="S552" s="162">
        <f t="shared" si="279"/>
        <v>0</v>
      </c>
      <c r="T552" s="162">
        <f t="shared" si="279"/>
        <v>0</v>
      </c>
      <c r="U552" s="162">
        <f t="shared" si="279"/>
        <v>0</v>
      </c>
      <c r="V552" s="162">
        <f t="shared" si="279"/>
        <v>0</v>
      </c>
      <c r="W552" s="162">
        <f t="shared" si="279"/>
        <v>0</v>
      </c>
      <c r="X552" s="162">
        <f t="shared" si="279"/>
        <v>0</v>
      </c>
      <c r="Y552" s="162">
        <f t="shared" si="279"/>
        <v>0</v>
      </c>
      <c r="Z552" s="162">
        <f t="shared" si="279"/>
        <v>0</v>
      </c>
      <c r="AA552" s="162">
        <f t="shared" si="279"/>
        <v>0</v>
      </c>
      <c r="AB552" s="162">
        <f t="shared" si="279"/>
        <v>0</v>
      </c>
      <c r="AC552" s="162">
        <f t="shared" si="279"/>
        <v>0</v>
      </c>
      <c r="AD552" s="162">
        <f t="shared" si="279"/>
        <v>0</v>
      </c>
      <c r="AE552" s="162">
        <f t="shared" si="279"/>
        <v>0</v>
      </c>
      <c r="AF552" s="162">
        <f t="shared" si="279"/>
        <v>0</v>
      </c>
      <c r="AG552" s="162">
        <f t="shared" si="279"/>
        <v>0</v>
      </c>
      <c r="AH552" s="162">
        <f t="shared" si="279"/>
        <v>0</v>
      </c>
      <c r="AI552" s="162">
        <f t="shared" si="279"/>
        <v>0</v>
      </c>
      <c r="AJ552" s="162">
        <f t="shared" si="279"/>
        <v>0</v>
      </c>
      <c r="AK552" s="162">
        <f t="shared" si="279"/>
        <v>0</v>
      </c>
      <c r="AL552" s="162">
        <f t="shared" si="279"/>
        <v>0</v>
      </c>
      <c r="AM552" s="162">
        <f t="shared" si="279"/>
        <v>0</v>
      </c>
      <c r="AN552" s="162">
        <f t="shared" si="279"/>
        <v>0</v>
      </c>
      <c r="AO552" s="162">
        <f t="shared" si="279"/>
        <v>0</v>
      </c>
      <c r="AP552" s="162">
        <f t="shared" si="279"/>
        <v>0</v>
      </c>
    </row>
    <row r="553" spans="1:42" s="16" customFormat="1" x14ac:dyDescent="0.2">
      <c r="A553" s="27" t="s">
        <v>291</v>
      </c>
      <c r="B553" s="189"/>
      <c r="C553" s="189">
        <f>SUM(C551:C552)</f>
        <v>0</v>
      </c>
      <c r="D553" s="189">
        <f t="shared" ref="D553:AP553" si="280">SUM(D551:D552)</f>
        <v>0</v>
      </c>
      <c r="E553" s="189">
        <f t="shared" si="280"/>
        <v>0</v>
      </c>
      <c r="F553" s="189">
        <f t="shared" si="280"/>
        <v>0</v>
      </c>
      <c r="G553" s="189">
        <f t="shared" si="280"/>
        <v>0</v>
      </c>
      <c r="H553" s="189">
        <f t="shared" si="280"/>
        <v>0</v>
      </c>
      <c r="I553" s="189">
        <f t="shared" si="280"/>
        <v>0</v>
      </c>
      <c r="J553" s="189">
        <f t="shared" si="280"/>
        <v>0</v>
      </c>
      <c r="K553" s="189">
        <f t="shared" si="280"/>
        <v>0</v>
      </c>
      <c r="L553" s="189">
        <f t="shared" si="280"/>
        <v>0</v>
      </c>
      <c r="M553" s="189">
        <f t="shared" si="280"/>
        <v>0</v>
      </c>
      <c r="N553" s="189">
        <f t="shared" si="280"/>
        <v>0</v>
      </c>
      <c r="O553" s="189">
        <f t="shared" si="280"/>
        <v>0</v>
      </c>
      <c r="P553" s="189">
        <f t="shared" si="280"/>
        <v>0</v>
      </c>
      <c r="Q553" s="189">
        <f t="shared" si="280"/>
        <v>0</v>
      </c>
      <c r="R553" s="189">
        <f t="shared" si="280"/>
        <v>0</v>
      </c>
      <c r="S553" s="189">
        <f t="shared" si="280"/>
        <v>0</v>
      </c>
      <c r="T553" s="189">
        <f t="shared" si="280"/>
        <v>0</v>
      </c>
      <c r="U553" s="189">
        <f t="shared" si="280"/>
        <v>0</v>
      </c>
      <c r="V553" s="189">
        <f t="shared" si="280"/>
        <v>0</v>
      </c>
      <c r="W553" s="189">
        <f t="shared" si="280"/>
        <v>0</v>
      </c>
      <c r="X553" s="189">
        <f t="shared" si="280"/>
        <v>0</v>
      </c>
      <c r="Y553" s="189">
        <f t="shared" si="280"/>
        <v>0</v>
      </c>
      <c r="Z553" s="189">
        <f t="shared" si="280"/>
        <v>0</v>
      </c>
      <c r="AA553" s="189">
        <f t="shared" si="280"/>
        <v>0</v>
      </c>
      <c r="AB553" s="189">
        <f t="shared" si="280"/>
        <v>0</v>
      </c>
      <c r="AC553" s="189">
        <f t="shared" si="280"/>
        <v>0</v>
      </c>
      <c r="AD553" s="189">
        <f t="shared" si="280"/>
        <v>0</v>
      </c>
      <c r="AE553" s="189">
        <f t="shared" si="280"/>
        <v>0</v>
      </c>
      <c r="AF553" s="189">
        <f t="shared" si="280"/>
        <v>0</v>
      </c>
      <c r="AG553" s="189">
        <f t="shared" si="280"/>
        <v>0</v>
      </c>
      <c r="AH553" s="189">
        <f t="shared" si="280"/>
        <v>0</v>
      </c>
      <c r="AI553" s="189">
        <f t="shared" si="280"/>
        <v>0</v>
      </c>
      <c r="AJ553" s="189">
        <f t="shared" si="280"/>
        <v>0</v>
      </c>
      <c r="AK553" s="189">
        <f t="shared" si="280"/>
        <v>0</v>
      </c>
      <c r="AL553" s="189">
        <f t="shared" si="280"/>
        <v>0</v>
      </c>
      <c r="AM553" s="189">
        <f t="shared" si="280"/>
        <v>0</v>
      </c>
      <c r="AN553" s="189">
        <f t="shared" si="280"/>
        <v>0</v>
      </c>
      <c r="AO553" s="189">
        <f t="shared" si="280"/>
        <v>0</v>
      </c>
      <c r="AP553" s="189">
        <f t="shared" si="280"/>
        <v>0</v>
      </c>
    </row>
    <row r="554" spans="1:42" s="16" customFormat="1" x14ac:dyDescent="0.2">
      <c r="A554" s="27" t="s">
        <v>292</v>
      </c>
      <c r="B554" s="189"/>
      <c r="C554" s="268">
        <f>IF(AND(C$2&lt;=term_tenor,C$2&lt;=analysis_period),1/(1+term_int_rate/100),0)</f>
        <v>0</v>
      </c>
      <c r="D554" s="268">
        <f t="shared" ref="D554:AP554" si="281">IF(AND(C$2&lt;=term_tenor,C$2&lt;=analysis_period),C554/(1+term_int_rate/100),0)</f>
        <v>0</v>
      </c>
      <c r="E554" s="268">
        <f t="shared" si="281"/>
        <v>0</v>
      </c>
      <c r="F554" s="268">
        <f t="shared" si="281"/>
        <v>0</v>
      </c>
      <c r="G554" s="268">
        <f t="shared" si="281"/>
        <v>0</v>
      </c>
      <c r="H554" s="268">
        <f t="shared" si="281"/>
        <v>0</v>
      </c>
      <c r="I554" s="268">
        <f t="shared" si="281"/>
        <v>0</v>
      </c>
      <c r="J554" s="268">
        <f t="shared" si="281"/>
        <v>0</v>
      </c>
      <c r="K554" s="268">
        <f t="shared" si="281"/>
        <v>0</v>
      </c>
      <c r="L554" s="268">
        <f t="shared" si="281"/>
        <v>0</v>
      </c>
      <c r="M554" s="268">
        <f t="shared" si="281"/>
        <v>0</v>
      </c>
      <c r="N554" s="268">
        <f t="shared" si="281"/>
        <v>0</v>
      </c>
      <c r="O554" s="268">
        <f t="shared" si="281"/>
        <v>0</v>
      </c>
      <c r="P554" s="268">
        <f t="shared" si="281"/>
        <v>0</v>
      </c>
      <c r="Q554" s="268">
        <f t="shared" si="281"/>
        <v>0</v>
      </c>
      <c r="R554" s="268">
        <f t="shared" si="281"/>
        <v>0</v>
      </c>
      <c r="S554" s="268">
        <f t="shared" si="281"/>
        <v>0</v>
      </c>
      <c r="T554" s="268">
        <f t="shared" si="281"/>
        <v>0</v>
      </c>
      <c r="U554" s="268">
        <f t="shared" si="281"/>
        <v>0</v>
      </c>
      <c r="V554" s="268">
        <f t="shared" si="281"/>
        <v>0</v>
      </c>
      <c r="W554" s="268">
        <f t="shared" si="281"/>
        <v>0</v>
      </c>
      <c r="X554" s="268">
        <f t="shared" si="281"/>
        <v>0</v>
      </c>
      <c r="Y554" s="268">
        <f t="shared" si="281"/>
        <v>0</v>
      </c>
      <c r="Z554" s="268">
        <f t="shared" si="281"/>
        <v>0</v>
      </c>
      <c r="AA554" s="268">
        <f t="shared" si="281"/>
        <v>0</v>
      </c>
      <c r="AB554" s="268">
        <f t="shared" si="281"/>
        <v>0</v>
      </c>
      <c r="AC554" s="268">
        <f t="shared" si="281"/>
        <v>0</v>
      </c>
      <c r="AD554" s="268">
        <f t="shared" si="281"/>
        <v>0</v>
      </c>
      <c r="AE554" s="268">
        <f t="shared" si="281"/>
        <v>0</v>
      </c>
      <c r="AF554" s="268">
        <f t="shared" si="281"/>
        <v>0</v>
      </c>
      <c r="AG554" s="268">
        <f t="shared" si="281"/>
        <v>0</v>
      </c>
      <c r="AH554" s="268">
        <f t="shared" si="281"/>
        <v>0</v>
      </c>
      <c r="AI554" s="268">
        <f t="shared" si="281"/>
        <v>0</v>
      </c>
      <c r="AJ554" s="268">
        <f t="shared" si="281"/>
        <v>0</v>
      </c>
      <c r="AK554" s="268">
        <f t="shared" si="281"/>
        <v>0</v>
      </c>
      <c r="AL554" s="268">
        <f t="shared" si="281"/>
        <v>0</v>
      </c>
      <c r="AM554" s="268">
        <f t="shared" si="281"/>
        <v>0</v>
      </c>
      <c r="AN554" s="268">
        <f t="shared" si="281"/>
        <v>0</v>
      </c>
      <c r="AO554" s="268">
        <f t="shared" si="281"/>
        <v>0</v>
      </c>
      <c r="AP554" s="268">
        <f t="shared" si="281"/>
        <v>0</v>
      </c>
    </row>
    <row r="555" spans="1:42" s="16" customFormat="1" x14ac:dyDescent="0.2">
      <c r="A555" s="27" t="s">
        <v>290</v>
      </c>
      <c r="B555" s="189"/>
      <c r="C555" s="189">
        <f>C553*C554</f>
        <v>0</v>
      </c>
      <c r="D555" s="189">
        <f t="shared" ref="D555:AP555" si="282">D553*D554</f>
        <v>0</v>
      </c>
      <c r="E555" s="189">
        <f t="shared" si="282"/>
        <v>0</v>
      </c>
      <c r="F555" s="189">
        <f t="shared" si="282"/>
        <v>0</v>
      </c>
      <c r="G555" s="189">
        <f t="shared" si="282"/>
        <v>0</v>
      </c>
      <c r="H555" s="189">
        <f t="shared" si="282"/>
        <v>0</v>
      </c>
      <c r="I555" s="189">
        <f t="shared" si="282"/>
        <v>0</v>
      </c>
      <c r="J555" s="189">
        <f t="shared" si="282"/>
        <v>0</v>
      </c>
      <c r="K555" s="189">
        <f t="shared" si="282"/>
        <v>0</v>
      </c>
      <c r="L555" s="189">
        <f t="shared" si="282"/>
        <v>0</v>
      </c>
      <c r="M555" s="189">
        <f t="shared" si="282"/>
        <v>0</v>
      </c>
      <c r="N555" s="189">
        <f t="shared" si="282"/>
        <v>0</v>
      </c>
      <c r="O555" s="189">
        <f t="shared" si="282"/>
        <v>0</v>
      </c>
      <c r="P555" s="189">
        <f t="shared" si="282"/>
        <v>0</v>
      </c>
      <c r="Q555" s="189">
        <f t="shared" si="282"/>
        <v>0</v>
      </c>
      <c r="R555" s="189">
        <f t="shared" si="282"/>
        <v>0</v>
      </c>
      <c r="S555" s="189">
        <f t="shared" si="282"/>
        <v>0</v>
      </c>
      <c r="T555" s="189">
        <f t="shared" si="282"/>
        <v>0</v>
      </c>
      <c r="U555" s="189">
        <f t="shared" si="282"/>
        <v>0</v>
      </c>
      <c r="V555" s="189">
        <f t="shared" si="282"/>
        <v>0</v>
      </c>
      <c r="W555" s="189">
        <f t="shared" si="282"/>
        <v>0</v>
      </c>
      <c r="X555" s="189">
        <f t="shared" si="282"/>
        <v>0</v>
      </c>
      <c r="Y555" s="189">
        <f t="shared" si="282"/>
        <v>0</v>
      </c>
      <c r="Z555" s="189">
        <f t="shared" si="282"/>
        <v>0</v>
      </c>
      <c r="AA555" s="189">
        <f t="shared" si="282"/>
        <v>0</v>
      </c>
      <c r="AB555" s="189">
        <f t="shared" si="282"/>
        <v>0</v>
      </c>
      <c r="AC555" s="189">
        <f t="shared" si="282"/>
        <v>0</v>
      </c>
      <c r="AD555" s="189">
        <f t="shared" si="282"/>
        <v>0</v>
      </c>
      <c r="AE555" s="189">
        <f t="shared" si="282"/>
        <v>0</v>
      </c>
      <c r="AF555" s="189">
        <f t="shared" si="282"/>
        <v>0</v>
      </c>
      <c r="AG555" s="189">
        <f t="shared" si="282"/>
        <v>0</v>
      </c>
      <c r="AH555" s="189">
        <f t="shared" si="282"/>
        <v>0</v>
      </c>
      <c r="AI555" s="189">
        <f t="shared" si="282"/>
        <v>0</v>
      </c>
      <c r="AJ555" s="189">
        <f t="shared" si="282"/>
        <v>0</v>
      </c>
      <c r="AK555" s="189">
        <f t="shared" si="282"/>
        <v>0</v>
      </c>
      <c r="AL555" s="189">
        <f t="shared" si="282"/>
        <v>0</v>
      </c>
      <c r="AM555" s="189">
        <f t="shared" si="282"/>
        <v>0</v>
      </c>
      <c r="AN555" s="189">
        <f t="shared" si="282"/>
        <v>0</v>
      </c>
      <c r="AO555" s="189">
        <f t="shared" si="282"/>
        <v>0</v>
      </c>
      <c r="AP555" s="189">
        <f t="shared" si="282"/>
        <v>0</v>
      </c>
    </row>
    <row r="556" spans="1:42" s="16" customFormat="1" x14ac:dyDescent="0.2">
      <c r="A556" s="27"/>
      <c r="B556" s="189"/>
      <c r="C556" s="189"/>
      <c r="D556" s="189"/>
      <c r="E556" s="189"/>
      <c r="F556" s="189"/>
      <c r="G556" s="189"/>
      <c r="H556" s="189"/>
      <c r="I556" s="189"/>
      <c r="J556" s="189"/>
      <c r="K556" s="189"/>
      <c r="L556" s="189"/>
      <c r="M556" s="189"/>
      <c r="N556" s="189"/>
      <c r="O556" s="189"/>
      <c r="P556" s="189"/>
      <c r="Q556" s="189"/>
      <c r="R556" s="189"/>
      <c r="S556" s="189"/>
      <c r="T556" s="189"/>
      <c r="U556" s="189"/>
      <c r="V556" s="189"/>
      <c r="W556" s="189"/>
      <c r="X556" s="189"/>
      <c r="Y556" s="189"/>
      <c r="Z556" s="189"/>
      <c r="AA556" s="189"/>
      <c r="AB556" s="189"/>
      <c r="AC556" s="189"/>
      <c r="AD556" s="189"/>
      <c r="AE556" s="189"/>
      <c r="AF556" s="189"/>
      <c r="AG556" s="189"/>
      <c r="AH556" s="189"/>
      <c r="AI556" s="189"/>
      <c r="AJ556" s="189"/>
      <c r="AK556" s="189"/>
      <c r="AL556" s="189"/>
      <c r="AM556" s="189"/>
      <c r="AN556" s="189"/>
      <c r="AO556" s="189"/>
      <c r="AP556" s="189"/>
    </row>
    <row r="557" spans="1:42" s="16" customFormat="1" x14ac:dyDescent="0.2">
      <c r="A557" s="23" t="s">
        <v>282</v>
      </c>
      <c r="B557" s="189"/>
      <c r="C557" s="152"/>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c r="AA557" s="152"/>
      <c r="AB557" s="152"/>
      <c r="AC557" s="152"/>
      <c r="AD557" s="152"/>
      <c r="AE557" s="152"/>
      <c r="AF557" s="152"/>
      <c r="AG557" s="152"/>
      <c r="AH557" s="152"/>
      <c r="AI557" s="152"/>
      <c r="AJ557" s="152"/>
      <c r="AK557" s="152"/>
      <c r="AL557" s="152"/>
      <c r="AM557" s="152"/>
      <c r="AN557" s="152"/>
      <c r="AO557" s="152"/>
      <c r="AP557" s="152"/>
    </row>
    <row r="558" spans="1:42" s="16" customFormat="1" x14ac:dyDescent="0.2">
      <c r="A558" s="27" t="s">
        <v>320</v>
      </c>
      <c r="B558" s="237">
        <f>IF(DebtServiceCoverageRatio="Calculated","N/A",SUM(C558:AP558))</f>
        <v>0</v>
      </c>
      <c r="C558" s="194">
        <f t="shared" ref="C558:AP558" si="283">IF(DebtServiceCoverageRatio="Calculated","N/A",IF(AND(C$2&lt;=term_tenor,C$2&lt;=analysis_period),IF(C566=0,0,C555/C566),0))</f>
        <v>0</v>
      </c>
      <c r="D558" s="194">
        <f t="shared" si="283"/>
        <v>0</v>
      </c>
      <c r="E558" s="194">
        <f t="shared" si="283"/>
        <v>0</v>
      </c>
      <c r="F558" s="194">
        <f t="shared" si="283"/>
        <v>0</v>
      </c>
      <c r="G558" s="194">
        <f t="shared" si="283"/>
        <v>0</v>
      </c>
      <c r="H558" s="194">
        <f t="shared" si="283"/>
        <v>0</v>
      </c>
      <c r="I558" s="194">
        <f t="shared" si="283"/>
        <v>0</v>
      </c>
      <c r="J558" s="194">
        <f t="shared" si="283"/>
        <v>0</v>
      </c>
      <c r="K558" s="194">
        <f t="shared" si="283"/>
        <v>0</v>
      </c>
      <c r="L558" s="194">
        <f t="shared" si="283"/>
        <v>0</v>
      </c>
      <c r="M558" s="194">
        <f t="shared" si="283"/>
        <v>0</v>
      </c>
      <c r="N558" s="194">
        <f t="shared" si="283"/>
        <v>0</v>
      </c>
      <c r="O558" s="194">
        <f t="shared" si="283"/>
        <v>0</v>
      </c>
      <c r="P558" s="194">
        <f t="shared" si="283"/>
        <v>0</v>
      </c>
      <c r="Q558" s="194">
        <f t="shared" si="283"/>
        <v>0</v>
      </c>
      <c r="R558" s="194">
        <f t="shared" si="283"/>
        <v>0</v>
      </c>
      <c r="S558" s="194">
        <f t="shared" si="283"/>
        <v>0</v>
      </c>
      <c r="T558" s="194">
        <f t="shared" si="283"/>
        <v>0</v>
      </c>
      <c r="U558" s="194">
        <f t="shared" si="283"/>
        <v>0</v>
      </c>
      <c r="V558" s="194">
        <f t="shared" si="283"/>
        <v>0</v>
      </c>
      <c r="W558" s="194">
        <f t="shared" si="283"/>
        <v>0</v>
      </c>
      <c r="X558" s="194">
        <f t="shared" si="283"/>
        <v>0</v>
      </c>
      <c r="Y558" s="194">
        <f t="shared" si="283"/>
        <v>0</v>
      </c>
      <c r="Z558" s="194">
        <f t="shared" si="283"/>
        <v>0</v>
      </c>
      <c r="AA558" s="194">
        <f t="shared" si="283"/>
        <v>0</v>
      </c>
      <c r="AB558" s="194">
        <f t="shared" si="283"/>
        <v>0</v>
      </c>
      <c r="AC558" s="194">
        <f t="shared" si="283"/>
        <v>0</v>
      </c>
      <c r="AD558" s="194">
        <f t="shared" si="283"/>
        <v>0</v>
      </c>
      <c r="AE558" s="194">
        <f t="shared" si="283"/>
        <v>0</v>
      </c>
      <c r="AF558" s="194">
        <f t="shared" si="283"/>
        <v>0</v>
      </c>
      <c r="AG558" s="194">
        <f t="shared" si="283"/>
        <v>0</v>
      </c>
      <c r="AH558" s="194">
        <f t="shared" si="283"/>
        <v>0</v>
      </c>
      <c r="AI558" s="194">
        <f t="shared" si="283"/>
        <v>0</v>
      </c>
      <c r="AJ558" s="194">
        <f t="shared" si="283"/>
        <v>0</v>
      </c>
      <c r="AK558" s="194">
        <f t="shared" si="283"/>
        <v>0</v>
      </c>
      <c r="AL558" s="194">
        <f t="shared" si="283"/>
        <v>0</v>
      </c>
      <c r="AM558" s="194">
        <f t="shared" si="283"/>
        <v>0</v>
      </c>
      <c r="AN558" s="194">
        <f t="shared" si="283"/>
        <v>0</v>
      </c>
      <c r="AO558" s="194">
        <f t="shared" si="283"/>
        <v>0</v>
      </c>
      <c r="AP558" s="194">
        <f t="shared" si="283"/>
        <v>0</v>
      </c>
    </row>
    <row r="559" spans="1:42" s="16" customFormat="1" x14ac:dyDescent="0.2">
      <c r="A559" s="27" t="s">
        <v>321</v>
      </c>
      <c r="B559" s="237" t="str">
        <f>MortgageSizeOfDebt</f>
        <v>N/A</v>
      </c>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c r="AA559" s="194"/>
      <c r="AB559" s="194"/>
      <c r="AC559" s="194"/>
      <c r="AD559" s="194"/>
      <c r="AE559" s="194"/>
      <c r="AF559" s="194"/>
      <c r="AG559" s="194"/>
      <c r="AH559" s="194"/>
      <c r="AI559" s="194"/>
      <c r="AJ559" s="194"/>
      <c r="AK559" s="194"/>
      <c r="AL559" s="194"/>
      <c r="AM559" s="194"/>
      <c r="AN559" s="194"/>
      <c r="AO559" s="194"/>
      <c r="AP559" s="194"/>
    </row>
    <row r="560" spans="1:42" s="16" customFormat="1" x14ac:dyDescent="0.2">
      <c r="A560" s="23"/>
      <c r="B560" s="189"/>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c r="AA560" s="194"/>
      <c r="AB560" s="194"/>
      <c r="AC560" s="194"/>
      <c r="AD560" s="194"/>
      <c r="AE560" s="194"/>
      <c r="AF560" s="194"/>
      <c r="AG560" s="194"/>
      <c r="AH560" s="194"/>
      <c r="AI560" s="194"/>
      <c r="AJ560" s="194"/>
      <c r="AK560" s="194"/>
      <c r="AL560" s="194"/>
      <c r="AM560" s="194"/>
      <c r="AN560" s="194"/>
      <c r="AO560" s="194"/>
      <c r="AP560" s="194"/>
    </row>
    <row r="561" spans="1:42" s="16" customFormat="1" x14ac:dyDescent="0.2">
      <c r="A561" s="374" t="s">
        <v>322</v>
      </c>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c r="AA561" s="194"/>
      <c r="AB561" s="194"/>
      <c r="AC561" s="194"/>
      <c r="AD561" s="194"/>
      <c r="AE561" s="194"/>
      <c r="AF561" s="194"/>
      <c r="AG561" s="194"/>
      <c r="AH561" s="194"/>
      <c r="AI561" s="194"/>
      <c r="AJ561" s="194"/>
      <c r="AK561" s="194"/>
      <c r="AL561" s="194"/>
      <c r="AM561" s="194"/>
      <c r="AN561" s="194"/>
      <c r="AO561" s="194"/>
      <c r="AP561" s="194"/>
    </row>
    <row r="562" spans="1:42" s="16" customFormat="1" x14ac:dyDescent="0.2">
      <c r="A562" s="375" t="s">
        <v>323</v>
      </c>
      <c r="B562" s="189"/>
      <c r="C562" s="194">
        <f t="shared" ref="C562:AP562" si="284">IF(C$2&gt;term_tenor,0,IF(DebtPercent&lt;&gt;"Calculated","N/A",IF(C566=0,0,C553/C566)))</f>
        <v>0</v>
      </c>
      <c r="D562" s="377">
        <f t="shared" si="284"/>
        <v>0</v>
      </c>
      <c r="E562" s="377">
        <f t="shared" si="284"/>
        <v>0</v>
      </c>
      <c r="F562" s="377">
        <f t="shared" si="284"/>
        <v>0</v>
      </c>
      <c r="G562" s="377">
        <f t="shared" si="284"/>
        <v>0</v>
      </c>
      <c r="H562" s="377">
        <f t="shared" si="284"/>
        <v>0</v>
      </c>
      <c r="I562" s="377">
        <f t="shared" si="284"/>
        <v>0</v>
      </c>
      <c r="J562" s="377">
        <f t="shared" si="284"/>
        <v>0</v>
      </c>
      <c r="K562" s="377">
        <f t="shared" si="284"/>
        <v>0</v>
      </c>
      <c r="L562" s="377">
        <f t="shared" si="284"/>
        <v>0</v>
      </c>
      <c r="M562" s="377">
        <f t="shared" si="284"/>
        <v>0</v>
      </c>
      <c r="N562" s="377">
        <f t="shared" si="284"/>
        <v>0</v>
      </c>
      <c r="O562" s="377">
        <f t="shared" si="284"/>
        <v>0</v>
      </c>
      <c r="P562" s="377">
        <f t="shared" si="284"/>
        <v>0</v>
      </c>
      <c r="Q562" s="377">
        <f t="shared" si="284"/>
        <v>0</v>
      </c>
      <c r="R562" s="377">
        <f t="shared" si="284"/>
        <v>0</v>
      </c>
      <c r="S562" s="377">
        <f t="shared" si="284"/>
        <v>0</v>
      </c>
      <c r="T562" s="377">
        <f t="shared" si="284"/>
        <v>0</v>
      </c>
      <c r="U562" s="377">
        <f t="shared" si="284"/>
        <v>0</v>
      </c>
      <c r="V562" s="377">
        <f t="shared" si="284"/>
        <v>0</v>
      </c>
      <c r="W562" s="377">
        <f t="shared" si="284"/>
        <v>0</v>
      </c>
      <c r="X562" s="377">
        <f t="shared" si="284"/>
        <v>0</v>
      </c>
      <c r="Y562" s="377">
        <f t="shared" si="284"/>
        <v>0</v>
      </c>
      <c r="Z562" s="377">
        <f t="shared" si="284"/>
        <v>0</v>
      </c>
      <c r="AA562" s="377">
        <f t="shared" si="284"/>
        <v>0</v>
      </c>
      <c r="AB562" s="377">
        <f t="shared" si="284"/>
        <v>0</v>
      </c>
      <c r="AC562" s="377">
        <f t="shared" si="284"/>
        <v>0</v>
      </c>
      <c r="AD562" s="377">
        <f t="shared" si="284"/>
        <v>0</v>
      </c>
      <c r="AE562" s="377">
        <f t="shared" si="284"/>
        <v>0</v>
      </c>
      <c r="AF562" s="377">
        <f t="shared" si="284"/>
        <v>0</v>
      </c>
      <c r="AG562" s="377">
        <f t="shared" si="284"/>
        <v>0</v>
      </c>
      <c r="AH562" s="377">
        <f t="shared" si="284"/>
        <v>0</v>
      </c>
      <c r="AI562" s="377">
        <f t="shared" si="284"/>
        <v>0</v>
      </c>
      <c r="AJ562" s="377">
        <f t="shared" si="284"/>
        <v>0</v>
      </c>
      <c r="AK562" s="377">
        <f t="shared" si="284"/>
        <v>0</v>
      </c>
      <c r="AL562" s="377">
        <f t="shared" si="284"/>
        <v>0</v>
      </c>
      <c r="AM562" s="377">
        <f t="shared" si="284"/>
        <v>0</v>
      </c>
      <c r="AN562" s="377">
        <f t="shared" si="284"/>
        <v>0</v>
      </c>
      <c r="AO562" s="377">
        <f t="shared" si="284"/>
        <v>0</v>
      </c>
      <c r="AP562" s="377">
        <f t="shared" si="284"/>
        <v>0</v>
      </c>
    </row>
    <row r="563" spans="1:42" s="16" customFormat="1" x14ac:dyDescent="0.2">
      <c r="A563" s="375" t="s">
        <v>324</v>
      </c>
      <c r="B563" s="189"/>
      <c r="C563" s="377">
        <f t="shared" ref="C563:AP563" si="285">IF(C$2&gt;term_tenor,0,IF(DebtPayment="Fixed principal","N/A",IF($B$559="N/A","N/A",IF(C$2&lt;loan_moratorium,C546,IF(AND(C$2&lt;=term_tenor,C$2&lt;=analysis_period),-PMT(term_int_rate/100,term_tenor-loan_moratorium,$B$559),0)))))</f>
        <v>0</v>
      </c>
      <c r="D563" s="377">
        <f t="shared" si="285"/>
        <v>0</v>
      </c>
      <c r="E563" s="377">
        <f t="shared" si="285"/>
        <v>0</v>
      </c>
      <c r="F563" s="377">
        <f t="shared" si="285"/>
        <v>0</v>
      </c>
      <c r="G563" s="377">
        <f t="shared" si="285"/>
        <v>0</v>
      </c>
      <c r="H563" s="377">
        <f t="shared" si="285"/>
        <v>0</v>
      </c>
      <c r="I563" s="377">
        <f t="shared" si="285"/>
        <v>0</v>
      </c>
      <c r="J563" s="377">
        <f t="shared" si="285"/>
        <v>0</v>
      </c>
      <c r="K563" s="377">
        <f t="shared" si="285"/>
        <v>0</v>
      </c>
      <c r="L563" s="377">
        <f t="shared" si="285"/>
        <v>0</v>
      </c>
      <c r="M563" s="377">
        <f t="shared" si="285"/>
        <v>0</v>
      </c>
      <c r="N563" s="377">
        <f t="shared" si="285"/>
        <v>0</v>
      </c>
      <c r="O563" s="377">
        <f t="shared" si="285"/>
        <v>0</v>
      </c>
      <c r="P563" s="377">
        <f t="shared" si="285"/>
        <v>0</v>
      </c>
      <c r="Q563" s="377">
        <f t="shared" si="285"/>
        <v>0</v>
      </c>
      <c r="R563" s="377">
        <f t="shared" si="285"/>
        <v>0</v>
      </c>
      <c r="S563" s="377">
        <f t="shared" si="285"/>
        <v>0</v>
      </c>
      <c r="T563" s="377">
        <f t="shared" si="285"/>
        <v>0</v>
      </c>
      <c r="U563" s="377">
        <f t="shared" si="285"/>
        <v>0</v>
      </c>
      <c r="V563" s="377">
        <f t="shared" si="285"/>
        <v>0</v>
      </c>
      <c r="W563" s="377">
        <f t="shared" si="285"/>
        <v>0</v>
      </c>
      <c r="X563" s="377">
        <f t="shared" si="285"/>
        <v>0</v>
      </c>
      <c r="Y563" s="377">
        <f t="shared" si="285"/>
        <v>0</v>
      </c>
      <c r="Z563" s="377">
        <f t="shared" si="285"/>
        <v>0</v>
      </c>
      <c r="AA563" s="377">
        <f t="shared" si="285"/>
        <v>0</v>
      </c>
      <c r="AB563" s="377">
        <f t="shared" si="285"/>
        <v>0</v>
      </c>
      <c r="AC563" s="377">
        <f t="shared" si="285"/>
        <v>0</v>
      </c>
      <c r="AD563" s="377">
        <f t="shared" si="285"/>
        <v>0</v>
      </c>
      <c r="AE563" s="377">
        <f t="shared" si="285"/>
        <v>0</v>
      </c>
      <c r="AF563" s="377">
        <f t="shared" si="285"/>
        <v>0</v>
      </c>
      <c r="AG563" s="377">
        <f t="shared" si="285"/>
        <v>0</v>
      </c>
      <c r="AH563" s="377">
        <f t="shared" si="285"/>
        <v>0</v>
      </c>
      <c r="AI563" s="377">
        <f t="shared" si="285"/>
        <v>0</v>
      </c>
      <c r="AJ563" s="377">
        <f t="shared" si="285"/>
        <v>0</v>
      </c>
      <c r="AK563" s="377">
        <f t="shared" si="285"/>
        <v>0</v>
      </c>
      <c r="AL563" s="377">
        <f t="shared" si="285"/>
        <v>0</v>
      </c>
      <c r="AM563" s="377">
        <f t="shared" si="285"/>
        <v>0</v>
      </c>
      <c r="AN563" s="377">
        <f t="shared" si="285"/>
        <v>0</v>
      </c>
      <c r="AO563" s="377">
        <f t="shared" si="285"/>
        <v>0</v>
      </c>
      <c r="AP563" s="377">
        <f t="shared" si="285"/>
        <v>0</v>
      </c>
    </row>
    <row r="564" spans="1:42" s="16" customFormat="1" x14ac:dyDescent="0.2">
      <c r="A564" s="375" t="s">
        <v>325</v>
      </c>
      <c r="B564" s="189"/>
      <c r="C564" s="377">
        <f t="shared" ref="C564:AP564" si="286">IF(C$2&gt;term_tenor,0,IF(DebtPayment="Equal Payments","N/A",IF($B$559="N/A","N/A",IF(C$2&lt;=loan_moratorium,0,$B$559/(term_tenor-loan_moratorium)))))</f>
        <v>0</v>
      </c>
      <c r="D564" s="377">
        <f t="shared" si="286"/>
        <v>0</v>
      </c>
      <c r="E564" s="377">
        <f t="shared" si="286"/>
        <v>0</v>
      </c>
      <c r="F564" s="377">
        <f t="shared" si="286"/>
        <v>0</v>
      </c>
      <c r="G564" s="377">
        <f t="shared" si="286"/>
        <v>0</v>
      </c>
      <c r="H564" s="377">
        <f t="shared" si="286"/>
        <v>0</v>
      </c>
      <c r="I564" s="377">
        <f t="shared" si="286"/>
        <v>0</v>
      </c>
      <c r="J564" s="377">
        <f t="shared" si="286"/>
        <v>0</v>
      </c>
      <c r="K564" s="377">
        <f t="shared" si="286"/>
        <v>0</v>
      </c>
      <c r="L564" s="377">
        <f t="shared" si="286"/>
        <v>0</v>
      </c>
      <c r="M564" s="377">
        <f t="shared" si="286"/>
        <v>0</v>
      </c>
      <c r="N564" s="377">
        <f t="shared" si="286"/>
        <v>0</v>
      </c>
      <c r="O564" s="377">
        <f t="shared" si="286"/>
        <v>0</v>
      </c>
      <c r="P564" s="377">
        <f t="shared" si="286"/>
        <v>0</v>
      </c>
      <c r="Q564" s="377">
        <f t="shared" si="286"/>
        <v>0</v>
      </c>
      <c r="R564" s="377">
        <f t="shared" si="286"/>
        <v>0</v>
      </c>
      <c r="S564" s="377">
        <f t="shared" si="286"/>
        <v>0</v>
      </c>
      <c r="T564" s="377">
        <f t="shared" si="286"/>
        <v>0</v>
      </c>
      <c r="U564" s="377">
        <f t="shared" si="286"/>
        <v>0</v>
      </c>
      <c r="V564" s="377">
        <f t="shared" si="286"/>
        <v>0</v>
      </c>
      <c r="W564" s="377">
        <f t="shared" si="286"/>
        <v>0</v>
      </c>
      <c r="X564" s="377">
        <f t="shared" si="286"/>
        <v>0</v>
      </c>
      <c r="Y564" s="377">
        <f t="shared" si="286"/>
        <v>0</v>
      </c>
      <c r="Z564" s="377">
        <f t="shared" si="286"/>
        <v>0</v>
      </c>
      <c r="AA564" s="377">
        <f t="shared" si="286"/>
        <v>0</v>
      </c>
      <c r="AB564" s="377">
        <f t="shared" si="286"/>
        <v>0</v>
      </c>
      <c r="AC564" s="377">
        <f t="shared" si="286"/>
        <v>0</v>
      </c>
      <c r="AD564" s="377">
        <f t="shared" si="286"/>
        <v>0</v>
      </c>
      <c r="AE564" s="377">
        <f t="shared" si="286"/>
        <v>0</v>
      </c>
      <c r="AF564" s="377">
        <f t="shared" si="286"/>
        <v>0</v>
      </c>
      <c r="AG564" s="377">
        <f t="shared" si="286"/>
        <v>0</v>
      </c>
      <c r="AH564" s="377">
        <f t="shared" si="286"/>
        <v>0</v>
      </c>
      <c r="AI564" s="377">
        <f t="shared" si="286"/>
        <v>0</v>
      </c>
      <c r="AJ564" s="377">
        <f t="shared" si="286"/>
        <v>0</v>
      </c>
      <c r="AK564" s="377">
        <f t="shared" si="286"/>
        <v>0</v>
      </c>
      <c r="AL564" s="377">
        <f t="shared" si="286"/>
        <v>0</v>
      </c>
      <c r="AM564" s="377">
        <f t="shared" si="286"/>
        <v>0</v>
      </c>
      <c r="AN564" s="377">
        <f t="shared" si="286"/>
        <v>0</v>
      </c>
      <c r="AO564" s="377">
        <f t="shared" si="286"/>
        <v>0</v>
      </c>
      <c r="AP564" s="377">
        <f t="shared" si="286"/>
        <v>0</v>
      </c>
    </row>
    <row r="565" spans="1:42" s="16" customFormat="1" x14ac:dyDescent="0.2">
      <c r="A565" s="27"/>
      <c r="B565" s="189"/>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c r="AH565" s="194"/>
      <c r="AI565" s="194"/>
      <c r="AJ565" s="194"/>
      <c r="AK565" s="194"/>
      <c r="AL565" s="194"/>
      <c r="AM565" s="194"/>
      <c r="AN565" s="194"/>
      <c r="AO565" s="194"/>
      <c r="AP565" s="194"/>
    </row>
    <row r="566" spans="1:42" s="16" customFormat="1" x14ac:dyDescent="0.2">
      <c r="A566" s="23" t="s">
        <v>280</v>
      </c>
      <c r="B566" s="146">
        <f>MIN(C566:AP566)</f>
        <v>0</v>
      </c>
      <c r="C566" s="152" t="str">
        <f t="shared" ref="C566:AP566" si="287">IF(DebtServiceCoverageRatio="Calculated",IF(AND(C$2&lt;=term_tenor,C$2&lt;=analysis_period),C553/C545,"N/A"),IF(AND(C$2&lt;=term_tenor,C$2&lt;=analysis_period),DebtServiceCoverageRatio,"N/A"))</f>
        <v>N/A</v>
      </c>
      <c r="D566" s="152" t="str">
        <f t="shared" si="287"/>
        <v>N/A</v>
      </c>
      <c r="E566" s="152" t="str">
        <f t="shared" si="287"/>
        <v>N/A</v>
      </c>
      <c r="F566" s="152" t="str">
        <f t="shared" si="287"/>
        <v>N/A</v>
      </c>
      <c r="G566" s="152" t="str">
        <f t="shared" si="287"/>
        <v>N/A</v>
      </c>
      <c r="H566" s="152" t="str">
        <f t="shared" si="287"/>
        <v>N/A</v>
      </c>
      <c r="I566" s="152" t="str">
        <f t="shared" si="287"/>
        <v>N/A</v>
      </c>
      <c r="J566" s="152" t="str">
        <f t="shared" si="287"/>
        <v>N/A</v>
      </c>
      <c r="K566" s="152" t="str">
        <f t="shared" si="287"/>
        <v>N/A</v>
      </c>
      <c r="L566" s="152" t="str">
        <f t="shared" si="287"/>
        <v>N/A</v>
      </c>
      <c r="M566" s="152" t="str">
        <f t="shared" si="287"/>
        <v>N/A</v>
      </c>
      <c r="N566" s="152" t="str">
        <f t="shared" si="287"/>
        <v>N/A</v>
      </c>
      <c r="O566" s="152" t="str">
        <f t="shared" si="287"/>
        <v>N/A</v>
      </c>
      <c r="P566" s="152" t="str">
        <f t="shared" si="287"/>
        <v>N/A</v>
      </c>
      <c r="Q566" s="152" t="str">
        <f t="shared" si="287"/>
        <v>N/A</v>
      </c>
      <c r="R566" s="152" t="str">
        <f t="shared" si="287"/>
        <v>N/A</v>
      </c>
      <c r="S566" s="152" t="str">
        <f t="shared" si="287"/>
        <v>N/A</v>
      </c>
      <c r="T566" s="152" t="str">
        <f t="shared" si="287"/>
        <v>N/A</v>
      </c>
      <c r="U566" s="152" t="str">
        <f t="shared" si="287"/>
        <v>N/A</v>
      </c>
      <c r="V566" s="152" t="str">
        <f t="shared" si="287"/>
        <v>N/A</v>
      </c>
      <c r="W566" s="152" t="str">
        <f t="shared" si="287"/>
        <v>N/A</v>
      </c>
      <c r="X566" s="152" t="str">
        <f t="shared" si="287"/>
        <v>N/A</v>
      </c>
      <c r="Y566" s="152" t="str">
        <f t="shared" si="287"/>
        <v>N/A</v>
      </c>
      <c r="Z566" s="152" t="str">
        <f t="shared" si="287"/>
        <v>N/A</v>
      </c>
      <c r="AA566" s="152" t="str">
        <f t="shared" si="287"/>
        <v>N/A</v>
      </c>
      <c r="AB566" s="152" t="str">
        <f t="shared" si="287"/>
        <v>N/A</v>
      </c>
      <c r="AC566" s="152" t="str">
        <f t="shared" si="287"/>
        <v>N/A</v>
      </c>
      <c r="AD566" s="152" t="str">
        <f t="shared" si="287"/>
        <v>N/A</v>
      </c>
      <c r="AE566" s="152" t="str">
        <f t="shared" si="287"/>
        <v>N/A</v>
      </c>
      <c r="AF566" s="152" t="str">
        <f t="shared" si="287"/>
        <v>N/A</v>
      </c>
      <c r="AG566" s="152" t="str">
        <f t="shared" si="287"/>
        <v>N/A</v>
      </c>
      <c r="AH566" s="152" t="str">
        <f t="shared" si="287"/>
        <v>N/A</v>
      </c>
      <c r="AI566" s="152" t="str">
        <f t="shared" si="287"/>
        <v>N/A</v>
      </c>
      <c r="AJ566" s="152" t="str">
        <f t="shared" si="287"/>
        <v>N/A</v>
      </c>
      <c r="AK566" s="152" t="str">
        <f t="shared" si="287"/>
        <v>N/A</v>
      </c>
      <c r="AL566" s="152" t="str">
        <f t="shared" si="287"/>
        <v>N/A</v>
      </c>
      <c r="AM566" s="152" t="str">
        <f t="shared" si="287"/>
        <v>N/A</v>
      </c>
      <c r="AN566" s="152" t="str">
        <f t="shared" si="287"/>
        <v>N/A</v>
      </c>
      <c r="AO566" s="152" t="str">
        <f t="shared" si="287"/>
        <v>N/A</v>
      </c>
      <c r="AP566" s="152" t="str">
        <f t="shared" si="287"/>
        <v>N/A</v>
      </c>
    </row>
    <row r="567" spans="1:42" x14ac:dyDescent="0.2">
      <c r="A567" s="31"/>
      <c r="B567" s="242"/>
    </row>
    <row r="568" spans="1:42" x14ac:dyDescent="0.2">
      <c r="A568" s="109" t="s">
        <v>76</v>
      </c>
      <c r="B568" s="287"/>
      <c r="C568" s="287"/>
      <c r="D568" s="287"/>
      <c r="E568" s="287"/>
      <c r="F568" s="287"/>
      <c r="G568" s="287"/>
      <c r="H568" s="287"/>
      <c r="I568" s="287"/>
      <c r="J568" s="287"/>
      <c r="K568" s="287"/>
      <c r="L568" s="287"/>
      <c r="M568" s="287"/>
      <c r="N568" s="287"/>
      <c r="O568" s="287"/>
      <c r="P568" s="287"/>
      <c r="Q568" s="287"/>
      <c r="R568" s="287"/>
      <c r="S568" s="287"/>
      <c r="T568" s="287"/>
      <c r="U568" s="287"/>
      <c r="V568" s="287"/>
      <c r="W568" s="287"/>
      <c r="X568" s="287"/>
      <c r="Y568" s="287"/>
      <c r="Z568" s="287"/>
      <c r="AA568" s="287"/>
      <c r="AB568" s="287"/>
      <c r="AC568" s="287"/>
      <c r="AD568" s="287"/>
      <c r="AE568" s="287"/>
      <c r="AF568" s="287"/>
      <c r="AG568" s="287"/>
      <c r="AH568" s="287"/>
      <c r="AI568" s="287"/>
      <c r="AJ568" s="287"/>
      <c r="AK568" s="287"/>
      <c r="AL568" s="287"/>
      <c r="AM568" s="287"/>
      <c r="AN568" s="287"/>
      <c r="AO568" s="287"/>
      <c r="AP568" s="287"/>
    </row>
    <row r="569" spans="1:42" x14ac:dyDescent="0.2">
      <c r="A569" s="25" t="s">
        <v>327</v>
      </c>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row>
    <row r="570" spans="1:42" x14ac:dyDescent="0.2">
      <c r="A570" s="4" t="s">
        <v>328</v>
      </c>
      <c r="B570" s="217">
        <v>0</v>
      </c>
      <c r="C570" s="217">
        <f>B573</f>
        <v>0</v>
      </c>
      <c r="D570" s="217">
        <f t="shared" ref="D570:AP570" si="288">C573</f>
        <v>0</v>
      </c>
      <c r="E570" s="217">
        <f t="shared" si="288"/>
        <v>0</v>
      </c>
      <c r="F570" s="217">
        <f t="shared" si="288"/>
        <v>0</v>
      </c>
      <c r="G570" s="217">
        <f t="shared" si="288"/>
        <v>0</v>
      </c>
      <c r="H570" s="217">
        <f t="shared" si="288"/>
        <v>0</v>
      </c>
      <c r="I570" s="217">
        <f t="shared" si="288"/>
        <v>0</v>
      </c>
      <c r="J570" s="217">
        <f t="shared" si="288"/>
        <v>0</v>
      </c>
      <c r="K570" s="217">
        <f t="shared" si="288"/>
        <v>0</v>
      </c>
      <c r="L570" s="217">
        <f t="shared" si="288"/>
        <v>0</v>
      </c>
      <c r="M570" s="217">
        <f t="shared" si="288"/>
        <v>0</v>
      </c>
      <c r="N570" s="217">
        <f t="shared" si="288"/>
        <v>0</v>
      </c>
      <c r="O570" s="217">
        <f t="shared" si="288"/>
        <v>0</v>
      </c>
      <c r="P570" s="217">
        <f t="shared" si="288"/>
        <v>0</v>
      </c>
      <c r="Q570" s="217">
        <f t="shared" si="288"/>
        <v>0</v>
      </c>
      <c r="R570" s="217">
        <f t="shared" si="288"/>
        <v>0</v>
      </c>
      <c r="S570" s="217">
        <f t="shared" si="288"/>
        <v>0</v>
      </c>
      <c r="T570" s="217">
        <f t="shared" si="288"/>
        <v>0</v>
      </c>
      <c r="U570" s="217">
        <f t="shared" si="288"/>
        <v>0</v>
      </c>
      <c r="V570" s="217">
        <f t="shared" si="288"/>
        <v>0</v>
      </c>
      <c r="W570" s="217">
        <f t="shared" si="288"/>
        <v>0</v>
      </c>
      <c r="X570" s="217">
        <f t="shared" si="288"/>
        <v>0</v>
      </c>
      <c r="Y570" s="217">
        <f t="shared" si="288"/>
        <v>0</v>
      </c>
      <c r="Z570" s="217">
        <f t="shared" si="288"/>
        <v>0</v>
      </c>
      <c r="AA570" s="217">
        <f t="shared" si="288"/>
        <v>0</v>
      </c>
      <c r="AB570" s="217">
        <f t="shared" si="288"/>
        <v>0</v>
      </c>
      <c r="AC570" s="217">
        <f t="shared" si="288"/>
        <v>0</v>
      </c>
      <c r="AD570" s="217">
        <f t="shared" si="288"/>
        <v>0</v>
      </c>
      <c r="AE570" s="217">
        <f t="shared" si="288"/>
        <v>0</v>
      </c>
      <c r="AF570" s="217">
        <f t="shared" si="288"/>
        <v>0</v>
      </c>
      <c r="AG570" s="217">
        <f t="shared" si="288"/>
        <v>0</v>
      </c>
      <c r="AH570" s="217">
        <f t="shared" si="288"/>
        <v>0</v>
      </c>
      <c r="AI570" s="217">
        <f t="shared" si="288"/>
        <v>0</v>
      </c>
      <c r="AJ570" s="217">
        <f t="shared" si="288"/>
        <v>0</v>
      </c>
      <c r="AK570" s="217">
        <f t="shared" si="288"/>
        <v>0</v>
      </c>
      <c r="AL570" s="217">
        <f t="shared" si="288"/>
        <v>0</v>
      </c>
      <c r="AM570" s="217">
        <f t="shared" si="288"/>
        <v>0</v>
      </c>
      <c r="AN570" s="217">
        <f t="shared" si="288"/>
        <v>0</v>
      </c>
      <c r="AO570" s="217">
        <f t="shared" si="288"/>
        <v>0</v>
      </c>
      <c r="AP570" s="217">
        <f t="shared" si="288"/>
        <v>0</v>
      </c>
    </row>
    <row r="571" spans="1:42" x14ac:dyDescent="0.2">
      <c r="A571" s="4" t="s">
        <v>26</v>
      </c>
      <c r="B571" s="217">
        <f t="array" ref="B571:AP571">Inputs!C190:AQ190</f>
        <v>0</v>
      </c>
      <c r="C571" s="217">
        <v>0</v>
      </c>
      <c r="D571" s="217">
        <v>0</v>
      </c>
      <c r="E571" s="217">
        <v>0</v>
      </c>
      <c r="F571" s="217">
        <v>0</v>
      </c>
      <c r="G571" s="217">
        <v>0</v>
      </c>
      <c r="H571" s="217">
        <v>0</v>
      </c>
      <c r="I571" s="217">
        <v>0</v>
      </c>
      <c r="J571" s="217">
        <v>0</v>
      </c>
      <c r="K571" s="217">
        <v>0</v>
      </c>
      <c r="L571" s="217">
        <v>0</v>
      </c>
      <c r="M571" s="217">
        <v>0</v>
      </c>
      <c r="N571" s="217">
        <v>0</v>
      </c>
      <c r="O571" s="217">
        <v>0</v>
      </c>
      <c r="P571" s="217">
        <v>0</v>
      </c>
      <c r="Q571" s="217">
        <v>0</v>
      </c>
      <c r="R571" s="217">
        <v>0</v>
      </c>
      <c r="S571" s="217">
        <v>0</v>
      </c>
      <c r="T571" s="217">
        <v>0</v>
      </c>
      <c r="U571" s="217">
        <v>0</v>
      </c>
      <c r="V571" s="217">
        <v>0</v>
      </c>
      <c r="W571" s="217">
        <v>0</v>
      </c>
      <c r="X571" s="217">
        <v>0</v>
      </c>
      <c r="Y571" s="217">
        <v>0</v>
      </c>
      <c r="Z571" s="217">
        <v>0</v>
      </c>
      <c r="AA571" s="217">
        <v>0</v>
      </c>
      <c r="AB571" s="217">
        <v>0</v>
      </c>
      <c r="AC571" s="217">
        <v>0</v>
      </c>
      <c r="AD571" s="217">
        <v>0</v>
      </c>
      <c r="AE571" s="217">
        <v>0</v>
      </c>
      <c r="AF571" s="217">
        <v>0</v>
      </c>
      <c r="AG571" s="217">
        <v>0</v>
      </c>
      <c r="AH571" s="217">
        <v>0</v>
      </c>
      <c r="AI571" s="217">
        <v>0</v>
      </c>
      <c r="AJ571" s="217">
        <v>0</v>
      </c>
      <c r="AK571" s="217">
        <v>0</v>
      </c>
      <c r="AL571" s="217">
        <v>0</v>
      </c>
      <c r="AM571" s="217">
        <v>0</v>
      </c>
      <c r="AN571" s="217">
        <v>0</v>
      </c>
      <c r="AO571" s="217">
        <v>0</v>
      </c>
      <c r="AP571" s="217">
        <v>0</v>
      </c>
    </row>
    <row r="572" spans="1:42" x14ac:dyDescent="0.2">
      <c r="A572" s="4" t="s">
        <v>329</v>
      </c>
      <c r="B572" s="218">
        <f t="array" ref="B572:AP572">Inputs!C191:AQ191</f>
        <v>0</v>
      </c>
      <c r="C572" s="218">
        <v>0</v>
      </c>
      <c r="D572" s="218">
        <v>0</v>
      </c>
      <c r="E572" s="218">
        <v>0</v>
      </c>
      <c r="F572" s="218">
        <v>0</v>
      </c>
      <c r="G572" s="218">
        <v>0</v>
      </c>
      <c r="H572" s="218">
        <v>0</v>
      </c>
      <c r="I572" s="218">
        <v>0</v>
      </c>
      <c r="J572" s="218">
        <v>0</v>
      </c>
      <c r="K572" s="218">
        <v>0</v>
      </c>
      <c r="L572" s="218">
        <v>0</v>
      </c>
      <c r="M572" s="218">
        <v>0</v>
      </c>
      <c r="N572" s="218">
        <v>0</v>
      </c>
      <c r="O572" s="218">
        <v>0</v>
      </c>
      <c r="P572" s="218">
        <v>0</v>
      </c>
      <c r="Q572" s="218">
        <v>0</v>
      </c>
      <c r="R572" s="218">
        <v>0</v>
      </c>
      <c r="S572" s="218">
        <v>0</v>
      </c>
      <c r="T572" s="218">
        <v>0</v>
      </c>
      <c r="U572" s="218">
        <v>0</v>
      </c>
      <c r="V572" s="218">
        <v>0</v>
      </c>
      <c r="W572" s="218">
        <v>0</v>
      </c>
      <c r="X572" s="218">
        <v>0</v>
      </c>
      <c r="Y572" s="218">
        <v>0</v>
      </c>
      <c r="Z572" s="218">
        <v>0</v>
      </c>
      <c r="AA572" s="218">
        <v>0</v>
      </c>
      <c r="AB572" s="218">
        <v>0</v>
      </c>
      <c r="AC572" s="218">
        <v>0</v>
      </c>
      <c r="AD572" s="218">
        <v>0</v>
      </c>
      <c r="AE572" s="218">
        <v>0</v>
      </c>
      <c r="AF572" s="218">
        <v>0</v>
      </c>
      <c r="AG572" s="218">
        <v>0</v>
      </c>
      <c r="AH572" s="218">
        <v>0</v>
      </c>
      <c r="AI572" s="218">
        <v>0</v>
      </c>
      <c r="AJ572" s="218">
        <v>0</v>
      </c>
      <c r="AK572" s="218">
        <v>0</v>
      </c>
      <c r="AL572" s="218">
        <v>0</v>
      </c>
      <c r="AM572" s="218">
        <v>0</v>
      </c>
      <c r="AN572" s="218">
        <v>0</v>
      </c>
      <c r="AO572" s="218">
        <v>0</v>
      </c>
      <c r="AP572" s="218">
        <v>0</v>
      </c>
    </row>
    <row r="573" spans="1:42" x14ac:dyDescent="0.2">
      <c r="A573" s="4" t="s">
        <v>281</v>
      </c>
      <c r="B573" s="217">
        <f t="array" ref="B573:AP573">Inputs!C192:AQ192</f>
        <v>0</v>
      </c>
      <c r="C573" s="217">
        <v>0</v>
      </c>
      <c r="D573" s="217">
        <v>0</v>
      </c>
      <c r="E573" s="217">
        <v>0</v>
      </c>
      <c r="F573" s="217">
        <v>0</v>
      </c>
      <c r="G573" s="217">
        <v>0</v>
      </c>
      <c r="H573" s="217">
        <v>0</v>
      </c>
      <c r="I573" s="217">
        <v>0</v>
      </c>
      <c r="J573" s="217">
        <v>0</v>
      </c>
      <c r="K573" s="217">
        <v>0</v>
      </c>
      <c r="L573" s="217">
        <v>0</v>
      </c>
      <c r="M573" s="217">
        <v>0</v>
      </c>
      <c r="N573" s="217">
        <v>0</v>
      </c>
      <c r="O573" s="217">
        <v>0</v>
      </c>
      <c r="P573" s="217">
        <v>0</v>
      </c>
      <c r="Q573" s="217">
        <v>0</v>
      </c>
      <c r="R573" s="217">
        <v>0</v>
      </c>
      <c r="S573" s="217">
        <v>0</v>
      </c>
      <c r="T573" s="217">
        <v>0</v>
      </c>
      <c r="U573" s="217">
        <v>0</v>
      </c>
      <c r="V573" s="217">
        <v>0</v>
      </c>
      <c r="W573" s="217">
        <v>0</v>
      </c>
      <c r="X573" s="217">
        <v>0</v>
      </c>
      <c r="Y573" s="217">
        <v>0</v>
      </c>
      <c r="Z573" s="217">
        <v>0</v>
      </c>
      <c r="AA573" s="217">
        <v>0</v>
      </c>
      <c r="AB573" s="217">
        <v>0</v>
      </c>
      <c r="AC573" s="217">
        <v>0</v>
      </c>
      <c r="AD573" s="217">
        <v>0</v>
      </c>
      <c r="AE573" s="217">
        <v>0</v>
      </c>
      <c r="AF573" s="217">
        <v>0</v>
      </c>
      <c r="AG573" s="217">
        <v>0</v>
      </c>
      <c r="AH573" s="217">
        <v>0</v>
      </c>
      <c r="AI573" s="217">
        <v>0</v>
      </c>
      <c r="AJ573" s="217">
        <v>0</v>
      </c>
      <c r="AK573" s="217">
        <v>0</v>
      </c>
      <c r="AL573" s="217">
        <v>0</v>
      </c>
      <c r="AM573" s="217">
        <v>0</v>
      </c>
      <c r="AN573" s="217">
        <v>0</v>
      </c>
      <c r="AO573" s="217">
        <v>0</v>
      </c>
      <c r="AP573" s="217">
        <v>0</v>
      </c>
    </row>
    <row r="574" spans="1:42" x14ac:dyDescent="0.2">
      <c r="B574" s="20"/>
      <c r="C574" s="20"/>
      <c r="D574" s="20"/>
      <c r="E574" s="20"/>
      <c r="F574" s="20"/>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25" t="s">
        <v>326</v>
      </c>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row>
    <row r="576" spans="1:42" x14ac:dyDescent="0.2">
      <c r="A576" s="4" t="s">
        <v>328</v>
      </c>
      <c r="B576" s="217">
        <v>0</v>
      </c>
      <c r="C576" s="217">
        <f>B579</f>
        <v>0</v>
      </c>
      <c r="D576" s="217">
        <f t="shared" ref="D576:AP576" si="289">C579</f>
        <v>0</v>
      </c>
      <c r="E576" s="217">
        <f t="shared" si="289"/>
        <v>0</v>
      </c>
      <c r="F576" s="217">
        <f t="shared" si="289"/>
        <v>0</v>
      </c>
      <c r="G576" s="217">
        <f t="shared" si="289"/>
        <v>0</v>
      </c>
      <c r="H576" s="217">
        <f t="shared" si="289"/>
        <v>0</v>
      </c>
      <c r="I576" s="217">
        <f t="shared" si="289"/>
        <v>0</v>
      </c>
      <c r="J576" s="217">
        <f t="shared" si="289"/>
        <v>0</v>
      </c>
      <c r="K576" s="217">
        <f t="shared" si="289"/>
        <v>0</v>
      </c>
      <c r="L576" s="217">
        <f t="shared" si="289"/>
        <v>0</v>
      </c>
      <c r="M576" s="217">
        <f t="shared" si="289"/>
        <v>0</v>
      </c>
      <c r="N576" s="217">
        <f t="shared" si="289"/>
        <v>0</v>
      </c>
      <c r="O576" s="217">
        <f t="shared" si="289"/>
        <v>0</v>
      </c>
      <c r="P576" s="217">
        <f t="shared" si="289"/>
        <v>0</v>
      </c>
      <c r="Q576" s="217">
        <f t="shared" si="289"/>
        <v>0</v>
      </c>
      <c r="R576" s="217">
        <f t="shared" si="289"/>
        <v>0</v>
      </c>
      <c r="S576" s="217">
        <f t="shared" si="289"/>
        <v>0</v>
      </c>
      <c r="T576" s="217">
        <f t="shared" si="289"/>
        <v>0</v>
      </c>
      <c r="U576" s="217">
        <f t="shared" si="289"/>
        <v>0</v>
      </c>
      <c r="V576" s="217">
        <f t="shared" si="289"/>
        <v>0</v>
      </c>
      <c r="W576" s="217">
        <f t="shared" si="289"/>
        <v>0</v>
      </c>
      <c r="X576" s="217">
        <f t="shared" si="289"/>
        <v>0</v>
      </c>
      <c r="Y576" s="217">
        <f t="shared" si="289"/>
        <v>0</v>
      </c>
      <c r="Z576" s="217">
        <f t="shared" si="289"/>
        <v>0</v>
      </c>
      <c r="AA576" s="217">
        <f t="shared" si="289"/>
        <v>0</v>
      </c>
      <c r="AB576" s="217">
        <f t="shared" si="289"/>
        <v>0</v>
      </c>
      <c r="AC576" s="217">
        <f t="shared" si="289"/>
        <v>0</v>
      </c>
      <c r="AD576" s="217">
        <f t="shared" si="289"/>
        <v>0</v>
      </c>
      <c r="AE576" s="217">
        <f t="shared" si="289"/>
        <v>0</v>
      </c>
      <c r="AF576" s="217">
        <f t="shared" si="289"/>
        <v>0</v>
      </c>
      <c r="AG576" s="217">
        <f t="shared" si="289"/>
        <v>0</v>
      </c>
      <c r="AH576" s="217">
        <f t="shared" si="289"/>
        <v>0</v>
      </c>
      <c r="AI576" s="217">
        <f t="shared" si="289"/>
        <v>0</v>
      </c>
      <c r="AJ576" s="217">
        <f t="shared" si="289"/>
        <v>0</v>
      </c>
      <c r="AK576" s="217">
        <f t="shared" si="289"/>
        <v>0</v>
      </c>
      <c r="AL576" s="217">
        <f t="shared" si="289"/>
        <v>0</v>
      </c>
      <c r="AM576" s="217">
        <f t="shared" si="289"/>
        <v>0</v>
      </c>
      <c r="AN576" s="217">
        <f t="shared" si="289"/>
        <v>0</v>
      </c>
      <c r="AO576" s="217">
        <f t="shared" si="289"/>
        <v>0</v>
      </c>
      <c r="AP576" s="217">
        <f t="shared" si="289"/>
        <v>0</v>
      </c>
    </row>
    <row r="577" spans="1:42" x14ac:dyDescent="0.2">
      <c r="A577" s="4" t="s">
        <v>26</v>
      </c>
      <c r="B577" s="217">
        <f>IF(B$2&lt;=analysis_period,B579-B576,0)</f>
        <v>0</v>
      </c>
      <c r="C577" s="217">
        <f>IF(C$2&lt;=analysis_period,C579-C576,0)</f>
        <v>0</v>
      </c>
      <c r="D577" s="217">
        <f>IF(D$2&lt;=analysis_period,D579-D576,0)</f>
        <v>0</v>
      </c>
      <c r="E577" s="217">
        <f>IF(E$2&lt;=analysis_period,E579-E576,0)</f>
        <v>0</v>
      </c>
      <c r="F577" s="217">
        <f>IF(F$2&lt;=analysis_period,F579-F576,0)</f>
        <v>0</v>
      </c>
      <c r="G577" s="217">
        <f>IF(G$2&lt;=analysis_period,G579-G576,0)</f>
        <v>0</v>
      </c>
      <c r="H577" s="217">
        <f>IF(H$2&lt;=analysis_period,H579-H576,0)</f>
        <v>0</v>
      </c>
      <c r="I577" s="217">
        <f>IF(I$2&lt;=analysis_period,I579-I576,0)</f>
        <v>0</v>
      </c>
      <c r="J577" s="217">
        <f>IF(J$2&lt;=analysis_period,J579-J576,0)</f>
        <v>0</v>
      </c>
      <c r="K577" s="217">
        <f>IF(K$2&lt;=analysis_period,K579-K576,0)</f>
        <v>0</v>
      </c>
      <c r="L577" s="217">
        <f>IF(L$2&lt;=analysis_period,L579-L576,0)</f>
        <v>0</v>
      </c>
      <c r="M577" s="217">
        <f>IF(M$2&lt;=analysis_period,M579-M576,0)</f>
        <v>0</v>
      </c>
      <c r="N577" s="217">
        <f>IF(N$2&lt;=analysis_period,N579-N576,0)</f>
        <v>0</v>
      </c>
      <c r="O577" s="217">
        <f>IF(O$2&lt;=analysis_period,O579-O576,0)</f>
        <v>0</v>
      </c>
      <c r="P577" s="217">
        <f>IF(P$2&lt;=analysis_period,P579-P576,0)</f>
        <v>0</v>
      </c>
      <c r="Q577" s="217">
        <f>IF(Q$2&lt;=analysis_period,Q579-Q576,0)</f>
        <v>0</v>
      </c>
      <c r="R577" s="217">
        <f>IF(R$2&lt;=analysis_period,R579-R576,0)</f>
        <v>0</v>
      </c>
      <c r="S577" s="217">
        <f>IF(S$2&lt;=analysis_period,S579-S576,0)</f>
        <v>0</v>
      </c>
      <c r="T577" s="217">
        <f>IF(T$2&lt;=analysis_period,T579-T576,0)</f>
        <v>0</v>
      </c>
      <c r="U577" s="217">
        <f>IF(U$2&lt;=analysis_period,U579-U576,0)</f>
        <v>0</v>
      </c>
      <c r="V577" s="217">
        <f>IF(V$2&lt;=analysis_period,V579-V576,0)</f>
        <v>0</v>
      </c>
      <c r="W577" s="217">
        <f>IF(W$2&lt;=analysis_period,W579-W576,0)</f>
        <v>0</v>
      </c>
      <c r="X577" s="217">
        <f>IF(X$2&lt;=analysis_period,X579-X576,0)</f>
        <v>0</v>
      </c>
      <c r="Y577" s="217">
        <f>IF(Y$2&lt;=analysis_period,Y579-Y576,0)</f>
        <v>0</v>
      </c>
      <c r="Z577" s="217">
        <f>IF(Z$2&lt;=analysis_period,Z579-Z576,0)</f>
        <v>0</v>
      </c>
      <c r="AA577" s="217">
        <f>IF(AA$2&lt;=analysis_period,AA579-AA576,0)</f>
        <v>0</v>
      </c>
      <c r="AB577" s="217">
        <f>IF(AB$2&lt;=analysis_period,AB579-AB576,0)</f>
        <v>0</v>
      </c>
      <c r="AC577" s="217">
        <f>IF(AC$2&lt;=analysis_period,AC579-AC576,0)</f>
        <v>0</v>
      </c>
      <c r="AD577" s="217">
        <f>IF(AD$2&lt;=analysis_period,AD579-AD576,0)</f>
        <v>0</v>
      </c>
      <c r="AE577" s="217">
        <f>IF(AE$2&lt;=analysis_period,AE579-AE576,0)</f>
        <v>0</v>
      </c>
      <c r="AF577" s="217">
        <f>IF(AF$2&lt;=analysis_period,AF579-AF576,0)</f>
        <v>0</v>
      </c>
      <c r="AG577" s="217">
        <f>IF(AG$2&lt;=analysis_period,AG579-AG576,0)</f>
        <v>0</v>
      </c>
      <c r="AH577" s="217">
        <f>IF(AH$2&lt;=analysis_period,AH579-AH576,0)</f>
        <v>0</v>
      </c>
      <c r="AI577" s="217">
        <f>IF(AI$2&lt;=analysis_period,AI579-AI576,0)</f>
        <v>0</v>
      </c>
      <c r="AJ577" s="217">
        <f>IF(AJ$2&lt;=analysis_period,AJ579-AJ576,0)</f>
        <v>0</v>
      </c>
      <c r="AK577" s="217">
        <f>IF(AK$2&lt;=analysis_period,AK579-AK576,0)</f>
        <v>0</v>
      </c>
      <c r="AL577" s="217">
        <f>IF(AL$2&lt;=analysis_period,AL579-AL576,0)</f>
        <v>0</v>
      </c>
      <c r="AM577" s="217">
        <f>IF(AM$2&lt;=analysis_period,AM579-AM576,0)</f>
        <v>0</v>
      </c>
      <c r="AN577" s="217">
        <f>IF(AN$2&lt;=analysis_period,AN579-AN576,0)</f>
        <v>0</v>
      </c>
      <c r="AO577" s="217">
        <f>IF(AO$2&lt;=analysis_period,AO579-AO576,0)</f>
        <v>0</v>
      </c>
      <c r="AP577" s="217">
        <f>IF(AP$2&lt;=analysis_period,AP579-AP576,0)</f>
        <v>0</v>
      </c>
    </row>
    <row r="578" spans="1:42" x14ac:dyDescent="0.2">
      <c r="A578" s="4" t="s">
        <v>329</v>
      </c>
      <c r="B578" s="218">
        <v>0</v>
      </c>
      <c r="C578" s="218">
        <f t="shared" ref="C578:AP578" si="290">IF(C$2=analysis_period,-C576,0)</f>
        <v>0</v>
      </c>
      <c r="D578" s="218">
        <f t="shared" si="290"/>
        <v>0</v>
      </c>
      <c r="E578" s="218">
        <f t="shared" si="290"/>
        <v>0</v>
      </c>
      <c r="F578" s="218">
        <f t="shared" si="290"/>
        <v>0</v>
      </c>
      <c r="G578" s="218">
        <f t="shared" si="290"/>
        <v>0</v>
      </c>
      <c r="H578" s="218">
        <f t="shared" si="290"/>
        <v>0</v>
      </c>
      <c r="I578" s="218">
        <f t="shared" si="290"/>
        <v>0</v>
      </c>
      <c r="J578" s="218">
        <f t="shared" si="290"/>
        <v>0</v>
      </c>
      <c r="K578" s="218">
        <f t="shared" si="290"/>
        <v>0</v>
      </c>
      <c r="L578" s="218">
        <f t="shared" si="290"/>
        <v>0</v>
      </c>
      <c r="M578" s="218">
        <f t="shared" si="290"/>
        <v>0</v>
      </c>
      <c r="N578" s="218">
        <f t="shared" si="290"/>
        <v>0</v>
      </c>
      <c r="O578" s="218">
        <f t="shared" si="290"/>
        <v>0</v>
      </c>
      <c r="P578" s="218">
        <f t="shared" si="290"/>
        <v>0</v>
      </c>
      <c r="Q578" s="218">
        <f t="shared" si="290"/>
        <v>0</v>
      </c>
      <c r="R578" s="218">
        <f t="shared" si="290"/>
        <v>0</v>
      </c>
      <c r="S578" s="218">
        <f t="shared" si="290"/>
        <v>0</v>
      </c>
      <c r="T578" s="218">
        <f t="shared" si="290"/>
        <v>0</v>
      </c>
      <c r="U578" s="218">
        <f t="shared" si="290"/>
        <v>0</v>
      </c>
      <c r="V578" s="218">
        <f t="shared" si="290"/>
        <v>0</v>
      </c>
      <c r="W578" s="218">
        <f t="shared" si="290"/>
        <v>0</v>
      </c>
      <c r="X578" s="218">
        <f t="shared" si="290"/>
        <v>0</v>
      </c>
      <c r="Y578" s="218">
        <f t="shared" si="290"/>
        <v>0</v>
      </c>
      <c r="Z578" s="218">
        <f t="shared" si="290"/>
        <v>0</v>
      </c>
      <c r="AA578" s="218">
        <f t="shared" si="290"/>
        <v>0</v>
      </c>
      <c r="AB578" s="218">
        <f t="shared" si="290"/>
        <v>0</v>
      </c>
      <c r="AC578" s="218">
        <f t="shared" si="290"/>
        <v>0</v>
      </c>
      <c r="AD578" s="218">
        <f t="shared" si="290"/>
        <v>0</v>
      </c>
      <c r="AE578" s="218">
        <f t="shared" si="290"/>
        <v>0</v>
      </c>
      <c r="AF578" s="218">
        <f t="shared" si="290"/>
        <v>0</v>
      </c>
      <c r="AG578" s="218">
        <f t="shared" si="290"/>
        <v>0</v>
      </c>
      <c r="AH578" s="218">
        <f t="shared" si="290"/>
        <v>0</v>
      </c>
      <c r="AI578" s="218">
        <f t="shared" si="290"/>
        <v>0</v>
      </c>
      <c r="AJ578" s="218">
        <f t="shared" si="290"/>
        <v>0</v>
      </c>
      <c r="AK578" s="218">
        <f t="shared" si="290"/>
        <v>0</v>
      </c>
      <c r="AL578" s="218">
        <f t="shared" si="290"/>
        <v>0</v>
      </c>
      <c r="AM578" s="218">
        <f t="shared" si="290"/>
        <v>0</v>
      </c>
      <c r="AN578" s="218">
        <f t="shared" si="290"/>
        <v>0</v>
      </c>
      <c r="AO578" s="218">
        <f t="shared" si="290"/>
        <v>0</v>
      </c>
      <c r="AP578" s="218">
        <f t="shared" si="290"/>
        <v>0</v>
      </c>
    </row>
    <row r="579" spans="1:42" s="16" customFormat="1" x14ac:dyDescent="0.2">
      <c r="A579" s="16" t="s">
        <v>281</v>
      </c>
      <c r="B579" s="211">
        <f t="shared" ref="B579:AP579" si="291">C$42*(months_working_reserve/12)</f>
        <v>0</v>
      </c>
      <c r="C579" s="211">
        <f t="shared" si="291"/>
        <v>0</v>
      </c>
      <c r="D579" s="211">
        <f t="shared" si="291"/>
        <v>0</v>
      </c>
      <c r="E579" s="211">
        <f t="shared" si="291"/>
        <v>0</v>
      </c>
      <c r="F579" s="211">
        <f t="shared" si="291"/>
        <v>0</v>
      </c>
      <c r="G579" s="211">
        <f t="shared" si="291"/>
        <v>0</v>
      </c>
      <c r="H579" s="211">
        <f t="shared" si="291"/>
        <v>0</v>
      </c>
      <c r="I579" s="211">
        <f t="shared" si="291"/>
        <v>0</v>
      </c>
      <c r="J579" s="211">
        <f t="shared" si="291"/>
        <v>0</v>
      </c>
      <c r="K579" s="211">
        <f t="shared" si="291"/>
        <v>0</v>
      </c>
      <c r="L579" s="211">
        <f t="shared" si="291"/>
        <v>0</v>
      </c>
      <c r="M579" s="211">
        <f t="shared" si="291"/>
        <v>0</v>
      </c>
      <c r="N579" s="211">
        <f t="shared" si="291"/>
        <v>0</v>
      </c>
      <c r="O579" s="211">
        <f t="shared" si="291"/>
        <v>0</v>
      </c>
      <c r="P579" s="211">
        <f t="shared" si="291"/>
        <v>0</v>
      </c>
      <c r="Q579" s="211">
        <f t="shared" si="291"/>
        <v>0</v>
      </c>
      <c r="R579" s="211">
        <f t="shared" si="291"/>
        <v>0</v>
      </c>
      <c r="S579" s="211">
        <f t="shared" si="291"/>
        <v>0</v>
      </c>
      <c r="T579" s="211">
        <f t="shared" si="291"/>
        <v>0</v>
      </c>
      <c r="U579" s="211">
        <f t="shared" si="291"/>
        <v>0</v>
      </c>
      <c r="V579" s="211">
        <f t="shared" si="291"/>
        <v>0</v>
      </c>
      <c r="W579" s="211">
        <f t="shared" si="291"/>
        <v>0</v>
      </c>
      <c r="X579" s="211">
        <f t="shared" si="291"/>
        <v>0</v>
      </c>
      <c r="Y579" s="211">
        <f t="shared" si="291"/>
        <v>0</v>
      </c>
      <c r="Z579" s="211">
        <f t="shared" si="291"/>
        <v>0</v>
      </c>
      <c r="AA579" s="211">
        <f t="shared" si="291"/>
        <v>0</v>
      </c>
      <c r="AB579" s="211">
        <f t="shared" si="291"/>
        <v>0</v>
      </c>
      <c r="AC579" s="211">
        <f t="shared" si="291"/>
        <v>0</v>
      </c>
      <c r="AD579" s="211">
        <f t="shared" si="291"/>
        <v>0</v>
      </c>
      <c r="AE579" s="211">
        <f t="shared" si="291"/>
        <v>0</v>
      </c>
      <c r="AF579" s="211">
        <f t="shared" si="291"/>
        <v>0</v>
      </c>
      <c r="AG579" s="211">
        <f t="shared" si="291"/>
        <v>0</v>
      </c>
      <c r="AH579" s="211">
        <f t="shared" si="291"/>
        <v>0</v>
      </c>
      <c r="AI579" s="211">
        <f t="shared" si="291"/>
        <v>0</v>
      </c>
      <c r="AJ579" s="211">
        <f t="shared" si="291"/>
        <v>0</v>
      </c>
      <c r="AK579" s="211">
        <f t="shared" si="291"/>
        <v>0</v>
      </c>
      <c r="AL579" s="211">
        <f t="shared" si="291"/>
        <v>0</v>
      </c>
      <c r="AM579" s="211">
        <f t="shared" si="291"/>
        <v>0</v>
      </c>
      <c r="AN579" s="211">
        <f t="shared" si="291"/>
        <v>0</v>
      </c>
      <c r="AO579" s="211">
        <f t="shared" si="291"/>
        <v>0</v>
      </c>
      <c r="AP579" s="211">
        <f t="shared" si="291"/>
        <v>0</v>
      </c>
    </row>
    <row r="580" spans="1:42" s="16" customFormat="1" x14ac:dyDescent="0.2">
      <c r="B580" s="21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D580" s="211"/>
      <c r="AE580" s="211"/>
      <c r="AF580" s="211"/>
      <c r="AG580" s="211"/>
      <c r="AH580" s="211"/>
      <c r="AI580" s="211"/>
      <c r="AJ580" s="211"/>
      <c r="AK580" s="211"/>
      <c r="AL580" s="211"/>
      <c r="AM580" s="211"/>
      <c r="AN580" s="211"/>
      <c r="AO580" s="211"/>
      <c r="AP580" s="211"/>
    </row>
    <row r="581" spans="1:42" s="16" customFormat="1" x14ac:dyDescent="0.2">
      <c r="A581" s="25" t="s">
        <v>338</v>
      </c>
      <c r="B581" s="21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D581" s="211"/>
      <c r="AE581" s="211"/>
      <c r="AF581" s="211"/>
      <c r="AG581" s="211"/>
      <c r="AH581" s="211"/>
      <c r="AI581" s="211"/>
      <c r="AJ581" s="211"/>
      <c r="AK581" s="211"/>
      <c r="AL581" s="211"/>
      <c r="AM581" s="211"/>
      <c r="AN581" s="211"/>
      <c r="AO581" s="211"/>
      <c r="AP581" s="211"/>
    </row>
    <row r="582" spans="1:42" s="16" customFormat="1" x14ac:dyDescent="0.2">
      <c r="A582" s="4" t="s">
        <v>328</v>
      </c>
      <c r="B582" s="217">
        <v>0</v>
      </c>
      <c r="C582" s="217">
        <f>B585</f>
        <v>0</v>
      </c>
      <c r="D582" s="217">
        <f t="shared" ref="D582" si="292">C585</f>
        <v>0</v>
      </c>
      <c r="E582" s="217">
        <f t="shared" ref="E582" si="293">D585</f>
        <v>0</v>
      </c>
      <c r="F582" s="217">
        <f t="shared" ref="F582" si="294">E585</f>
        <v>0</v>
      </c>
      <c r="G582" s="217">
        <f t="shared" ref="G582" si="295">F585</f>
        <v>0</v>
      </c>
      <c r="H582" s="217">
        <f t="shared" ref="H582" si="296">G585</f>
        <v>0</v>
      </c>
      <c r="I582" s="217">
        <f t="shared" ref="I582" si="297">H585</f>
        <v>0</v>
      </c>
      <c r="J582" s="217">
        <f t="shared" ref="J582" si="298">I585</f>
        <v>0</v>
      </c>
      <c r="K582" s="217">
        <f t="shared" ref="K582" si="299">J585</f>
        <v>0</v>
      </c>
      <c r="L582" s="217">
        <f t="shared" ref="L582" si="300">K585</f>
        <v>0</v>
      </c>
      <c r="M582" s="217">
        <f t="shared" ref="M582" si="301">L585</f>
        <v>0</v>
      </c>
      <c r="N582" s="217">
        <f t="shared" ref="N582" si="302">M585</f>
        <v>0</v>
      </c>
      <c r="O582" s="217">
        <f t="shared" ref="O582" si="303">N585</f>
        <v>0</v>
      </c>
      <c r="P582" s="217">
        <f t="shared" ref="P582" si="304">O585</f>
        <v>0</v>
      </c>
      <c r="Q582" s="217">
        <f t="shared" ref="Q582" si="305">P585</f>
        <v>0</v>
      </c>
      <c r="R582" s="217">
        <f t="shared" ref="R582" si="306">Q585</f>
        <v>0</v>
      </c>
      <c r="S582" s="217">
        <f t="shared" ref="S582" si="307">R585</f>
        <v>0</v>
      </c>
      <c r="T582" s="217">
        <f t="shared" ref="T582" si="308">S585</f>
        <v>0</v>
      </c>
      <c r="U582" s="217">
        <f t="shared" ref="U582" si="309">T585</f>
        <v>0</v>
      </c>
      <c r="V582" s="217">
        <f t="shared" ref="V582" si="310">U585</f>
        <v>0</v>
      </c>
      <c r="W582" s="217">
        <f t="shared" ref="W582" si="311">V585</f>
        <v>0</v>
      </c>
      <c r="X582" s="217">
        <f t="shared" ref="X582" si="312">W585</f>
        <v>0</v>
      </c>
      <c r="Y582" s="217">
        <f t="shared" ref="Y582" si="313">X585</f>
        <v>0</v>
      </c>
      <c r="Z582" s="217">
        <f t="shared" ref="Z582" si="314">Y585</f>
        <v>0</v>
      </c>
      <c r="AA582" s="217">
        <f t="shared" ref="AA582" si="315">Z585</f>
        <v>0</v>
      </c>
      <c r="AB582" s="217">
        <f t="shared" ref="AB582" si="316">AA585</f>
        <v>0</v>
      </c>
      <c r="AC582" s="217">
        <f t="shared" ref="AC582" si="317">AB585</f>
        <v>0</v>
      </c>
      <c r="AD582" s="217">
        <f t="shared" ref="AD582" si="318">AC585</f>
        <v>0</v>
      </c>
      <c r="AE582" s="217">
        <f t="shared" ref="AE582" si="319">AD585</f>
        <v>0</v>
      </c>
      <c r="AF582" s="217">
        <f t="shared" ref="AF582" si="320">AE585</f>
        <v>0</v>
      </c>
      <c r="AG582" s="217">
        <f t="shared" ref="AG582" si="321">AF585</f>
        <v>0</v>
      </c>
      <c r="AH582" s="217">
        <f t="shared" ref="AH582" si="322">AG585</f>
        <v>0</v>
      </c>
      <c r="AI582" s="217">
        <f t="shared" ref="AI582" si="323">AH585</f>
        <v>0</v>
      </c>
      <c r="AJ582" s="217">
        <f t="shared" ref="AJ582" si="324">AI585</f>
        <v>0</v>
      </c>
      <c r="AK582" s="217">
        <f t="shared" ref="AK582" si="325">AJ585</f>
        <v>0</v>
      </c>
      <c r="AL582" s="217">
        <f t="shared" ref="AL582" si="326">AK585</f>
        <v>0</v>
      </c>
      <c r="AM582" s="217">
        <f t="shared" ref="AM582" si="327">AL585</f>
        <v>0</v>
      </c>
      <c r="AN582" s="217">
        <f t="shared" ref="AN582" si="328">AM585</f>
        <v>0</v>
      </c>
      <c r="AO582" s="217">
        <f t="shared" ref="AO582" si="329">AN585</f>
        <v>0</v>
      </c>
      <c r="AP582" s="217">
        <f t="shared" ref="AP582" si="330">AO585</f>
        <v>0</v>
      </c>
    </row>
    <row r="583" spans="1:42" s="16" customFormat="1" x14ac:dyDescent="0.2">
      <c r="A583" s="4" t="s">
        <v>26</v>
      </c>
      <c r="B583" s="217">
        <f>IF(B$2&lt;=analysis_period,B585-B582,0)</f>
        <v>0</v>
      </c>
      <c r="C583" s="217">
        <f>IF(C$2&lt;=analysis_period,C585-C582,0)</f>
        <v>0</v>
      </c>
      <c r="D583" s="217">
        <f>IF(D$2&lt;=analysis_period,D585-D582,0)</f>
        <v>0</v>
      </c>
      <c r="E583" s="217">
        <f>IF(E$2&lt;=analysis_period,E585-E582,0)</f>
        <v>0</v>
      </c>
      <c r="F583" s="217">
        <f>IF(F$2&lt;=analysis_period,F585-F582,0)</f>
        <v>0</v>
      </c>
      <c r="G583" s="217">
        <f>IF(G$2&lt;=analysis_period,G585-G582,0)</f>
        <v>0</v>
      </c>
      <c r="H583" s="217">
        <f>IF(H$2&lt;=analysis_period,H585-H582,0)</f>
        <v>0</v>
      </c>
      <c r="I583" s="217">
        <f>IF(I$2&lt;=analysis_period,I585-I582,0)</f>
        <v>0</v>
      </c>
      <c r="J583" s="217">
        <f>IF(J$2&lt;=analysis_period,J585-J582,0)</f>
        <v>0</v>
      </c>
      <c r="K583" s="217">
        <f>IF(K$2&lt;=analysis_period,K585-K582,0)</f>
        <v>0</v>
      </c>
      <c r="L583" s="217">
        <f>IF(L$2&lt;=analysis_period,L585-L582,0)</f>
        <v>0</v>
      </c>
      <c r="M583" s="217">
        <f>IF(M$2&lt;=analysis_period,M585-M582,0)</f>
        <v>0</v>
      </c>
      <c r="N583" s="217">
        <f>IF(N$2&lt;=analysis_period,N585-N582,0)</f>
        <v>0</v>
      </c>
      <c r="O583" s="217">
        <f>IF(O$2&lt;=analysis_period,O585-O582,0)</f>
        <v>0</v>
      </c>
      <c r="P583" s="217">
        <f>IF(P$2&lt;=analysis_period,P585-P582,0)</f>
        <v>0</v>
      </c>
      <c r="Q583" s="217">
        <f>IF(Q$2&lt;=analysis_period,Q585-Q582,0)</f>
        <v>0</v>
      </c>
      <c r="R583" s="217">
        <f>IF(R$2&lt;=analysis_period,R585-R582,0)</f>
        <v>0</v>
      </c>
      <c r="S583" s="217">
        <f>IF(S$2&lt;=analysis_period,S585-S582,0)</f>
        <v>0</v>
      </c>
      <c r="T583" s="217">
        <f>IF(T$2&lt;=analysis_period,T585-T582,0)</f>
        <v>0</v>
      </c>
      <c r="U583" s="217">
        <f>IF(U$2&lt;=analysis_period,U585-U582,0)</f>
        <v>0</v>
      </c>
      <c r="V583" s="217">
        <f>IF(V$2&lt;=analysis_period,V585-V582,0)</f>
        <v>0</v>
      </c>
      <c r="W583" s="217">
        <f>IF(W$2&lt;=analysis_period,W585-W582,0)</f>
        <v>0</v>
      </c>
      <c r="X583" s="217">
        <f>IF(X$2&lt;=analysis_period,X585-X582,0)</f>
        <v>0</v>
      </c>
      <c r="Y583" s="217">
        <f>IF(Y$2&lt;=analysis_period,Y585-Y582,0)</f>
        <v>0</v>
      </c>
      <c r="Z583" s="217">
        <f>IF(Z$2&lt;=analysis_period,Z585-Z582,0)</f>
        <v>0</v>
      </c>
      <c r="AA583" s="217">
        <f>IF(AA$2&lt;=analysis_period,AA585-AA582,0)</f>
        <v>0</v>
      </c>
      <c r="AB583" s="217">
        <f>IF(AB$2&lt;=analysis_period,AB585-AB582,0)</f>
        <v>0</v>
      </c>
      <c r="AC583" s="217">
        <f>IF(AC$2&lt;=analysis_period,AC585-AC582,0)</f>
        <v>0</v>
      </c>
      <c r="AD583" s="217">
        <f>IF(AD$2&lt;=analysis_period,AD585-AD582,0)</f>
        <v>0</v>
      </c>
      <c r="AE583" s="217">
        <f>IF(AE$2&lt;=analysis_period,AE585-AE582,0)</f>
        <v>0</v>
      </c>
      <c r="AF583" s="217">
        <f>IF(AF$2&lt;=analysis_period,AF585-AF582,0)</f>
        <v>0</v>
      </c>
      <c r="AG583" s="217">
        <f>IF(AG$2&lt;=analysis_period,AG585-AG582,0)</f>
        <v>0</v>
      </c>
      <c r="AH583" s="217">
        <f>IF(AH$2&lt;=analysis_period,AH585-AH582,0)</f>
        <v>0</v>
      </c>
      <c r="AI583" s="217">
        <f>IF(AI$2&lt;=analysis_period,AI585-AI582,0)</f>
        <v>0</v>
      </c>
      <c r="AJ583" s="217">
        <f>IF(AJ$2&lt;=analysis_period,AJ585-AJ582,0)</f>
        <v>0</v>
      </c>
      <c r="AK583" s="217">
        <f>IF(AK$2&lt;=analysis_period,AK585-AK582,0)</f>
        <v>0</v>
      </c>
      <c r="AL583" s="217">
        <f>IF(AL$2&lt;=analysis_period,AL585-AL582,0)</f>
        <v>0</v>
      </c>
      <c r="AM583" s="217">
        <f>IF(AM$2&lt;=analysis_period,AM585-AM582,0)</f>
        <v>0</v>
      </c>
      <c r="AN583" s="217">
        <f>IF(AN$2&lt;=analysis_period,AN585-AN582,0)</f>
        <v>0</v>
      </c>
      <c r="AO583" s="217">
        <f>IF(AO$2&lt;=analysis_period,AO585-AO582,0)</f>
        <v>0</v>
      </c>
      <c r="AP583" s="217">
        <f>IF(AP$2&lt;=analysis_period,AP585-AP582,0)</f>
        <v>0</v>
      </c>
    </row>
    <row r="584" spans="1:42" s="16" customFormat="1" x14ac:dyDescent="0.2">
      <c r="A584" s="4" t="s">
        <v>329</v>
      </c>
      <c r="B584" s="218">
        <v>0</v>
      </c>
      <c r="C584" s="218">
        <f t="shared" ref="C584:AP584" si="331">IF(C$2=analysis_period,-C582,0)</f>
        <v>0</v>
      </c>
      <c r="D584" s="218">
        <f t="shared" si="331"/>
        <v>0</v>
      </c>
      <c r="E584" s="218">
        <f t="shared" si="331"/>
        <v>0</v>
      </c>
      <c r="F584" s="218">
        <f t="shared" si="331"/>
        <v>0</v>
      </c>
      <c r="G584" s="218">
        <f t="shared" si="331"/>
        <v>0</v>
      </c>
      <c r="H584" s="218">
        <f t="shared" si="331"/>
        <v>0</v>
      </c>
      <c r="I584" s="218">
        <f t="shared" si="331"/>
        <v>0</v>
      </c>
      <c r="J584" s="218">
        <f t="shared" si="331"/>
        <v>0</v>
      </c>
      <c r="K584" s="218">
        <f t="shared" si="331"/>
        <v>0</v>
      </c>
      <c r="L584" s="218">
        <f t="shared" si="331"/>
        <v>0</v>
      </c>
      <c r="M584" s="218">
        <f t="shared" si="331"/>
        <v>0</v>
      </c>
      <c r="N584" s="218">
        <f t="shared" si="331"/>
        <v>0</v>
      </c>
      <c r="O584" s="218">
        <f t="shared" si="331"/>
        <v>0</v>
      </c>
      <c r="P584" s="218">
        <f t="shared" si="331"/>
        <v>0</v>
      </c>
      <c r="Q584" s="218">
        <f t="shared" si="331"/>
        <v>0</v>
      </c>
      <c r="R584" s="218">
        <f t="shared" si="331"/>
        <v>0</v>
      </c>
      <c r="S584" s="218">
        <f t="shared" si="331"/>
        <v>0</v>
      </c>
      <c r="T584" s="218">
        <f t="shared" si="331"/>
        <v>0</v>
      </c>
      <c r="U584" s="218">
        <f t="shared" si="331"/>
        <v>0</v>
      </c>
      <c r="V584" s="218">
        <f t="shared" si="331"/>
        <v>0</v>
      </c>
      <c r="W584" s="218">
        <f t="shared" si="331"/>
        <v>0</v>
      </c>
      <c r="X584" s="218">
        <f t="shared" si="331"/>
        <v>0</v>
      </c>
      <c r="Y584" s="218">
        <f t="shared" si="331"/>
        <v>0</v>
      </c>
      <c r="Z584" s="218">
        <f t="shared" si="331"/>
        <v>0</v>
      </c>
      <c r="AA584" s="218">
        <f t="shared" si="331"/>
        <v>0</v>
      </c>
      <c r="AB584" s="218">
        <f t="shared" si="331"/>
        <v>0</v>
      </c>
      <c r="AC584" s="218">
        <f t="shared" si="331"/>
        <v>0</v>
      </c>
      <c r="AD584" s="218">
        <f t="shared" si="331"/>
        <v>0</v>
      </c>
      <c r="AE584" s="218">
        <f t="shared" si="331"/>
        <v>0</v>
      </c>
      <c r="AF584" s="218">
        <f t="shared" si="331"/>
        <v>0</v>
      </c>
      <c r="AG584" s="218">
        <f t="shared" si="331"/>
        <v>0</v>
      </c>
      <c r="AH584" s="218">
        <f t="shared" si="331"/>
        <v>0</v>
      </c>
      <c r="AI584" s="218">
        <f t="shared" si="331"/>
        <v>0</v>
      </c>
      <c r="AJ584" s="218">
        <f t="shared" si="331"/>
        <v>0</v>
      </c>
      <c r="AK584" s="218">
        <f t="shared" si="331"/>
        <v>0</v>
      </c>
      <c r="AL584" s="218">
        <f t="shared" si="331"/>
        <v>0</v>
      </c>
      <c r="AM584" s="218">
        <f t="shared" si="331"/>
        <v>0</v>
      </c>
      <c r="AN584" s="218">
        <f t="shared" si="331"/>
        <v>0</v>
      </c>
      <c r="AO584" s="218">
        <f t="shared" si="331"/>
        <v>0</v>
      </c>
      <c r="AP584" s="218">
        <f t="shared" si="331"/>
        <v>0</v>
      </c>
    </row>
    <row r="585" spans="1:42" x14ac:dyDescent="0.2">
      <c r="A585" s="16" t="s">
        <v>281</v>
      </c>
      <c r="B585" s="211">
        <f t="shared" ref="B585:AP585" si="332">C$12*(months_receivables_reserve/12)</f>
        <v>0</v>
      </c>
      <c r="C585" s="211">
        <f t="shared" si="332"/>
        <v>0</v>
      </c>
      <c r="D585" s="211">
        <f t="shared" si="332"/>
        <v>0</v>
      </c>
      <c r="E585" s="211">
        <f t="shared" si="332"/>
        <v>0</v>
      </c>
      <c r="F585" s="211">
        <f t="shared" si="332"/>
        <v>0</v>
      </c>
      <c r="G585" s="211">
        <f t="shared" si="332"/>
        <v>0</v>
      </c>
      <c r="H585" s="211">
        <f t="shared" si="332"/>
        <v>0</v>
      </c>
      <c r="I585" s="211">
        <f t="shared" si="332"/>
        <v>0</v>
      </c>
      <c r="J585" s="211">
        <f t="shared" si="332"/>
        <v>0</v>
      </c>
      <c r="K585" s="211">
        <f t="shared" si="332"/>
        <v>0</v>
      </c>
      <c r="L585" s="211">
        <f t="shared" si="332"/>
        <v>0</v>
      </c>
      <c r="M585" s="211">
        <f t="shared" si="332"/>
        <v>0</v>
      </c>
      <c r="N585" s="211">
        <f t="shared" si="332"/>
        <v>0</v>
      </c>
      <c r="O585" s="211">
        <f t="shared" si="332"/>
        <v>0</v>
      </c>
      <c r="P585" s="211">
        <f t="shared" si="332"/>
        <v>0</v>
      </c>
      <c r="Q585" s="211">
        <f t="shared" si="332"/>
        <v>0</v>
      </c>
      <c r="R585" s="211">
        <f t="shared" si="332"/>
        <v>0</v>
      </c>
      <c r="S585" s="211">
        <f t="shared" si="332"/>
        <v>0</v>
      </c>
      <c r="T585" s="211">
        <f t="shared" si="332"/>
        <v>0</v>
      </c>
      <c r="U585" s="211">
        <f t="shared" si="332"/>
        <v>0</v>
      </c>
      <c r="V585" s="211">
        <f t="shared" si="332"/>
        <v>0</v>
      </c>
      <c r="W585" s="211">
        <f t="shared" si="332"/>
        <v>0</v>
      </c>
      <c r="X585" s="211">
        <f t="shared" si="332"/>
        <v>0</v>
      </c>
      <c r="Y585" s="211">
        <f t="shared" si="332"/>
        <v>0</v>
      </c>
      <c r="Z585" s="211">
        <f t="shared" si="332"/>
        <v>0</v>
      </c>
      <c r="AA585" s="211">
        <f t="shared" si="332"/>
        <v>0</v>
      </c>
      <c r="AB585" s="211">
        <f t="shared" si="332"/>
        <v>0</v>
      </c>
      <c r="AC585" s="211">
        <f t="shared" si="332"/>
        <v>0</v>
      </c>
      <c r="AD585" s="211">
        <f t="shared" si="332"/>
        <v>0</v>
      </c>
      <c r="AE585" s="211">
        <f t="shared" si="332"/>
        <v>0</v>
      </c>
      <c r="AF585" s="211">
        <f t="shared" si="332"/>
        <v>0</v>
      </c>
      <c r="AG585" s="211">
        <f t="shared" si="332"/>
        <v>0</v>
      </c>
      <c r="AH585" s="211">
        <f t="shared" si="332"/>
        <v>0</v>
      </c>
      <c r="AI585" s="211">
        <f t="shared" si="332"/>
        <v>0</v>
      </c>
      <c r="AJ585" s="211">
        <f t="shared" si="332"/>
        <v>0</v>
      </c>
      <c r="AK585" s="211">
        <f t="shared" si="332"/>
        <v>0</v>
      </c>
      <c r="AL585" s="211">
        <f t="shared" si="332"/>
        <v>0</v>
      </c>
      <c r="AM585" s="211">
        <f t="shared" si="332"/>
        <v>0</v>
      </c>
      <c r="AN585" s="211">
        <f t="shared" si="332"/>
        <v>0</v>
      </c>
      <c r="AO585" s="211">
        <f t="shared" si="332"/>
        <v>0</v>
      </c>
      <c r="AP585" s="211">
        <f t="shared" si="332"/>
        <v>0</v>
      </c>
    </row>
    <row r="586" spans="1:42" x14ac:dyDescent="0.2">
      <c r="A586" s="16"/>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25" t="s">
        <v>330</v>
      </c>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row>
    <row r="588" spans="1:42" x14ac:dyDescent="0.2">
      <c r="A588" s="4" t="s">
        <v>328</v>
      </c>
      <c r="B588" s="217">
        <v>0</v>
      </c>
      <c r="C588" s="217">
        <f>B591</f>
        <v>0</v>
      </c>
      <c r="D588" s="217">
        <f t="shared" ref="D588:AP588" si="333">C591</f>
        <v>0</v>
      </c>
      <c r="E588" s="217">
        <f t="shared" si="333"/>
        <v>0</v>
      </c>
      <c r="F588" s="217">
        <f t="shared" si="333"/>
        <v>0</v>
      </c>
      <c r="G588" s="217">
        <f t="shared" si="333"/>
        <v>0</v>
      </c>
      <c r="H588" s="217">
        <f t="shared" si="333"/>
        <v>0</v>
      </c>
      <c r="I588" s="217">
        <f t="shared" si="333"/>
        <v>0</v>
      </c>
      <c r="J588" s="217">
        <f t="shared" si="333"/>
        <v>0</v>
      </c>
      <c r="K588" s="217">
        <f t="shared" si="333"/>
        <v>0</v>
      </c>
      <c r="L588" s="217">
        <f t="shared" si="333"/>
        <v>0</v>
      </c>
      <c r="M588" s="217">
        <f t="shared" si="333"/>
        <v>0</v>
      </c>
      <c r="N588" s="217">
        <f t="shared" si="333"/>
        <v>0</v>
      </c>
      <c r="O588" s="217">
        <f t="shared" si="333"/>
        <v>0</v>
      </c>
      <c r="P588" s="217">
        <f t="shared" si="333"/>
        <v>0</v>
      </c>
      <c r="Q588" s="217">
        <f t="shared" si="333"/>
        <v>0</v>
      </c>
      <c r="R588" s="217">
        <f t="shared" si="333"/>
        <v>0</v>
      </c>
      <c r="S588" s="217">
        <f t="shared" si="333"/>
        <v>0</v>
      </c>
      <c r="T588" s="217">
        <f t="shared" si="333"/>
        <v>0</v>
      </c>
      <c r="U588" s="217">
        <f t="shared" si="333"/>
        <v>0</v>
      </c>
      <c r="V588" s="217">
        <f t="shared" si="333"/>
        <v>0</v>
      </c>
      <c r="W588" s="217">
        <f t="shared" si="333"/>
        <v>0</v>
      </c>
      <c r="X588" s="217">
        <f t="shared" si="333"/>
        <v>0</v>
      </c>
      <c r="Y588" s="217">
        <f t="shared" si="333"/>
        <v>0</v>
      </c>
      <c r="Z588" s="217">
        <f t="shared" si="333"/>
        <v>0</v>
      </c>
      <c r="AA588" s="217">
        <f t="shared" si="333"/>
        <v>0</v>
      </c>
      <c r="AB588" s="217">
        <f t="shared" si="333"/>
        <v>0</v>
      </c>
      <c r="AC588" s="217">
        <f t="shared" si="333"/>
        <v>0</v>
      </c>
      <c r="AD588" s="217">
        <f t="shared" si="333"/>
        <v>0</v>
      </c>
      <c r="AE588" s="217">
        <f t="shared" si="333"/>
        <v>0</v>
      </c>
      <c r="AF588" s="217">
        <f t="shared" si="333"/>
        <v>0</v>
      </c>
      <c r="AG588" s="217">
        <f t="shared" si="333"/>
        <v>0</v>
      </c>
      <c r="AH588" s="217">
        <f t="shared" si="333"/>
        <v>0</v>
      </c>
      <c r="AI588" s="217">
        <f t="shared" si="333"/>
        <v>0</v>
      </c>
      <c r="AJ588" s="217">
        <f t="shared" si="333"/>
        <v>0</v>
      </c>
      <c r="AK588" s="217">
        <f t="shared" si="333"/>
        <v>0</v>
      </c>
      <c r="AL588" s="217">
        <f t="shared" si="333"/>
        <v>0</v>
      </c>
      <c r="AM588" s="217">
        <f t="shared" si="333"/>
        <v>0</v>
      </c>
      <c r="AN588" s="217">
        <f t="shared" si="333"/>
        <v>0</v>
      </c>
      <c r="AO588" s="217">
        <f t="shared" si="333"/>
        <v>0</v>
      </c>
      <c r="AP588" s="217">
        <f t="shared" si="333"/>
        <v>0</v>
      </c>
    </row>
    <row r="589" spans="1:42" x14ac:dyDescent="0.2">
      <c r="A589" s="4" t="s">
        <v>77</v>
      </c>
      <c r="B589" s="217">
        <v>0</v>
      </c>
      <c r="C589" s="217">
        <f>C617</f>
        <v>0</v>
      </c>
      <c r="D589" s="217">
        <f t="shared" ref="D589:AP589" si="334">D617</f>
        <v>0</v>
      </c>
      <c r="E589" s="217">
        <f t="shared" si="334"/>
        <v>0</v>
      </c>
      <c r="F589" s="217">
        <f t="shared" si="334"/>
        <v>0</v>
      </c>
      <c r="G589" s="217">
        <f t="shared" si="334"/>
        <v>0</v>
      </c>
      <c r="H589" s="217">
        <f t="shared" si="334"/>
        <v>0</v>
      </c>
      <c r="I589" s="217">
        <f t="shared" si="334"/>
        <v>0</v>
      </c>
      <c r="J589" s="217">
        <f t="shared" si="334"/>
        <v>0</v>
      </c>
      <c r="K589" s="217">
        <f t="shared" si="334"/>
        <v>0</v>
      </c>
      <c r="L589" s="217">
        <f t="shared" si="334"/>
        <v>0</v>
      </c>
      <c r="M589" s="217">
        <f t="shared" si="334"/>
        <v>0</v>
      </c>
      <c r="N589" s="217">
        <f t="shared" si="334"/>
        <v>0</v>
      </c>
      <c r="O589" s="217">
        <f t="shared" si="334"/>
        <v>0</v>
      </c>
      <c r="P589" s="217">
        <f t="shared" si="334"/>
        <v>0</v>
      </c>
      <c r="Q589" s="217">
        <f t="shared" si="334"/>
        <v>0</v>
      </c>
      <c r="R589" s="217">
        <f t="shared" si="334"/>
        <v>0</v>
      </c>
      <c r="S589" s="217">
        <f t="shared" si="334"/>
        <v>0</v>
      </c>
      <c r="T589" s="217">
        <f t="shared" si="334"/>
        <v>0</v>
      </c>
      <c r="U589" s="217">
        <f t="shared" si="334"/>
        <v>0</v>
      </c>
      <c r="V589" s="217">
        <f t="shared" si="334"/>
        <v>0</v>
      </c>
      <c r="W589" s="217">
        <f t="shared" si="334"/>
        <v>0</v>
      </c>
      <c r="X589" s="217">
        <f t="shared" si="334"/>
        <v>0</v>
      </c>
      <c r="Y589" s="217">
        <f t="shared" si="334"/>
        <v>0</v>
      </c>
      <c r="Z589" s="217">
        <f t="shared" si="334"/>
        <v>0</v>
      </c>
      <c r="AA589" s="217">
        <f t="shared" si="334"/>
        <v>0</v>
      </c>
      <c r="AB589" s="217">
        <f t="shared" si="334"/>
        <v>0</v>
      </c>
      <c r="AC589" s="217">
        <f t="shared" si="334"/>
        <v>0</v>
      </c>
      <c r="AD589" s="217">
        <f t="shared" si="334"/>
        <v>0</v>
      </c>
      <c r="AE589" s="217">
        <f t="shared" si="334"/>
        <v>0</v>
      </c>
      <c r="AF589" s="217">
        <f t="shared" si="334"/>
        <v>0</v>
      </c>
      <c r="AG589" s="217">
        <f t="shared" si="334"/>
        <v>0</v>
      </c>
      <c r="AH589" s="217">
        <f t="shared" si="334"/>
        <v>0</v>
      </c>
      <c r="AI589" s="217">
        <f t="shared" si="334"/>
        <v>0</v>
      </c>
      <c r="AJ589" s="217">
        <f t="shared" si="334"/>
        <v>0</v>
      </c>
      <c r="AK589" s="217">
        <f t="shared" si="334"/>
        <v>0</v>
      </c>
      <c r="AL589" s="217">
        <f t="shared" si="334"/>
        <v>0</v>
      </c>
      <c r="AM589" s="217">
        <f t="shared" si="334"/>
        <v>0</v>
      </c>
      <c r="AN589" s="217">
        <f t="shared" si="334"/>
        <v>0</v>
      </c>
      <c r="AO589" s="217">
        <f t="shared" si="334"/>
        <v>0</v>
      </c>
      <c r="AP589" s="217">
        <f t="shared" si="334"/>
        <v>0</v>
      </c>
    </row>
    <row r="590" spans="1:42" x14ac:dyDescent="0.2">
      <c r="A590" s="4" t="s">
        <v>329</v>
      </c>
      <c r="B590" s="218">
        <v>0</v>
      </c>
      <c r="C590" s="218">
        <f>-C605</f>
        <v>0</v>
      </c>
      <c r="D590" s="218">
        <f t="shared" ref="D590:AP590" si="335">-D605</f>
        <v>0</v>
      </c>
      <c r="E590" s="218">
        <f t="shared" si="335"/>
        <v>0</v>
      </c>
      <c r="F590" s="218">
        <f t="shared" si="335"/>
        <v>0</v>
      </c>
      <c r="G590" s="218">
        <f t="shared" si="335"/>
        <v>0</v>
      </c>
      <c r="H590" s="218">
        <f t="shared" si="335"/>
        <v>0</v>
      </c>
      <c r="I590" s="218">
        <f t="shared" si="335"/>
        <v>0</v>
      </c>
      <c r="J590" s="218">
        <f t="shared" si="335"/>
        <v>0</v>
      </c>
      <c r="K590" s="218">
        <f t="shared" si="335"/>
        <v>0</v>
      </c>
      <c r="L590" s="218">
        <f t="shared" si="335"/>
        <v>0</v>
      </c>
      <c r="M590" s="218">
        <f t="shared" si="335"/>
        <v>0</v>
      </c>
      <c r="N590" s="218">
        <f t="shared" si="335"/>
        <v>0</v>
      </c>
      <c r="O590" s="218">
        <f t="shared" si="335"/>
        <v>0</v>
      </c>
      <c r="P590" s="218">
        <f t="shared" si="335"/>
        <v>0</v>
      </c>
      <c r="Q590" s="218">
        <f t="shared" si="335"/>
        <v>0</v>
      </c>
      <c r="R590" s="218">
        <f t="shared" si="335"/>
        <v>0</v>
      </c>
      <c r="S590" s="218">
        <f t="shared" si="335"/>
        <v>0</v>
      </c>
      <c r="T590" s="218">
        <f t="shared" si="335"/>
        <v>0</v>
      </c>
      <c r="U590" s="218">
        <f t="shared" si="335"/>
        <v>0</v>
      </c>
      <c r="V590" s="218">
        <f t="shared" si="335"/>
        <v>0</v>
      </c>
      <c r="W590" s="218">
        <f t="shared" si="335"/>
        <v>0</v>
      </c>
      <c r="X590" s="218">
        <f t="shared" si="335"/>
        <v>0</v>
      </c>
      <c r="Y590" s="218">
        <f t="shared" si="335"/>
        <v>0</v>
      </c>
      <c r="Z590" s="218">
        <f t="shared" si="335"/>
        <v>0</v>
      </c>
      <c r="AA590" s="218">
        <f t="shared" si="335"/>
        <v>0</v>
      </c>
      <c r="AB590" s="218">
        <f t="shared" si="335"/>
        <v>0</v>
      </c>
      <c r="AC590" s="218">
        <f t="shared" si="335"/>
        <v>0</v>
      </c>
      <c r="AD590" s="218">
        <f t="shared" si="335"/>
        <v>0</v>
      </c>
      <c r="AE590" s="218">
        <f t="shared" si="335"/>
        <v>0</v>
      </c>
      <c r="AF590" s="218">
        <f t="shared" si="335"/>
        <v>0</v>
      </c>
      <c r="AG590" s="218">
        <f t="shared" si="335"/>
        <v>0</v>
      </c>
      <c r="AH590" s="218">
        <f t="shared" si="335"/>
        <v>0</v>
      </c>
      <c r="AI590" s="218">
        <f t="shared" si="335"/>
        <v>0</v>
      </c>
      <c r="AJ590" s="218">
        <f t="shared" si="335"/>
        <v>0</v>
      </c>
      <c r="AK590" s="218">
        <f t="shared" si="335"/>
        <v>0</v>
      </c>
      <c r="AL590" s="218">
        <f t="shared" si="335"/>
        <v>0</v>
      </c>
      <c r="AM590" s="218">
        <f t="shared" si="335"/>
        <v>0</v>
      </c>
      <c r="AN590" s="218">
        <f t="shared" si="335"/>
        <v>0</v>
      </c>
      <c r="AO590" s="218">
        <f t="shared" si="335"/>
        <v>0</v>
      </c>
      <c r="AP590" s="218">
        <f t="shared" si="335"/>
        <v>0</v>
      </c>
    </row>
    <row r="591" spans="1:42" x14ac:dyDescent="0.2">
      <c r="A591" s="4" t="s">
        <v>281</v>
      </c>
      <c r="B591" s="217">
        <f>SUM(B588:B590)</f>
        <v>0</v>
      </c>
      <c r="C591" s="217">
        <f>SUM(C588:C590)</f>
        <v>0</v>
      </c>
      <c r="D591" s="217">
        <f t="shared" ref="D591:AP591" si="336">SUM(D588:D590)</f>
        <v>0</v>
      </c>
      <c r="E591" s="217">
        <f t="shared" si="336"/>
        <v>0</v>
      </c>
      <c r="F591" s="217">
        <f t="shared" si="336"/>
        <v>0</v>
      </c>
      <c r="G591" s="217">
        <f t="shared" si="336"/>
        <v>0</v>
      </c>
      <c r="H591" s="217">
        <f t="shared" si="336"/>
        <v>0</v>
      </c>
      <c r="I591" s="217">
        <f t="shared" si="336"/>
        <v>0</v>
      </c>
      <c r="J591" s="217">
        <f t="shared" si="336"/>
        <v>0</v>
      </c>
      <c r="K591" s="217">
        <f t="shared" si="336"/>
        <v>0</v>
      </c>
      <c r="L591" s="217">
        <f t="shared" si="336"/>
        <v>0</v>
      </c>
      <c r="M591" s="217">
        <f t="shared" si="336"/>
        <v>0</v>
      </c>
      <c r="N591" s="217">
        <f t="shared" si="336"/>
        <v>0</v>
      </c>
      <c r="O591" s="217">
        <f t="shared" si="336"/>
        <v>0</v>
      </c>
      <c r="P591" s="217">
        <f t="shared" si="336"/>
        <v>0</v>
      </c>
      <c r="Q591" s="217">
        <f t="shared" si="336"/>
        <v>0</v>
      </c>
      <c r="R591" s="217">
        <f t="shared" si="336"/>
        <v>0</v>
      </c>
      <c r="S591" s="217">
        <f t="shared" si="336"/>
        <v>0</v>
      </c>
      <c r="T591" s="217">
        <f t="shared" si="336"/>
        <v>0</v>
      </c>
      <c r="U591" s="217">
        <f t="shared" si="336"/>
        <v>0</v>
      </c>
      <c r="V591" s="217">
        <f t="shared" si="336"/>
        <v>0</v>
      </c>
      <c r="W591" s="217">
        <f t="shared" si="336"/>
        <v>0</v>
      </c>
      <c r="X591" s="217">
        <f t="shared" si="336"/>
        <v>0</v>
      </c>
      <c r="Y591" s="217">
        <f t="shared" si="336"/>
        <v>0</v>
      </c>
      <c r="Z591" s="217">
        <f t="shared" si="336"/>
        <v>0</v>
      </c>
      <c r="AA591" s="217">
        <f t="shared" si="336"/>
        <v>0</v>
      </c>
      <c r="AB591" s="217">
        <f t="shared" si="336"/>
        <v>0</v>
      </c>
      <c r="AC591" s="217">
        <f t="shared" si="336"/>
        <v>0</v>
      </c>
      <c r="AD591" s="217">
        <f t="shared" si="336"/>
        <v>0</v>
      </c>
      <c r="AE591" s="217">
        <f t="shared" si="336"/>
        <v>0</v>
      </c>
      <c r="AF591" s="217">
        <f t="shared" si="336"/>
        <v>0</v>
      </c>
      <c r="AG591" s="217">
        <f t="shared" si="336"/>
        <v>0</v>
      </c>
      <c r="AH591" s="217">
        <f t="shared" si="336"/>
        <v>0</v>
      </c>
      <c r="AI591" s="217">
        <f t="shared" si="336"/>
        <v>0</v>
      </c>
      <c r="AJ591" s="217">
        <f t="shared" si="336"/>
        <v>0</v>
      </c>
      <c r="AK591" s="217">
        <f t="shared" si="336"/>
        <v>0</v>
      </c>
      <c r="AL591" s="217">
        <f t="shared" si="336"/>
        <v>0</v>
      </c>
      <c r="AM591" s="217">
        <f t="shared" si="336"/>
        <v>0</v>
      </c>
      <c r="AN591" s="217">
        <f t="shared" si="336"/>
        <v>0</v>
      </c>
      <c r="AO591" s="217">
        <f t="shared" si="336"/>
        <v>0</v>
      </c>
      <c r="AP591" s="217">
        <f t="shared" si="336"/>
        <v>0</v>
      </c>
    </row>
    <row r="592" spans="1:42" x14ac:dyDescent="0.2">
      <c r="B592" s="20"/>
      <c r="C592" s="20"/>
      <c r="D592" s="20"/>
      <c r="E592" s="20"/>
      <c r="F592" s="20"/>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4" t="s">
        <v>331</v>
      </c>
      <c r="B593" s="20"/>
      <c r="C593" s="20"/>
      <c r="D593" s="20"/>
      <c r="E593" s="20"/>
      <c r="F593" s="20"/>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4" t="s">
        <v>332</v>
      </c>
      <c r="B594" s="20"/>
      <c r="C594" s="20"/>
      <c r="D594" s="20"/>
      <c r="E594" s="20"/>
      <c r="F594" s="20"/>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4">
        <v>1</v>
      </c>
      <c r="B595" s="233">
        <f t="shared" ref="B595:B604" si="337">SUM(C595:AP595)</f>
        <v>0</v>
      </c>
      <c r="C595" s="213">
        <f t="shared" ref="C595:AP595" si="338">IF(C$2&gt;analysis_period,0,IF(C$2=equip1_reserve_freq*$A595,equip1_reserve_cost*system_capacity*1000*(1+inflation_rate/100)^B$2,0))</f>
        <v>0</v>
      </c>
      <c r="D595" s="213">
        <f t="shared" si="338"/>
        <v>0</v>
      </c>
      <c r="E595" s="213">
        <f t="shared" si="338"/>
        <v>0</v>
      </c>
      <c r="F595" s="213">
        <f t="shared" si="338"/>
        <v>0</v>
      </c>
      <c r="G595" s="213">
        <f t="shared" si="338"/>
        <v>0</v>
      </c>
      <c r="H595" s="213">
        <f t="shared" si="338"/>
        <v>0</v>
      </c>
      <c r="I595" s="213">
        <f t="shared" si="338"/>
        <v>0</v>
      </c>
      <c r="J595" s="213">
        <f t="shared" si="338"/>
        <v>0</v>
      </c>
      <c r="K595" s="213">
        <f t="shared" si="338"/>
        <v>0</v>
      </c>
      <c r="L595" s="213">
        <f t="shared" si="338"/>
        <v>0</v>
      </c>
      <c r="M595" s="213">
        <f t="shared" si="338"/>
        <v>0</v>
      </c>
      <c r="N595" s="213">
        <f t="shared" si="338"/>
        <v>0</v>
      </c>
      <c r="O595" s="213">
        <f t="shared" si="338"/>
        <v>0</v>
      </c>
      <c r="P595" s="213">
        <f t="shared" si="338"/>
        <v>0</v>
      </c>
      <c r="Q595" s="213">
        <f t="shared" si="338"/>
        <v>0</v>
      </c>
      <c r="R595" s="213">
        <f t="shared" si="338"/>
        <v>0</v>
      </c>
      <c r="S595" s="213">
        <f t="shared" si="338"/>
        <v>0</v>
      </c>
      <c r="T595" s="213">
        <f t="shared" si="338"/>
        <v>0</v>
      </c>
      <c r="U595" s="213">
        <f t="shared" si="338"/>
        <v>0</v>
      </c>
      <c r="V595" s="213">
        <f t="shared" si="338"/>
        <v>0</v>
      </c>
      <c r="W595" s="213">
        <f t="shared" si="338"/>
        <v>0</v>
      </c>
      <c r="X595" s="213">
        <f t="shared" si="338"/>
        <v>0</v>
      </c>
      <c r="Y595" s="213">
        <f t="shared" si="338"/>
        <v>0</v>
      </c>
      <c r="Z595" s="213">
        <f t="shared" si="338"/>
        <v>0</v>
      </c>
      <c r="AA595" s="213">
        <f t="shared" si="338"/>
        <v>0</v>
      </c>
      <c r="AB595" s="213">
        <f t="shared" si="338"/>
        <v>0</v>
      </c>
      <c r="AC595" s="213">
        <f t="shared" si="338"/>
        <v>0</v>
      </c>
      <c r="AD595" s="213">
        <f t="shared" si="338"/>
        <v>0</v>
      </c>
      <c r="AE595" s="213">
        <f t="shared" si="338"/>
        <v>0</v>
      </c>
      <c r="AF595" s="213">
        <f t="shared" si="338"/>
        <v>0</v>
      </c>
      <c r="AG595" s="213">
        <f t="shared" si="338"/>
        <v>0</v>
      </c>
      <c r="AH595" s="213">
        <f t="shared" si="338"/>
        <v>0</v>
      </c>
      <c r="AI595" s="213">
        <f t="shared" si="338"/>
        <v>0</v>
      </c>
      <c r="AJ595" s="213">
        <f t="shared" si="338"/>
        <v>0</v>
      </c>
      <c r="AK595" s="213">
        <f t="shared" si="338"/>
        <v>0</v>
      </c>
      <c r="AL595" s="213">
        <f t="shared" si="338"/>
        <v>0</v>
      </c>
      <c r="AM595" s="213">
        <f t="shared" si="338"/>
        <v>0</v>
      </c>
      <c r="AN595" s="213">
        <f t="shared" si="338"/>
        <v>0</v>
      </c>
      <c r="AO595" s="213">
        <f t="shared" si="338"/>
        <v>0</v>
      </c>
      <c r="AP595" s="213">
        <f t="shared" si="338"/>
        <v>0</v>
      </c>
    </row>
    <row r="596" spans="1:42" x14ac:dyDescent="0.2">
      <c r="A596" s="4">
        <f>A595+1</f>
        <v>2</v>
      </c>
      <c r="B596" s="233">
        <f t="shared" si="337"/>
        <v>0</v>
      </c>
      <c r="C596" s="213">
        <f t="shared" ref="C596:AP596" si="339">IF(C$2&gt;analysis_period,0,IF(C$2=equip1_reserve_freq*$A596,equip1_reserve_cost*system_capacity*1000*(1+inflation_rate/100)^B$2,0))</f>
        <v>0</v>
      </c>
      <c r="D596" s="213">
        <f t="shared" si="339"/>
        <v>0</v>
      </c>
      <c r="E596" s="213">
        <f t="shared" si="339"/>
        <v>0</v>
      </c>
      <c r="F596" s="213">
        <f t="shared" si="339"/>
        <v>0</v>
      </c>
      <c r="G596" s="213">
        <f t="shared" si="339"/>
        <v>0</v>
      </c>
      <c r="H596" s="213">
        <f t="shared" si="339"/>
        <v>0</v>
      </c>
      <c r="I596" s="213">
        <f t="shared" si="339"/>
        <v>0</v>
      </c>
      <c r="J596" s="213">
        <f t="shared" si="339"/>
        <v>0</v>
      </c>
      <c r="K596" s="213">
        <f t="shared" si="339"/>
        <v>0</v>
      </c>
      <c r="L596" s="213">
        <f t="shared" si="339"/>
        <v>0</v>
      </c>
      <c r="M596" s="213">
        <f t="shared" si="339"/>
        <v>0</v>
      </c>
      <c r="N596" s="213">
        <f t="shared" si="339"/>
        <v>0</v>
      </c>
      <c r="O596" s="213">
        <f t="shared" si="339"/>
        <v>0</v>
      </c>
      <c r="P596" s="213">
        <f t="shared" si="339"/>
        <v>0</v>
      </c>
      <c r="Q596" s="213">
        <f t="shared" si="339"/>
        <v>0</v>
      </c>
      <c r="R596" s="213">
        <f t="shared" si="339"/>
        <v>0</v>
      </c>
      <c r="S596" s="213">
        <f t="shared" si="339"/>
        <v>0</v>
      </c>
      <c r="T596" s="213">
        <f t="shared" si="339"/>
        <v>0</v>
      </c>
      <c r="U596" s="213">
        <f t="shared" si="339"/>
        <v>0</v>
      </c>
      <c r="V596" s="213">
        <f t="shared" si="339"/>
        <v>0</v>
      </c>
      <c r="W596" s="213">
        <f t="shared" si="339"/>
        <v>0</v>
      </c>
      <c r="X596" s="213">
        <f t="shared" si="339"/>
        <v>0</v>
      </c>
      <c r="Y596" s="213">
        <f t="shared" si="339"/>
        <v>0</v>
      </c>
      <c r="Z596" s="213">
        <f t="shared" si="339"/>
        <v>0</v>
      </c>
      <c r="AA596" s="213">
        <f t="shared" si="339"/>
        <v>0</v>
      </c>
      <c r="AB596" s="213">
        <f t="shared" si="339"/>
        <v>0</v>
      </c>
      <c r="AC596" s="213">
        <f t="shared" si="339"/>
        <v>0</v>
      </c>
      <c r="AD596" s="213">
        <f t="shared" si="339"/>
        <v>0</v>
      </c>
      <c r="AE596" s="213">
        <f t="shared" si="339"/>
        <v>0</v>
      </c>
      <c r="AF596" s="213">
        <f t="shared" si="339"/>
        <v>0</v>
      </c>
      <c r="AG596" s="213">
        <f t="shared" si="339"/>
        <v>0</v>
      </c>
      <c r="AH596" s="213">
        <f t="shared" si="339"/>
        <v>0</v>
      </c>
      <c r="AI596" s="213">
        <f t="shared" si="339"/>
        <v>0</v>
      </c>
      <c r="AJ596" s="213">
        <f t="shared" si="339"/>
        <v>0</v>
      </c>
      <c r="AK596" s="213">
        <f t="shared" si="339"/>
        <v>0</v>
      </c>
      <c r="AL596" s="213">
        <f t="shared" si="339"/>
        <v>0</v>
      </c>
      <c r="AM596" s="213">
        <f t="shared" si="339"/>
        <v>0</v>
      </c>
      <c r="AN596" s="213">
        <f t="shared" si="339"/>
        <v>0</v>
      </c>
      <c r="AO596" s="213">
        <f t="shared" si="339"/>
        <v>0</v>
      </c>
      <c r="AP596" s="213">
        <f t="shared" si="339"/>
        <v>0</v>
      </c>
    </row>
    <row r="597" spans="1:42" x14ac:dyDescent="0.2">
      <c r="A597" s="4">
        <f t="shared" ref="A597:A604" si="340">A596+1</f>
        <v>3</v>
      </c>
      <c r="B597" s="233">
        <f t="shared" si="337"/>
        <v>0</v>
      </c>
      <c r="C597" s="213">
        <f t="shared" ref="C597:AP597" si="341">IF(C$2&gt;analysis_period,0,IF(C$2=equip1_reserve_freq*$A597,equip1_reserve_cost*system_capacity*1000*(1+inflation_rate/100)^B$2,0))</f>
        <v>0</v>
      </c>
      <c r="D597" s="213">
        <f t="shared" si="341"/>
        <v>0</v>
      </c>
      <c r="E597" s="213">
        <f t="shared" si="341"/>
        <v>0</v>
      </c>
      <c r="F597" s="213">
        <f t="shared" si="341"/>
        <v>0</v>
      </c>
      <c r="G597" s="213">
        <f t="shared" si="341"/>
        <v>0</v>
      </c>
      <c r="H597" s="213">
        <f t="shared" si="341"/>
        <v>0</v>
      </c>
      <c r="I597" s="213">
        <f t="shared" si="341"/>
        <v>0</v>
      </c>
      <c r="J597" s="213">
        <f t="shared" si="341"/>
        <v>0</v>
      </c>
      <c r="K597" s="213">
        <f t="shared" si="341"/>
        <v>0</v>
      </c>
      <c r="L597" s="213">
        <f t="shared" si="341"/>
        <v>0</v>
      </c>
      <c r="M597" s="213">
        <f t="shared" si="341"/>
        <v>0</v>
      </c>
      <c r="N597" s="213">
        <f t="shared" si="341"/>
        <v>0</v>
      </c>
      <c r="O597" s="213">
        <f t="shared" si="341"/>
        <v>0</v>
      </c>
      <c r="P597" s="213">
        <f t="shared" si="341"/>
        <v>0</v>
      </c>
      <c r="Q597" s="213">
        <f t="shared" si="341"/>
        <v>0</v>
      </c>
      <c r="R597" s="213">
        <f t="shared" si="341"/>
        <v>0</v>
      </c>
      <c r="S597" s="213">
        <f t="shared" si="341"/>
        <v>0</v>
      </c>
      <c r="T597" s="213">
        <f t="shared" si="341"/>
        <v>0</v>
      </c>
      <c r="U597" s="213">
        <f t="shared" si="341"/>
        <v>0</v>
      </c>
      <c r="V597" s="213">
        <f t="shared" si="341"/>
        <v>0</v>
      </c>
      <c r="W597" s="213">
        <f t="shared" si="341"/>
        <v>0</v>
      </c>
      <c r="X597" s="213">
        <f t="shared" si="341"/>
        <v>0</v>
      </c>
      <c r="Y597" s="213">
        <f t="shared" si="341"/>
        <v>0</v>
      </c>
      <c r="Z597" s="213">
        <f t="shared" si="341"/>
        <v>0</v>
      </c>
      <c r="AA597" s="213">
        <f t="shared" si="341"/>
        <v>0</v>
      </c>
      <c r="AB597" s="213">
        <f t="shared" si="341"/>
        <v>0</v>
      </c>
      <c r="AC597" s="213">
        <f t="shared" si="341"/>
        <v>0</v>
      </c>
      <c r="AD597" s="213">
        <f t="shared" si="341"/>
        <v>0</v>
      </c>
      <c r="AE597" s="213">
        <f t="shared" si="341"/>
        <v>0</v>
      </c>
      <c r="AF597" s="213">
        <f t="shared" si="341"/>
        <v>0</v>
      </c>
      <c r="AG597" s="213">
        <f t="shared" si="341"/>
        <v>0</v>
      </c>
      <c r="AH597" s="213">
        <f t="shared" si="341"/>
        <v>0</v>
      </c>
      <c r="AI597" s="213">
        <f t="shared" si="341"/>
        <v>0</v>
      </c>
      <c r="AJ597" s="213">
        <f t="shared" si="341"/>
        <v>0</v>
      </c>
      <c r="AK597" s="213">
        <f t="shared" si="341"/>
        <v>0</v>
      </c>
      <c r="AL597" s="213">
        <f t="shared" si="341"/>
        <v>0</v>
      </c>
      <c r="AM597" s="213">
        <f t="shared" si="341"/>
        <v>0</v>
      </c>
      <c r="AN597" s="213">
        <f t="shared" si="341"/>
        <v>0</v>
      </c>
      <c r="AO597" s="213">
        <f t="shared" si="341"/>
        <v>0</v>
      </c>
      <c r="AP597" s="213">
        <f t="shared" si="341"/>
        <v>0</v>
      </c>
    </row>
    <row r="598" spans="1:42" x14ac:dyDescent="0.2">
      <c r="A598" s="4">
        <f t="shared" si="340"/>
        <v>4</v>
      </c>
      <c r="B598" s="233">
        <f t="shared" si="337"/>
        <v>0</v>
      </c>
      <c r="C598" s="213">
        <f t="shared" ref="C598:AP598" si="342">IF(C$2&gt;analysis_period,0,IF(C$2=equip1_reserve_freq*$A598,equip1_reserve_cost*system_capacity*1000*(1+inflation_rate/100)^B$2,0))</f>
        <v>0</v>
      </c>
      <c r="D598" s="213">
        <f t="shared" si="342"/>
        <v>0</v>
      </c>
      <c r="E598" s="213">
        <f t="shared" si="342"/>
        <v>0</v>
      </c>
      <c r="F598" s="213">
        <f t="shared" si="342"/>
        <v>0</v>
      </c>
      <c r="G598" s="213">
        <f t="shared" si="342"/>
        <v>0</v>
      </c>
      <c r="H598" s="213">
        <f t="shared" si="342"/>
        <v>0</v>
      </c>
      <c r="I598" s="213">
        <f t="shared" si="342"/>
        <v>0</v>
      </c>
      <c r="J598" s="213">
        <f t="shared" si="342"/>
        <v>0</v>
      </c>
      <c r="K598" s="213">
        <f t="shared" si="342"/>
        <v>0</v>
      </c>
      <c r="L598" s="213">
        <f t="shared" si="342"/>
        <v>0</v>
      </c>
      <c r="M598" s="213">
        <f t="shared" si="342"/>
        <v>0</v>
      </c>
      <c r="N598" s="213">
        <f t="shared" si="342"/>
        <v>0</v>
      </c>
      <c r="O598" s="213">
        <f t="shared" si="342"/>
        <v>0</v>
      </c>
      <c r="P598" s="213">
        <f t="shared" si="342"/>
        <v>0</v>
      </c>
      <c r="Q598" s="213">
        <f t="shared" si="342"/>
        <v>0</v>
      </c>
      <c r="R598" s="213">
        <f t="shared" si="342"/>
        <v>0</v>
      </c>
      <c r="S598" s="213">
        <f t="shared" si="342"/>
        <v>0</v>
      </c>
      <c r="T598" s="213">
        <f t="shared" si="342"/>
        <v>0</v>
      </c>
      <c r="U598" s="213">
        <f t="shared" si="342"/>
        <v>0</v>
      </c>
      <c r="V598" s="213">
        <f t="shared" si="342"/>
        <v>0</v>
      </c>
      <c r="W598" s="213">
        <f t="shared" si="342"/>
        <v>0</v>
      </c>
      <c r="X598" s="213">
        <f t="shared" si="342"/>
        <v>0</v>
      </c>
      <c r="Y598" s="213">
        <f t="shared" si="342"/>
        <v>0</v>
      </c>
      <c r="Z598" s="213">
        <f t="shared" si="342"/>
        <v>0</v>
      </c>
      <c r="AA598" s="213">
        <f t="shared" si="342"/>
        <v>0</v>
      </c>
      <c r="AB598" s="213">
        <f t="shared" si="342"/>
        <v>0</v>
      </c>
      <c r="AC598" s="213">
        <f t="shared" si="342"/>
        <v>0</v>
      </c>
      <c r="AD598" s="213">
        <f t="shared" si="342"/>
        <v>0</v>
      </c>
      <c r="AE598" s="213">
        <f t="shared" si="342"/>
        <v>0</v>
      </c>
      <c r="AF598" s="213">
        <f t="shared" si="342"/>
        <v>0</v>
      </c>
      <c r="AG598" s="213">
        <f t="shared" si="342"/>
        <v>0</v>
      </c>
      <c r="AH598" s="213">
        <f t="shared" si="342"/>
        <v>0</v>
      </c>
      <c r="AI598" s="213">
        <f t="shared" si="342"/>
        <v>0</v>
      </c>
      <c r="AJ598" s="213">
        <f t="shared" si="342"/>
        <v>0</v>
      </c>
      <c r="AK598" s="213">
        <f t="shared" si="342"/>
        <v>0</v>
      </c>
      <c r="AL598" s="213">
        <f t="shared" si="342"/>
        <v>0</v>
      </c>
      <c r="AM598" s="213">
        <f t="shared" si="342"/>
        <v>0</v>
      </c>
      <c r="AN598" s="213">
        <f t="shared" si="342"/>
        <v>0</v>
      </c>
      <c r="AO598" s="213">
        <f t="shared" si="342"/>
        <v>0</v>
      </c>
      <c r="AP598" s="213">
        <f t="shared" si="342"/>
        <v>0</v>
      </c>
    </row>
    <row r="599" spans="1:42" x14ac:dyDescent="0.2">
      <c r="A599" s="4">
        <f t="shared" si="340"/>
        <v>5</v>
      </c>
      <c r="B599" s="233">
        <f t="shared" si="337"/>
        <v>0</v>
      </c>
      <c r="C599" s="213">
        <f t="shared" ref="C599:AP599" si="343">IF(C$2&gt;analysis_period,0,IF(C$2=equip1_reserve_freq*$A599,equip1_reserve_cost*system_capacity*1000*(1+inflation_rate/100)^B$2,0))</f>
        <v>0</v>
      </c>
      <c r="D599" s="213">
        <f t="shared" si="343"/>
        <v>0</v>
      </c>
      <c r="E599" s="213">
        <f t="shared" si="343"/>
        <v>0</v>
      </c>
      <c r="F599" s="213">
        <f t="shared" si="343"/>
        <v>0</v>
      </c>
      <c r="G599" s="213">
        <f t="shared" si="343"/>
        <v>0</v>
      </c>
      <c r="H599" s="213">
        <f t="shared" si="343"/>
        <v>0</v>
      </c>
      <c r="I599" s="213">
        <f t="shared" si="343"/>
        <v>0</v>
      </c>
      <c r="J599" s="213">
        <f t="shared" si="343"/>
        <v>0</v>
      </c>
      <c r="K599" s="213">
        <f t="shared" si="343"/>
        <v>0</v>
      </c>
      <c r="L599" s="213">
        <f t="shared" si="343"/>
        <v>0</v>
      </c>
      <c r="M599" s="213">
        <f t="shared" si="343"/>
        <v>0</v>
      </c>
      <c r="N599" s="213">
        <f t="shared" si="343"/>
        <v>0</v>
      </c>
      <c r="O599" s="213">
        <f t="shared" si="343"/>
        <v>0</v>
      </c>
      <c r="P599" s="213">
        <f t="shared" si="343"/>
        <v>0</v>
      </c>
      <c r="Q599" s="213">
        <f t="shared" si="343"/>
        <v>0</v>
      </c>
      <c r="R599" s="213">
        <f t="shared" si="343"/>
        <v>0</v>
      </c>
      <c r="S599" s="213">
        <f t="shared" si="343"/>
        <v>0</v>
      </c>
      <c r="T599" s="213">
        <f t="shared" si="343"/>
        <v>0</v>
      </c>
      <c r="U599" s="213">
        <f t="shared" si="343"/>
        <v>0</v>
      </c>
      <c r="V599" s="213">
        <f t="shared" si="343"/>
        <v>0</v>
      </c>
      <c r="W599" s="213">
        <f t="shared" si="343"/>
        <v>0</v>
      </c>
      <c r="X599" s="213">
        <f t="shared" si="343"/>
        <v>0</v>
      </c>
      <c r="Y599" s="213">
        <f t="shared" si="343"/>
        <v>0</v>
      </c>
      <c r="Z599" s="213">
        <f t="shared" si="343"/>
        <v>0</v>
      </c>
      <c r="AA599" s="213">
        <f t="shared" si="343"/>
        <v>0</v>
      </c>
      <c r="AB599" s="213">
        <f t="shared" si="343"/>
        <v>0</v>
      </c>
      <c r="AC599" s="213">
        <f t="shared" si="343"/>
        <v>0</v>
      </c>
      <c r="AD599" s="213">
        <f t="shared" si="343"/>
        <v>0</v>
      </c>
      <c r="AE599" s="213">
        <f t="shared" si="343"/>
        <v>0</v>
      </c>
      <c r="AF599" s="213">
        <f t="shared" si="343"/>
        <v>0</v>
      </c>
      <c r="AG599" s="213">
        <f t="shared" si="343"/>
        <v>0</v>
      </c>
      <c r="AH599" s="213">
        <f t="shared" si="343"/>
        <v>0</v>
      </c>
      <c r="AI599" s="213">
        <f t="shared" si="343"/>
        <v>0</v>
      </c>
      <c r="AJ599" s="213">
        <f t="shared" si="343"/>
        <v>0</v>
      </c>
      <c r="AK599" s="213">
        <f t="shared" si="343"/>
        <v>0</v>
      </c>
      <c r="AL599" s="213">
        <f t="shared" si="343"/>
        <v>0</v>
      </c>
      <c r="AM599" s="213">
        <f t="shared" si="343"/>
        <v>0</v>
      </c>
      <c r="AN599" s="213">
        <f t="shared" si="343"/>
        <v>0</v>
      </c>
      <c r="AO599" s="213">
        <f t="shared" si="343"/>
        <v>0</v>
      </c>
      <c r="AP599" s="213">
        <f t="shared" si="343"/>
        <v>0</v>
      </c>
    </row>
    <row r="600" spans="1:42" x14ac:dyDescent="0.2">
      <c r="A600" s="4">
        <f t="shared" si="340"/>
        <v>6</v>
      </c>
      <c r="B600" s="233">
        <f t="shared" si="337"/>
        <v>0</v>
      </c>
      <c r="C600" s="213">
        <f t="shared" ref="C600:AP600" si="344">IF(C$2&gt;analysis_period,0,IF(C$2=equip1_reserve_freq*$A600,equip1_reserve_cost*system_capacity*1000*(1+inflation_rate/100)^B$2,0))</f>
        <v>0</v>
      </c>
      <c r="D600" s="213">
        <f t="shared" si="344"/>
        <v>0</v>
      </c>
      <c r="E600" s="213">
        <f t="shared" si="344"/>
        <v>0</v>
      </c>
      <c r="F600" s="213">
        <f t="shared" si="344"/>
        <v>0</v>
      </c>
      <c r="G600" s="213">
        <f t="shared" si="344"/>
        <v>0</v>
      </c>
      <c r="H600" s="213">
        <f t="shared" si="344"/>
        <v>0</v>
      </c>
      <c r="I600" s="213">
        <f t="shared" si="344"/>
        <v>0</v>
      </c>
      <c r="J600" s="213">
        <f t="shared" si="344"/>
        <v>0</v>
      </c>
      <c r="K600" s="213">
        <f t="shared" si="344"/>
        <v>0</v>
      </c>
      <c r="L600" s="213">
        <f t="shared" si="344"/>
        <v>0</v>
      </c>
      <c r="M600" s="213">
        <f t="shared" si="344"/>
        <v>0</v>
      </c>
      <c r="N600" s="213">
        <f t="shared" si="344"/>
        <v>0</v>
      </c>
      <c r="O600" s="213">
        <f t="shared" si="344"/>
        <v>0</v>
      </c>
      <c r="P600" s="213">
        <f t="shared" si="344"/>
        <v>0</v>
      </c>
      <c r="Q600" s="213">
        <f t="shared" si="344"/>
        <v>0</v>
      </c>
      <c r="R600" s="213">
        <f t="shared" si="344"/>
        <v>0</v>
      </c>
      <c r="S600" s="213">
        <f t="shared" si="344"/>
        <v>0</v>
      </c>
      <c r="T600" s="213">
        <f t="shared" si="344"/>
        <v>0</v>
      </c>
      <c r="U600" s="213">
        <f t="shared" si="344"/>
        <v>0</v>
      </c>
      <c r="V600" s="213">
        <f t="shared" si="344"/>
        <v>0</v>
      </c>
      <c r="W600" s="213">
        <f t="shared" si="344"/>
        <v>0</v>
      </c>
      <c r="X600" s="213">
        <f t="shared" si="344"/>
        <v>0</v>
      </c>
      <c r="Y600" s="213">
        <f t="shared" si="344"/>
        <v>0</v>
      </c>
      <c r="Z600" s="213">
        <f t="shared" si="344"/>
        <v>0</v>
      </c>
      <c r="AA600" s="213">
        <f t="shared" si="344"/>
        <v>0</v>
      </c>
      <c r="AB600" s="213">
        <f t="shared" si="344"/>
        <v>0</v>
      </c>
      <c r="AC600" s="213">
        <f t="shared" si="344"/>
        <v>0</v>
      </c>
      <c r="AD600" s="213">
        <f t="shared" si="344"/>
        <v>0</v>
      </c>
      <c r="AE600" s="213">
        <f t="shared" si="344"/>
        <v>0</v>
      </c>
      <c r="AF600" s="213">
        <f t="shared" si="344"/>
        <v>0</v>
      </c>
      <c r="AG600" s="213">
        <f t="shared" si="344"/>
        <v>0</v>
      </c>
      <c r="AH600" s="213">
        <f t="shared" si="344"/>
        <v>0</v>
      </c>
      <c r="AI600" s="213">
        <f t="shared" si="344"/>
        <v>0</v>
      </c>
      <c r="AJ600" s="213">
        <f t="shared" si="344"/>
        <v>0</v>
      </c>
      <c r="AK600" s="213">
        <f t="shared" si="344"/>
        <v>0</v>
      </c>
      <c r="AL600" s="213">
        <f t="shared" si="344"/>
        <v>0</v>
      </c>
      <c r="AM600" s="213">
        <f t="shared" si="344"/>
        <v>0</v>
      </c>
      <c r="AN600" s="213">
        <f t="shared" si="344"/>
        <v>0</v>
      </c>
      <c r="AO600" s="213">
        <f t="shared" si="344"/>
        <v>0</v>
      </c>
      <c r="AP600" s="213">
        <f t="shared" si="344"/>
        <v>0</v>
      </c>
    </row>
    <row r="601" spans="1:42" x14ac:dyDescent="0.2">
      <c r="A601" s="4">
        <f t="shared" si="340"/>
        <v>7</v>
      </c>
      <c r="B601" s="233">
        <f t="shared" si="337"/>
        <v>0</v>
      </c>
      <c r="C601" s="213">
        <f t="shared" ref="C601:AP601" si="345">IF(C$2&gt;analysis_period,0,IF(C$2=equip1_reserve_freq*$A601,equip1_reserve_cost*system_capacity*1000*(1+inflation_rate/100)^B$2,0))</f>
        <v>0</v>
      </c>
      <c r="D601" s="213">
        <f t="shared" si="345"/>
        <v>0</v>
      </c>
      <c r="E601" s="213">
        <f t="shared" si="345"/>
        <v>0</v>
      </c>
      <c r="F601" s="213">
        <f t="shared" si="345"/>
        <v>0</v>
      </c>
      <c r="G601" s="213">
        <f t="shared" si="345"/>
        <v>0</v>
      </c>
      <c r="H601" s="213">
        <f t="shared" si="345"/>
        <v>0</v>
      </c>
      <c r="I601" s="213">
        <f t="shared" si="345"/>
        <v>0</v>
      </c>
      <c r="J601" s="213">
        <f t="shared" si="345"/>
        <v>0</v>
      </c>
      <c r="K601" s="213">
        <f t="shared" si="345"/>
        <v>0</v>
      </c>
      <c r="L601" s="213">
        <f t="shared" si="345"/>
        <v>0</v>
      </c>
      <c r="M601" s="213">
        <f t="shared" si="345"/>
        <v>0</v>
      </c>
      <c r="N601" s="213">
        <f t="shared" si="345"/>
        <v>0</v>
      </c>
      <c r="O601" s="213">
        <f t="shared" si="345"/>
        <v>0</v>
      </c>
      <c r="P601" s="213">
        <f t="shared" si="345"/>
        <v>0</v>
      </c>
      <c r="Q601" s="213">
        <f t="shared" si="345"/>
        <v>0</v>
      </c>
      <c r="R601" s="213">
        <f t="shared" si="345"/>
        <v>0</v>
      </c>
      <c r="S601" s="213">
        <f t="shared" si="345"/>
        <v>0</v>
      </c>
      <c r="T601" s="213">
        <f t="shared" si="345"/>
        <v>0</v>
      </c>
      <c r="U601" s="213">
        <f t="shared" si="345"/>
        <v>0</v>
      </c>
      <c r="V601" s="213">
        <f t="shared" si="345"/>
        <v>0</v>
      </c>
      <c r="W601" s="213">
        <f t="shared" si="345"/>
        <v>0</v>
      </c>
      <c r="X601" s="213">
        <f t="shared" si="345"/>
        <v>0</v>
      </c>
      <c r="Y601" s="213">
        <f t="shared" si="345"/>
        <v>0</v>
      </c>
      <c r="Z601" s="213">
        <f t="shared" si="345"/>
        <v>0</v>
      </c>
      <c r="AA601" s="213">
        <f t="shared" si="345"/>
        <v>0</v>
      </c>
      <c r="AB601" s="213">
        <f t="shared" si="345"/>
        <v>0</v>
      </c>
      <c r="AC601" s="213">
        <f t="shared" si="345"/>
        <v>0</v>
      </c>
      <c r="AD601" s="213">
        <f t="shared" si="345"/>
        <v>0</v>
      </c>
      <c r="AE601" s="213">
        <f t="shared" si="345"/>
        <v>0</v>
      </c>
      <c r="AF601" s="213">
        <f t="shared" si="345"/>
        <v>0</v>
      </c>
      <c r="AG601" s="213">
        <f t="shared" si="345"/>
        <v>0</v>
      </c>
      <c r="AH601" s="213">
        <f t="shared" si="345"/>
        <v>0</v>
      </c>
      <c r="AI601" s="213">
        <f t="shared" si="345"/>
        <v>0</v>
      </c>
      <c r="AJ601" s="213">
        <f t="shared" si="345"/>
        <v>0</v>
      </c>
      <c r="AK601" s="213">
        <f t="shared" si="345"/>
        <v>0</v>
      </c>
      <c r="AL601" s="213">
        <f t="shared" si="345"/>
        <v>0</v>
      </c>
      <c r="AM601" s="213">
        <f t="shared" si="345"/>
        <v>0</v>
      </c>
      <c r="AN601" s="213">
        <f t="shared" si="345"/>
        <v>0</v>
      </c>
      <c r="AO601" s="213">
        <f t="shared" si="345"/>
        <v>0</v>
      </c>
      <c r="AP601" s="213">
        <f t="shared" si="345"/>
        <v>0</v>
      </c>
    </row>
    <row r="602" spans="1:42" x14ac:dyDescent="0.2">
      <c r="A602" s="4">
        <f t="shared" si="340"/>
        <v>8</v>
      </c>
      <c r="B602" s="233">
        <f t="shared" si="337"/>
        <v>0</v>
      </c>
      <c r="C602" s="213">
        <f t="shared" ref="C602:AP602" si="346">IF(C$2&gt;analysis_period,0,IF(C$2=equip1_reserve_freq*$A602,equip1_reserve_cost*system_capacity*1000*(1+inflation_rate/100)^B$2,0))</f>
        <v>0</v>
      </c>
      <c r="D602" s="213">
        <f t="shared" si="346"/>
        <v>0</v>
      </c>
      <c r="E602" s="213">
        <f t="shared" si="346"/>
        <v>0</v>
      </c>
      <c r="F602" s="213">
        <f t="shared" si="346"/>
        <v>0</v>
      </c>
      <c r="G602" s="213">
        <f t="shared" si="346"/>
        <v>0</v>
      </c>
      <c r="H602" s="213">
        <f t="shared" si="346"/>
        <v>0</v>
      </c>
      <c r="I602" s="213">
        <f t="shared" si="346"/>
        <v>0</v>
      </c>
      <c r="J602" s="213">
        <f t="shared" si="346"/>
        <v>0</v>
      </c>
      <c r="K602" s="213">
        <f t="shared" si="346"/>
        <v>0</v>
      </c>
      <c r="L602" s="213">
        <f t="shared" si="346"/>
        <v>0</v>
      </c>
      <c r="M602" s="213">
        <f t="shared" si="346"/>
        <v>0</v>
      </c>
      <c r="N602" s="213">
        <f t="shared" si="346"/>
        <v>0</v>
      </c>
      <c r="O602" s="213">
        <f t="shared" si="346"/>
        <v>0</v>
      </c>
      <c r="P602" s="213">
        <f t="shared" si="346"/>
        <v>0</v>
      </c>
      <c r="Q602" s="213">
        <f t="shared" si="346"/>
        <v>0</v>
      </c>
      <c r="R602" s="213">
        <f t="shared" si="346"/>
        <v>0</v>
      </c>
      <c r="S602" s="213">
        <f t="shared" si="346"/>
        <v>0</v>
      </c>
      <c r="T602" s="213">
        <f t="shared" si="346"/>
        <v>0</v>
      </c>
      <c r="U602" s="213">
        <f t="shared" si="346"/>
        <v>0</v>
      </c>
      <c r="V602" s="213">
        <f t="shared" si="346"/>
        <v>0</v>
      </c>
      <c r="W602" s="213">
        <f t="shared" si="346"/>
        <v>0</v>
      </c>
      <c r="X602" s="213">
        <f t="shared" si="346"/>
        <v>0</v>
      </c>
      <c r="Y602" s="213">
        <f t="shared" si="346"/>
        <v>0</v>
      </c>
      <c r="Z602" s="213">
        <f t="shared" si="346"/>
        <v>0</v>
      </c>
      <c r="AA602" s="213">
        <f t="shared" si="346"/>
        <v>0</v>
      </c>
      <c r="AB602" s="213">
        <f t="shared" si="346"/>
        <v>0</v>
      </c>
      <c r="AC602" s="213">
        <f t="shared" si="346"/>
        <v>0</v>
      </c>
      <c r="AD602" s="213">
        <f t="shared" si="346"/>
        <v>0</v>
      </c>
      <c r="AE602" s="213">
        <f t="shared" si="346"/>
        <v>0</v>
      </c>
      <c r="AF602" s="213">
        <f t="shared" si="346"/>
        <v>0</v>
      </c>
      <c r="AG602" s="213">
        <f t="shared" si="346"/>
        <v>0</v>
      </c>
      <c r="AH602" s="213">
        <f t="shared" si="346"/>
        <v>0</v>
      </c>
      <c r="AI602" s="213">
        <f t="shared" si="346"/>
        <v>0</v>
      </c>
      <c r="AJ602" s="213">
        <f t="shared" si="346"/>
        <v>0</v>
      </c>
      <c r="AK602" s="213">
        <f t="shared" si="346"/>
        <v>0</v>
      </c>
      <c r="AL602" s="213">
        <f t="shared" si="346"/>
        <v>0</v>
      </c>
      <c r="AM602" s="213">
        <f t="shared" si="346"/>
        <v>0</v>
      </c>
      <c r="AN602" s="213">
        <f t="shared" si="346"/>
        <v>0</v>
      </c>
      <c r="AO602" s="213">
        <f t="shared" si="346"/>
        <v>0</v>
      </c>
      <c r="AP602" s="213">
        <f t="shared" si="346"/>
        <v>0</v>
      </c>
    </row>
    <row r="603" spans="1:42" x14ac:dyDescent="0.2">
      <c r="A603" s="4">
        <f>A602+1</f>
        <v>9</v>
      </c>
      <c r="B603" s="233">
        <f t="shared" si="337"/>
        <v>0</v>
      </c>
      <c r="C603" s="213">
        <f t="shared" ref="C603:AP603" si="347">IF(C$2&gt;analysis_period,0,IF(C$2=equip1_reserve_freq*$A603,equip1_reserve_cost*system_capacity*1000*(1+inflation_rate/100)^B$2,0))</f>
        <v>0</v>
      </c>
      <c r="D603" s="213">
        <f t="shared" si="347"/>
        <v>0</v>
      </c>
      <c r="E603" s="213">
        <f t="shared" si="347"/>
        <v>0</v>
      </c>
      <c r="F603" s="213">
        <f t="shared" si="347"/>
        <v>0</v>
      </c>
      <c r="G603" s="213">
        <f t="shared" si="347"/>
        <v>0</v>
      </c>
      <c r="H603" s="213">
        <f t="shared" si="347"/>
        <v>0</v>
      </c>
      <c r="I603" s="213">
        <f t="shared" si="347"/>
        <v>0</v>
      </c>
      <c r="J603" s="213">
        <f t="shared" si="347"/>
        <v>0</v>
      </c>
      <c r="K603" s="213">
        <f t="shared" si="347"/>
        <v>0</v>
      </c>
      <c r="L603" s="213">
        <f t="shared" si="347"/>
        <v>0</v>
      </c>
      <c r="M603" s="213">
        <f t="shared" si="347"/>
        <v>0</v>
      </c>
      <c r="N603" s="213">
        <f t="shared" si="347"/>
        <v>0</v>
      </c>
      <c r="O603" s="213">
        <f t="shared" si="347"/>
        <v>0</v>
      </c>
      <c r="P603" s="213">
        <f t="shared" si="347"/>
        <v>0</v>
      </c>
      <c r="Q603" s="213">
        <f t="shared" si="347"/>
        <v>0</v>
      </c>
      <c r="R603" s="213">
        <f t="shared" si="347"/>
        <v>0</v>
      </c>
      <c r="S603" s="213">
        <f t="shared" si="347"/>
        <v>0</v>
      </c>
      <c r="T603" s="213">
        <f t="shared" si="347"/>
        <v>0</v>
      </c>
      <c r="U603" s="213">
        <f t="shared" si="347"/>
        <v>0</v>
      </c>
      <c r="V603" s="213">
        <f t="shared" si="347"/>
        <v>0</v>
      </c>
      <c r="W603" s="213">
        <f t="shared" si="347"/>
        <v>0</v>
      </c>
      <c r="X603" s="213">
        <f t="shared" si="347"/>
        <v>0</v>
      </c>
      <c r="Y603" s="213">
        <f t="shared" si="347"/>
        <v>0</v>
      </c>
      <c r="Z603" s="213">
        <f t="shared" si="347"/>
        <v>0</v>
      </c>
      <c r="AA603" s="213">
        <f t="shared" si="347"/>
        <v>0</v>
      </c>
      <c r="AB603" s="213">
        <f t="shared" si="347"/>
        <v>0</v>
      </c>
      <c r="AC603" s="213">
        <f t="shared" si="347"/>
        <v>0</v>
      </c>
      <c r="AD603" s="213">
        <f t="shared" si="347"/>
        <v>0</v>
      </c>
      <c r="AE603" s="213">
        <f t="shared" si="347"/>
        <v>0</v>
      </c>
      <c r="AF603" s="213">
        <f t="shared" si="347"/>
        <v>0</v>
      </c>
      <c r="AG603" s="213">
        <f t="shared" si="347"/>
        <v>0</v>
      </c>
      <c r="AH603" s="213">
        <f t="shared" si="347"/>
        <v>0</v>
      </c>
      <c r="AI603" s="213">
        <f t="shared" si="347"/>
        <v>0</v>
      </c>
      <c r="AJ603" s="213">
        <f t="shared" si="347"/>
        <v>0</v>
      </c>
      <c r="AK603" s="213">
        <f t="shared" si="347"/>
        <v>0</v>
      </c>
      <c r="AL603" s="213">
        <f t="shared" si="347"/>
        <v>0</v>
      </c>
      <c r="AM603" s="213">
        <f t="shared" si="347"/>
        <v>0</v>
      </c>
      <c r="AN603" s="213">
        <f t="shared" si="347"/>
        <v>0</v>
      </c>
      <c r="AO603" s="213">
        <f t="shared" si="347"/>
        <v>0</v>
      </c>
      <c r="AP603" s="213">
        <f t="shared" si="347"/>
        <v>0</v>
      </c>
    </row>
    <row r="604" spans="1:42" x14ac:dyDescent="0.2">
      <c r="A604" s="4">
        <f t="shared" si="340"/>
        <v>10</v>
      </c>
      <c r="B604" s="233">
        <f t="shared" si="337"/>
        <v>0</v>
      </c>
      <c r="C604" s="213">
        <f t="shared" ref="C604:AP604" si="348">IF(C$2&gt;analysis_period,0,IF(C$2=equip1_reserve_freq*$A604,equip1_reserve_cost*system_capacity*1000*(1+inflation_rate/100)^B$2,0))</f>
        <v>0</v>
      </c>
      <c r="D604" s="213">
        <f t="shared" si="348"/>
        <v>0</v>
      </c>
      <c r="E604" s="213">
        <f t="shared" si="348"/>
        <v>0</v>
      </c>
      <c r="F604" s="213">
        <f t="shared" si="348"/>
        <v>0</v>
      </c>
      <c r="G604" s="213">
        <f t="shared" si="348"/>
        <v>0</v>
      </c>
      <c r="H604" s="213">
        <f t="shared" si="348"/>
        <v>0</v>
      </c>
      <c r="I604" s="213">
        <f t="shared" si="348"/>
        <v>0</v>
      </c>
      <c r="J604" s="213">
        <f t="shared" si="348"/>
        <v>0</v>
      </c>
      <c r="K604" s="213">
        <f t="shared" si="348"/>
        <v>0</v>
      </c>
      <c r="L604" s="213">
        <f t="shared" si="348"/>
        <v>0</v>
      </c>
      <c r="M604" s="213">
        <f t="shared" si="348"/>
        <v>0</v>
      </c>
      <c r="N604" s="213">
        <f t="shared" si="348"/>
        <v>0</v>
      </c>
      <c r="O604" s="213">
        <f t="shared" si="348"/>
        <v>0</v>
      </c>
      <c r="P604" s="213">
        <f t="shared" si="348"/>
        <v>0</v>
      </c>
      <c r="Q604" s="213">
        <f t="shared" si="348"/>
        <v>0</v>
      </c>
      <c r="R604" s="213">
        <f t="shared" si="348"/>
        <v>0</v>
      </c>
      <c r="S604" s="213">
        <f t="shared" si="348"/>
        <v>0</v>
      </c>
      <c r="T604" s="213">
        <f t="shared" si="348"/>
        <v>0</v>
      </c>
      <c r="U604" s="213">
        <f t="shared" si="348"/>
        <v>0</v>
      </c>
      <c r="V604" s="213">
        <f t="shared" si="348"/>
        <v>0</v>
      </c>
      <c r="W604" s="213">
        <f t="shared" si="348"/>
        <v>0</v>
      </c>
      <c r="X604" s="213">
        <f t="shared" si="348"/>
        <v>0</v>
      </c>
      <c r="Y604" s="213">
        <f t="shared" si="348"/>
        <v>0</v>
      </c>
      <c r="Z604" s="213">
        <f t="shared" si="348"/>
        <v>0</v>
      </c>
      <c r="AA604" s="213">
        <f t="shared" si="348"/>
        <v>0</v>
      </c>
      <c r="AB604" s="213">
        <f t="shared" si="348"/>
        <v>0</v>
      </c>
      <c r="AC604" s="213">
        <f t="shared" si="348"/>
        <v>0</v>
      </c>
      <c r="AD604" s="213">
        <f t="shared" si="348"/>
        <v>0</v>
      </c>
      <c r="AE604" s="213">
        <f t="shared" si="348"/>
        <v>0</v>
      </c>
      <c r="AF604" s="213">
        <f t="shared" si="348"/>
        <v>0</v>
      </c>
      <c r="AG604" s="213">
        <f t="shared" si="348"/>
        <v>0</v>
      </c>
      <c r="AH604" s="213">
        <f t="shared" si="348"/>
        <v>0</v>
      </c>
      <c r="AI604" s="213">
        <f t="shared" si="348"/>
        <v>0</v>
      </c>
      <c r="AJ604" s="213">
        <f t="shared" si="348"/>
        <v>0</v>
      </c>
      <c r="AK604" s="213">
        <f t="shared" si="348"/>
        <v>0</v>
      </c>
      <c r="AL604" s="213">
        <f t="shared" si="348"/>
        <v>0</v>
      </c>
      <c r="AM604" s="213">
        <f t="shared" si="348"/>
        <v>0</v>
      </c>
      <c r="AN604" s="213">
        <f t="shared" si="348"/>
        <v>0</v>
      </c>
      <c r="AO604" s="213">
        <f t="shared" si="348"/>
        <v>0</v>
      </c>
      <c r="AP604" s="213">
        <f t="shared" si="348"/>
        <v>0</v>
      </c>
    </row>
    <row r="605" spans="1:42" x14ac:dyDescent="0.2">
      <c r="A605" s="37" t="s">
        <v>13</v>
      </c>
      <c r="B605" s="28"/>
      <c r="C605" s="217">
        <f>SUM(C595:C604)</f>
        <v>0</v>
      </c>
      <c r="D605" s="217">
        <f t="shared" ref="D605:AD605" si="349">SUM(D595:D604)</f>
        <v>0</v>
      </c>
      <c r="E605" s="217">
        <f t="shared" si="349"/>
        <v>0</v>
      </c>
      <c r="F605" s="217">
        <f t="shared" si="349"/>
        <v>0</v>
      </c>
      <c r="G605" s="217">
        <f t="shared" si="349"/>
        <v>0</v>
      </c>
      <c r="H605" s="217">
        <f t="shared" si="349"/>
        <v>0</v>
      </c>
      <c r="I605" s="217">
        <f t="shared" si="349"/>
        <v>0</v>
      </c>
      <c r="J605" s="217">
        <f t="shared" si="349"/>
        <v>0</v>
      </c>
      <c r="K605" s="217">
        <f t="shared" si="349"/>
        <v>0</v>
      </c>
      <c r="L605" s="217">
        <f t="shared" si="349"/>
        <v>0</v>
      </c>
      <c r="M605" s="217">
        <f t="shared" si="349"/>
        <v>0</v>
      </c>
      <c r="N605" s="217">
        <f t="shared" si="349"/>
        <v>0</v>
      </c>
      <c r="O605" s="217">
        <f t="shared" si="349"/>
        <v>0</v>
      </c>
      <c r="P605" s="217">
        <f t="shared" si="349"/>
        <v>0</v>
      </c>
      <c r="Q605" s="217">
        <f t="shared" si="349"/>
        <v>0</v>
      </c>
      <c r="R605" s="217">
        <f t="shared" si="349"/>
        <v>0</v>
      </c>
      <c r="S605" s="217">
        <f t="shared" si="349"/>
        <v>0</v>
      </c>
      <c r="T605" s="217">
        <f t="shared" si="349"/>
        <v>0</v>
      </c>
      <c r="U605" s="217">
        <f t="shared" si="349"/>
        <v>0</v>
      </c>
      <c r="V605" s="217">
        <f t="shared" si="349"/>
        <v>0</v>
      </c>
      <c r="W605" s="217">
        <f t="shared" si="349"/>
        <v>0</v>
      </c>
      <c r="X605" s="217">
        <f t="shared" si="349"/>
        <v>0</v>
      </c>
      <c r="Y605" s="217">
        <f t="shared" si="349"/>
        <v>0</v>
      </c>
      <c r="Z605" s="217">
        <f t="shared" si="349"/>
        <v>0</v>
      </c>
      <c r="AA605" s="217">
        <f t="shared" si="349"/>
        <v>0</v>
      </c>
      <c r="AB605" s="217">
        <f t="shared" si="349"/>
        <v>0</v>
      </c>
      <c r="AC605" s="217">
        <f t="shared" si="349"/>
        <v>0</v>
      </c>
      <c r="AD605" s="217">
        <f t="shared" si="349"/>
        <v>0</v>
      </c>
      <c r="AE605" s="217">
        <f t="shared" ref="AE605" si="350">SUM(AE595:AE604)</f>
        <v>0</v>
      </c>
      <c r="AF605" s="217">
        <f t="shared" ref="AF605:AP605" si="351">SUM(AF595:AF604)</f>
        <v>0</v>
      </c>
      <c r="AG605" s="217">
        <f t="shared" si="351"/>
        <v>0</v>
      </c>
      <c r="AH605" s="217">
        <f t="shared" si="351"/>
        <v>0</v>
      </c>
      <c r="AI605" s="217">
        <f t="shared" si="351"/>
        <v>0</v>
      </c>
      <c r="AJ605" s="217">
        <f t="shared" si="351"/>
        <v>0</v>
      </c>
      <c r="AK605" s="217">
        <f t="shared" si="351"/>
        <v>0</v>
      </c>
      <c r="AL605" s="217">
        <f t="shared" si="351"/>
        <v>0</v>
      </c>
      <c r="AM605" s="217">
        <f t="shared" si="351"/>
        <v>0</v>
      </c>
      <c r="AN605" s="217">
        <f t="shared" si="351"/>
        <v>0</v>
      </c>
      <c r="AO605" s="217">
        <f t="shared" si="351"/>
        <v>0</v>
      </c>
      <c r="AP605" s="217">
        <f t="shared" si="351"/>
        <v>0</v>
      </c>
    </row>
    <row r="606" spans="1:42" x14ac:dyDescent="0.2">
      <c r="A606" s="4" t="s">
        <v>333</v>
      </c>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4">
        <v>1</v>
      </c>
      <c r="B607" s="233">
        <f t="shared" ref="B607:B616" si="352">SUM(C607:AP607)</f>
        <v>0</v>
      </c>
      <c r="C607" s="217">
        <f t="shared" ref="C607:AP607" si="353">IF(C$2&lt;=equip1_reserve_freq*$A$595,$B$595/(equip1_reserve_freq),0)</f>
        <v>0</v>
      </c>
      <c r="D607" s="217">
        <f t="shared" si="353"/>
        <v>0</v>
      </c>
      <c r="E607" s="217">
        <f t="shared" si="353"/>
        <v>0</v>
      </c>
      <c r="F607" s="217">
        <f t="shared" si="353"/>
        <v>0</v>
      </c>
      <c r="G607" s="217">
        <f t="shared" si="353"/>
        <v>0</v>
      </c>
      <c r="H607" s="217">
        <f t="shared" si="353"/>
        <v>0</v>
      </c>
      <c r="I607" s="217">
        <f t="shared" si="353"/>
        <v>0</v>
      </c>
      <c r="J607" s="217">
        <f t="shared" si="353"/>
        <v>0</v>
      </c>
      <c r="K607" s="217">
        <f t="shared" si="353"/>
        <v>0</v>
      </c>
      <c r="L607" s="217">
        <f t="shared" si="353"/>
        <v>0</v>
      </c>
      <c r="M607" s="217">
        <f t="shared" si="353"/>
        <v>0</v>
      </c>
      <c r="N607" s="217">
        <f t="shared" si="353"/>
        <v>0</v>
      </c>
      <c r="O607" s="217">
        <f t="shared" si="353"/>
        <v>0</v>
      </c>
      <c r="P607" s="217">
        <f t="shared" si="353"/>
        <v>0</v>
      </c>
      <c r="Q607" s="217">
        <f t="shared" si="353"/>
        <v>0</v>
      </c>
      <c r="R607" s="217">
        <f t="shared" si="353"/>
        <v>0</v>
      </c>
      <c r="S607" s="217">
        <f t="shared" si="353"/>
        <v>0</v>
      </c>
      <c r="T607" s="217">
        <f t="shared" si="353"/>
        <v>0</v>
      </c>
      <c r="U607" s="217">
        <f t="shared" si="353"/>
        <v>0</v>
      </c>
      <c r="V607" s="217">
        <f t="shared" si="353"/>
        <v>0</v>
      </c>
      <c r="W607" s="217">
        <f t="shared" si="353"/>
        <v>0</v>
      </c>
      <c r="X607" s="217">
        <f t="shared" si="353"/>
        <v>0</v>
      </c>
      <c r="Y607" s="217">
        <f t="shared" si="353"/>
        <v>0</v>
      </c>
      <c r="Z607" s="217">
        <f t="shared" si="353"/>
        <v>0</v>
      </c>
      <c r="AA607" s="217">
        <f t="shared" si="353"/>
        <v>0</v>
      </c>
      <c r="AB607" s="217">
        <f t="shared" si="353"/>
        <v>0</v>
      </c>
      <c r="AC607" s="217">
        <f t="shared" si="353"/>
        <v>0</v>
      </c>
      <c r="AD607" s="217">
        <f t="shared" si="353"/>
        <v>0</v>
      </c>
      <c r="AE607" s="217">
        <f t="shared" si="353"/>
        <v>0</v>
      </c>
      <c r="AF607" s="217">
        <f t="shared" si="353"/>
        <v>0</v>
      </c>
      <c r="AG607" s="217">
        <f t="shared" si="353"/>
        <v>0</v>
      </c>
      <c r="AH607" s="217">
        <f t="shared" si="353"/>
        <v>0</v>
      </c>
      <c r="AI607" s="217">
        <f t="shared" si="353"/>
        <v>0</v>
      </c>
      <c r="AJ607" s="217">
        <f t="shared" si="353"/>
        <v>0</v>
      </c>
      <c r="AK607" s="217">
        <f t="shared" si="353"/>
        <v>0</v>
      </c>
      <c r="AL607" s="217">
        <f t="shared" si="353"/>
        <v>0</v>
      </c>
      <c r="AM607" s="217">
        <f t="shared" si="353"/>
        <v>0</v>
      </c>
      <c r="AN607" s="217">
        <f t="shared" si="353"/>
        <v>0</v>
      </c>
      <c r="AO607" s="217">
        <f t="shared" si="353"/>
        <v>0</v>
      </c>
      <c r="AP607" s="217">
        <f t="shared" si="353"/>
        <v>0</v>
      </c>
    </row>
    <row r="608" spans="1:42" x14ac:dyDescent="0.2">
      <c r="A608" s="4">
        <f>A607+1</f>
        <v>2</v>
      </c>
      <c r="B608" s="233">
        <f t="shared" si="352"/>
        <v>0</v>
      </c>
      <c r="C608" s="235">
        <f t="shared" ref="C608:AP608" si="354">IF(AND(C$2&gt;equip1_reserve_freq*$A595,C$2&lt;=equip1_reserve_freq*$A596),$B596/(equip1_reserve_freq),0)</f>
        <v>0</v>
      </c>
      <c r="D608" s="213">
        <f t="shared" si="354"/>
        <v>0</v>
      </c>
      <c r="E608" s="213">
        <f t="shared" si="354"/>
        <v>0</v>
      </c>
      <c r="F608" s="213">
        <f t="shared" si="354"/>
        <v>0</v>
      </c>
      <c r="G608" s="213">
        <f t="shared" si="354"/>
        <v>0</v>
      </c>
      <c r="H608" s="213">
        <f t="shared" si="354"/>
        <v>0</v>
      </c>
      <c r="I608" s="213">
        <f t="shared" si="354"/>
        <v>0</v>
      </c>
      <c r="J608" s="213">
        <f t="shared" si="354"/>
        <v>0</v>
      </c>
      <c r="K608" s="213">
        <f t="shared" si="354"/>
        <v>0</v>
      </c>
      <c r="L608" s="213">
        <f t="shared" si="354"/>
        <v>0</v>
      </c>
      <c r="M608" s="213">
        <f t="shared" si="354"/>
        <v>0</v>
      </c>
      <c r="N608" s="213">
        <f t="shared" si="354"/>
        <v>0</v>
      </c>
      <c r="O608" s="213">
        <f t="shared" si="354"/>
        <v>0</v>
      </c>
      <c r="P608" s="213">
        <f t="shared" si="354"/>
        <v>0</v>
      </c>
      <c r="Q608" s="213">
        <f t="shared" si="354"/>
        <v>0</v>
      </c>
      <c r="R608" s="213">
        <f t="shared" si="354"/>
        <v>0</v>
      </c>
      <c r="S608" s="213">
        <f t="shared" si="354"/>
        <v>0</v>
      </c>
      <c r="T608" s="213">
        <f t="shared" si="354"/>
        <v>0</v>
      </c>
      <c r="U608" s="213">
        <f t="shared" si="354"/>
        <v>0</v>
      </c>
      <c r="V608" s="213">
        <f t="shared" si="354"/>
        <v>0</v>
      </c>
      <c r="W608" s="213">
        <f t="shared" si="354"/>
        <v>0</v>
      </c>
      <c r="X608" s="213">
        <f t="shared" si="354"/>
        <v>0</v>
      </c>
      <c r="Y608" s="213">
        <f t="shared" si="354"/>
        <v>0</v>
      </c>
      <c r="Z608" s="213">
        <f t="shared" si="354"/>
        <v>0</v>
      </c>
      <c r="AA608" s="213">
        <f t="shared" si="354"/>
        <v>0</v>
      </c>
      <c r="AB608" s="213">
        <f t="shared" si="354"/>
        <v>0</v>
      </c>
      <c r="AC608" s="213">
        <f t="shared" si="354"/>
        <v>0</v>
      </c>
      <c r="AD608" s="213">
        <f t="shared" si="354"/>
        <v>0</v>
      </c>
      <c r="AE608" s="213">
        <f t="shared" si="354"/>
        <v>0</v>
      </c>
      <c r="AF608" s="213">
        <f t="shared" si="354"/>
        <v>0</v>
      </c>
      <c r="AG608" s="213">
        <f t="shared" si="354"/>
        <v>0</v>
      </c>
      <c r="AH608" s="213">
        <f t="shared" si="354"/>
        <v>0</v>
      </c>
      <c r="AI608" s="213">
        <f t="shared" si="354"/>
        <v>0</v>
      </c>
      <c r="AJ608" s="213">
        <f t="shared" si="354"/>
        <v>0</v>
      </c>
      <c r="AK608" s="213">
        <f t="shared" si="354"/>
        <v>0</v>
      </c>
      <c r="AL608" s="213">
        <f t="shared" si="354"/>
        <v>0</v>
      </c>
      <c r="AM608" s="213">
        <f t="shared" si="354"/>
        <v>0</v>
      </c>
      <c r="AN608" s="213">
        <f t="shared" si="354"/>
        <v>0</v>
      </c>
      <c r="AO608" s="213">
        <f t="shared" si="354"/>
        <v>0</v>
      </c>
      <c r="AP608" s="213">
        <f t="shared" si="354"/>
        <v>0</v>
      </c>
    </row>
    <row r="609" spans="1:42" x14ac:dyDescent="0.2">
      <c r="A609" s="4">
        <f t="shared" ref="A609:A614" si="355">A608+1</f>
        <v>3</v>
      </c>
      <c r="B609" s="233">
        <f t="shared" si="352"/>
        <v>0</v>
      </c>
      <c r="C609" s="235">
        <f t="shared" ref="C609:AP609" si="356">IF(AND(C$2&gt;equip1_reserve_freq*$A596,C$2&lt;=equip1_reserve_freq*$A597),$B597/(equip1_reserve_freq),0)</f>
        <v>0</v>
      </c>
      <c r="D609" s="213">
        <f t="shared" si="356"/>
        <v>0</v>
      </c>
      <c r="E609" s="213">
        <f t="shared" si="356"/>
        <v>0</v>
      </c>
      <c r="F609" s="213">
        <f t="shared" si="356"/>
        <v>0</v>
      </c>
      <c r="G609" s="213">
        <f t="shared" si="356"/>
        <v>0</v>
      </c>
      <c r="H609" s="213">
        <f t="shared" si="356"/>
        <v>0</v>
      </c>
      <c r="I609" s="213">
        <f t="shared" si="356"/>
        <v>0</v>
      </c>
      <c r="J609" s="213">
        <f t="shared" si="356"/>
        <v>0</v>
      </c>
      <c r="K609" s="213">
        <f t="shared" si="356"/>
        <v>0</v>
      </c>
      <c r="L609" s="213">
        <f t="shared" si="356"/>
        <v>0</v>
      </c>
      <c r="M609" s="213">
        <f t="shared" si="356"/>
        <v>0</v>
      </c>
      <c r="N609" s="213">
        <f t="shared" si="356"/>
        <v>0</v>
      </c>
      <c r="O609" s="213">
        <f t="shared" si="356"/>
        <v>0</v>
      </c>
      <c r="P609" s="213">
        <f t="shared" si="356"/>
        <v>0</v>
      </c>
      <c r="Q609" s="213">
        <f t="shared" si="356"/>
        <v>0</v>
      </c>
      <c r="R609" s="213">
        <f t="shared" si="356"/>
        <v>0</v>
      </c>
      <c r="S609" s="213">
        <f t="shared" si="356"/>
        <v>0</v>
      </c>
      <c r="T609" s="213">
        <f t="shared" si="356"/>
        <v>0</v>
      </c>
      <c r="U609" s="213">
        <f t="shared" si="356"/>
        <v>0</v>
      </c>
      <c r="V609" s="213">
        <f t="shared" si="356"/>
        <v>0</v>
      </c>
      <c r="W609" s="213">
        <f t="shared" si="356"/>
        <v>0</v>
      </c>
      <c r="X609" s="213">
        <f t="shared" si="356"/>
        <v>0</v>
      </c>
      <c r="Y609" s="213">
        <f t="shared" si="356"/>
        <v>0</v>
      </c>
      <c r="Z609" s="213">
        <f t="shared" si="356"/>
        <v>0</v>
      </c>
      <c r="AA609" s="213">
        <f t="shared" si="356"/>
        <v>0</v>
      </c>
      <c r="AB609" s="213">
        <f t="shared" si="356"/>
        <v>0</v>
      </c>
      <c r="AC609" s="213">
        <f t="shared" si="356"/>
        <v>0</v>
      </c>
      <c r="AD609" s="213">
        <f t="shared" si="356"/>
        <v>0</v>
      </c>
      <c r="AE609" s="213">
        <f t="shared" si="356"/>
        <v>0</v>
      </c>
      <c r="AF609" s="213">
        <f t="shared" si="356"/>
        <v>0</v>
      </c>
      <c r="AG609" s="213">
        <f t="shared" si="356"/>
        <v>0</v>
      </c>
      <c r="AH609" s="213">
        <f t="shared" si="356"/>
        <v>0</v>
      </c>
      <c r="AI609" s="213">
        <f t="shared" si="356"/>
        <v>0</v>
      </c>
      <c r="AJ609" s="213">
        <f t="shared" si="356"/>
        <v>0</v>
      </c>
      <c r="AK609" s="213">
        <f t="shared" si="356"/>
        <v>0</v>
      </c>
      <c r="AL609" s="213">
        <f t="shared" si="356"/>
        <v>0</v>
      </c>
      <c r="AM609" s="213">
        <f t="shared" si="356"/>
        <v>0</v>
      </c>
      <c r="AN609" s="213">
        <f t="shared" si="356"/>
        <v>0</v>
      </c>
      <c r="AO609" s="213">
        <f t="shared" si="356"/>
        <v>0</v>
      </c>
      <c r="AP609" s="213">
        <f t="shared" si="356"/>
        <v>0</v>
      </c>
    </row>
    <row r="610" spans="1:42" x14ac:dyDescent="0.2">
      <c r="A610" s="4">
        <f t="shared" si="355"/>
        <v>4</v>
      </c>
      <c r="B610" s="233">
        <f t="shared" si="352"/>
        <v>0</v>
      </c>
      <c r="C610" s="235">
        <f t="shared" ref="C610:AP610" si="357">IF(AND(C$2&gt;equip1_reserve_freq*$A597,C$2&lt;=equip1_reserve_freq*$A598),$B598/(equip1_reserve_freq),0)</f>
        <v>0</v>
      </c>
      <c r="D610" s="213">
        <f t="shared" si="357"/>
        <v>0</v>
      </c>
      <c r="E610" s="213">
        <f t="shared" si="357"/>
        <v>0</v>
      </c>
      <c r="F610" s="213">
        <f t="shared" si="357"/>
        <v>0</v>
      </c>
      <c r="G610" s="213">
        <f t="shared" si="357"/>
        <v>0</v>
      </c>
      <c r="H610" s="213">
        <f t="shared" si="357"/>
        <v>0</v>
      </c>
      <c r="I610" s="213">
        <f t="shared" si="357"/>
        <v>0</v>
      </c>
      <c r="J610" s="213">
        <f t="shared" si="357"/>
        <v>0</v>
      </c>
      <c r="K610" s="213">
        <f t="shared" si="357"/>
        <v>0</v>
      </c>
      <c r="L610" s="213">
        <f t="shared" si="357"/>
        <v>0</v>
      </c>
      <c r="M610" s="213">
        <f t="shared" si="357"/>
        <v>0</v>
      </c>
      <c r="N610" s="213">
        <f t="shared" si="357"/>
        <v>0</v>
      </c>
      <c r="O610" s="213">
        <f t="shared" si="357"/>
        <v>0</v>
      </c>
      <c r="P610" s="213">
        <f t="shared" si="357"/>
        <v>0</v>
      </c>
      <c r="Q610" s="213">
        <f t="shared" si="357"/>
        <v>0</v>
      </c>
      <c r="R610" s="213">
        <f t="shared" si="357"/>
        <v>0</v>
      </c>
      <c r="S610" s="213">
        <f t="shared" si="357"/>
        <v>0</v>
      </c>
      <c r="T610" s="213">
        <f t="shared" si="357"/>
        <v>0</v>
      </c>
      <c r="U610" s="213">
        <f t="shared" si="357"/>
        <v>0</v>
      </c>
      <c r="V610" s="213">
        <f t="shared" si="357"/>
        <v>0</v>
      </c>
      <c r="W610" s="213">
        <f t="shared" si="357"/>
        <v>0</v>
      </c>
      <c r="X610" s="213">
        <f t="shared" si="357"/>
        <v>0</v>
      </c>
      <c r="Y610" s="213">
        <f t="shared" si="357"/>
        <v>0</v>
      </c>
      <c r="Z610" s="213">
        <f t="shared" si="357"/>
        <v>0</v>
      </c>
      <c r="AA610" s="213">
        <f t="shared" si="357"/>
        <v>0</v>
      </c>
      <c r="AB610" s="213">
        <f t="shared" si="357"/>
        <v>0</v>
      </c>
      <c r="AC610" s="213">
        <f t="shared" si="357"/>
        <v>0</v>
      </c>
      <c r="AD610" s="213">
        <f t="shared" si="357"/>
        <v>0</v>
      </c>
      <c r="AE610" s="213">
        <f t="shared" si="357"/>
        <v>0</v>
      </c>
      <c r="AF610" s="213">
        <f t="shared" si="357"/>
        <v>0</v>
      </c>
      <c r="AG610" s="213">
        <f t="shared" si="357"/>
        <v>0</v>
      </c>
      <c r="AH610" s="213">
        <f t="shared" si="357"/>
        <v>0</v>
      </c>
      <c r="AI610" s="213">
        <f t="shared" si="357"/>
        <v>0</v>
      </c>
      <c r="AJ610" s="213">
        <f t="shared" si="357"/>
        <v>0</v>
      </c>
      <c r="AK610" s="213">
        <f t="shared" si="357"/>
        <v>0</v>
      </c>
      <c r="AL610" s="213">
        <f t="shared" si="357"/>
        <v>0</v>
      </c>
      <c r="AM610" s="213">
        <f t="shared" si="357"/>
        <v>0</v>
      </c>
      <c r="AN610" s="213">
        <f t="shared" si="357"/>
        <v>0</v>
      </c>
      <c r="AO610" s="213">
        <f t="shared" si="357"/>
        <v>0</v>
      </c>
      <c r="AP610" s="213">
        <f t="shared" si="357"/>
        <v>0</v>
      </c>
    </row>
    <row r="611" spans="1:42" x14ac:dyDescent="0.2">
      <c r="A611" s="4">
        <f t="shared" si="355"/>
        <v>5</v>
      </c>
      <c r="B611" s="233">
        <f t="shared" si="352"/>
        <v>0</v>
      </c>
      <c r="C611" s="235">
        <f t="shared" ref="C611:AP611" si="358">IF(AND(C$2&gt;equip1_reserve_freq*$A598,C$2&lt;=equip1_reserve_freq*$A599),$B599/(equip1_reserve_freq),0)</f>
        <v>0</v>
      </c>
      <c r="D611" s="213">
        <f t="shared" si="358"/>
        <v>0</v>
      </c>
      <c r="E611" s="213">
        <f t="shared" si="358"/>
        <v>0</v>
      </c>
      <c r="F611" s="213">
        <f t="shared" si="358"/>
        <v>0</v>
      </c>
      <c r="G611" s="213">
        <f t="shared" si="358"/>
        <v>0</v>
      </c>
      <c r="H611" s="213">
        <f t="shared" si="358"/>
        <v>0</v>
      </c>
      <c r="I611" s="213">
        <f t="shared" si="358"/>
        <v>0</v>
      </c>
      <c r="J611" s="213">
        <f t="shared" si="358"/>
        <v>0</v>
      </c>
      <c r="K611" s="213">
        <f t="shared" si="358"/>
        <v>0</v>
      </c>
      <c r="L611" s="213">
        <f t="shared" si="358"/>
        <v>0</v>
      </c>
      <c r="M611" s="213">
        <f t="shared" si="358"/>
        <v>0</v>
      </c>
      <c r="N611" s="213">
        <f t="shared" si="358"/>
        <v>0</v>
      </c>
      <c r="O611" s="213">
        <f t="shared" si="358"/>
        <v>0</v>
      </c>
      <c r="P611" s="213">
        <f t="shared" si="358"/>
        <v>0</v>
      </c>
      <c r="Q611" s="213">
        <f t="shared" si="358"/>
        <v>0</v>
      </c>
      <c r="R611" s="213">
        <f t="shared" si="358"/>
        <v>0</v>
      </c>
      <c r="S611" s="213">
        <f t="shared" si="358"/>
        <v>0</v>
      </c>
      <c r="T611" s="213">
        <f t="shared" si="358"/>
        <v>0</v>
      </c>
      <c r="U611" s="213">
        <f t="shared" si="358"/>
        <v>0</v>
      </c>
      <c r="V611" s="213">
        <f t="shared" si="358"/>
        <v>0</v>
      </c>
      <c r="W611" s="213">
        <f t="shared" si="358"/>
        <v>0</v>
      </c>
      <c r="X611" s="213">
        <f t="shared" si="358"/>
        <v>0</v>
      </c>
      <c r="Y611" s="213">
        <f t="shared" si="358"/>
        <v>0</v>
      </c>
      <c r="Z611" s="213">
        <f t="shared" si="358"/>
        <v>0</v>
      </c>
      <c r="AA611" s="213">
        <f t="shared" si="358"/>
        <v>0</v>
      </c>
      <c r="AB611" s="213">
        <f t="shared" si="358"/>
        <v>0</v>
      </c>
      <c r="AC611" s="213">
        <f t="shared" si="358"/>
        <v>0</v>
      </c>
      <c r="AD611" s="213">
        <f t="shared" si="358"/>
        <v>0</v>
      </c>
      <c r="AE611" s="213">
        <f t="shared" si="358"/>
        <v>0</v>
      </c>
      <c r="AF611" s="213">
        <f t="shared" si="358"/>
        <v>0</v>
      </c>
      <c r="AG611" s="213">
        <f t="shared" si="358"/>
        <v>0</v>
      </c>
      <c r="AH611" s="213">
        <f t="shared" si="358"/>
        <v>0</v>
      </c>
      <c r="AI611" s="213">
        <f t="shared" si="358"/>
        <v>0</v>
      </c>
      <c r="AJ611" s="213">
        <f t="shared" si="358"/>
        <v>0</v>
      </c>
      <c r="AK611" s="213">
        <f t="shared" si="358"/>
        <v>0</v>
      </c>
      <c r="AL611" s="213">
        <f t="shared" si="358"/>
        <v>0</v>
      </c>
      <c r="AM611" s="213">
        <f t="shared" si="358"/>
        <v>0</v>
      </c>
      <c r="AN611" s="213">
        <f t="shared" si="358"/>
        <v>0</v>
      </c>
      <c r="AO611" s="213">
        <f t="shared" si="358"/>
        <v>0</v>
      </c>
      <c r="AP611" s="213">
        <f t="shared" si="358"/>
        <v>0</v>
      </c>
    </row>
    <row r="612" spans="1:42" x14ac:dyDescent="0.2">
      <c r="A612" s="4">
        <f t="shared" si="355"/>
        <v>6</v>
      </c>
      <c r="B612" s="233">
        <f t="shared" si="352"/>
        <v>0</v>
      </c>
      <c r="C612" s="235">
        <f t="shared" ref="C612:AP612" si="359">IF(AND(C$2&gt;equip1_reserve_freq*$A599,C$2&lt;=equip1_reserve_freq*$A600),$B600/(equip1_reserve_freq),0)</f>
        <v>0</v>
      </c>
      <c r="D612" s="213">
        <f t="shared" si="359"/>
        <v>0</v>
      </c>
      <c r="E612" s="213">
        <f t="shared" si="359"/>
        <v>0</v>
      </c>
      <c r="F612" s="213">
        <f t="shared" si="359"/>
        <v>0</v>
      </c>
      <c r="G612" s="213">
        <f t="shared" si="359"/>
        <v>0</v>
      </c>
      <c r="H612" s="213">
        <f t="shared" si="359"/>
        <v>0</v>
      </c>
      <c r="I612" s="213">
        <f t="shared" si="359"/>
        <v>0</v>
      </c>
      <c r="J612" s="213">
        <f t="shared" si="359"/>
        <v>0</v>
      </c>
      <c r="K612" s="213">
        <f t="shared" si="359"/>
        <v>0</v>
      </c>
      <c r="L612" s="213">
        <f t="shared" si="359"/>
        <v>0</v>
      </c>
      <c r="M612" s="213">
        <f t="shared" si="359"/>
        <v>0</v>
      </c>
      <c r="N612" s="213">
        <f t="shared" si="359"/>
        <v>0</v>
      </c>
      <c r="O612" s="213">
        <f t="shared" si="359"/>
        <v>0</v>
      </c>
      <c r="P612" s="213">
        <f t="shared" si="359"/>
        <v>0</v>
      </c>
      <c r="Q612" s="213">
        <f t="shared" si="359"/>
        <v>0</v>
      </c>
      <c r="R612" s="213">
        <f t="shared" si="359"/>
        <v>0</v>
      </c>
      <c r="S612" s="213">
        <f t="shared" si="359"/>
        <v>0</v>
      </c>
      <c r="T612" s="213">
        <f t="shared" si="359"/>
        <v>0</v>
      </c>
      <c r="U612" s="213">
        <f t="shared" si="359"/>
        <v>0</v>
      </c>
      <c r="V612" s="213">
        <f t="shared" si="359"/>
        <v>0</v>
      </c>
      <c r="W612" s="213">
        <f t="shared" si="359"/>
        <v>0</v>
      </c>
      <c r="X612" s="213">
        <f t="shared" si="359"/>
        <v>0</v>
      </c>
      <c r="Y612" s="213">
        <f t="shared" si="359"/>
        <v>0</v>
      </c>
      <c r="Z612" s="213">
        <f t="shared" si="359"/>
        <v>0</v>
      </c>
      <c r="AA612" s="213">
        <f t="shared" si="359"/>
        <v>0</v>
      </c>
      <c r="AB612" s="213">
        <f t="shared" si="359"/>
        <v>0</v>
      </c>
      <c r="AC612" s="213">
        <f t="shared" si="359"/>
        <v>0</v>
      </c>
      <c r="AD612" s="213">
        <f t="shared" si="359"/>
        <v>0</v>
      </c>
      <c r="AE612" s="213">
        <f t="shared" si="359"/>
        <v>0</v>
      </c>
      <c r="AF612" s="213">
        <f t="shared" si="359"/>
        <v>0</v>
      </c>
      <c r="AG612" s="213">
        <f t="shared" si="359"/>
        <v>0</v>
      </c>
      <c r="AH612" s="213">
        <f t="shared" si="359"/>
        <v>0</v>
      </c>
      <c r="AI612" s="213">
        <f t="shared" si="359"/>
        <v>0</v>
      </c>
      <c r="AJ612" s="213">
        <f t="shared" si="359"/>
        <v>0</v>
      </c>
      <c r="AK612" s="213">
        <f t="shared" si="359"/>
        <v>0</v>
      </c>
      <c r="AL612" s="213">
        <f t="shared" si="359"/>
        <v>0</v>
      </c>
      <c r="AM612" s="213">
        <f t="shared" si="359"/>
        <v>0</v>
      </c>
      <c r="AN612" s="213">
        <f t="shared" si="359"/>
        <v>0</v>
      </c>
      <c r="AO612" s="213">
        <f t="shared" si="359"/>
        <v>0</v>
      </c>
      <c r="AP612" s="213">
        <f t="shared" si="359"/>
        <v>0</v>
      </c>
    </row>
    <row r="613" spans="1:42" x14ac:dyDescent="0.2">
      <c r="A613" s="4">
        <f t="shared" si="355"/>
        <v>7</v>
      </c>
      <c r="B613" s="233">
        <f t="shared" si="352"/>
        <v>0</v>
      </c>
      <c r="C613" s="235">
        <f t="shared" ref="C613:AP613" si="360">IF(AND(C$2&gt;equip1_reserve_freq*$A600,C$2&lt;=equip1_reserve_freq*$A601),$B601/(equip1_reserve_freq),0)</f>
        <v>0</v>
      </c>
      <c r="D613" s="213">
        <f t="shared" si="360"/>
        <v>0</v>
      </c>
      <c r="E613" s="213">
        <f t="shared" si="360"/>
        <v>0</v>
      </c>
      <c r="F613" s="213">
        <f t="shared" si="360"/>
        <v>0</v>
      </c>
      <c r="G613" s="213">
        <f t="shared" si="360"/>
        <v>0</v>
      </c>
      <c r="H613" s="213">
        <f t="shared" si="360"/>
        <v>0</v>
      </c>
      <c r="I613" s="213">
        <f t="shared" si="360"/>
        <v>0</v>
      </c>
      <c r="J613" s="213">
        <f t="shared" si="360"/>
        <v>0</v>
      </c>
      <c r="K613" s="213">
        <f t="shared" si="360"/>
        <v>0</v>
      </c>
      <c r="L613" s="213">
        <f t="shared" si="360"/>
        <v>0</v>
      </c>
      <c r="M613" s="213">
        <f t="shared" si="360"/>
        <v>0</v>
      </c>
      <c r="N613" s="213">
        <f t="shared" si="360"/>
        <v>0</v>
      </c>
      <c r="O613" s="213">
        <f t="shared" si="360"/>
        <v>0</v>
      </c>
      <c r="P613" s="213">
        <f t="shared" si="360"/>
        <v>0</v>
      </c>
      <c r="Q613" s="213">
        <f t="shared" si="360"/>
        <v>0</v>
      </c>
      <c r="R613" s="213">
        <f t="shared" si="360"/>
        <v>0</v>
      </c>
      <c r="S613" s="213">
        <f t="shared" si="360"/>
        <v>0</v>
      </c>
      <c r="T613" s="213">
        <f t="shared" si="360"/>
        <v>0</v>
      </c>
      <c r="U613" s="213">
        <f t="shared" si="360"/>
        <v>0</v>
      </c>
      <c r="V613" s="213">
        <f t="shared" si="360"/>
        <v>0</v>
      </c>
      <c r="W613" s="213">
        <f t="shared" si="360"/>
        <v>0</v>
      </c>
      <c r="X613" s="213">
        <f t="shared" si="360"/>
        <v>0</v>
      </c>
      <c r="Y613" s="213">
        <f t="shared" si="360"/>
        <v>0</v>
      </c>
      <c r="Z613" s="213">
        <f t="shared" si="360"/>
        <v>0</v>
      </c>
      <c r="AA613" s="213">
        <f t="shared" si="360"/>
        <v>0</v>
      </c>
      <c r="AB613" s="213">
        <f t="shared" si="360"/>
        <v>0</v>
      </c>
      <c r="AC613" s="213">
        <f t="shared" si="360"/>
        <v>0</v>
      </c>
      <c r="AD613" s="213">
        <f t="shared" si="360"/>
        <v>0</v>
      </c>
      <c r="AE613" s="213">
        <f t="shared" si="360"/>
        <v>0</v>
      </c>
      <c r="AF613" s="213">
        <f t="shared" si="360"/>
        <v>0</v>
      </c>
      <c r="AG613" s="213">
        <f t="shared" si="360"/>
        <v>0</v>
      </c>
      <c r="AH613" s="213">
        <f t="shared" si="360"/>
        <v>0</v>
      </c>
      <c r="AI613" s="213">
        <f t="shared" si="360"/>
        <v>0</v>
      </c>
      <c r="AJ613" s="213">
        <f t="shared" si="360"/>
        <v>0</v>
      </c>
      <c r="AK613" s="213">
        <f t="shared" si="360"/>
        <v>0</v>
      </c>
      <c r="AL613" s="213">
        <f t="shared" si="360"/>
        <v>0</v>
      </c>
      <c r="AM613" s="213">
        <f t="shared" si="360"/>
        <v>0</v>
      </c>
      <c r="AN613" s="213">
        <f t="shared" si="360"/>
        <v>0</v>
      </c>
      <c r="AO613" s="213">
        <f t="shared" si="360"/>
        <v>0</v>
      </c>
      <c r="AP613" s="213">
        <f t="shared" si="360"/>
        <v>0</v>
      </c>
    </row>
    <row r="614" spans="1:42" x14ac:dyDescent="0.2">
      <c r="A614" s="4">
        <f t="shared" si="355"/>
        <v>8</v>
      </c>
      <c r="B614" s="233">
        <f t="shared" si="352"/>
        <v>0</v>
      </c>
      <c r="C614" s="235">
        <f t="shared" ref="C614:AP614" si="361">IF(AND(C$2&gt;equip1_reserve_freq*$A601,C$2&lt;=equip1_reserve_freq*$A602),$B602/(equip1_reserve_freq),0)</f>
        <v>0</v>
      </c>
      <c r="D614" s="213">
        <f t="shared" si="361"/>
        <v>0</v>
      </c>
      <c r="E614" s="213">
        <f t="shared" si="361"/>
        <v>0</v>
      </c>
      <c r="F614" s="213">
        <f t="shared" si="361"/>
        <v>0</v>
      </c>
      <c r="G614" s="213">
        <f t="shared" si="361"/>
        <v>0</v>
      </c>
      <c r="H614" s="213">
        <f t="shared" si="361"/>
        <v>0</v>
      </c>
      <c r="I614" s="213">
        <f t="shared" si="361"/>
        <v>0</v>
      </c>
      <c r="J614" s="213">
        <f t="shared" si="361"/>
        <v>0</v>
      </c>
      <c r="K614" s="213">
        <f t="shared" si="361"/>
        <v>0</v>
      </c>
      <c r="L614" s="213">
        <f t="shared" si="361"/>
        <v>0</v>
      </c>
      <c r="M614" s="213">
        <f t="shared" si="361"/>
        <v>0</v>
      </c>
      <c r="N614" s="213">
        <f t="shared" si="361"/>
        <v>0</v>
      </c>
      <c r="O614" s="213">
        <f t="shared" si="361"/>
        <v>0</v>
      </c>
      <c r="P614" s="213">
        <f t="shared" si="361"/>
        <v>0</v>
      </c>
      <c r="Q614" s="213">
        <f t="shared" si="361"/>
        <v>0</v>
      </c>
      <c r="R614" s="213">
        <f t="shared" si="361"/>
        <v>0</v>
      </c>
      <c r="S614" s="213">
        <f t="shared" si="361"/>
        <v>0</v>
      </c>
      <c r="T614" s="213">
        <f t="shared" si="361"/>
        <v>0</v>
      </c>
      <c r="U614" s="213">
        <f t="shared" si="361"/>
        <v>0</v>
      </c>
      <c r="V614" s="213">
        <f t="shared" si="361"/>
        <v>0</v>
      </c>
      <c r="W614" s="213">
        <f t="shared" si="361"/>
        <v>0</v>
      </c>
      <c r="X614" s="213">
        <f t="shared" si="361"/>
        <v>0</v>
      </c>
      <c r="Y614" s="213">
        <f t="shared" si="361"/>
        <v>0</v>
      </c>
      <c r="Z614" s="213">
        <f t="shared" si="361"/>
        <v>0</v>
      </c>
      <c r="AA614" s="213">
        <f t="shared" si="361"/>
        <v>0</v>
      </c>
      <c r="AB614" s="213">
        <f t="shared" si="361"/>
        <v>0</v>
      </c>
      <c r="AC614" s="213">
        <f t="shared" si="361"/>
        <v>0</v>
      </c>
      <c r="AD614" s="213">
        <f t="shared" si="361"/>
        <v>0</v>
      </c>
      <c r="AE614" s="213">
        <f t="shared" si="361"/>
        <v>0</v>
      </c>
      <c r="AF614" s="213">
        <f t="shared" si="361"/>
        <v>0</v>
      </c>
      <c r="AG614" s="213">
        <f t="shared" si="361"/>
        <v>0</v>
      </c>
      <c r="AH614" s="213">
        <f t="shared" si="361"/>
        <v>0</v>
      </c>
      <c r="AI614" s="213">
        <f t="shared" si="361"/>
        <v>0</v>
      </c>
      <c r="AJ614" s="213">
        <f t="shared" si="361"/>
        <v>0</v>
      </c>
      <c r="AK614" s="213">
        <f t="shared" si="361"/>
        <v>0</v>
      </c>
      <c r="AL614" s="213">
        <f t="shared" si="361"/>
        <v>0</v>
      </c>
      <c r="AM614" s="213">
        <f t="shared" si="361"/>
        <v>0</v>
      </c>
      <c r="AN614" s="213">
        <f t="shared" si="361"/>
        <v>0</v>
      </c>
      <c r="AO614" s="213">
        <f t="shared" si="361"/>
        <v>0</v>
      </c>
      <c r="AP614" s="213">
        <f t="shared" si="361"/>
        <v>0</v>
      </c>
    </row>
    <row r="615" spans="1:42" x14ac:dyDescent="0.2">
      <c r="A615" s="4">
        <f>A614+1</f>
        <v>9</v>
      </c>
      <c r="B615" s="233">
        <f t="shared" si="352"/>
        <v>0</v>
      </c>
      <c r="C615" s="235">
        <f t="shared" ref="C615:AP615" si="362">IF(AND(C$2&gt;equip1_reserve_freq*$A602,C$2&lt;=equip1_reserve_freq*$A603),$B603/(equip1_reserve_freq),0)</f>
        <v>0</v>
      </c>
      <c r="D615" s="213">
        <f t="shared" si="362"/>
        <v>0</v>
      </c>
      <c r="E615" s="213">
        <f t="shared" si="362"/>
        <v>0</v>
      </c>
      <c r="F615" s="213">
        <f t="shared" si="362"/>
        <v>0</v>
      </c>
      <c r="G615" s="213">
        <f t="shared" si="362"/>
        <v>0</v>
      </c>
      <c r="H615" s="213">
        <f t="shared" si="362"/>
        <v>0</v>
      </c>
      <c r="I615" s="213">
        <f t="shared" si="362"/>
        <v>0</v>
      </c>
      <c r="J615" s="213">
        <f t="shared" si="362"/>
        <v>0</v>
      </c>
      <c r="K615" s="213">
        <f t="shared" si="362"/>
        <v>0</v>
      </c>
      <c r="L615" s="213">
        <f t="shared" si="362"/>
        <v>0</v>
      </c>
      <c r="M615" s="213">
        <f t="shared" si="362"/>
        <v>0</v>
      </c>
      <c r="N615" s="213">
        <f t="shared" si="362"/>
        <v>0</v>
      </c>
      <c r="O615" s="213">
        <f t="shared" si="362"/>
        <v>0</v>
      </c>
      <c r="P615" s="213">
        <f t="shared" si="362"/>
        <v>0</v>
      </c>
      <c r="Q615" s="213">
        <f t="shared" si="362"/>
        <v>0</v>
      </c>
      <c r="R615" s="213">
        <f t="shared" si="362"/>
        <v>0</v>
      </c>
      <c r="S615" s="213">
        <f t="shared" si="362"/>
        <v>0</v>
      </c>
      <c r="T615" s="213">
        <f t="shared" si="362"/>
        <v>0</v>
      </c>
      <c r="U615" s="213">
        <f t="shared" si="362"/>
        <v>0</v>
      </c>
      <c r="V615" s="213">
        <f t="shared" si="362"/>
        <v>0</v>
      </c>
      <c r="W615" s="213">
        <f t="shared" si="362"/>
        <v>0</v>
      </c>
      <c r="X615" s="213">
        <f t="shared" si="362"/>
        <v>0</v>
      </c>
      <c r="Y615" s="213">
        <f t="shared" si="362"/>
        <v>0</v>
      </c>
      <c r="Z615" s="213">
        <f t="shared" si="362"/>
        <v>0</v>
      </c>
      <c r="AA615" s="213">
        <f t="shared" si="362"/>
        <v>0</v>
      </c>
      <c r="AB615" s="213">
        <f t="shared" si="362"/>
        <v>0</v>
      </c>
      <c r="AC615" s="213">
        <f t="shared" si="362"/>
        <v>0</v>
      </c>
      <c r="AD615" s="213">
        <f t="shared" si="362"/>
        <v>0</v>
      </c>
      <c r="AE615" s="213">
        <f t="shared" si="362"/>
        <v>0</v>
      </c>
      <c r="AF615" s="213">
        <f t="shared" si="362"/>
        <v>0</v>
      </c>
      <c r="AG615" s="213">
        <f t="shared" si="362"/>
        <v>0</v>
      </c>
      <c r="AH615" s="213">
        <f t="shared" si="362"/>
        <v>0</v>
      </c>
      <c r="AI615" s="213">
        <f t="shared" si="362"/>
        <v>0</v>
      </c>
      <c r="AJ615" s="213">
        <f t="shared" si="362"/>
        <v>0</v>
      </c>
      <c r="AK615" s="213">
        <f t="shared" si="362"/>
        <v>0</v>
      </c>
      <c r="AL615" s="213">
        <f t="shared" si="362"/>
        <v>0</v>
      </c>
      <c r="AM615" s="213">
        <f t="shared" si="362"/>
        <v>0</v>
      </c>
      <c r="AN615" s="213">
        <f t="shared" si="362"/>
        <v>0</v>
      </c>
      <c r="AO615" s="213">
        <f t="shared" si="362"/>
        <v>0</v>
      </c>
      <c r="AP615" s="213">
        <f t="shared" si="362"/>
        <v>0</v>
      </c>
    </row>
    <row r="616" spans="1:42" x14ac:dyDescent="0.2">
      <c r="A616" s="4">
        <f t="shared" ref="A616" si="363">A615+1</f>
        <v>10</v>
      </c>
      <c r="B616" s="233">
        <f t="shared" si="352"/>
        <v>0</v>
      </c>
      <c r="C616" s="234">
        <f t="shared" ref="C616:AP616" si="364">IF(AND(C$2&gt;equip1_reserve_freq*$A603,C$2&lt;=equip1_reserve_freq*$A604),$B604/(equip1_reserve_freq),0)</f>
        <v>0</v>
      </c>
      <c r="D616" s="218">
        <f t="shared" si="364"/>
        <v>0</v>
      </c>
      <c r="E616" s="218">
        <f t="shared" si="364"/>
        <v>0</v>
      </c>
      <c r="F616" s="218">
        <f t="shared" si="364"/>
        <v>0</v>
      </c>
      <c r="G616" s="218">
        <f t="shared" si="364"/>
        <v>0</v>
      </c>
      <c r="H616" s="218">
        <f t="shared" si="364"/>
        <v>0</v>
      </c>
      <c r="I616" s="218">
        <f t="shared" si="364"/>
        <v>0</v>
      </c>
      <c r="J616" s="218">
        <f t="shared" si="364"/>
        <v>0</v>
      </c>
      <c r="K616" s="218">
        <f t="shared" si="364"/>
        <v>0</v>
      </c>
      <c r="L616" s="218">
        <f t="shared" si="364"/>
        <v>0</v>
      </c>
      <c r="M616" s="218">
        <f t="shared" si="364"/>
        <v>0</v>
      </c>
      <c r="N616" s="218">
        <f t="shared" si="364"/>
        <v>0</v>
      </c>
      <c r="O616" s="218">
        <f t="shared" si="364"/>
        <v>0</v>
      </c>
      <c r="P616" s="218">
        <f t="shared" si="364"/>
        <v>0</v>
      </c>
      <c r="Q616" s="218">
        <f t="shared" si="364"/>
        <v>0</v>
      </c>
      <c r="R616" s="218">
        <f t="shared" si="364"/>
        <v>0</v>
      </c>
      <c r="S616" s="218">
        <f t="shared" si="364"/>
        <v>0</v>
      </c>
      <c r="T616" s="218">
        <f t="shared" si="364"/>
        <v>0</v>
      </c>
      <c r="U616" s="218">
        <f t="shared" si="364"/>
        <v>0</v>
      </c>
      <c r="V616" s="218">
        <f t="shared" si="364"/>
        <v>0</v>
      </c>
      <c r="W616" s="218">
        <f t="shared" si="364"/>
        <v>0</v>
      </c>
      <c r="X616" s="218">
        <f t="shared" si="364"/>
        <v>0</v>
      </c>
      <c r="Y616" s="218">
        <f t="shared" si="364"/>
        <v>0</v>
      </c>
      <c r="Z616" s="218">
        <f t="shared" si="364"/>
        <v>0</v>
      </c>
      <c r="AA616" s="218">
        <f t="shared" si="364"/>
        <v>0</v>
      </c>
      <c r="AB616" s="218">
        <f t="shared" si="364"/>
        <v>0</v>
      </c>
      <c r="AC616" s="218">
        <f t="shared" si="364"/>
        <v>0</v>
      </c>
      <c r="AD616" s="218">
        <f t="shared" si="364"/>
        <v>0</v>
      </c>
      <c r="AE616" s="218">
        <f t="shared" si="364"/>
        <v>0</v>
      </c>
      <c r="AF616" s="218">
        <f t="shared" si="364"/>
        <v>0</v>
      </c>
      <c r="AG616" s="218">
        <f t="shared" si="364"/>
        <v>0</v>
      </c>
      <c r="AH616" s="218">
        <f t="shared" si="364"/>
        <v>0</v>
      </c>
      <c r="AI616" s="218">
        <f t="shared" si="364"/>
        <v>0</v>
      </c>
      <c r="AJ616" s="218">
        <f t="shared" si="364"/>
        <v>0</v>
      </c>
      <c r="AK616" s="218">
        <f t="shared" si="364"/>
        <v>0</v>
      </c>
      <c r="AL616" s="218">
        <f t="shared" si="364"/>
        <v>0</v>
      </c>
      <c r="AM616" s="218">
        <f t="shared" si="364"/>
        <v>0</v>
      </c>
      <c r="AN616" s="218">
        <f t="shared" si="364"/>
        <v>0</v>
      </c>
      <c r="AO616" s="218">
        <f t="shared" si="364"/>
        <v>0</v>
      </c>
      <c r="AP616" s="218">
        <f t="shared" si="364"/>
        <v>0</v>
      </c>
    </row>
    <row r="617" spans="1:42" x14ac:dyDescent="0.2">
      <c r="A617" s="37" t="s">
        <v>13</v>
      </c>
      <c r="B617" s="28"/>
      <c r="C617" s="20">
        <f>SUM(C607:C616)</f>
        <v>0</v>
      </c>
      <c r="D617" s="20">
        <f t="shared" ref="D617:AP617" si="365">SUM(D607:D616)</f>
        <v>0</v>
      </c>
      <c r="E617" s="20">
        <f t="shared" si="365"/>
        <v>0</v>
      </c>
      <c r="F617" s="20">
        <f t="shared" si="365"/>
        <v>0</v>
      </c>
      <c r="G617" s="20">
        <f t="shared" si="365"/>
        <v>0</v>
      </c>
      <c r="H617" s="20">
        <f t="shared" si="365"/>
        <v>0</v>
      </c>
      <c r="I617" s="20">
        <f t="shared" si="365"/>
        <v>0</v>
      </c>
      <c r="J617" s="20">
        <f t="shared" si="365"/>
        <v>0</v>
      </c>
      <c r="K617" s="20">
        <f t="shared" si="365"/>
        <v>0</v>
      </c>
      <c r="L617" s="20">
        <f t="shared" si="365"/>
        <v>0</v>
      </c>
      <c r="M617" s="20">
        <f t="shared" si="365"/>
        <v>0</v>
      </c>
      <c r="N617" s="20">
        <f t="shared" si="365"/>
        <v>0</v>
      </c>
      <c r="O617" s="20">
        <f t="shared" si="365"/>
        <v>0</v>
      </c>
      <c r="P617" s="20">
        <f t="shared" si="365"/>
        <v>0</v>
      </c>
      <c r="Q617" s="20">
        <f t="shared" si="365"/>
        <v>0</v>
      </c>
      <c r="R617" s="20">
        <f t="shared" si="365"/>
        <v>0</v>
      </c>
      <c r="S617" s="20">
        <f t="shared" si="365"/>
        <v>0</v>
      </c>
      <c r="T617" s="20">
        <f t="shared" si="365"/>
        <v>0</v>
      </c>
      <c r="U617" s="20">
        <f t="shared" si="365"/>
        <v>0</v>
      </c>
      <c r="V617" s="20">
        <f t="shared" si="365"/>
        <v>0</v>
      </c>
      <c r="W617" s="20">
        <f t="shared" si="365"/>
        <v>0</v>
      </c>
      <c r="X617" s="20">
        <f t="shared" si="365"/>
        <v>0</v>
      </c>
      <c r="Y617" s="20">
        <f t="shared" si="365"/>
        <v>0</v>
      </c>
      <c r="Z617" s="20">
        <f t="shared" si="365"/>
        <v>0</v>
      </c>
      <c r="AA617" s="20">
        <f t="shared" si="365"/>
        <v>0</v>
      </c>
      <c r="AB617" s="20">
        <f t="shared" si="365"/>
        <v>0</v>
      </c>
      <c r="AC617" s="20">
        <f t="shared" si="365"/>
        <v>0</v>
      </c>
      <c r="AD617" s="20">
        <f t="shared" si="365"/>
        <v>0</v>
      </c>
      <c r="AE617" s="20">
        <f t="shared" si="365"/>
        <v>0</v>
      </c>
      <c r="AF617" s="20">
        <f t="shared" si="365"/>
        <v>0</v>
      </c>
      <c r="AG617" s="20">
        <f t="shared" si="365"/>
        <v>0</v>
      </c>
      <c r="AH617" s="20">
        <f t="shared" si="365"/>
        <v>0</v>
      </c>
      <c r="AI617" s="20">
        <f t="shared" si="365"/>
        <v>0</v>
      </c>
      <c r="AJ617" s="20">
        <f t="shared" si="365"/>
        <v>0</v>
      </c>
      <c r="AK617" s="20">
        <f t="shared" si="365"/>
        <v>0</v>
      </c>
      <c r="AL617" s="20">
        <f t="shared" si="365"/>
        <v>0</v>
      </c>
      <c r="AM617" s="20">
        <f t="shared" si="365"/>
        <v>0</v>
      </c>
      <c r="AN617" s="20">
        <f t="shared" si="365"/>
        <v>0</v>
      </c>
      <c r="AO617" s="20">
        <f t="shared" si="365"/>
        <v>0</v>
      </c>
      <c r="AP617" s="20">
        <f t="shared" si="365"/>
        <v>0</v>
      </c>
    </row>
    <row r="618" spans="1:42" x14ac:dyDescent="0.2">
      <c r="B618" s="28"/>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25" t="s">
        <v>336</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328</v>
      </c>
      <c r="B620" s="217">
        <v>0</v>
      </c>
      <c r="C620" s="217">
        <f>B623</f>
        <v>0</v>
      </c>
      <c r="D620" s="217">
        <f t="shared" ref="D620:AP620" si="366">C623</f>
        <v>0</v>
      </c>
      <c r="E620" s="217">
        <f t="shared" si="366"/>
        <v>0</v>
      </c>
      <c r="F620" s="217">
        <f t="shared" si="366"/>
        <v>0</v>
      </c>
      <c r="G620" s="217">
        <f t="shared" si="366"/>
        <v>0</v>
      </c>
      <c r="H620" s="217">
        <f t="shared" si="366"/>
        <v>0</v>
      </c>
      <c r="I620" s="217">
        <f t="shared" si="366"/>
        <v>0</v>
      </c>
      <c r="J620" s="217">
        <f t="shared" si="366"/>
        <v>0</v>
      </c>
      <c r="K620" s="217">
        <f t="shared" si="366"/>
        <v>0</v>
      </c>
      <c r="L620" s="217">
        <f t="shared" si="366"/>
        <v>0</v>
      </c>
      <c r="M620" s="217">
        <f t="shared" si="366"/>
        <v>0</v>
      </c>
      <c r="N620" s="217">
        <f t="shared" si="366"/>
        <v>0</v>
      </c>
      <c r="O620" s="217">
        <f t="shared" si="366"/>
        <v>0</v>
      </c>
      <c r="P620" s="217">
        <f t="shared" si="366"/>
        <v>0</v>
      </c>
      <c r="Q620" s="217">
        <f t="shared" si="366"/>
        <v>0</v>
      </c>
      <c r="R620" s="217">
        <f t="shared" si="366"/>
        <v>0</v>
      </c>
      <c r="S620" s="217">
        <f t="shared" si="366"/>
        <v>0</v>
      </c>
      <c r="T620" s="217">
        <f t="shared" si="366"/>
        <v>0</v>
      </c>
      <c r="U620" s="217">
        <f t="shared" si="366"/>
        <v>0</v>
      </c>
      <c r="V620" s="217">
        <f t="shared" si="366"/>
        <v>0</v>
      </c>
      <c r="W620" s="217">
        <f t="shared" si="366"/>
        <v>0</v>
      </c>
      <c r="X620" s="217">
        <f t="shared" si="366"/>
        <v>0</v>
      </c>
      <c r="Y620" s="217">
        <f t="shared" si="366"/>
        <v>0</v>
      </c>
      <c r="Z620" s="217">
        <f t="shared" si="366"/>
        <v>0</v>
      </c>
      <c r="AA620" s="217">
        <f t="shared" si="366"/>
        <v>0</v>
      </c>
      <c r="AB620" s="217">
        <f t="shared" si="366"/>
        <v>0</v>
      </c>
      <c r="AC620" s="217">
        <f t="shared" si="366"/>
        <v>0</v>
      </c>
      <c r="AD620" s="217">
        <f t="shared" si="366"/>
        <v>0</v>
      </c>
      <c r="AE620" s="217">
        <f t="shared" si="366"/>
        <v>0</v>
      </c>
      <c r="AF620" s="217">
        <f t="shared" si="366"/>
        <v>0</v>
      </c>
      <c r="AG620" s="217">
        <f t="shared" si="366"/>
        <v>0</v>
      </c>
      <c r="AH620" s="217">
        <f t="shared" si="366"/>
        <v>0</v>
      </c>
      <c r="AI620" s="217">
        <f t="shared" si="366"/>
        <v>0</v>
      </c>
      <c r="AJ620" s="217">
        <f t="shared" si="366"/>
        <v>0</v>
      </c>
      <c r="AK620" s="217">
        <f t="shared" si="366"/>
        <v>0</v>
      </c>
      <c r="AL620" s="217">
        <f t="shared" si="366"/>
        <v>0</v>
      </c>
      <c r="AM620" s="217">
        <f t="shared" si="366"/>
        <v>0</v>
      </c>
      <c r="AN620" s="217">
        <f t="shared" si="366"/>
        <v>0</v>
      </c>
      <c r="AO620" s="217">
        <f t="shared" si="366"/>
        <v>0</v>
      </c>
      <c r="AP620" s="217">
        <f t="shared" si="366"/>
        <v>0</v>
      </c>
    </row>
    <row r="621" spans="1:42" x14ac:dyDescent="0.2">
      <c r="A621" s="4" t="s">
        <v>77</v>
      </c>
      <c r="B621" s="217">
        <v>0</v>
      </c>
      <c r="C621" s="217">
        <f>C649</f>
        <v>0</v>
      </c>
      <c r="D621" s="217">
        <f t="shared" ref="D621:AP621" si="367">D649</f>
        <v>0</v>
      </c>
      <c r="E621" s="217">
        <f t="shared" si="367"/>
        <v>0</v>
      </c>
      <c r="F621" s="217">
        <f t="shared" si="367"/>
        <v>0</v>
      </c>
      <c r="G621" s="217">
        <f t="shared" si="367"/>
        <v>0</v>
      </c>
      <c r="H621" s="217">
        <f t="shared" si="367"/>
        <v>0</v>
      </c>
      <c r="I621" s="217">
        <f t="shared" si="367"/>
        <v>0</v>
      </c>
      <c r="J621" s="217">
        <f t="shared" si="367"/>
        <v>0</v>
      </c>
      <c r="K621" s="217">
        <f t="shared" si="367"/>
        <v>0</v>
      </c>
      <c r="L621" s="217">
        <f t="shared" si="367"/>
        <v>0</v>
      </c>
      <c r="M621" s="217">
        <f t="shared" si="367"/>
        <v>0</v>
      </c>
      <c r="N621" s="217">
        <f t="shared" si="367"/>
        <v>0</v>
      </c>
      <c r="O621" s="217">
        <f t="shared" si="367"/>
        <v>0</v>
      </c>
      <c r="P621" s="217">
        <f t="shared" si="367"/>
        <v>0</v>
      </c>
      <c r="Q621" s="217">
        <f t="shared" si="367"/>
        <v>0</v>
      </c>
      <c r="R621" s="217">
        <f t="shared" si="367"/>
        <v>0</v>
      </c>
      <c r="S621" s="217">
        <f t="shared" si="367"/>
        <v>0</v>
      </c>
      <c r="T621" s="217">
        <f t="shared" si="367"/>
        <v>0</v>
      </c>
      <c r="U621" s="217">
        <f t="shared" si="367"/>
        <v>0</v>
      </c>
      <c r="V621" s="217">
        <f t="shared" si="367"/>
        <v>0</v>
      </c>
      <c r="W621" s="217">
        <f t="shared" si="367"/>
        <v>0</v>
      </c>
      <c r="X621" s="217">
        <f t="shared" si="367"/>
        <v>0</v>
      </c>
      <c r="Y621" s="217">
        <f t="shared" si="367"/>
        <v>0</v>
      </c>
      <c r="Z621" s="217">
        <f t="shared" si="367"/>
        <v>0</v>
      </c>
      <c r="AA621" s="217">
        <f t="shared" si="367"/>
        <v>0</v>
      </c>
      <c r="AB621" s="217">
        <f t="shared" si="367"/>
        <v>0</v>
      </c>
      <c r="AC621" s="217">
        <f t="shared" si="367"/>
        <v>0</v>
      </c>
      <c r="AD621" s="217">
        <f t="shared" si="367"/>
        <v>0</v>
      </c>
      <c r="AE621" s="217">
        <f t="shared" si="367"/>
        <v>0</v>
      </c>
      <c r="AF621" s="217">
        <f t="shared" si="367"/>
        <v>0</v>
      </c>
      <c r="AG621" s="217">
        <f t="shared" si="367"/>
        <v>0</v>
      </c>
      <c r="AH621" s="217">
        <f t="shared" si="367"/>
        <v>0</v>
      </c>
      <c r="AI621" s="217">
        <f t="shared" si="367"/>
        <v>0</v>
      </c>
      <c r="AJ621" s="217">
        <f t="shared" si="367"/>
        <v>0</v>
      </c>
      <c r="AK621" s="217">
        <f t="shared" si="367"/>
        <v>0</v>
      </c>
      <c r="AL621" s="217">
        <f t="shared" si="367"/>
        <v>0</v>
      </c>
      <c r="AM621" s="217">
        <f t="shared" si="367"/>
        <v>0</v>
      </c>
      <c r="AN621" s="217">
        <f t="shared" si="367"/>
        <v>0</v>
      </c>
      <c r="AO621" s="217">
        <f t="shared" si="367"/>
        <v>0</v>
      </c>
      <c r="AP621" s="217">
        <f t="shared" si="367"/>
        <v>0</v>
      </c>
    </row>
    <row r="622" spans="1:42" x14ac:dyDescent="0.2">
      <c r="A622" s="4" t="s">
        <v>329</v>
      </c>
      <c r="B622" s="218">
        <v>0</v>
      </c>
      <c r="C622" s="218">
        <f>-C637</f>
        <v>0</v>
      </c>
      <c r="D622" s="218">
        <f t="shared" ref="D622:AP622" si="368">-D637</f>
        <v>0</v>
      </c>
      <c r="E622" s="218">
        <f t="shared" si="368"/>
        <v>0</v>
      </c>
      <c r="F622" s="218">
        <f t="shared" si="368"/>
        <v>0</v>
      </c>
      <c r="G622" s="218">
        <f t="shared" si="368"/>
        <v>0</v>
      </c>
      <c r="H622" s="218">
        <f t="shared" si="368"/>
        <v>0</v>
      </c>
      <c r="I622" s="218">
        <f t="shared" si="368"/>
        <v>0</v>
      </c>
      <c r="J622" s="218">
        <f t="shared" si="368"/>
        <v>0</v>
      </c>
      <c r="K622" s="218">
        <f t="shared" si="368"/>
        <v>0</v>
      </c>
      <c r="L622" s="218">
        <f t="shared" si="368"/>
        <v>0</v>
      </c>
      <c r="M622" s="218">
        <f t="shared" si="368"/>
        <v>0</v>
      </c>
      <c r="N622" s="218">
        <f t="shared" si="368"/>
        <v>0</v>
      </c>
      <c r="O622" s="218">
        <f t="shared" si="368"/>
        <v>0</v>
      </c>
      <c r="P622" s="218">
        <f t="shared" si="368"/>
        <v>0</v>
      </c>
      <c r="Q622" s="218">
        <f t="shared" si="368"/>
        <v>0</v>
      </c>
      <c r="R622" s="218">
        <f t="shared" si="368"/>
        <v>0</v>
      </c>
      <c r="S622" s="218">
        <f t="shared" si="368"/>
        <v>0</v>
      </c>
      <c r="T622" s="218">
        <f t="shared" si="368"/>
        <v>0</v>
      </c>
      <c r="U622" s="218">
        <f t="shared" si="368"/>
        <v>0</v>
      </c>
      <c r="V622" s="218">
        <f t="shared" si="368"/>
        <v>0</v>
      </c>
      <c r="W622" s="218">
        <f t="shared" si="368"/>
        <v>0</v>
      </c>
      <c r="X622" s="218">
        <f t="shared" si="368"/>
        <v>0</v>
      </c>
      <c r="Y622" s="218">
        <f t="shared" si="368"/>
        <v>0</v>
      </c>
      <c r="Z622" s="218">
        <f t="shared" si="368"/>
        <v>0</v>
      </c>
      <c r="AA622" s="218">
        <f t="shared" si="368"/>
        <v>0</v>
      </c>
      <c r="AB622" s="218">
        <f t="shared" si="368"/>
        <v>0</v>
      </c>
      <c r="AC622" s="218">
        <f t="shared" si="368"/>
        <v>0</v>
      </c>
      <c r="AD622" s="218">
        <f t="shared" si="368"/>
        <v>0</v>
      </c>
      <c r="AE622" s="218">
        <f t="shared" si="368"/>
        <v>0</v>
      </c>
      <c r="AF622" s="218">
        <f t="shared" si="368"/>
        <v>0</v>
      </c>
      <c r="AG622" s="218">
        <f t="shared" si="368"/>
        <v>0</v>
      </c>
      <c r="AH622" s="218">
        <f t="shared" si="368"/>
        <v>0</v>
      </c>
      <c r="AI622" s="218">
        <f t="shared" si="368"/>
        <v>0</v>
      </c>
      <c r="AJ622" s="218">
        <f t="shared" si="368"/>
        <v>0</v>
      </c>
      <c r="AK622" s="218">
        <f t="shared" si="368"/>
        <v>0</v>
      </c>
      <c r="AL622" s="218">
        <f t="shared" si="368"/>
        <v>0</v>
      </c>
      <c r="AM622" s="218">
        <f t="shared" si="368"/>
        <v>0</v>
      </c>
      <c r="AN622" s="218">
        <f t="shared" si="368"/>
        <v>0</v>
      </c>
      <c r="AO622" s="218">
        <f t="shared" si="368"/>
        <v>0</v>
      </c>
      <c r="AP622" s="218">
        <f t="shared" si="368"/>
        <v>0</v>
      </c>
    </row>
    <row r="623" spans="1:42" x14ac:dyDescent="0.2">
      <c r="A623" s="4" t="s">
        <v>281</v>
      </c>
      <c r="B623" s="217">
        <f>SUM(B620:B622)</f>
        <v>0</v>
      </c>
      <c r="C623" s="217">
        <f>SUM(C620:C622)</f>
        <v>0</v>
      </c>
      <c r="D623" s="217">
        <f t="shared" ref="D623:AP623" si="369">SUM(D620:D622)</f>
        <v>0</v>
      </c>
      <c r="E623" s="217">
        <f t="shared" si="369"/>
        <v>0</v>
      </c>
      <c r="F623" s="217">
        <f t="shared" si="369"/>
        <v>0</v>
      </c>
      <c r="G623" s="217">
        <f t="shared" si="369"/>
        <v>0</v>
      </c>
      <c r="H623" s="217">
        <f t="shared" si="369"/>
        <v>0</v>
      </c>
      <c r="I623" s="217">
        <f t="shared" si="369"/>
        <v>0</v>
      </c>
      <c r="J623" s="217">
        <f t="shared" si="369"/>
        <v>0</v>
      </c>
      <c r="K623" s="217">
        <f t="shared" si="369"/>
        <v>0</v>
      </c>
      <c r="L623" s="217">
        <f t="shared" si="369"/>
        <v>0</v>
      </c>
      <c r="M623" s="217">
        <f t="shared" si="369"/>
        <v>0</v>
      </c>
      <c r="N623" s="217">
        <f t="shared" si="369"/>
        <v>0</v>
      </c>
      <c r="O623" s="217">
        <f t="shared" si="369"/>
        <v>0</v>
      </c>
      <c r="P623" s="217">
        <f t="shared" si="369"/>
        <v>0</v>
      </c>
      <c r="Q623" s="217">
        <f t="shared" si="369"/>
        <v>0</v>
      </c>
      <c r="R623" s="217">
        <f t="shared" si="369"/>
        <v>0</v>
      </c>
      <c r="S623" s="217">
        <f t="shared" si="369"/>
        <v>0</v>
      </c>
      <c r="T623" s="217">
        <f t="shared" si="369"/>
        <v>0</v>
      </c>
      <c r="U623" s="217">
        <f t="shared" si="369"/>
        <v>0</v>
      </c>
      <c r="V623" s="217">
        <f t="shared" si="369"/>
        <v>0</v>
      </c>
      <c r="W623" s="217">
        <f t="shared" si="369"/>
        <v>0</v>
      </c>
      <c r="X623" s="217">
        <f t="shared" si="369"/>
        <v>0</v>
      </c>
      <c r="Y623" s="217">
        <f t="shared" si="369"/>
        <v>0</v>
      </c>
      <c r="Z623" s="217">
        <f t="shared" si="369"/>
        <v>0</v>
      </c>
      <c r="AA623" s="217">
        <f t="shared" si="369"/>
        <v>0</v>
      </c>
      <c r="AB623" s="217">
        <f t="shared" si="369"/>
        <v>0</v>
      </c>
      <c r="AC623" s="217">
        <f t="shared" si="369"/>
        <v>0</v>
      </c>
      <c r="AD623" s="217">
        <f t="shared" si="369"/>
        <v>0</v>
      </c>
      <c r="AE623" s="217">
        <f t="shared" si="369"/>
        <v>0</v>
      </c>
      <c r="AF623" s="217">
        <f t="shared" si="369"/>
        <v>0</v>
      </c>
      <c r="AG623" s="217">
        <f t="shared" si="369"/>
        <v>0</v>
      </c>
      <c r="AH623" s="217">
        <f t="shared" si="369"/>
        <v>0</v>
      </c>
      <c r="AI623" s="217">
        <f t="shared" si="369"/>
        <v>0</v>
      </c>
      <c r="AJ623" s="217">
        <f t="shared" si="369"/>
        <v>0</v>
      </c>
      <c r="AK623" s="217">
        <f t="shared" si="369"/>
        <v>0</v>
      </c>
      <c r="AL623" s="217">
        <f t="shared" si="369"/>
        <v>0</v>
      </c>
      <c r="AM623" s="217">
        <f t="shared" si="369"/>
        <v>0</v>
      </c>
      <c r="AN623" s="217">
        <f t="shared" si="369"/>
        <v>0</v>
      </c>
      <c r="AO623" s="217">
        <f t="shared" si="369"/>
        <v>0</v>
      </c>
      <c r="AP623" s="217">
        <f t="shared" si="369"/>
        <v>0</v>
      </c>
    </row>
    <row r="624" spans="1:42" s="122" customFormat="1" x14ac:dyDescent="0.2">
      <c r="A624" s="4"/>
      <c r="G624" s="203"/>
      <c r="H624" s="203"/>
      <c r="I624" s="203"/>
      <c r="J624" s="203"/>
      <c r="K624" s="203"/>
      <c r="L624" s="203"/>
      <c r="M624" s="203"/>
      <c r="N624" s="203"/>
      <c r="O624" s="203"/>
      <c r="P624" s="203"/>
      <c r="Q624" s="203"/>
      <c r="R624" s="203"/>
      <c r="S624" s="203"/>
      <c r="T624" s="203"/>
      <c r="U624" s="203"/>
      <c r="V624" s="203"/>
      <c r="W624" s="203"/>
      <c r="X624" s="203"/>
      <c r="Y624" s="203"/>
      <c r="Z624" s="203"/>
      <c r="AA624" s="203"/>
      <c r="AB624" s="203"/>
      <c r="AC624" s="203"/>
      <c r="AD624" s="203"/>
      <c r="AE624" s="203"/>
      <c r="AF624" s="203"/>
      <c r="AG624" s="203"/>
      <c r="AH624" s="203"/>
      <c r="AI624" s="203"/>
      <c r="AJ624" s="203"/>
      <c r="AK624" s="203"/>
      <c r="AL624" s="203"/>
      <c r="AM624" s="203"/>
      <c r="AN624" s="203"/>
      <c r="AO624" s="203"/>
      <c r="AP624" s="203"/>
    </row>
    <row r="625" spans="1:42" s="122" customFormat="1" x14ac:dyDescent="0.2">
      <c r="A625" s="4" t="s">
        <v>331</v>
      </c>
      <c r="G625" s="203"/>
      <c r="H625" s="203"/>
      <c r="I625" s="203"/>
      <c r="J625" s="203"/>
      <c r="K625" s="203"/>
      <c r="L625" s="203"/>
      <c r="M625" s="203"/>
      <c r="N625" s="203"/>
      <c r="O625" s="203"/>
      <c r="P625" s="203"/>
      <c r="Q625" s="203"/>
      <c r="R625" s="203"/>
      <c r="S625" s="203"/>
      <c r="T625" s="203"/>
      <c r="U625" s="203"/>
      <c r="V625" s="203"/>
      <c r="W625" s="203"/>
      <c r="X625" s="203"/>
      <c r="Y625" s="203"/>
      <c r="Z625" s="203"/>
      <c r="AA625" s="203"/>
      <c r="AB625" s="203"/>
      <c r="AC625" s="203"/>
      <c r="AD625" s="203"/>
      <c r="AE625" s="203"/>
      <c r="AF625" s="203"/>
      <c r="AG625" s="203"/>
      <c r="AH625" s="203"/>
      <c r="AI625" s="203"/>
      <c r="AJ625" s="203"/>
      <c r="AK625" s="203"/>
      <c r="AL625" s="203"/>
      <c r="AM625" s="203"/>
      <c r="AN625" s="203"/>
      <c r="AO625" s="203"/>
      <c r="AP625" s="203"/>
    </row>
    <row r="626" spans="1:42" s="122" customFormat="1" x14ac:dyDescent="0.2">
      <c r="A626" s="4" t="s">
        <v>332</v>
      </c>
      <c r="G626" s="203"/>
      <c r="H626" s="203"/>
      <c r="I626" s="203"/>
      <c r="J626" s="203"/>
      <c r="K626" s="203"/>
      <c r="L626" s="203"/>
      <c r="M626" s="203"/>
      <c r="N626" s="203"/>
      <c r="O626" s="203"/>
      <c r="P626" s="203"/>
      <c r="Q626" s="203"/>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row>
    <row r="627" spans="1:42" x14ac:dyDescent="0.2">
      <c r="A627" s="4">
        <v>1</v>
      </c>
      <c r="B627" s="233">
        <f t="shared" ref="B627:B636" si="370">SUM(C627:AP627)</f>
        <v>0</v>
      </c>
      <c r="C627" s="213">
        <f t="shared" ref="C627:AP627" si="371">IF(C$2&gt;analysis_period,0,IF(C$2=equip2_reserve_freq*$A627,equip2_reserve_cost*system_capacity*1000*(1+inflation_rate/100)^B$2,0))</f>
        <v>0</v>
      </c>
      <c r="D627" s="213">
        <f t="shared" si="371"/>
        <v>0</v>
      </c>
      <c r="E627" s="213">
        <f t="shared" si="371"/>
        <v>0</v>
      </c>
      <c r="F627" s="213">
        <f t="shared" si="371"/>
        <v>0</v>
      </c>
      <c r="G627" s="213">
        <f t="shared" si="371"/>
        <v>0</v>
      </c>
      <c r="H627" s="213">
        <f t="shared" si="371"/>
        <v>0</v>
      </c>
      <c r="I627" s="213">
        <f t="shared" si="371"/>
        <v>0</v>
      </c>
      <c r="J627" s="213">
        <f t="shared" si="371"/>
        <v>0</v>
      </c>
      <c r="K627" s="213">
        <f t="shared" si="371"/>
        <v>0</v>
      </c>
      <c r="L627" s="213">
        <f t="shared" si="371"/>
        <v>0</v>
      </c>
      <c r="M627" s="213">
        <f t="shared" si="371"/>
        <v>0</v>
      </c>
      <c r="N627" s="213">
        <f t="shared" si="371"/>
        <v>0</v>
      </c>
      <c r="O627" s="213">
        <f t="shared" si="371"/>
        <v>0</v>
      </c>
      <c r="P627" s="213">
        <f t="shared" si="371"/>
        <v>0</v>
      </c>
      <c r="Q627" s="213">
        <f t="shared" si="371"/>
        <v>0</v>
      </c>
      <c r="R627" s="213">
        <f t="shared" si="371"/>
        <v>0</v>
      </c>
      <c r="S627" s="213">
        <f t="shared" si="371"/>
        <v>0</v>
      </c>
      <c r="T627" s="213">
        <f t="shared" si="371"/>
        <v>0</v>
      </c>
      <c r="U627" s="213">
        <f t="shared" si="371"/>
        <v>0</v>
      </c>
      <c r="V627" s="213">
        <f t="shared" si="371"/>
        <v>0</v>
      </c>
      <c r="W627" s="213">
        <f t="shared" si="371"/>
        <v>0</v>
      </c>
      <c r="X627" s="213">
        <f t="shared" si="371"/>
        <v>0</v>
      </c>
      <c r="Y627" s="213">
        <f t="shared" si="371"/>
        <v>0</v>
      </c>
      <c r="Z627" s="213">
        <f t="shared" si="371"/>
        <v>0</v>
      </c>
      <c r="AA627" s="213">
        <f t="shared" si="371"/>
        <v>0</v>
      </c>
      <c r="AB627" s="213">
        <f t="shared" si="371"/>
        <v>0</v>
      </c>
      <c r="AC627" s="213">
        <f t="shared" si="371"/>
        <v>0</v>
      </c>
      <c r="AD627" s="213">
        <f t="shared" si="371"/>
        <v>0</v>
      </c>
      <c r="AE627" s="213">
        <f t="shared" si="371"/>
        <v>0</v>
      </c>
      <c r="AF627" s="213">
        <f t="shared" si="371"/>
        <v>0</v>
      </c>
      <c r="AG627" s="213">
        <f t="shared" si="371"/>
        <v>0</v>
      </c>
      <c r="AH627" s="213">
        <f t="shared" si="371"/>
        <v>0</v>
      </c>
      <c r="AI627" s="213">
        <f t="shared" si="371"/>
        <v>0</v>
      </c>
      <c r="AJ627" s="213">
        <f t="shared" si="371"/>
        <v>0</v>
      </c>
      <c r="AK627" s="213">
        <f t="shared" si="371"/>
        <v>0</v>
      </c>
      <c r="AL627" s="213">
        <f t="shared" si="371"/>
        <v>0</v>
      </c>
      <c r="AM627" s="213">
        <f t="shared" si="371"/>
        <v>0</v>
      </c>
      <c r="AN627" s="213">
        <f t="shared" si="371"/>
        <v>0</v>
      </c>
      <c r="AO627" s="213">
        <f t="shared" si="371"/>
        <v>0</v>
      </c>
      <c r="AP627" s="213">
        <f t="shared" si="371"/>
        <v>0</v>
      </c>
    </row>
    <row r="628" spans="1:42" x14ac:dyDescent="0.2">
      <c r="A628" s="4">
        <f>A627+1</f>
        <v>2</v>
      </c>
      <c r="B628" s="233">
        <f t="shared" si="370"/>
        <v>0</v>
      </c>
      <c r="C628" s="213">
        <f t="shared" ref="C628:AP628" si="372">IF(C$2&gt;analysis_period,0,IF(C$2=equip2_reserve_freq*$A628,equip2_reserve_cost*system_capacity*1000*(1+inflation_rate/100)^B$2,0))</f>
        <v>0</v>
      </c>
      <c r="D628" s="213">
        <f t="shared" si="372"/>
        <v>0</v>
      </c>
      <c r="E628" s="213">
        <f t="shared" si="372"/>
        <v>0</v>
      </c>
      <c r="F628" s="213">
        <f t="shared" si="372"/>
        <v>0</v>
      </c>
      <c r="G628" s="213">
        <f t="shared" si="372"/>
        <v>0</v>
      </c>
      <c r="H628" s="213">
        <f t="shared" si="372"/>
        <v>0</v>
      </c>
      <c r="I628" s="213">
        <f t="shared" si="372"/>
        <v>0</v>
      </c>
      <c r="J628" s="213">
        <f t="shared" si="372"/>
        <v>0</v>
      </c>
      <c r="K628" s="213">
        <f t="shared" si="372"/>
        <v>0</v>
      </c>
      <c r="L628" s="213">
        <f t="shared" si="372"/>
        <v>0</v>
      </c>
      <c r="M628" s="213">
        <f t="shared" si="372"/>
        <v>0</v>
      </c>
      <c r="N628" s="213">
        <f t="shared" si="372"/>
        <v>0</v>
      </c>
      <c r="O628" s="213">
        <f t="shared" si="372"/>
        <v>0</v>
      </c>
      <c r="P628" s="213">
        <f t="shared" si="372"/>
        <v>0</v>
      </c>
      <c r="Q628" s="213">
        <f t="shared" si="372"/>
        <v>0</v>
      </c>
      <c r="R628" s="213">
        <f t="shared" si="372"/>
        <v>0</v>
      </c>
      <c r="S628" s="213">
        <f t="shared" si="372"/>
        <v>0</v>
      </c>
      <c r="T628" s="213">
        <f t="shared" si="372"/>
        <v>0</v>
      </c>
      <c r="U628" s="213">
        <f t="shared" si="372"/>
        <v>0</v>
      </c>
      <c r="V628" s="213">
        <f t="shared" si="372"/>
        <v>0</v>
      </c>
      <c r="W628" s="213">
        <f t="shared" si="372"/>
        <v>0</v>
      </c>
      <c r="X628" s="213">
        <f t="shared" si="372"/>
        <v>0</v>
      </c>
      <c r="Y628" s="213">
        <f t="shared" si="372"/>
        <v>0</v>
      </c>
      <c r="Z628" s="213">
        <f t="shared" si="372"/>
        <v>0</v>
      </c>
      <c r="AA628" s="213">
        <f t="shared" si="372"/>
        <v>0</v>
      </c>
      <c r="AB628" s="213">
        <f t="shared" si="372"/>
        <v>0</v>
      </c>
      <c r="AC628" s="213">
        <f t="shared" si="372"/>
        <v>0</v>
      </c>
      <c r="AD628" s="213">
        <f t="shared" si="372"/>
        <v>0</v>
      </c>
      <c r="AE628" s="213">
        <f t="shared" si="372"/>
        <v>0</v>
      </c>
      <c r="AF628" s="213">
        <f t="shared" si="372"/>
        <v>0</v>
      </c>
      <c r="AG628" s="213">
        <f t="shared" si="372"/>
        <v>0</v>
      </c>
      <c r="AH628" s="213">
        <f t="shared" si="372"/>
        <v>0</v>
      </c>
      <c r="AI628" s="213">
        <f t="shared" si="372"/>
        <v>0</v>
      </c>
      <c r="AJ628" s="213">
        <f t="shared" si="372"/>
        <v>0</v>
      </c>
      <c r="AK628" s="213">
        <f t="shared" si="372"/>
        <v>0</v>
      </c>
      <c r="AL628" s="213">
        <f t="shared" si="372"/>
        <v>0</v>
      </c>
      <c r="AM628" s="213">
        <f t="shared" si="372"/>
        <v>0</v>
      </c>
      <c r="AN628" s="213">
        <f t="shared" si="372"/>
        <v>0</v>
      </c>
      <c r="AO628" s="213">
        <f t="shared" si="372"/>
        <v>0</v>
      </c>
      <c r="AP628" s="213">
        <f t="shared" si="372"/>
        <v>0</v>
      </c>
    </row>
    <row r="629" spans="1:42" x14ac:dyDescent="0.2">
      <c r="A629" s="4">
        <f t="shared" ref="A629:A636" si="373">A628+1</f>
        <v>3</v>
      </c>
      <c r="B629" s="233">
        <f t="shared" si="370"/>
        <v>0</v>
      </c>
      <c r="C629" s="213">
        <f t="shared" ref="C629:AP629" si="374">IF(C$2&gt;analysis_period,0,IF(C$2=equip2_reserve_freq*$A629,equip2_reserve_cost*system_capacity*1000*(1+inflation_rate/100)^B$2,0))</f>
        <v>0</v>
      </c>
      <c r="D629" s="213">
        <f t="shared" si="374"/>
        <v>0</v>
      </c>
      <c r="E629" s="213">
        <f t="shared" si="374"/>
        <v>0</v>
      </c>
      <c r="F629" s="213">
        <f t="shared" si="374"/>
        <v>0</v>
      </c>
      <c r="G629" s="213">
        <f t="shared" si="374"/>
        <v>0</v>
      </c>
      <c r="H629" s="213">
        <f t="shared" si="374"/>
        <v>0</v>
      </c>
      <c r="I629" s="213">
        <f t="shared" si="374"/>
        <v>0</v>
      </c>
      <c r="J629" s="213">
        <f t="shared" si="374"/>
        <v>0</v>
      </c>
      <c r="K629" s="213">
        <f t="shared" si="374"/>
        <v>0</v>
      </c>
      <c r="L629" s="213">
        <f t="shared" si="374"/>
        <v>0</v>
      </c>
      <c r="M629" s="213">
        <f t="shared" si="374"/>
        <v>0</v>
      </c>
      <c r="N629" s="213">
        <f t="shared" si="374"/>
        <v>0</v>
      </c>
      <c r="O629" s="213">
        <f t="shared" si="374"/>
        <v>0</v>
      </c>
      <c r="P629" s="213">
        <f t="shared" si="374"/>
        <v>0</v>
      </c>
      <c r="Q629" s="213">
        <f t="shared" si="374"/>
        <v>0</v>
      </c>
      <c r="R629" s="213">
        <f t="shared" si="374"/>
        <v>0</v>
      </c>
      <c r="S629" s="213">
        <f t="shared" si="374"/>
        <v>0</v>
      </c>
      <c r="T629" s="213">
        <f t="shared" si="374"/>
        <v>0</v>
      </c>
      <c r="U629" s="213">
        <f t="shared" si="374"/>
        <v>0</v>
      </c>
      <c r="V629" s="213">
        <f t="shared" si="374"/>
        <v>0</v>
      </c>
      <c r="W629" s="213">
        <f t="shared" si="374"/>
        <v>0</v>
      </c>
      <c r="X629" s="213">
        <f t="shared" si="374"/>
        <v>0</v>
      </c>
      <c r="Y629" s="213">
        <f t="shared" si="374"/>
        <v>0</v>
      </c>
      <c r="Z629" s="213">
        <f t="shared" si="374"/>
        <v>0</v>
      </c>
      <c r="AA629" s="213">
        <f t="shared" si="374"/>
        <v>0</v>
      </c>
      <c r="AB629" s="213">
        <f t="shared" si="374"/>
        <v>0</v>
      </c>
      <c r="AC629" s="213">
        <f t="shared" si="374"/>
        <v>0</v>
      </c>
      <c r="AD629" s="213">
        <f t="shared" si="374"/>
        <v>0</v>
      </c>
      <c r="AE629" s="213">
        <f t="shared" si="374"/>
        <v>0</v>
      </c>
      <c r="AF629" s="213">
        <f t="shared" si="374"/>
        <v>0</v>
      </c>
      <c r="AG629" s="213">
        <f t="shared" si="374"/>
        <v>0</v>
      </c>
      <c r="AH629" s="213">
        <f t="shared" si="374"/>
        <v>0</v>
      </c>
      <c r="AI629" s="213">
        <f t="shared" si="374"/>
        <v>0</v>
      </c>
      <c r="AJ629" s="213">
        <f t="shared" si="374"/>
        <v>0</v>
      </c>
      <c r="AK629" s="213">
        <f t="shared" si="374"/>
        <v>0</v>
      </c>
      <c r="AL629" s="213">
        <f t="shared" si="374"/>
        <v>0</v>
      </c>
      <c r="AM629" s="213">
        <f t="shared" si="374"/>
        <v>0</v>
      </c>
      <c r="AN629" s="213">
        <f t="shared" si="374"/>
        <v>0</v>
      </c>
      <c r="AO629" s="213">
        <f t="shared" si="374"/>
        <v>0</v>
      </c>
      <c r="AP629" s="213">
        <f t="shared" si="374"/>
        <v>0</v>
      </c>
    </row>
    <row r="630" spans="1:42" x14ac:dyDescent="0.2">
      <c r="A630" s="4">
        <f t="shared" si="373"/>
        <v>4</v>
      </c>
      <c r="B630" s="233">
        <f t="shared" si="370"/>
        <v>0</v>
      </c>
      <c r="C630" s="213">
        <f t="shared" ref="C630:AP630" si="375">IF(C$2&gt;analysis_period,0,IF(C$2=equip2_reserve_freq*$A630,equip2_reserve_cost*system_capacity*1000*(1+inflation_rate/100)^B$2,0))</f>
        <v>0</v>
      </c>
      <c r="D630" s="213">
        <f t="shared" si="375"/>
        <v>0</v>
      </c>
      <c r="E630" s="213">
        <f t="shared" si="375"/>
        <v>0</v>
      </c>
      <c r="F630" s="213">
        <f t="shared" si="375"/>
        <v>0</v>
      </c>
      <c r="G630" s="213">
        <f t="shared" si="375"/>
        <v>0</v>
      </c>
      <c r="H630" s="213">
        <f t="shared" si="375"/>
        <v>0</v>
      </c>
      <c r="I630" s="213">
        <f t="shared" si="375"/>
        <v>0</v>
      </c>
      <c r="J630" s="213">
        <f t="shared" si="375"/>
        <v>0</v>
      </c>
      <c r="K630" s="213">
        <f t="shared" si="375"/>
        <v>0</v>
      </c>
      <c r="L630" s="213">
        <f t="shared" si="375"/>
        <v>0</v>
      </c>
      <c r="M630" s="213">
        <f t="shared" si="375"/>
        <v>0</v>
      </c>
      <c r="N630" s="213">
        <f t="shared" si="375"/>
        <v>0</v>
      </c>
      <c r="O630" s="213">
        <f t="shared" si="375"/>
        <v>0</v>
      </c>
      <c r="P630" s="213">
        <f t="shared" si="375"/>
        <v>0</v>
      </c>
      <c r="Q630" s="213">
        <f t="shared" si="375"/>
        <v>0</v>
      </c>
      <c r="R630" s="213">
        <f t="shared" si="375"/>
        <v>0</v>
      </c>
      <c r="S630" s="213">
        <f t="shared" si="375"/>
        <v>0</v>
      </c>
      <c r="T630" s="213">
        <f t="shared" si="375"/>
        <v>0</v>
      </c>
      <c r="U630" s="213">
        <f t="shared" si="375"/>
        <v>0</v>
      </c>
      <c r="V630" s="213">
        <f t="shared" si="375"/>
        <v>0</v>
      </c>
      <c r="W630" s="213">
        <f t="shared" si="375"/>
        <v>0</v>
      </c>
      <c r="X630" s="213">
        <f t="shared" si="375"/>
        <v>0</v>
      </c>
      <c r="Y630" s="213">
        <f t="shared" si="375"/>
        <v>0</v>
      </c>
      <c r="Z630" s="213">
        <f t="shared" si="375"/>
        <v>0</v>
      </c>
      <c r="AA630" s="213">
        <f t="shared" si="375"/>
        <v>0</v>
      </c>
      <c r="AB630" s="213">
        <f t="shared" si="375"/>
        <v>0</v>
      </c>
      <c r="AC630" s="213">
        <f t="shared" si="375"/>
        <v>0</v>
      </c>
      <c r="AD630" s="213">
        <f t="shared" si="375"/>
        <v>0</v>
      </c>
      <c r="AE630" s="213">
        <f t="shared" si="375"/>
        <v>0</v>
      </c>
      <c r="AF630" s="213">
        <f t="shared" si="375"/>
        <v>0</v>
      </c>
      <c r="AG630" s="213">
        <f t="shared" si="375"/>
        <v>0</v>
      </c>
      <c r="AH630" s="213">
        <f t="shared" si="375"/>
        <v>0</v>
      </c>
      <c r="AI630" s="213">
        <f t="shared" si="375"/>
        <v>0</v>
      </c>
      <c r="AJ630" s="213">
        <f t="shared" si="375"/>
        <v>0</v>
      </c>
      <c r="AK630" s="213">
        <f t="shared" si="375"/>
        <v>0</v>
      </c>
      <c r="AL630" s="213">
        <f t="shared" si="375"/>
        <v>0</v>
      </c>
      <c r="AM630" s="213">
        <f t="shared" si="375"/>
        <v>0</v>
      </c>
      <c r="AN630" s="213">
        <f t="shared" si="375"/>
        <v>0</v>
      </c>
      <c r="AO630" s="213">
        <f t="shared" si="375"/>
        <v>0</v>
      </c>
      <c r="AP630" s="213">
        <f t="shared" si="375"/>
        <v>0</v>
      </c>
    </row>
    <row r="631" spans="1:42" x14ac:dyDescent="0.2">
      <c r="A631" s="4">
        <f t="shared" si="373"/>
        <v>5</v>
      </c>
      <c r="B631" s="233">
        <f t="shared" si="370"/>
        <v>0</v>
      </c>
      <c r="C631" s="213">
        <f t="shared" ref="C631:AP631" si="376">IF(C$2&gt;analysis_period,0,IF(C$2=equip2_reserve_freq*$A631,equip2_reserve_cost*system_capacity*1000*(1+inflation_rate/100)^B$2,0))</f>
        <v>0</v>
      </c>
      <c r="D631" s="213">
        <f t="shared" si="376"/>
        <v>0</v>
      </c>
      <c r="E631" s="213">
        <f t="shared" si="376"/>
        <v>0</v>
      </c>
      <c r="F631" s="213">
        <f t="shared" si="376"/>
        <v>0</v>
      </c>
      <c r="G631" s="213">
        <f t="shared" si="376"/>
        <v>0</v>
      </c>
      <c r="H631" s="213">
        <f t="shared" si="376"/>
        <v>0</v>
      </c>
      <c r="I631" s="213">
        <f t="shared" si="376"/>
        <v>0</v>
      </c>
      <c r="J631" s="213">
        <f t="shared" si="376"/>
        <v>0</v>
      </c>
      <c r="K631" s="213">
        <f t="shared" si="376"/>
        <v>0</v>
      </c>
      <c r="L631" s="213">
        <f t="shared" si="376"/>
        <v>0</v>
      </c>
      <c r="M631" s="213">
        <f t="shared" si="376"/>
        <v>0</v>
      </c>
      <c r="N631" s="213">
        <f t="shared" si="376"/>
        <v>0</v>
      </c>
      <c r="O631" s="213">
        <f t="shared" si="376"/>
        <v>0</v>
      </c>
      <c r="P631" s="213">
        <f t="shared" si="376"/>
        <v>0</v>
      </c>
      <c r="Q631" s="213">
        <f t="shared" si="376"/>
        <v>0</v>
      </c>
      <c r="R631" s="213">
        <f t="shared" si="376"/>
        <v>0</v>
      </c>
      <c r="S631" s="213">
        <f t="shared" si="376"/>
        <v>0</v>
      </c>
      <c r="T631" s="213">
        <f t="shared" si="376"/>
        <v>0</v>
      </c>
      <c r="U631" s="213">
        <f t="shared" si="376"/>
        <v>0</v>
      </c>
      <c r="V631" s="213">
        <f t="shared" si="376"/>
        <v>0</v>
      </c>
      <c r="W631" s="213">
        <f t="shared" si="376"/>
        <v>0</v>
      </c>
      <c r="X631" s="213">
        <f t="shared" si="376"/>
        <v>0</v>
      </c>
      <c r="Y631" s="213">
        <f t="shared" si="376"/>
        <v>0</v>
      </c>
      <c r="Z631" s="213">
        <f t="shared" si="376"/>
        <v>0</v>
      </c>
      <c r="AA631" s="213">
        <f t="shared" si="376"/>
        <v>0</v>
      </c>
      <c r="AB631" s="213">
        <f t="shared" si="376"/>
        <v>0</v>
      </c>
      <c r="AC631" s="213">
        <f t="shared" si="376"/>
        <v>0</v>
      </c>
      <c r="AD631" s="213">
        <f t="shared" si="376"/>
        <v>0</v>
      </c>
      <c r="AE631" s="213">
        <f t="shared" si="376"/>
        <v>0</v>
      </c>
      <c r="AF631" s="213">
        <f t="shared" si="376"/>
        <v>0</v>
      </c>
      <c r="AG631" s="213">
        <f t="shared" si="376"/>
        <v>0</v>
      </c>
      <c r="AH631" s="213">
        <f t="shared" si="376"/>
        <v>0</v>
      </c>
      <c r="AI631" s="213">
        <f t="shared" si="376"/>
        <v>0</v>
      </c>
      <c r="AJ631" s="213">
        <f t="shared" si="376"/>
        <v>0</v>
      </c>
      <c r="AK631" s="213">
        <f t="shared" si="376"/>
        <v>0</v>
      </c>
      <c r="AL631" s="213">
        <f t="shared" si="376"/>
        <v>0</v>
      </c>
      <c r="AM631" s="213">
        <f t="shared" si="376"/>
        <v>0</v>
      </c>
      <c r="AN631" s="213">
        <f t="shared" si="376"/>
        <v>0</v>
      </c>
      <c r="AO631" s="213">
        <f t="shared" si="376"/>
        <v>0</v>
      </c>
      <c r="AP631" s="213">
        <f t="shared" si="376"/>
        <v>0</v>
      </c>
    </row>
    <row r="632" spans="1:42" x14ac:dyDescent="0.2">
      <c r="A632" s="4">
        <f t="shared" si="373"/>
        <v>6</v>
      </c>
      <c r="B632" s="233">
        <f t="shared" si="370"/>
        <v>0</v>
      </c>
      <c r="C632" s="213">
        <f t="shared" ref="C632:AP632" si="377">IF(C$2&gt;analysis_period,0,IF(C$2=equip2_reserve_freq*$A632,equip2_reserve_cost*system_capacity*1000*(1+inflation_rate/100)^B$2,0))</f>
        <v>0</v>
      </c>
      <c r="D632" s="213">
        <f t="shared" si="377"/>
        <v>0</v>
      </c>
      <c r="E632" s="213">
        <f t="shared" si="377"/>
        <v>0</v>
      </c>
      <c r="F632" s="213">
        <f t="shared" si="377"/>
        <v>0</v>
      </c>
      <c r="G632" s="213">
        <f t="shared" si="377"/>
        <v>0</v>
      </c>
      <c r="H632" s="213">
        <f t="shared" si="377"/>
        <v>0</v>
      </c>
      <c r="I632" s="213">
        <f t="shared" si="377"/>
        <v>0</v>
      </c>
      <c r="J632" s="213">
        <f t="shared" si="377"/>
        <v>0</v>
      </c>
      <c r="K632" s="213">
        <f t="shared" si="377"/>
        <v>0</v>
      </c>
      <c r="L632" s="213">
        <f t="shared" si="377"/>
        <v>0</v>
      </c>
      <c r="M632" s="213">
        <f t="shared" si="377"/>
        <v>0</v>
      </c>
      <c r="N632" s="213">
        <f t="shared" si="377"/>
        <v>0</v>
      </c>
      <c r="O632" s="213">
        <f t="shared" si="377"/>
        <v>0</v>
      </c>
      <c r="P632" s="213">
        <f t="shared" si="377"/>
        <v>0</v>
      </c>
      <c r="Q632" s="213">
        <f t="shared" si="377"/>
        <v>0</v>
      </c>
      <c r="R632" s="213">
        <f t="shared" si="377"/>
        <v>0</v>
      </c>
      <c r="S632" s="213">
        <f t="shared" si="377"/>
        <v>0</v>
      </c>
      <c r="T632" s="213">
        <f t="shared" si="377"/>
        <v>0</v>
      </c>
      <c r="U632" s="213">
        <f t="shared" si="377"/>
        <v>0</v>
      </c>
      <c r="V632" s="213">
        <f t="shared" si="377"/>
        <v>0</v>
      </c>
      <c r="W632" s="213">
        <f t="shared" si="377"/>
        <v>0</v>
      </c>
      <c r="X632" s="213">
        <f t="shared" si="377"/>
        <v>0</v>
      </c>
      <c r="Y632" s="213">
        <f t="shared" si="377"/>
        <v>0</v>
      </c>
      <c r="Z632" s="213">
        <f t="shared" si="377"/>
        <v>0</v>
      </c>
      <c r="AA632" s="213">
        <f t="shared" si="377"/>
        <v>0</v>
      </c>
      <c r="AB632" s="213">
        <f t="shared" si="377"/>
        <v>0</v>
      </c>
      <c r="AC632" s="213">
        <f t="shared" si="377"/>
        <v>0</v>
      </c>
      <c r="AD632" s="213">
        <f t="shared" si="377"/>
        <v>0</v>
      </c>
      <c r="AE632" s="213">
        <f t="shared" si="377"/>
        <v>0</v>
      </c>
      <c r="AF632" s="213">
        <f t="shared" si="377"/>
        <v>0</v>
      </c>
      <c r="AG632" s="213">
        <f t="shared" si="377"/>
        <v>0</v>
      </c>
      <c r="AH632" s="213">
        <f t="shared" si="377"/>
        <v>0</v>
      </c>
      <c r="AI632" s="213">
        <f t="shared" si="377"/>
        <v>0</v>
      </c>
      <c r="AJ632" s="213">
        <f t="shared" si="377"/>
        <v>0</v>
      </c>
      <c r="AK632" s="213">
        <f t="shared" si="377"/>
        <v>0</v>
      </c>
      <c r="AL632" s="213">
        <f t="shared" si="377"/>
        <v>0</v>
      </c>
      <c r="AM632" s="213">
        <f t="shared" si="377"/>
        <v>0</v>
      </c>
      <c r="AN632" s="213">
        <f t="shared" si="377"/>
        <v>0</v>
      </c>
      <c r="AO632" s="213">
        <f t="shared" si="377"/>
        <v>0</v>
      </c>
      <c r="AP632" s="213">
        <f t="shared" si="377"/>
        <v>0</v>
      </c>
    </row>
    <row r="633" spans="1:42" x14ac:dyDescent="0.2">
      <c r="A633" s="4">
        <f t="shared" si="373"/>
        <v>7</v>
      </c>
      <c r="B633" s="233">
        <f t="shared" si="370"/>
        <v>0</v>
      </c>
      <c r="C633" s="213">
        <f t="shared" ref="C633:AP633" si="378">IF(C$2&gt;analysis_period,0,IF(C$2=equip2_reserve_freq*$A633,equip2_reserve_cost*system_capacity*1000*(1+inflation_rate/100)^B$2,0))</f>
        <v>0</v>
      </c>
      <c r="D633" s="213">
        <f t="shared" si="378"/>
        <v>0</v>
      </c>
      <c r="E633" s="213">
        <f t="shared" si="378"/>
        <v>0</v>
      </c>
      <c r="F633" s="213">
        <f t="shared" si="378"/>
        <v>0</v>
      </c>
      <c r="G633" s="213">
        <f t="shared" si="378"/>
        <v>0</v>
      </c>
      <c r="H633" s="213">
        <f t="shared" si="378"/>
        <v>0</v>
      </c>
      <c r="I633" s="213">
        <f t="shared" si="378"/>
        <v>0</v>
      </c>
      <c r="J633" s="213">
        <f t="shared" si="378"/>
        <v>0</v>
      </c>
      <c r="K633" s="213">
        <f t="shared" si="378"/>
        <v>0</v>
      </c>
      <c r="L633" s="213">
        <f t="shared" si="378"/>
        <v>0</v>
      </c>
      <c r="M633" s="213">
        <f t="shared" si="378"/>
        <v>0</v>
      </c>
      <c r="N633" s="213">
        <f t="shared" si="378"/>
        <v>0</v>
      </c>
      <c r="O633" s="213">
        <f t="shared" si="378"/>
        <v>0</v>
      </c>
      <c r="P633" s="213">
        <f t="shared" si="378"/>
        <v>0</v>
      </c>
      <c r="Q633" s="213">
        <f t="shared" si="378"/>
        <v>0</v>
      </c>
      <c r="R633" s="213">
        <f t="shared" si="378"/>
        <v>0</v>
      </c>
      <c r="S633" s="213">
        <f t="shared" si="378"/>
        <v>0</v>
      </c>
      <c r="T633" s="213">
        <f t="shared" si="378"/>
        <v>0</v>
      </c>
      <c r="U633" s="213">
        <f t="shared" si="378"/>
        <v>0</v>
      </c>
      <c r="V633" s="213">
        <f t="shared" si="378"/>
        <v>0</v>
      </c>
      <c r="W633" s="213">
        <f t="shared" si="378"/>
        <v>0</v>
      </c>
      <c r="X633" s="213">
        <f t="shared" si="378"/>
        <v>0</v>
      </c>
      <c r="Y633" s="213">
        <f t="shared" si="378"/>
        <v>0</v>
      </c>
      <c r="Z633" s="213">
        <f t="shared" si="378"/>
        <v>0</v>
      </c>
      <c r="AA633" s="213">
        <f t="shared" si="378"/>
        <v>0</v>
      </c>
      <c r="AB633" s="213">
        <f t="shared" si="378"/>
        <v>0</v>
      </c>
      <c r="AC633" s="213">
        <f t="shared" si="378"/>
        <v>0</v>
      </c>
      <c r="AD633" s="213">
        <f t="shared" si="378"/>
        <v>0</v>
      </c>
      <c r="AE633" s="213">
        <f t="shared" si="378"/>
        <v>0</v>
      </c>
      <c r="AF633" s="213">
        <f t="shared" si="378"/>
        <v>0</v>
      </c>
      <c r="AG633" s="213">
        <f t="shared" si="378"/>
        <v>0</v>
      </c>
      <c r="AH633" s="213">
        <f t="shared" si="378"/>
        <v>0</v>
      </c>
      <c r="AI633" s="213">
        <f t="shared" si="378"/>
        <v>0</v>
      </c>
      <c r="AJ633" s="213">
        <f t="shared" si="378"/>
        <v>0</v>
      </c>
      <c r="AK633" s="213">
        <f t="shared" si="378"/>
        <v>0</v>
      </c>
      <c r="AL633" s="213">
        <f t="shared" si="378"/>
        <v>0</v>
      </c>
      <c r="AM633" s="213">
        <f t="shared" si="378"/>
        <v>0</v>
      </c>
      <c r="AN633" s="213">
        <f t="shared" si="378"/>
        <v>0</v>
      </c>
      <c r="AO633" s="213">
        <f t="shared" si="378"/>
        <v>0</v>
      </c>
      <c r="AP633" s="213">
        <f t="shared" si="378"/>
        <v>0</v>
      </c>
    </row>
    <row r="634" spans="1:42" x14ac:dyDescent="0.2">
      <c r="A634" s="4">
        <f t="shared" si="373"/>
        <v>8</v>
      </c>
      <c r="B634" s="233">
        <f t="shared" si="370"/>
        <v>0</v>
      </c>
      <c r="C634" s="213">
        <f t="shared" ref="C634:AP634" si="379">IF(C$2&gt;analysis_period,0,IF(C$2=equip2_reserve_freq*$A634,equip2_reserve_cost*system_capacity*1000*(1+inflation_rate/100)^B$2,0))</f>
        <v>0</v>
      </c>
      <c r="D634" s="213">
        <f t="shared" si="379"/>
        <v>0</v>
      </c>
      <c r="E634" s="213">
        <f t="shared" si="379"/>
        <v>0</v>
      </c>
      <c r="F634" s="213">
        <f t="shared" si="379"/>
        <v>0</v>
      </c>
      <c r="G634" s="213">
        <f t="shared" si="379"/>
        <v>0</v>
      </c>
      <c r="H634" s="213">
        <f t="shared" si="379"/>
        <v>0</v>
      </c>
      <c r="I634" s="213">
        <f t="shared" si="379"/>
        <v>0</v>
      </c>
      <c r="J634" s="213">
        <f t="shared" si="379"/>
        <v>0</v>
      </c>
      <c r="K634" s="213">
        <f t="shared" si="379"/>
        <v>0</v>
      </c>
      <c r="L634" s="213">
        <f t="shared" si="379"/>
        <v>0</v>
      </c>
      <c r="M634" s="213">
        <f t="shared" si="379"/>
        <v>0</v>
      </c>
      <c r="N634" s="213">
        <f t="shared" si="379"/>
        <v>0</v>
      </c>
      <c r="O634" s="213">
        <f t="shared" si="379"/>
        <v>0</v>
      </c>
      <c r="P634" s="213">
        <f t="shared" si="379"/>
        <v>0</v>
      </c>
      <c r="Q634" s="213">
        <f t="shared" si="379"/>
        <v>0</v>
      </c>
      <c r="R634" s="213">
        <f t="shared" si="379"/>
        <v>0</v>
      </c>
      <c r="S634" s="213">
        <f t="shared" si="379"/>
        <v>0</v>
      </c>
      <c r="T634" s="213">
        <f t="shared" si="379"/>
        <v>0</v>
      </c>
      <c r="U634" s="213">
        <f t="shared" si="379"/>
        <v>0</v>
      </c>
      <c r="V634" s="213">
        <f t="shared" si="379"/>
        <v>0</v>
      </c>
      <c r="W634" s="213">
        <f t="shared" si="379"/>
        <v>0</v>
      </c>
      <c r="X634" s="213">
        <f t="shared" si="379"/>
        <v>0</v>
      </c>
      <c r="Y634" s="213">
        <f t="shared" si="379"/>
        <v>0</v>
      </c>
      <c r="Z634" s="213">
        <f t="shared" si="379"/>
        <v>0</v>
      </c>
      <c r="AA634" s="213">
        <f t="shared" si="379"/>
        <v>0</v>
      </c>
      <c r="AB634" s="213">
        <f t="shared" si="379"/>
        <v>0</v>
      </c>
      <c r="AC634" s="213">
        <f t="shared" si="379"/>
        <v>0</v>
      </c>
      <c r="AD634" s="213">
        <f t="shared" si="379"/>
        <v>0</v>
      </c>
      <c r="AE634" s="213">
        <f t="shared" si="379"/>
        <v>0</v>
      </c>
      <c r="AF634" s="213">
        <f t="shared" si="379"/>
        <v>0</v>
      </c>
      <c r="AG634" s="213">
        <f t="shared" si="379"/>
        <v>0</v>
      </c>
      <c r="AH634" s="213">
        <f t="shared" si="379"/>
        <v>0</v>
      </c>
      <c r="AI634" s="213">
        <f t="shared" si="379"/>
        <v>0</v>
      </c>
      <c r="AJ634" s="213">
        <f t="shared" si="379"/>
        <v>0</v>
      </c>
      <c r="AK634" s="213">
        <f t="shared" si="379"/>
        <v>0</v>
      </c>
      <c r="AL634" s="213">
        <f t="shared" si="379"/>
        <v>0</v>
      </c>
      <c r="AM634" s="213">
        <f t="shared" si="379"/>
        <v>0</v>
      </c>
      <c r="AN634" s="213">
        <f t="shared" si="379"/>
        <v>0</v>
      </c>
      <c r="AO634" s="213">
        <f t="shared" si="379"/>
        <v>0</v>
      </c>
      <c r="AP634" s="213">
        <f t="shared" si="379"/>
        <v>0</v>
      </c>
    </row>
    <row r="635" spans="1:42" x14ac:dyDescent="0.2">
      <c r="A635" s="4">
        <f>A634+1</f>
        <v>9</v>
      </c>
      <c r="B635" s="233">
        <f t="shared" si="370"/>
        <v>0</v>
      </c>
      <c r="C635" s="213">
        <f t="shared" ref="C635:AP635" si="380">IF(C$2&gt;analysis_period,0,IF(C$2=equip2_reserve_freq*$A635,equip2_reserve_cost*system_capacity*1000*(1+inflation_rate/100)^B$2,0))</f>
        <v>0</v>
      </c>
      <c r="D635" s="213">
        <f t="shared" si="380"/>
        <v>0</v>
      </c>
      <c r="E635" s="213">
        <f t="shared" si="380"/>
        <v>0</v>
      </c>
      <c r="F635" s="213">
        <f t="shared" si="380"/>
        <v>0</v>
      </c>
      <c r="G635" s="213">
        <f t="shared" si="380"/>
        <v>0</v>
      </c>
      <c r="H635" s="213">
        <f t="shared" si="380"/>
        <v>0</v>
      </c>
      <c r="I635" s="213">
        <f t="shared" si="380"/>
        <v>0</v>
      </c>
      <c r="J635" s="213">
        <f t="shared" si="380"/>
        <v>0</v>
      </c>
      <c r="K635" s="213">
        <f t="shared" si="380"/>
        <v>0</v>
      </c>
      <c r="L635" s="213">
        <f t="shared" si="380"/>
        <v>0</v>
      </c>
      <c r="M635" s="213">
        <f t="shared" si="380"/>
        <v>0</v>
      </c>
      <c r="N635" s="213">
        <f t="shared" si="380"/>
        <v>0</v>
      </c>
      <c r="O635" s="213">
        <f t="shared" si="380"/>
        <v>0</v>
      </c>
      <c r="P635" s="213">
        <f t="shared" si="380"/>
        <v>0</v>
      </c>
      <c r="Q635" s="213">
        <f t="shared" si="380"/>
        <v>0</v>
      </c>
      <c r="R635" s="213">
        <f t="shared" si="380"/>
        <v>0</v>
      </c>
      <c r="S635" s="213">
        <f t="shared" si="380"/>
        <v>0</v>
      </c>
      <c r="T635" s="213">
        <f t="shared" si="380"/>
        <v>0</v>
      </c>
      <c r="U635" s="213">
        <f t="shared" si="380"/>
        <v>0</v>
      </c>
      <c r="V635" s="213">
        <f t="shared" si="380"/>
        <v>0</v>
      </c>
      <c r="W635" s="213">
        <f t="shared" si="380"/>
        <v>0</v>
      </c>
      <c r="X635" s="213">
        <f t="shared" si="380"/>
        <v>0</v>
      </c>
      <c r="Y635" s="213">
        <f t="shared" si="380"/>
        <v>0</v>
      </c>
      <c r="Z635" s="213">
        <f t="shared" si="380"/>
        <v>0</v>
      </c>
      <c r="AA635" s="213">
        <f t="shared" si="380"/>
        <v>0</v>
      </c>
      <c r="AB635" s="213">
        <f t="shared" si="380"/>
        <v>0</v>
      </c>
      <c r="AC635" s="213">
        <f t="shared" si="380"/>
        <v>0</v>
      </c>
      <c r="AD635" s="213">
        <f t="shared" si="380"/>
        <v>0</v>
      </c>
      <c r="AE635" s="213">
        <f t="shared" si="380"/>
        <v>0</v>
      </c>
      <c r="AF635" s="213">
        <f t="shared" si="380"/>
        <v>0</v>
      </c>
      <c r="AG635" s="213">
        <f t="shared" si="380"/>
        <v>0</v>
      </c>
      <c r="AH635" s="213">
        <f t="shared" si="380"/>
        <v>0</v>
      </c>
      <c r="AI635" s="213">
        <f t="shared" si="380"/>
        <v>0</v>
      </c>
      <c r="AJ635" s="213">
        <f t="shared" si="380"/>
        <v>0</v>
      </c>
      <c r="AK635" s="213">
        <f t="shared" si="380"/>
        <v>0</v>
      </c>
      <c r="AL635" s="213">
        <f t="shared" si="380"/>
        <v>0</v>
      </c>
      <c r="AM635" s="213">
        <f t="shared" si="380"/>
        <v>0</v>
      </c>
      <c r="AN635" s="213">
        <f t="shared" si="380"/>
        <v>0</v>
      </c>
      <c r="AO635" s="213">
        <f t="shared" si="380"/>
        <v>0</v>
      </c>
      <c r="AP635" s="213">
        <f t="shared" si="380"/>
        <v>0</v>
      </c>
    </row>
    <row r="636" spans="1:42" x14ac:dyDescent="0.2">
      <c r="A636" s="4">
        <f t="shared" si="373"/>
        <v>10</v>
      </c>
      <c r="B636" s="233">
        <f t="shared" si="370"/>
        <v>0</v>
      </c>
      <c r="C636" s="213">
        <f t="shared" ref="C636:AP636" si="381">IF(C$2&gt;analysis_period,0,IF(C$2=equip2_reserve_freq*$A636,equip2_reserve_cost*system_capacity*1000*(1+inflation_rate/100)^B$2,0))</f>
        <v>0</v>
      </c>
      <c r="D636" s="213">
        <f t="shared" si="381"/>
        <v>0</v>
      </c>
      <c r="E636" s="213">
        <f t="shared" si="381"/>
        <v>0</v>
      </c>
      <c r="F636" s="213">
        <f t="shared" si="381"/>
        <v>0</v>
      </c>
      <c r="G636" s="213">
        <f t="shared" si="381"/>
        <v>0</v>
      </c>
      <c r="H636" s="213">
        <f t="shared" si="381"/>
        <v>0</v>
      </c>
      <c r="I636" s="213">
        <f t="shared" si="381"/>
        <v>0</v>
      </c>
      <c r="J636" s="213">
        <f t="shared" si="381"/>
        <v>0</v>
      </c>
      <c r="K636" s="213">
        <f t="shared" si="381"/>
        <v>0</v>
      </c>
      <c r="L636" s="213">
        <f t="shared" si="381"/>
        <v>0</v>
      </c>
      <c r="M636" s="213">
        <f t="shared" si="381"/>
        <v>0</v>
      </c>
      <c r="N636" s="213">
        <f t="shared" si="381"/>
        <v>0</v>
      </c>
      <c r="O636" s="213">
        <f t="shared" si="381"/>
        <v>0</v>
      </c>
      <c r="P636" s="213">
        <f t="shared" si="381"/>
        <v>0</v>
      </c>
      <c r="Q636" s="213">
        <f t="shared" si="381"/>
        <v>0</v>
      </c>
      <c r="R636" s="213">
        <f t="shared" si="381"/>
        <v>0</v>
      </c>
      <c r="S636" s="213">
        <f t="shared" si="381"/>
        <v>0</v>
      </c>
      <c r="T636" s="213">
        <f t="shared" si="381"/>
        <v>0</v>
      </c>
      <c r="U636" s="213">
        <f t="shared" si="381"/>
        <v>0</v>
      </c>
      <c r="V636" s="213">
        <f t="shared" si="381"/>
        <v>0</v>
      </c>
      <c r="W636" s="213">
        <f t="shared" si="381"/>
        <v>0</v>
      </c>
      <c r="X636" s="213">
        <f t="shared" si="381"/>
        <v>0</v>
      </c>
      <c r="Y636" s="213">
        <f t="shared" si="381"/>
        <v>0</v>
      </c>
      <c r="Z636" s="213">
        <f t="shared" si="381"/>
        <v>0</v>
      </c>
      <c r="AA636" s="213">
        <f t="shared" si="381"/>
        <v>0</v>
      </c>
      <c r="AB636" s="213">
        <f t="shared" si="381"/>
        <v>0</v>
      </c>
      <c r="AC636" s="213">
        <f t="shared" si="381"/>
        <v>0</v>
      </c>
      <c r="AD636" s="213">
        <f t="shared" si="381"/>
        <v>0</v>
      </c>
      <c r="AE636" s="213">
        <f t="shared" si="381"/>
        <v>0</v>
      </c>
      <c r="AF636" s="213">
        <f t="shared" si="381"/>
        <v>0</v>
      </c>
      <c r="AG636" s="213">
        <f t="shared" si="381"/>
        <v>0</v>
      </c>
      <c r="AH636" s="213">
        <f t="shared" si="381"/>
        <v>0</v>
      </c>
      <c r="AI636" s="213">
        <f t="shared" si="381"/>
        <v>0</v>
      </c>
      <c r="AJ636" s="213">
        <f t="shared" si="381"/>
        <v>0</v>
      </c>
      <c r="AK636" s="213">
        <f t="shared" si="381"/>
        <v>0</v>
      </c>
      <c r="AL636" s="213">
        <f t="shared" si="381"/>
        <v>0</v>
      </c>
      <c r="AM636" s="213">
        <f t="shared" si="381"/>
        <v>0</v>
      </c>
      <c r="AN636" s="213">
        <f t="shared" si="381"/>
        <v>0</v>
      </c>
      <c r="AO636" s="213">
        <f t="shared" si="381"/>
        <v>0</v>
      </c>
      <c r="AP636" s="213">
        <f t="shared" si="381"/>
        <v>0</v>
      </c>
    </row>
    <row r="637" spans="1:42" x14ac:dyDescent="0.2">
      <c r="A637" s="37" t="s">
        <v>13</v>
      </c>
      <c r="B637" s="28"/>
      <c r="C637" s="217">
        <f>SUM(C627:C636)</f>
        <v>0</v>
      </c>
      <c r="D637" s="217">
        <f t="shared" ref="D637:AP637" si="382">SUM(D627:D636)</f>
        <v>0</v>
      </c>
      <c r="E637" s="217">
        <f t="shared" si="382"/>
        <v>0</v>
      </c>
      <c r="F637" s="217">
        <f t="shared" si="382"/>
        <v>0</v>
      </c>
      <c r="G637" s="217">
        <f t="shared" si="382"/>
        <v>0</v>
      </c>
      <c r="H637" s="217">
        <f t="shared" si="382"/>
        <v>0</v>
      </c>
      <c r="I637" s="217">
        <f t="shared" si="382"/>
        <v>0</v>
      </c>
      <c r="J637" s="217">
        <f t="shared" si="382"/>
        <v>0</v>
      </c>
      <c r="K637" s="217">
        <f t="shared" si="382"/>
        <v>0</v>
      </c>
      <c r="L637" s="217">
        <f t="shared" si="382"/>
        <v>0</v>
      </c>
      <c r="M637" s="217">
        <f t="shared" si="382"/>
        <v>0</v>
      </c>
      <c r="N637" s="217">
        <f t="shared" si="382"/>
        <v>0</v>
      </c>
      <c r="O637" s="217">
        <f t="shared" si="382"/>
        <v>0</v>
      </c>
      <c r="P637" s="217">
        <f t="shared" si="382"/>
        <v>0</v>
      </c>
      <c r="Q637" s="217">
        <f t="shared" si="382"/>
        <v>0</v>
      </c>
      <c r="R637" s="217">
        <f t="shared" si="382"/>
        <v>0</v>
      </c>
      <c r="S637" s="217">
        <f t="shared" si="382"/>
        <v>0</v>
      </c>
      <c r="T637" s="217">
        <f t="shared" si="382"/>
        <v>0</v>
      </c>
      <c r="U637" s="217">
        <f t="shared" si="382"/>
        <v>0</v>
      </c>
      <c r="V637" s="217">
        <f t="shared" si="382"/>
        <v>0</v>
      </c>
      <c r="W637" s="217">
        <f t="shared" si="382"/>
        <v>0</v>
      </c>
      <c r="X637" s="217">
        <f t="shared" si="382"/>
        <v>0</v>
      </c>
      <c r="Y637" s="217">
        <f t="shared" si="382"/>
        <v>0</v>
      </c>
      <c r="Z637" s="217">
        <f t="shared" si="382"/>
        <v>0</v>
      </c>
      <c r="AA637" s="217">
        <f t="shared" si="382"/>
        <v>0</v>
      </c>
      <c r="AB637" s="217">
        <f t="shared" si="382"/>
        <v>0</v>
      </c>
      <c r="AC637" s="217">
        <f t="shared" si="382"/>
        <v>0</v>
      </c>
      <c r="AD637" s="217">
        <f t="shared" si="382"/>
        <v>0</v>
      </c>
      <c r="AE637" s="217">
        <f t="shared" si="382"/>
        <v>0</v>
      </c>
      <c r="AF637" s="217">
        <f t="shared" si="382"/>
        <v>0</v>
      </c>
      <c r="AG637" s="217">
        <f t="shared" si="382"/>
        <v>0</v>
      </c>
      <c r="AH637" s="217">
        <f t="shared" si="382"/>
        <v>0</v>
      </c>
      <c r="AI637" s="217">
        <f t="shared" si="382"/>
        <v>0</v>
      </c>
      <c r="AJ637" s="217">
        <f t="shared" si="382"/>
        <v>0</v>
      </c>
      <c r="AK637" s="217">
        <f t="shared" si="382"/>
        <v>0</v>
      </c>
      <c r="AL637" s="217">
        <f t="shared" si="382"/>
        <v>0</v>
      </c>
      <c r="AM637" s="217">
        <f t="shared" si="382"/>
        <v>0</v>
      </c>
      <c r="AN637" s="217">
        <f t="shared" si="382"/>
        <v>0</v>
      </c>
      <c r="AO637" s="217">
        <f t="shared" si="382"/>
        <v>0</v>
      </c>
      <c r="AP637" s="217">
        <f t="shared" si="382"/>
        <v>0</v>
      </c>
    </row>
    <row r="638" spans="1:42" s="122" customFormat="1" x14ac:dyDescent="0.2">
      <c r="A638" s="4" t="s">
        <v>333</v>
      </c>
      <c r="G638" s="203"/>
      <c r="H638" s="203"/>
      <c r="I638" s="203"/>
      <c r="J638" s="203"/>
      <c r="K638" s="203"/>
      <c r="L638" s="203"/>
      <c r="M638" s="203"/>
      <c r="N638" s="203"/>
      <c r="O638" s="203"/>
      <c r="P638" s="203"/>
      <c r="Q638" s="203"/>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row>
    <row r="639" spans="1:42" x14ac:dyDescent="0.2">
      <c r="A639" s="4">
        <v>1</v>
      </c>
      <c r="B639" s="238">
        <f t="shared" ref="B639:B648" si="383">SUM(C639:AP639)</f>
        <v>0</v>
      </c>
      <c r="C639" s="213">
        <f t="shared" ref="C639:AP639" si="384">IF(C$2&lt;=equip2_reserve_freq*$A$627,$B$627/(equip2_reserve_freq),0)</f>
        <v>0</v>
      </c>
      <c r="D639" s="213">
        <f t="shared" si="384"/>
        <v>0</v>
      </c>
      <c r="E639" s="213">
        <f t="shared" si="384"/>
        <v>0</v>
      </c>
      <c r="F639" s="213">
        <f t="shared" si="384"/>
        <v>0</v>
      </c>
      <c r="G639" s="213">
        <f t="shared" si="384"/>
        <v>0</v>
      </c>
      <c r="H639" s="213">
        <f t="shared" si="384"/>
        <v>0</v>
      </c>
      <c r="I639" s="213">
        <f t="shared" si="384"/>
        <v>0</v>
      </c>
      <c r="J639" s="213">
        <f t="shared" si="384"/>
        <v>0</v>
      </c>
      <c r="K639" s="213">
        <f t="shared" si="384"/>
        <v>0</v>
      </c>
      <c r="L639" s="213">
        <f t="shared" si="384"/>
        <v>0</v>
      </c>
      <c r="M639" s="213">
        <f t="shared" si="384"/>
        <v>0</v>
      </c>
      <c r="N639" s="213">
        <f t="shared" si="384"/>
        <v>0</v>
      </c>
      <c r="O639" s="213">
        <f t="shared" si="384"/>
        <v>0</v>
      </c>
      <c r="P639" s="213">
        <f t="shared" si="384"/>
        <v>0</v>
      </c>
      <c r="Q639" s="213">
        <f t="shared" si="384"/>
        <v>0</v>
      </c>
      <c r="R639" s="213">
        <f t="shared" si="384"/>
        <v>0</v>
      </c>
      <c r="S639" s="213">
        <f t="shared" si="384"/>
        <v>0</v>
      </c>
      <c r="T639" s="213">
        <f t="shared" si="384"/>
        <v>0</v>
      </c>
      <c r="U639" s="213">
        <f t="shared" si="384"/>
        <v>0</v>
      </c>
      <c r="V639" s="213">
        <f t="shared" si="384"/>
        <v>0</v>
      </c>
      <c r="W639" s="213">
        <f t="shared" si="384"/>
        <v>0</v>
      </c>
      <c r="X639" s="213">
        <f t="shared" si="384"/>
        <v>0</v>
      </c>
      <c r="Y639" s="213">
        <f t="shared" si="384"/>
        <v>0</v>
      </c>
      <c r="Z639" s="213">
        <f t="shared" si="384"/>
        <v>0</v>
      </c>
      <c r="AA639" s="213">
        <f t="shared" si="384"/>
        <v>0</v>
      </c>
      <c r="AB639" s="213">
        <f t="shared" si="384"/>
        <v>0</v>
      </c>
      <c r="AC639" s="213">
        <f t="shared" si="384"/>
        <v>0</v>
      </c>
      <c r="AD639" s="213">
        <f t="shared" si="384"/>
        <v>0</v>
      </c>
      <c r="AE639" s="213">
        <f t="shared" si="384"/>
        <v>0</v>
      </c>
      <c r="AF639" s="213">
        <f t="shared" si="384"/>
        <v>0</v>
      </c>
      <c r="AG639" s="213">
        <f t="shared" si="384"/>
        <v>0</v>
      </c>
      <c r="AH639" s="213">
        <f t="shared" si="384"/>
        <v>0</v>
      </c>
      <c r="AI639" s="213">
        <f t="shared" si="384"/>
        <v>0</v>
      </c>
      <c r="AJ639" s="213">
        <f t="shared" si="384"/>
        <v>0</v>
      </c>
      <c r="AK639" s="213">
        <f t="shared" si="384"/>
        <v>0</v>
      </c>
      <c r="AL639" s="213">
        <f t="shared" si="384"/>
        <v>0</v>
      </c>
      <c r="AM639" s="213">
        <f t="shared" si="384"/>
        <v>0</v>
      </c>
      <c r="AN639" s="213">
        <f t="shared" si="384"/>
        <v>0</v>
      </c>
      <c r="AO639" s="213">
        <f t="shared" si="384"/>
        <v>0</v>
      </c>
      <c r="AP639" s="213">
        <f t="shared" si="384"/>
        <v>0</v>
      </c>
    </row>
    <row r="640" spans="1:42" x14ac:dyDescent="0.2">
      <c r="A640" s="4">
        <f>A639+1</f>
        <v>2</v>
      </c>
      <c r="B640" s="238">
        <f t="shared" si="383"/>
        <v>0</v>
      </c>
      <c r="C640" s="213">
        <f t="shared" ref="C640:AP640" si="385">IF(AND(C$2&gt;equip2_reserve_freq*$A627,C$2&lt;=equip2_reserve_freq*$A628),$B628/(equip2_reserve_freq),0)</f>
        <v>0</v>
      </c>
      <c r="D640" s="213">
        <f t="shared" si="385"/>
        <v>0</v>
      </c>
      <c r="E640" s="213">
        <f t="shared" si="385"/>
        <v>0</v>
      </c>
      <c r="F640" s="213">
        <f t="shared" si="385"/>
        <v>0</v>
      </c>
      <c r="G640" s="213">
        <f t="shared" si="385"/>
        <v>0</v>
      </c>
      <c r="H640" s="213">
        <f t="shared" si="385"/>
        <v>0</v>
      </c>
      <c r="I640" s="213">
        <f t="shared" si="385"/>
        <v>0</v>
      </c>
      <c r="J640" s="213">
        <f t="shared" si="385"/>
        <v>0</v>
      </c>
      <c r="K640" s="213">
        <f t="shared" si="385"/>
        <v>0</v>
      </c>
      <c r="L640" s="213">
        <f t="shared" si="385"/>
        <v>0</v>
      </c>
      <c r="M640" s="213">
        <f t="shared" si="385"/>
        <v>0</v>
      </c>
      <c r="N640" s="213">
        <f t="shared" si="385"/>
        <v>0</v>
      </c>
      <c r="O640" s="213">
        <f t="shared" si="385"/>
        <v>0</v>
      </c>
      <c r="P640" s="213">
        <f t="shared" si="385"/>
        <v>0</v>
      </c>
      <c r="Q640" s="213">
        <f t="shared" si="385"/>
        <v>0</v>
      </c>
      <c r="R640" s="213">
        <f t="shared" si="385"/>
        <v>0</v>
      </c>
      <c r="S640" s="213">
        <f t="shared" si="385"/>
        <v>0</v>
      </c>
      <c r="T640" s="213">
        <f t="shared" si="385"/>
        <v>0</v>
      </c>
      <c r="U640" s="213">
        <f t="shared" si="385"/>
        <v>0</v>
      </c>
      <c r="V640" s="213">
        <f t="shared" si="385"/>
        <v>0</v>
      </c>
      <c r="W640" s="213">
        <f t="shared" si="385"/>
        <v>0</v>
      </c>
      <c r="X640" s="213">
        <f t="shared" si="385"/>
        <v>0</v>
      </c>
      <c r="Y640" s="213">
        <f t="shared" si="385"/>
        <v>0</v>
      </c>
      <c r="Z640" s="213">
        <f t="shared" si="385"/>
        <v>0</v>
      </c>
      <c r="AA640" s="213">
        <f t="shared" si="385"/>
        <v>0</v>
      </c>
      <c r="AB640" s="213">
        <f t="shared" si="385"/>
        <v>0</v>
      </c>
      <c r="AC640" s="213">
        <f t="shared" si="385"/>
        <v>0</v>
      </c>
      <c r="AD640" s="213">
        <f t="shared" si="385"/>
        <v>0</v>
      </c>
      <c r="AE640" s="213">
        <f t="shared" si="385"/>
        <v>0</v>
      </c>
      <c r="AF640" s="213">
        <f t="shared" si="385"/>
        <v>0</v>
      </c>
      <c r="AG640" s="213">
        <f t="shared" si="385"/>
        <v>0</v>
      </c>
      <c r="AH640" s="213">
        <f t="shared" si="385"/>
        <v>0</v>
      </c>
      <c r="AI640" s="213">
        <f t="shared" si="385"/>
        <v>0</v>
      </c>
      <c r="AJ640" s="213">
        <f t="shared" si="385"/>
        <v>0</v>
      </c>
      <c r="AK640" s="213">
        <f t="shared" si="385"/>
        <v>0</v>
      </c>
      <c r="AL640" s="213">
        <f t="shared" si="385"/>
        <v>0</v>
      </c>
      <c r="AM640" s="213">
        <f t="shared" si="385"/>
        <v>0</v>
      </c>
      <c r="AN640" s="213">
        <f t="shared" si="385"/>
        <v>0</v>
      </c>
      <c r="AO640" s="213">
        <f t="shared" si="385"/>
        <v>0</v>
      </c>
      <c r="AP640" s="213">
        <f t="shared" si="385"/>
        <v>0</v>
      </c>
    </row>
    <row r="641" spans="1:42" x14ac:dyDescent="0.2">
      <c r="A641" s="4">
        <f t="shared" ref="A641:A646" si="386">A640+1</f>
        <v>3</v>
      </c>
      <c r="B641" s="238">
        <f t="shared" si="383"/>
        <v>0</v>
      </c>
      <c r="C641" s="213">
        <f t="shared" ref="C641:AP641" si="387">IF(AND(C$2&gt;equip2_reserve_freq*$A628,C$2&lt;=equip2_reserve_freq*$A629),$B629/(equip2_reserve_freq),0)</f>
        <v>0</v>
      </c>
      <c r="D641" s="213">
        <f t="shared" si="387"/>
        <v>0</v>
      </c>
      <c r="E641" s="213">
        <f t="shared" si="387"/>
        <v>0</v>
      </c>
      <c r="F641" s="213">
        <f t="shared" si="387"/>
        <v>0</v>
      </c>
      <c r="G641" s="213">
        <f t="shared" si="387"/>
        <v>0</v>
      </c>
      <c r="H641" s="213">
        <f t="shared" si="387"/>
        <v>0</v>
      </c>
      <c r="I641" s="213">
        <f t="shared" si="387"/>
        <v>0</v>
      </c>
      <c r="J641" s="213">
        <f t="shared" si="387"/>
        <v>0</v>
      </c>
      <c r="K641" s="213">
        <f t="shared" si="387"/>
        <v>0</v>
      </c>
      <c r="L641" s="213">
        <f t="shared" si="387"/>
        <v>0</v>
      </c>
      <c r="M641" s="213">
        <f t="shared" si="387"/>
        <v>0</v>
      </c>
      <c r="N641" s="213">
        <f t="shared" si="387"/>
        <v>0</v>
      </c>
      <c r="O641" s="213">
        <f t="shared" si="387"/>
        <v>0</v>
      </c>
      <c r="P641" s="213">
        <f t="shared" si="387"/>
        <v>0</v>
      </c>
      <c r="Q641" s="213">
        <f t="shared" si="387"/>
        <v>0</v>
      </c>
      <c r="R641" s="213">
        <f t="shared" si="387"/>
        <v>0</v>
      </c>
      <c r="S641" s="213">
        <f t="shared" si="387"/>
        <v>0</v>
      </c>
      <c r="T641" s="213">
        <f t="shared" si="387"/>
        <v>0</v>
      </c>
      <c r="U641" s="213">
        <f t="shared" si="387"/>
        <v>0</v>
      </c>
      <c r="V641" s="213">
        <f t="shared" si="387"/>
        <v>0</v>
      </c>
      <c r="W641" s="213">
        <f t="shared" si="387"/>
        <v>0</v>
      </c>
      <c r="X641" s="213">
        <f t="shared" si="387"/>
        <v>0</v>
      </c>
      <c r="Y641" s="213">
        <f t="shared" si="387"/>
        <v>0</v>
      </c>
      <c r="Z641" s="213">
        <f t="shared" si="387"/>
        <v>0</v>
      </c>
      <c r="AA641" s="213">
        <f t="shared" si="387"/>
        <v>0</v>
      </c>
      <c r="AB641" s="213">
        <f t="shared" si="387"/>
        <v>0</v>
      </c>
      <c r="AC641" s="213">
        <f t="shared" si="387"/>
        <v>0</v>
      </c>
      <c r="AD641" s="213">
        <f t="shared" si="387"/>
        <v>0</v>
      </c>
      <c r="AE641" s="213">
        <f t="shared" si="387"/>
        <v>0</v>
      </c>
      <c r="AF641" s="213">
        <f t="shared" si="387"/>
        <v>0</v>
      </c>
      <c r="AG641" s="213">
        <f t="shared" si="387"/>
        <v>0</v>
      </c>
      <c r="AH641" s="213">
        <f t="shared" si="387"/>
        <v>0</v>
      </c>
      <c r="AI641" s="213">
        <f t="shared" si="387"/>
        <v>0</v>
      </c>
      <c r="AJ641" s="213">
        <f t="shared" si="387"/>
        <v>0</v>
      </c>
      <c r="AK641" s="213">
        <f t="shared" si="387"/>
        <v>0</v>
      </c>
      <c r="AL641" s="213">
        <f t="shared" si="387"/>
        <v>0</v>
      </c>
      <c r="AM641" s="213">
        <f t="shared" si="387"/>
        <v>0</v>
      </c>
      <c r="AN641" s="213">
        <f t="shared" si="387"/>
        <v>0</v>
      </c>
      <c r="AO641" s="213">
        <f t="shared" si="387"/>
        <v>0</v>
      </c>
      <c r="AP641" s="213">
        <f t="shared" si="387"/>
        <v>0</v>
      </c>
    </row>
    <row r="642" spans="1:42" x14ac:dyDescent="0.2">
      <c r="A642" s="4">
        <f t="shared" si="386"/>
        <v>4</v>
      </c>
      <c r="B642" s="238">
        <f t="shared" si="383"/>
        <v>0</v>
      </c>
      <c r="C642" s="213">
        <f t="shared" ref="C642:AP642" si="388">IF(AND(C$2&gt;equip2_reserve_freq*$A629,C$2&lt;=equip2_reserve_freq*$A630),$B630/(equip2_reserve_freq),0)</f>
        <v>0</v>
      </c>
      <c r="D642" s="213">
        <f t="shared" si="388"/>
        <v>0</v>
      </c>
      <c r="E642" s="213">
        <f t="shared" si="388"/>
        <v>0</v>
      </c>
      <c r="F642" s="213">
        <f t="shared" si="388"/>
        <v>0</v>
      </c>
      <c r="G642" s="213">
        <f t="shared" si="388"/>
        <v>0</v>
      </c>
      <c r="H642" s="213">
        <f t="shared" si="388"/>
        <v>0</v>
      </c>
      <c r="I642" s="213">
        <f t="shared" si="388"/>
        <v>0</v>
      </c>
      <c r="J642" s="213">
        <f t="shared" si="388"/>
        <v>0</v>
      </c>
      <c r="K642" s="213">
        <f t="shared" si="388"/>
        <v>0</v>
      </c>
      <c r="L642" s="213">
        <f t="shared" si="388"/>
        <v>0</v>
      </c>
      <c r="M642" s="213">
        <f t="shared" si="388"/>
        <v>0</v>
      </c>
      <c r="N642" s="213">
        <f t="shared" si="388"/>
        <v>0</v>
      </c>
      <c r="O642" s="213">
        <f t="shared" si="388"/>
        <v>0</v>
      </c>
      <c r="P642" s="213">
        <f t="shared" si="388"/>
        <v>0</v>
      </c>
      <c r="Q642" s="213">
        <f t="shared" si="388"/>
        <v>0</v>
      </c>
      <c r="R642" s="213">
        <f t="shared" si="388"/>
        <v>0</v>
      </c>
      <c r="S642" s="213">
        <f t="shared" si="388"/>
        <v>0</v>
      </c>
      <c r="T642" s="213">
        <f t="shared" si="388"/>
        <v>0</v>
      </c>
      <c r="U642" s="213">
        <f t="shared" si="388"/>
        <v>0</v>
      </c>
      <c r="V642" s="213">
        <f t="shared" si="388"/>
        <v>0</v>
      </c>
      <c r="W642" s="213">
        <f t="shared" si="388"/>
        <v>0</v>
      </c>
      <c r="X642" s="213">
        <f t="shared" si="388"/>
        <v>0</v>
      </c>
      <c r="Y642" s="213">
        <f t="shared" si="388"/>
        <v>0</v>
      </c>
      <c r="Z642" s="213">
        <f t="shared" si="388"/>
        <v>0</v>
      </c>
      <c r="AA642" s="213">
        <f t="shared" si="388"/>
        <v>0</v>
      </c>
      <c r="AB642" s="213">
        <f t="shared" si="388"/>
        <v>0</v>
      </c>
      <c r="AC642" s="213">
        <f t="shared" si="388"/>
        <v>0</v>
      </c>
      <c r="AD642" s="213">
        <f t="shared" si="388"/>
        <v>0</v>
      </c>
      <c r="AE642" s="213">
        <f t="shared" si="388"/>
        <v>0</v>
      </c>
      <c r="AF642" s="213">
        <f t="shared" si="388"/>
        <v>0</v>
      </c>
      <c r="AG642" s="213">
        <f t="shared" si="388"/>
        <v>0</v>
      </c>
      <c r="AH642" s="213">
        <f t="shared" si="388"/>
        <v>0</v>
      </c>
      <c r="AI642" s="213">
        <f t="shared" si="388"/>
        <v>0</v>
      </c>
      <c r="AJ642" s="213">
        <f t="shared" si="388"/>
        <v>0</v>
      </c>
      <c r="AK642" s="213">
        <f t="shared" si="388"/>
        <v>0</v>
      </c>
      <c r="AL642" s="213">
        <f t="shared" si="388"/>
        <v>0</v>
      </c>
      <c r="AM642" s="213">
        <f t="shared" si="388"/>
        <v>0</v>
      </c>
      <c r="AN642" s="213">
        <f t="shared" si="388"/>
        <v>0</v>
      </c>
      <c r="AO642" s="213">
        <f t="shared" si="388"/>
        <v>0</v>
      </c>
      <c r="AP642" s="213">
        <f t="shared" si="388"/>
        <v>0</v>
      </c>
    </row>
    <row r="643" spans="1:42" x14ac:dyDescent="0.2">
      <c r="A643" s="4">
        <f t="shared" si="386"/>
        <v>5</v>
      </c>
      <c r="B643" s="238">
        <f t="shared" si="383"/>
        <v>0</v>
      </c>
      <c r="C643" s="213">
        <f t="shared" ref="C643:AP643" si="389">IF(AND(C$2&gt;equip2_reserve_freq*$A630,C$2&lt;=equip2_reserve_freq*$A631),$B631/(equip2_reserve_freq),0)</f>
        <v>0</v>
      </c>
      <c r="D643" s="213">
        <f t="shared" si="389"/>
        <v>0</v>
      </c>
      <c r="E643" s="213">
        <f t="shared" si="389"/>
        <v>0</v>
      </c>
      <c r="F643" s="213">
        <f t="shared" si="389"/>
        <v>0</v>
      </c>
      <c r="G643" s="213">
        <f t="shared" si="389"/>
        <v>0</v>
      </c>
      <c r="H643" s="213">
        <f t="shared" si="389"/>
        <v>0</v>
      </c>
      <c r="I643" s="213">
        <f t="shared" si="389"/>
        <v>0</v>
      </c>
      <c r="J643" s="213">
        <f t="shared" si="389"/>
        <v>0</v>
      </c>
      <c r="K643" s="213">
        <f t="shared" si="389"/>
        <v>0</v>
      </c>
      <c r="L643" s="213">
        <f t="shared" si="389"/>
        <v>0</v>
      </c>
      <c r="M643" s="213">
        <f t="shared" si="389"/>
        <v>0</v>
      </c>
      <c r="N643" s="213">
        <f t="shared" si="389"/>
        <v>0</v>
      </c>
      <c r="O643" s="213">
        <f t="shared" si="389"/>
        <v>0</v>
      </c>
      <c r="P643" s="213">
        <f t="shared" si="389"/>
        <v>0</v>
      </c>
      <c r="Q643" s="213">
        <f t="shared" si="389"/>
        <v>0</v>
      </c>
      <c r="R643" s="213">
        <f t="shared" si="389"/>
        <v>0</v>
      </c>
      <c r="S643" s="213">
        <f t="shared" si="389"/>
        <v>0</v>
      </c>
      <c r="T643" s="213">
        <f t="shared" si="389"/>
        <v>0</v>
      </c>
      <c r="U643" s="213">
        <f t="shared" si="389"/>
        <v>0</v>
      </c>
      <c r="V643" s="213">
        <f t="shared" si="389"/>
        <v>0</v>
      </c>
      <c r="W643" s="213">
        <f t="shared" si="389"/>
        <v>0</v>
      </c>
      <c r="X643" s="213">
        <f t="shared" si="389"/>
        <v>0</v>
      </c>
      <c r="Y643" s="213">
        <f t="shared" si="389"/>
        <v>0</v>
      </c>
      <c r="Z643" s="213">
        <f t="shared" si="389"/>
        <v>0</v>
      </c>
      <c r="AA643" s="213">
        <f t="shared" si="389"/>
        <v>0</v>
      </c>
      <c r="AB643" s="213">
        <f t="shared" si="389"/>
        <v>0</v>
      </c>
      <c r="AC643" s="213">
        <f t="shared" si="389"/>
        <v>0</v>
      </c>
      <c r="AD643" s="213">
        <f t="shared" si="389"/>
        <v>0</v>
      </c>
      <c r="AE643" s="213">
        <f t="shared" si="389"/>
        <v>0</v>
      </c>
      <c r="AF643" s="213">
        <f t="shared" si="389"/>
        <v>0</v>
      </c>
      <c r="AG643" s="213">
        <f t="shared" si="389"/>
        <v>0</v>
      </c>
      <c r="AH643" s="213">
        <f t="shared" si="389"/>
        <v>0</v>
      </c>
      <c r="AI643" s="213">
        <f t="shared" si="389"/>
        <v>0</v>
      </c>
      <c r="AJ643" s="213">
        <f t="shared" si="389"/>
        <v>0</v>
      </c>
      <c r="AK643" s="213">
        <f t="shared" si="389"/>
        <v>0</v>
      </c>
      <c r="AL643" s="213">
        <f t="shared" si="389"/>
        <v>0</v>
      </c>
      <c r="AM643" s="213">
        <f t="shared" si="389"/>
        <v>0</v>
      </c>
      <c r="AN643" s="213">
        <f t="shared" si="389"/>
        <v>0</v>
      </c>
      <c r="AO643" s="213">
        <f t="shared" si="389"/>
        <v>0</v>
      </c>
      <c r="AP643" s="213">
        <f t="shared" si="389"/>
        <v>0</v>
      </c>
    </row>
    <row r="644" spans="1:42" x14ac:dyDescent="0.2">
      <c r="A644" s="4">
        <f t="shared" si="386"/>
        <v>6</v>
      </c>
      <c r="B644" s="238">
        <f t="shared" si="383"/>
        <v>0</v>
      </c>
      <c r="C644" s="213">
        <f t="shared" ref="C644:AP644" si="390">IF(AND(C$2&gt;equip2_reserve_freq*$A631,C$2&lt;=equip2_reserve_freq*$A632),$B632/(equip2_reserve_freq),0)</f>
        <v>0</v>
      </c>
      <c r="D644" s="213">
        <f t="shared" si="390"/>
        <v>0</v>
      </c>
      <c r="E644" s="213">
        <f t="shared" si="390"/>
        <v>0</v>
      </c>
      <c r="F644" s="213">
        <f t="shared" si="390"/>
        <v>0</v>
      </c>
      <c r="G644" s="213">
        <f t="shared" si="390"/>
        <v>0</v>
      </c>
      <c r="H644" s="213">
        <f t="shared" si="390"/>
        <v>0</v>
      </c>
      <c r="I644" s="213">
        <f t="shared" si="390"/>
        <v>0</v>
      </c>
      <c r="J644" s="213">
        <f t="shared" si="390"/>
        <v>0</v>
      </c>
      <c r="K644" s="213">
        <f t="shared" si="390"/>
        <v>0</v>
      </c>
      <c r="L644" s="213">
        <f t="shared" si="390"/>
        <v>0</v>
      </c>
      <c r="M644" s="213">
        <f t="shared" si="390"/>
        <v>0</v>
      </c>
      <c r="N644" s="213">
        <f t="shared" si="390"/>
        <v>0</v>
      </c>
      <c r="O644" s="213">
        <f t="shared" si="390"/>
        <v>0</v>
      </c>
      <c r="P644" s="213">
        <f t="shared" si="390"/>
        <v>0</v>
      </c>
      <c r="Q644" s="213">
        <f t="shared" si="390"/>
        <v>0</v>
      </c>
      <c r="R644" s="213">
        <f t="shared" si="390"/>
        <v>0</v>
      </c>
      <c r="S644" s="213">
        <f t="shared" si="390"/>
        <v>0</v>
      </c>
      <c r="T644" s="213">
        <f t="shared" si="390"/>
        <v>0</v>
      </c>
      <c r="U644" s="213">
        <f t="shared" si="390"/>
        <v>0</v>
      </c>
      <c r="V644" s="213">
        <f t="shared" si="390"/>
        <v>0</v>
      </c>
      <c r="W644" s="213">
        <f t="shared" si="390"/>
        <v>0</v>
      </c>
      <c r="X644" s="213">
        <f t="shared" si="390"/>
        <v>0</v>
      </c>
      <c r="Y644" s="213">
        <f t="shared" si="390"/>
        <v>0</v>
      </c>
      <c r="Z644" s="213">
        <f t="shared" si="390"/>
        <v>0</v>
      </c>
      <c r="AA644" s="213">
        <f t="shared" si="390"/>
        <v>0</v>
      </c>
      <c r="AB644" s="213">
        <f t="shared" si="390"/>
        <v>0</v>
      </c>
      <c r="AC644" s="213">
        <f t="shared" si="390"/>
        <v>0</v>
      </c>
      <c r="AD644" s="213">
        <f t="shared" si="390"/>
        <v>0</v>
      </c>
      <c r="AE644" s="213">
        <f t="shared" si="390"/>
        <v>0</v>
      </c>
      <c r="AF644" s="213">
        <f t="shared" si="390"/>
        <v>0</v>
      </c>
      <c r="AG644" s="213">
        <f t="shared" si="390"/>
        <v>0</v>
      </c>
      <c r="AH644" s="213">
        <f t="shared" si="390"/>
        <v>0</v>
      </c>
      <c r="AI644" s="213">
        <f t="shared" si="390"/>
        <v>0</v>
      </c>
      <c r="AJ644" s="213">
        <f t="shared" si="390"/>
        <v>0</v>
      </c>
      <c r="AK644" s="213">
        <f t="shared" si="390"/>
        <v>0</v>
      </c>
      <c r="AL644" s="213">
        <f t="shared" si="390"/>
        <v>0</v>
      </c>
      <c r="AM644" s="213">
        <f t="shared" si="390"/>
        <v>0</v>
      </c>
      <c r="AN644" s="213">
        <f t="shared" si="390"/>
        <v>0</v>
      </c>
      <c r="AO644" s="213">
        <f t="shared" si="390"/>
        <v>0</v>
      </c>
      <c r="AP644" s="213">
        <f t="shared" si="390"/>
        <v>0</v>
      </c>
    </row>
    <row r="645" spans="1:42" x14ac:dyDescent="0.2">
      <c r="A645" s="4">
        <f t="shared" si="386"/>
        <v>7</v>
      </c>
      <c r="B645" s="238">
        <f t="shared" si="383"/>
        <v>0</v>
      </c>
      <c r="C645" s="213">
        <f t="shared" ref="C645:AP645" si="391">IF(AND(C$2&gt;equip2_reserve_freq*$A632,C$2&lt;=equip2_reserve_freq*$A633),$B633/(equip2_reserve_freq),0)</f>
        <v>0</v>
      </c>
      <c r="D645" s="213">
        <f t="shared" si="391"/>
        <v>0</v>
      </c>
      <c r="E645" s="213">
        <f t="shared" si="391"/>
        <v>0</v>
      </c>
      <c r="F645" s="213">
        <f t="shared" si="391"/>
        <v>0</v>
      </c>
      <c r="G645" s="213">
        <f t="shared" si="391"/>
        <v>0</v>
      </c>
      <c r="H645" s="213">
        <f t="shared" si="391"/>
        <v>0</v>
      </c>
      <c r="I645" s="213">
        <f t="shared" si="391"/>
        <v>0</v>
      </c>
      <c r="J645" s="213">
        <f t="shared" si="391"/>
        <v>0</v>
      </c>
      <c r="K645" s="213">
        <f t="shared" si="391"/>
        <v>0</v>
      </c>
      <c r="L645" s="213">
        <f t="shared" si="391"/>
        <v>0</v>
      </c>
      <c r="M645" s="213">
        <f t="shared" si="391"/>
        <v>0</v>
      </c>
      <c r="N645" s="213">
        <f t="shared" si="391"/>
        <v>0</v>
      </c>
      <c r="O645" s="213">
        <f t="shared" si="391"/>
        <v>0</v>
      </c>
      <c r="P645" s="213">
        <f t="shared" si="391"/>
        <v>0</v>
      </c>
      <c r="Q645" s="213">
        <f t="shared" si="391"/>
        <v>0</v>
      </c>
      <c r="R645" s="213">
        <f t="shared" si="391"/>
        <v>0</v>
      </c>
      <c r="S645" s="213">
        <f t="shared" si="391"/>
        <v>0</v>
      </c>
      <c r="T645" s="213">
        <f t="shared" si="391"/>
        <v>0</v>
      </c>
      <c r="U645" s="213">
        <f t="shared" si="391"/>
        <v>0</v>
      </c>
      <c r="V645" s="213">
        <f t="shared" si="391"/>
        <v>0</v>
      </c>
      <c r="W645" s="213">
        <f t="shared" si="391"/>
        <v>0</v>
      </c>
      <c r="X645" s="213">
        <f t="shared" si="391"/>
        <v>0</v>
      </c>
      <c r="Y645" s="213">
        <f t="shared" si="391"/>
        <v>0</v>
      </c>
      <c r="Z645" s="213">
        <f t="shared" si="391"/>
        <v>0</v>
      </c>
      <c r="AA645" s="213">
        <f t="shared" si="391"/>
        <v>0</v>
      </c>
      <c r="AB645" s="213">
        <f t="shared" si="391"/>
        <v>0</v>
      </c>
      <c r="AC645" s="213">
        <f t="shared" si="391"/>
        <v>0</v>
      </c>
      <c r="AD645" s="213">
        <f t="shared" si="391"/>
        <v>0</v>
      </c>
      <c r="AE645" s="213">
        <f t="shared" si="391"/>
        <v>0</v>
      </c>
      <c r="AF645" s="213">
        <f t="shared" si="391"/>
        <v>0</v>
      </c>
      <c r="AG645" s="213">
        <f t="shared" si="391"/>
        <v>0</v>
      </c>
      <c r="AH645" s="213">
        <f t="shared" si="391"/>
        <v>0</v>
      </c>
      <c r="AI645" s="213">
        <f t="shared" si="391"/>
        <v>0</v>
      </c>
      <c r="AJ645" s="213">
        <f t="shared" si="391"/>
        <v>0</v>
      </c>
      <c r="AK645" s="213">
        <f t="shared" si="391"/>
        <v>0</v>
      </c>
      <c r="AL645" s="213">
        <f t="shared" si="391"/>
        <v>0</v>
      </c>
      <c r="AM645" s="213">
        <f t="shared" si="391"/>
        <v>0</v>
      </c>
      <c r="AN645" s="213">
        <f t="shared" si="391"/>
        <v>0</v>
      </c>
      <c r="AO645" s="213">
        <f t="shared" si="391"/>
        <v>0</v>
      </c>
      <c r="AP645" s="213">
        <f t="shared" si="391"/>
        <v>0</v>
      </c>
    </row>
    <row r="646" spans="1:42" x14ac:dyDescent="0.2">
      <c r="A646" s="4">
        <f t="shared" si="386"/>
        <v>8</v>
      </c>
      <c r="B646" s="238">
        <f t="shared" si="383"/>
        <v>0</v>
      </c>
      <c r="C646" s="213">
        <f t="shared" ref="C646:AP646" si="392">IF(AND(C$2&gt;equip2_reserve_freq*$A633,C$2&lt;=equip2_reserve_freq*$A634),$B634/(equip2_reserve_freq),0)</f>
        <v>0</v>
      </c>
      <c r="D646" s="213">
        <f t="shared" si="392"/>
        <v>0</v>
      </c>
      <c r="E646" s="213">
        <f t="shared" si="392"/>
        <v>0</v>
      </c>
      <c r="F646" s="213">
        <f t="shared" si="392"/>
        <v>0</v>
      </c>
      <c r="G646" s="213">
        <f t="shared" si="392"/>
        <v>0</v>
      </c>
      <c r="H646" s="213">
        <f t="shared" si="392"/>
        <v>0</v>
      </c>
      <c r="I646" s="213">
        <f t="shared" si="392"/>
        <v>0</v>
      </c>
      <c r="J646" s="213">
        <f t="shared" si="392"/>
        <v>0</v>
      </c>
      <c r="K646" s="213">
        <f t="shared" si="392"/>
        <v>0</v>
      </c>
      <c r="L646" s="213">
        <f t="shared" si="392"/>
        <v>0</v>
      </c>
      <c r="M646" s="213">
        <f t="shared" si="392"/>
        <v>0</v>
      </c>
      <c r="N646" s="213">
        <f t="shared" si="392"/>
        <v>0</v>
      </c>
      <c r="O646" s="213">
        <f t="shared" si="392"/>
        <v>0</v>
      </c>
      <c r="P646" s="213">
        <f t="shared" si="392"/>
        <v>0</v>
      </c>
      <c r="Q646" s="213">
        <f t="shared" si="392"/>
        <v>0</v>
      </c>
      <c r="R646" s="213">
        <f t="shared" si="392"/>
        <v>0</v>
      </c>
      <c r="S646" s="213">
        <f t="shared" si="392"/>
        <v>0</v>
      </c>
      <c r="T646" s="213">
        <f t="shared" si="392"/>
        <v>0</v>
      </c>
      <c r="U646" s="213">
        <f t="shared" si="392"/>
        <v>0</v>
      </c>
      <c r="V646" s="213">
        <f t="shared" si="392"/>
        <v>0</v>
      </c>
      <c r="W646" s="213">
        <f t="shared" si="392"/>
        <v>0</v>
      </c>
      <c r="X646" s="213">
        <f t="shared" si="392"/>
        <v>0</v>
      </c>
      <c r="Y646" s="213">
        <f t="shared" si="392"/>
        <v>0</v>
      </c>
      <c r="Z646" s="213">
        <f t="shared" si="392"/>
        <v>0</v>
      </c>
      <c r="AA646" s="213">
        <f t="shared" si="392"/>
        <v>0</v>
      </c>
      <c r="AB646" s="213">
        <f t="shared" si="392"/>
        <v>0</v>
      </c>
      <c r="AC646" s="213">
        <f t="shared" si="392"/>
        <v>0</v>
      </c>
      <c r="AD646" s="213">
        <f t="shared" si="392"/>
        <v>0</v>
      </c>
      <c r="AE646" s="213">
        <f t="shared" si="392"/>
        <v>0</v>
      </c>
      <c r="AF646" s="213">
        <f t="shared" si="392"/>
        <v>0</v>
      </c>
      <c r="AG646" s="213">
        <f t="shared" si="392"/>
        <v>0</v>
      </c>
      <c r="AH646" s="213">
        <f t="shared" si="392"/>
        <v>0</v>
      </c>
      <c r="AI646" s="213">
        <f t="shared" si="392"/>
        <v>0</v>
      </c>
      <c r="AJ646" s="213">
        <f t="shared" si="392"/>
        <v>0</v>
      </c>
      <c r="AK646" s="213">
        <f t="shared" si="392"/>
        <v>0</v>
      </c>
      <c r="AL646" s="213">
        <f t="shared" si="392"/>
        <v>0</v>
      </c>
      <c r="AM646" s="213">
        <f t="shared" si="392"/>
        <v>0</v>
      </c>
      <c r="AN646" s="213">
        <f t="shared" si="392"/>
        <v>0</v>
      </c>
      <c r="AO646" s="213">
        <f t="shared" si="392"/>
        <v>0</v>
      </c>
      <c r="AP646" s="213">
        <f t="shared" si="392"/>
        <v>0</v>
      </c>
    </row>
    <row r="647" spans="1:42" x14ac:dyDescent="0.2">
      <c r="A647" s="4">
        <f>A646+1</f>
        <v>9</v>
      </c>
      <c r="B647" s="238">
        <f t="shared" si="383"/>
        <v>0</v>
      </c>
      <c r="C647" s="213">
        <f t="shared" ref="C647:AP647" si="393">IF(AND(C$2&gt;equip2_reserve_freq*$A634,C$2&lt;=equip2_reserve_freq*$A635),$B635/(equip2_reserve_freq),0)</f>
        <v>0</v>
      </c>
      <c r="D647" s="213">
        <f t="shared" si="393"/>
        <v>0</v>
      </c>
      <c r="E647" s="213">
        <f t="shared" si="393"/>
        <v>0</v>
      </c>
      <c r="F647" s="213">
        <f t="shared" si="393"/>
        <v>0</v>
      </c>
      <c r="G647" s="213">
        <f t="shared" si="393"/>
        <v>0</v>
      </c>
      <c r="H647" s="213">
        <f t="shared" si="393"/>
        <v>0</v>
      </c>
      <c r="I647" s="213">
        <f t="shared" si="393"/>
        <v>0</v>
      </c>
      <c r="J647" s="213">
        <f t="shared" si="393"/>
        <v>0</v>
      </c>
      <c r="K647" s="213">
        <f t="shared" si="393"/>
        <v>0</v>
      </c>
      <c r="L647" s="213">
        <f t="shared" si="393"/>
        <v>0</v>
      </c>
      <c r="M647" s="213">
        <f t="shared" si="393"/>
        <v>0</v>
      </c>
      <c r="N647" s="213">
        <f t="shared" si="393"/>
        <v>0</v>
      </c>
      <c r="O647" s="213">
        <f t="shared" si="393"/>
        <v>0</v>
      </c>
      <c r="P647" s="213">
        <f t="shared" si="393"/>
        <v>0</v>
      </c>
      <c r="Q647" s="213">
        <f t="shared" si="393"/>
        <v>0</v>
      </c>
      <c r="R647" s="213">
        <f t="shared" si="393"/>
        <v>0</v>
      </c>
      <c r="S647" s="213">
        <f t="shared" si="393"/>
        <v>0</v>
      </c>
      <c r="T647" s="213">
        <f t="shared" si="393"/>
        <v>0</v>
      </c>
      <c r="U647" s="213">
        <f t="shared" si="393"/>
        <v>0</v>
      </c>
      <c r="V647" s="213">
        <f t="shared" si="393"/>
        <v>0</v>
      </c>
      <c r="W647" s="213">
        <f t="shared" si="393"/>
        <v>0</v>
      </c>
      <c r="X647" s="213">
        <f t="shared" si="393"/>
        <v>0</v>
      </c>
      <c r="Y647" s="213">
        <f t="shared" si="393"/>
        <v>0</v>
      </c>
      <c r="Z647" s="213">
        <f t="shared" si="393"/>
        <v>0</v>
      </c>
      <c r="AA647" s="213">
        <f t="shared" si="393"/>
        <v>0</v>
      </c>
      <c r="AB647" s="213">
        <f t="shared" si="393"/>
        <v>0</v>
      </c>
      <c r="AC647" s="213">
        <f t="shared" si="393"/>
        <v>0</v>
      </c>
      <c r="AD647" s="213">
        <f t="shared" si="393"/>
        <v>0</v>
      </c>
      <c r="AE647" s="213">
        <f t="shared" si="393"/>
        <v>0</v>
      </c>
      <c r="AF647" s="213">
        <f t="shared" si="393"/>
        <v>0</v>
      </c>
      <c r="AG647" s="213">
        <f t="shared" si="393"/>
        <v>0</v>
      </c>
      <c r="AH647" s="213">
        <f t="shared" si="393"/>
        <v>0</v>
      </c>
      <c r="AI647" s="213">
        <f t="shared" si="393"/>
        <v>0</v>
      </c>
      <c r="AJ647" s="213">
        <f t="shared" si="393"/>
        <v>0</v>
      </c>
      <c r="AK647" s="213">
        <f t="shared" si="393"/>
        <v>0</v>
      </c>
      <c r="AL647" s="213">
        <f t="shared" si="393"/>
        <v>0</v>
      </c>
      <c r="AM647" s="213">
        <f t="shared" si="393"/>
        <v>0</v>
      </c>
      <c r="AN647" s="213">
        <f t="shared" si="393"/>
        <v>0</v>
      </c>
      <c r="AO647" s="213">
        <f t="shared" si="393"/>
        <v>0</v>
      </c>
      <c r="AP647" s="213">
        <f t="shared" si="393"/>
        <v>0</v>
      </c>
    </row>
    <row r="648" spans="1:42" x14ac:dyDescent="0.2">
      <c r="A648" s="4">
        <f t="shared" ref="A648" si="394">A647+1</f>
        <v>10</v>
      </c>
      <c r="B648" s="238">
        <f t="shared" si="383"/>
        <v>0</v>
      </c>
      <c r="C648" s="218">
        <f t="shared" ref="C648:AP648" si="395">IF(AND(C$2&gt;equip2_reserve_freq*$A635,C$2&lt;=equip2_reserve_freq*$A636),$B636/(equip2_reserve_freq),0)</f>
        <v>0</v>
      </c>
      <c r="D648" s="218">
        <f t="shared" si="395"/>
        <v>0</v>
      </c>
      <c r="E648" s="218">
        <f t="shared" si="395"/>
        <v>0</v>
      </c>
      <c r="F648" s="218">
        <f t="shared" si="395"/>
        <v>0</v>
      </c>
      <c r="G648" s="218">
        <f t="shared" si="395"/>
        <v>0</v>
      </c>
      <c r="H648" s="218">
        <f t="shared" si="395"/>
        <v>0</v>
      </c>
      <c r="I648" s="218">
        <f t="shared" si="395"/>
        <v>0</v>
      </c>
      <c r="J648" s="218">
        <f t="shared" si="395"/>
        <v>0</v>
      </c>
      <c r="K648" s="218">
        <f t="shared" si="395"/>
        <v>0</v>
      </c>
      <c r="L648" s="218">
        <f t="shared" si="395"/>
        <v>0</v>
      </c>
      <c r="M648" s="218">
        <f t="shared" si="395"/>
        <v>0</v>
      </c>
      <c r="N648" s="218">
        <f t="shared" si="395"/>
        <v>0</v>
      </c>
      <c r="O648" s="218">
        <f t="shared" si="395"/>
        <v>0</v>
      </c>
      <c r="P648" s="218">
        <f t="shared" si="395"/>
        <v>0</v>
      </c>
      <c r="Q648" s="218">
        <f t="shared" si="395"/>
        <v>0</v>
      </c>
      <c r="R648" s="218">
        <f t="shared" si="395"/>
        <v>0</v>
      </c>
      <c r="S648" s="218">
        <f t="shared" si="395"/>
        <v>0</v>
      </c>
      <c r="T648" s="218">
        <f t="shared" si="395"/>
        <v>0</v>
      </c>
      <c r="U648" s="218">
        <f t="shared" si="395"/>
        <v>0</v>
      </c>
      <c r="V648" s="218">
        <f t="shared" si="395"/>
        <v>0</v>
      </c>
      <c r="W648" s="218">
        <f t="shared" si="395"/>
        <v>0</v>
      </c>
      <c r="X648" s="218">
        <f t="shared" si="395"/>
        <v>0</v>
      </c>
      <c r="Y648" s="218">
        <f t="shared" si="395"/>
        <v>0</v>
      </c>
      <c r="Z648" s="218">
        <f t="shared" si="395"/>
        <v>0</v>
      </c>
      <c r="AA648" s="218">
        <f t="shared" si="395"/>
        <v>0</v>
      </c>
      <c r="AB648" s="218">
        <f t="shared" si="395"/>
        <v>0</v>
      </c>
      <c r="AC648" s="218">
        <f t="shared" si="395"/>
        <v>0</v>
      </c>
      <c r="AD648" s="218">
        <f t="shared" si="395"/>
        <v>0</v>
      </c>
      <c r="AE648" s="218">
        <f t="shared" si="395"/>
        <v>0</v>
      </c>
      <c r="AF648" s="218">
        <f t="shared" si="395"/>
        <v>0</v>
      </c>
      <c r="AG648" s="218">
        <f t="shared" si="395"/>
        <v>0</v>
      </c>
      <c r="AH648" s="218">
        <f t="shared" si="395"/>
        <v>0</v>
      </c>
      <c r="AI648" s="218">
        <f t="shared" si="395"/>
        <v>0</v>
      </c>
      <c r="AJ648" s="218">
        <f t="shared" si="395"/>
        <v>0</v>
      </c>
      <c r="AK648" s="218">
        <f t="shared" si="395"/>
        <v>0</v>
      </c>
      <c r="AL648" s="218">
        <f t="shared" si="395"/>
        <v>0</v>
      </c>
      <c r="AM648" s="218">
        <f t="shared" si="395"/>
        <v>0</v>
      </c>
      <c r="AN648" s="218">
        <f t="shared" si="395"/>
        <v>0</v>
      </c>
      <c r="AO648" s="218">
        <f t="shared" si="395"/>
        <v>0</v>
      </c>
      <c r="AP648" s="218">
        <f t="shared" si="395"/>
        <v>0</v>
      </c>
    </row>
    <row r="649" spans="1:42" x14ac:dyDescent="0.2">
      <c r="A649" s="37" t="s">
        <v>13</v>
      </c>
      <c r="B649" s="28"/>
      <c r="C649" s="217">
        <f>SUM(C639:C648)</f>
        <v>0</v>
      </c>
      <c r="D649" s="217">
        <f t="shared" ref="D649:AP649" si="396">SUM(D639:D648)</f>
        <v>0</v>
      </c>
      <c r="E649" s="217">
        <f t="shared" si="396"/>
        <v>0</v>
      </c>
      <c r="F649" s="217">
        <f t="shared" si="396"/>
        <v>0</v>
      </c>
      <c r="G649" s="217">
        <f t="shared" si="396"/>
        <v>0</v>
      </c>
      <c r="H649" s="217">
        <f t="shared" si="396"/>
        <v>0</v>
      </c>
      <c r="I649" s="217">
        <f t="shared" si="396"/>
        <v>0</v>
      </c>
      <c r="J649" s="217">
        <f t="shared" si="396"/>
        <v>0</v>
      </c>
      <c r="K649" s="217">
        <f t="shared" si="396"/>
        <v>0</v>
      </c>
      <c r="L649" s="217">
        <f t="shared" si="396"/>
        <v>0</v>
      </c>
      <c r="M649" s="217">
        <f t="shared" si="396"/>
        <v>0</v>
      </c>
      <c r="N649" s="217">
        <f t="shared" si="396"/>
        <v>0</v>
      </c>
      <c r="O649" s="217">
        <f t="shared" si="396"/>
        <v>0</v>
      </c>
      <c r="P649" s="217">
        <f t="shared" si="396"/>
        <v>0</v>
      </c>
      <c r="Q649" s="217">
        <f t="shared" si="396"/>
        <v>0</v>
      </c>
      <c r="R649" s="217">
        <f t="shared" si="396"/>
        <v>0</v>
      </c>
      <c r="S649" s="217">
        <f t="shared" si="396"/>
        <v>0</v>
      </c>
      <c r="T649" s="217">
        <f t="shared" si="396"/>
        <v>0</v>
      </c>
      <c r="U649" s="217">
        <f t="shared" si="396"/>
        <v>0</v>
      </c>
      <c r="V649" s="217">
        <f t="shared" si="396"/>
        <v>0</v>
      </c>
      <c r="W649" s="217">
        <f t="shared" si="396"/>
        <v>0</v>
      </c>
      <c r="X649" s="217">
        <f t="shared" si="396"/>
        <v>0</v>
      </c>
      <c r="Y649" s="217">
        <f t="shared" si="396"/>
        <v>0</v>
      </c>
      <c r="Z649" s="217">
        <f t="shared" si="396"/>
        <v>0</v>
      </c>
      <c r="AA649" s="217">
        <f t="shared" si="396"/>
        <v>0</v>
      </c>
      <c r="AB649" s="217">
        <f t="shared" si="396"/>
        <v>0</v>
      </c>
      <c r="AC649" s="217">
        <f t="shared" si="396"/>
        <v>0</v>
      </c>
      <c r="AD649" s="217">
        <f t="shared" si="396"/>
        <v>0</v>
      </c>
      <c r="AE649" s="217">
        <f t="shared" si="396"/>
        <v>0</v>
      </c>
      <c r="AF649" s="217">
        <f t="shared" si="396"/>
        <v>0</v>
      </c>
      <c r="AG649" s="217">
        <f t="shared" si="396"/>
        <v>0</v>
      </c>
      <c r="AH649" s="217">
        <f t="shared" si="396"/>
        <v>0</v>
      </c>
      <c r="AI649" s="217">
        <f t="shared" si="396"/>
        <v>0</v>
      </c>
      <c r="AJ649" s="217">
        <f t="shared" si="396"/>
        <v>0</v>
      </c>
      <c r="AK649" s="217">
        <f t="shared" si="396"/>
        <v>0</v>
      </c>
      <c r="AL649" s="217">
        <f t="shared" si="396"/>
        <v>0</v>
      </c>
      <c r="AM649" s="217">
        <f t="shared" si="396"/>
        <v>0</v>
      </c>
      <c r="AN649" s="217">
        <f t="shared" si="396"/>
        <v>0</v>
      </c>
      <c r="AO649" s="217">
        <f t="shared" si="396"/>
        <v>0</v>
      </c>
      <c r="AP649" s="217">
        <f t="shared" si="396"/>
        <v>0</v>
      </c>
    </row>
    <row r="650" spans="1:42" s="122" customFormat="1" x14ac:dyDescent="0.2">
      <c r="A650" s="4"/>
      <c r="B650" s="203"/>
    </row>
    <row r="651" spans="1:42" s="122" customFormat="1" x14ac:dyDescent="0.2">
      <c r="A651" s="25" t="s">
        <v>337</v>
      </c>
    </row>
    <row r="652" spans="1:42" x14ac:dyDescent="0.2">
      <c r="A652" s="4" t="s">
        <v>328</v>
      </c>
      <c r="B652" s="217">
        <v>0</v>
      </c>
      <c r="C652" s="217">
        <f>B655</f>
        <v>0</v>
      </c>
      <c r="D652" s="217">
        <f t="shared" ref="D652:AP652" si="397">C655</f>
        <v>0</v>
      </c>
      <c r="E652" s="217">
        <f t="shared" si="397"/>
        <v>0</v>
      </c>
      <c r="F652" s="217">
        <f t="shared" si="397"/>
        <v>0</v>
      </c>
      <c r="G652" s="217">
        <f t="shared" si="397"/>
        <v>0</v>
      </c>
      <c r="H652" s="217">
        <f t="shared" si="397"/>
        <v>0</v>
      </c>
      <c r="I652" s="217">
        <f t="shared" si="397"/>
        <v>0</v>
      </c>
      <c r="J652" s="217">
        <f t="shared" si="397"/>
        <v>0</v>
      </c>
      <c r="K652" s="217">
        <f t="shared" si="397"/>
        <v>0</v>
      </c>
      <c r="L652" s="217">
        <f t="shared" si="397"/>
        <v>0</v>
      </c>
      <c r="M652" s="217">
        <f t="shared" si="397"/>
        <v>0</v>
      </c>
      <c r="N652" s="217">
        <f t="shared" si="397"/>
        <v>0</v>
      </c>
      <c r="O652" s="217">
        <f t="shared" si="397"/>
        <v>0</v>
      </c>
      <c r="P652" s="217">
        <f t="shared" si="397"/>
        <v>0</v>
      </c>
      <c r="Q652" s="217">
        <f t="shared" si="397"/>
        <v>0</v>
      </c>
      <c r="R652" s="217">
        <f t="shared" si="397"/>
        <v>0</v>
      </c>
      <c r="S652" s="217">
        <f t="shared" si="397"/>
        <v>0</v>
      </c>
      <c r="T652" s="217">
        <f t="shared" si="397"/>
        <v>0</v>
      </c>
      <c r="U652" s="217">
        <f t="shared" si="397"/>
        <v>0</v>
      </c>
      <c r="V652" s="217">
        <f t="shared" si="397"/>
        <v>0</v>
      </c>
      <c r="W652" s="217">
        <f t="shared" si="397"/>
        <v>0</v>
      </c>
      <c r="X652" s="217">
        <f t="shared" si="397"/>
        <v>0</v>
      </c>
      <c r="Y652" s="217">
        <f t="shared" si="397"/>
        <v>0</v>
      </c>
      <c r="Z652" s="217">
        <f t="shared" si="397"/>
        <v>0</v>
      </c>
      <c r="AA652" s="217">
        <f t="shared" si="397"/>
        <v>0</v>
      </c>
      <c r="AB652" s="217">
        <f t="shared" si="397"/>
        <v>0</v>
      </c>
      <c r="AC652" s="217">
        <f t="shared" si="397"/>
        <v>0</v>
      </c>
      <c r="AD652" s="217">
        <f t="shared" si="397"/>
        <v>0</v>
      </c>
      <c r="AE652" s="217">
        <f t="shared" si="397"/>
        <v>0</v>
      </c>
      <c r="AF652" s="217">
        <f t="shared" si="397"/>
        <v>0</v>
      </c>
      <c r="AG652" s="217">
        <f t="shared" si="397"/>
        <v>0</v>
      </c>
      <c r="AH652" s="217">
        <f t="shared" si="397"/>
        <v>0</v>
      </c>
      <c r="AI652" s="217">
        <f t="shared" si="397"/>
        <v>0</v>
      </c>
      <c r="AJ652" s="217">
        <f t="shared" si="397"/>
        <v>0</v>
      </c>
      <c r="AK652" s="217">
        <f t="shared" si="397"/>
        <v>0</v>
      </c>
      <c r="AL652" s="217">
        <f t="shared" si="397"/>
        <v>0</v>
      </c>
      <c r="AM652" s="217">
        <f t="shared" si="397"/>
        <v>0</v>
      </c>
      <c r="AN652" s="217">
        <f t="shared" si="397"/>
        <v>0</v>
      </c>
      <c r="AO652" s="217">
        <f t="shared" si="397"/>
        <v>0</v>
      </c>
      <c r="AP652" s="217">
        <f t="shared" si="397"/>
        <v>0</v>
      </c>
    </row>
    <row r="653" spans="1:42" x14ac:dyDescent="0.2">
      <c r="A653" s="4" t="s">
        <v>77</v>
      </c>
      <c r="B653" s="217">
        <v>0</v>
      </c>
      <c r="C653" s="217">
        <f>C681</f>
        <v>0</v>
      </c>
      <c r="D653" s="217">
        <f t="shared" ref="D653:AP653" si="398">D681</f>
        <v>0</v>
      </c>
      <c r="E653" s="217">
        <f t="shared" si="398"/>
        <v>0</v>
      </c>
      <c r="F653" s="217">
        <f t="shared" si="398"/>
        <v>0</v>
      </c>
      <c r="G653" s="217">
        <f t="shared" si="398"/>
        <v>0</v>
      </c>
      <c r="H653" s="217">
        <f t="shared" si="398"/>
        <v>0</v>
      </c>
      <c r="I653" s="217">
        <f t="shared" si="398"/>
        <v>0</v>
      </c>
      <c r="J653" s="217">
        <f t="shared" si="398"/>
        <v>0</v>
      </c>
      <c r="K653" s="217">
        <f t="shared" si="398"/>
        <v>0</v>
      </c>
      <c r="L653" s="217">
        <f t="shared" si="398"/>
        <v>0</v>
      </c>
      <c r="M653" s="217">
        <f t="shared" si="398"/>
        <v>0</v>
      </c>
      <c r="N653" s="217">
        <f t="shared" si="398"/>
        <v>0</v>
      </c>
      <c r="O653" s="217">
        <f t="shared" si="398"/>
        <v>0</v>
      </c>
      <c r="P653" s="217">
        <f t="shared" si="398"/>
        <v>0</v>
      </c>
      <c r="Q653" s="217">
        <f t="shared" si="398"/>
        <v>0</v>
      </c>
      <c r="R653" s="217">
        <f t="shared" si="398"/>
        <v>0</v>
      </c>
      <c r="S653" s="217">
        <f t="shared" si="398"/>
        <v>0</v>
      </c>
      <c r="T653" s="217">
        <f t="shared" si="398"/>
        <v>0</v>
      </c>
      <c r="U653" s="217">
        <f t="shared" si="398"/>
        <v>0</v>
      </c>
      <c r="V653" s="217">
        <f t="shared" si="398"/>
        <v>0</v>
      </c>
      <c r="W653" s="217">
        <f t="shared" si="398"/>
        <v>0</v>
      </c>
      <c r="X653" s="217">
        <f t="shared" si="398"/>
        <v>0</v>
      </c>
      <c r="Y653" s="217">
        <f t="shared" si="398"/>
        <v>0</v>
      </c>
      <c r="Z653" s="217">
        <f t="shared" si="398"/>
        <v>0</v>
      </c>
      <c r="AA653" s="217">
        <f t="shared" si="398"/>
        <v>0</v>
      </c>
      <c r="AB653" s="217">
        <f t="shared" si="398"/>
        <v>0</v>
      </c>
      <c r="AC653" s="217">
        <f t="shared" si="398"/>
        <v>0</v>
      </c>
      <c r="AD653" s="217">
        <f t="shared" si="398"/>
        <v>0</v>
      </c>
      <c r="AE653" s="217">
        <f t="shared" si="398"/>
        <v>0</v>
      </c>
      <c r="AF653" s="217">
        <f t="shared" si="398"/>
        <v>0</v>
      </c>
      <c r="AG653" s="217">
        <f t="shared" si="398"/>
        <v>0</v>
      </c>
      <c r="AH653" s="217">
        <f t="shared" si="398"/>
        <v>0</v>
      </c>
      <c r="AI653" s="217">
        <f t="shared" si="398"/>
        <v>0</v>
      </c>
      <c r="AJ653" s="217">
        <f t="shared" si="398"/>
        <v>0</v>
      </c>
      <c r="AK653" s="217">
        <f t="shared" si="398"/>
        <v>0</v>
      </c>
      <c r="AL653" s="217">
        <f t="shared" si="398"/>
        <v>0</v>
      </c>
      <c r="AM653" s="217">
        <f t="shared" si="398"/>
        <v>0</v>
      </c>
      <c r="AN653" s="217">
        <f t="shared" si="398"/>
        <v>0</v>
      </c>
      <c r="AO653" s="217">
        <f t="shared" si="398"/>
        <v>0</v>
      </c>
      <c r="AP653" s="217">
        <f t="shared" si="398"/>
        <v>0</v>
      </c>
    </row>
    <row r="654" spans="1:42" x14ac:dyDescent="0.2">
      <c r="A654" s="4" t="s">
        <v>329</v>
      </c>
      <c r="B654" s="218">
        <v>0</v>
      </c>
      <c r="C654" s="218">
        <f>-C669</f>
        <v>0</v>
      </c>
      <c r="D654" s="218">
        <f t="shared" ref="D654:AP654" si="399">-D669</f>
        <v>0</v>
      </c>
      <c r="E654" s="218">
        <f t="shared" si="399"/>
        <v>0</v>
      </c>
      <c r="F654" s="218">
        <f t="shared" si="399"/>
        <v>0</v>
      </c>
      <c r="G654" s="218">
        <f t="shared" si="399"/>
        <v>0</v>
      </c>
      <c r="H654" s="218">
        <f t="shared" si="399"/>
        <v>0</v>
      </c>
      <c r="I654" s="218">
        <f t="shared" si="399"/>
        <v>0</v>
      </c>
      <c r="J654" s="218">
        <f t="shared" si="399"/>
        <v>0</v>
      </c>
      <c r="K654" s="218">
        <f t="shared" si="399"/>
        <v>0</v>
      </c>
      <c r="L654" s="218">
        <f t="shared" si="399"/>
        <v>0</v>
      </c>
      <c r="M654" s="218">
        <f t="shared" si="399"/>
        <v>0</v>
      </c>
      <c r="N654" s="218">
        <f t="shared" si="399"/>
        <v>0</v>
      </c>
      <c r="O654" s="218">
        <f t="shared" si="399"/>
        <v>0</v>
      </c>
      <c r="P654" s="218">
        <f t="shared" si="399"/>
        <v>0</v>
      </c>
      <c r="Q654" s="218">
        <f t="shared" si="399"/>
        <v>0</v>
      </c>
      <c r="R654" s="218">
        <f t="shared" si="399"/>
        <v>0</v>
      </c>
      <c r="S654" s="218">
        <f t="shared" si="399"/>
        <v>0</v>
      </c>
      <c r="T654" s="218">
        <f t="shared" si="399"/>
        <v>0</v>
      </c>
      <c r="U654" s="218">
        <f t="shared" si="399"/>
        <v>0</v>
      </c>
      <c r="V654" s="218">
        <f t="shared" si="399"/>
        <v>0</v>
      </c>
      <c r="W654" s="218">
        <f t="shared" si="399"/>
        <v>0</v>
      </c>
      <c r="X654" s="218">
        <f t="shared" si="399"/>
        <v>0</v>
      </c>
      <c r="Y654" s="218">
        <f t="shared" si="399"/>
        <v>0</v>
      </c>
      <c r="Z654" s="218">
        <f t="shared" si="399"/>
        <v>0</v>
      </c>
      <c r="AA654" s="218">
        <f t="shared" si="399"/>
        <v>0</v>
      </c>
      <c r="AB654" s="218">
        <f t="shared" si="399"/>
        <v>0</v>
      </c>
      <c r="AC654" s="218">
        <f t="shared" si="399"/>
        <v>0</v>
      </c>
      <c r="AD654" s="218">
        <f t="shared" si="399"/>
        <v>0</v>
      </c>
      <c r="AE654" s="218">
        <f t="shared" si="399"/>
        <v>0</v>
      </c>
      <c r="AF654" s="218">
        <f t="shared" si="399"/>
        <v>0</v>
      </c>
      <c r="AG654" s="218">
        <f t="shared" si="399"/>
        <v>0</v>
      </c>
      <c r="AH654" s="218">
        <f t="shared" si="399"/>
        <v>0</v>
      </c>
      <c r="AI654" s="218">
        <f t="shared" si="399"/>
        <v>0</v>
      </c>
      <c r="AJ654" s="218">
        <f t="shared" si="399"/>
        <v>0</v>
      </c>
      <c r="AK654" s="218">
        <f t="shared" si="399"/>
        <v>0</v>
      </c>
      <c r="AL654" s="218">
        <f t="shared" si="399"/>
        <v>0</v>
      </c>
      <c r="AM654" s="218">
        <f t="shared" si="399"/>
        <v>0</v>
      </c>
      <c r="AN654" s="218">
        <f t="shared" si="399"/>
        <v>0</v>
      </c>
      <c r="AO654" s="218">
        <f t="shared" si="399"/>
        <v>0</v>
      </c>
      <c r="AP654" s="218">
        <f t="shared" si="399"/>
        <v>0</v>
      </c>
    </row>
    <row r="655" spans="1:42" x14ac:dyDescent="0.2">
      <c r="A655" s="4" t="s">
        <v>281</v>
      </c>
      <c r="B655" s="217">
        <f>SUM(B652:B654)</f>
        <v>0</v>
      </c>
      <c r="C655" s="217">
        <f>SUM(C652:C654)</f>
        <v>0</v>
      </c>
      <c r="D655" s="217">
        <f t="shared" ref="D655:AP655" si="400">SUM(D652:D654)</f>
        <v>0</v>
      </c>
      <c r="E655" s="217">
        <f t="shared" si="400"/>
        <v>0</v>
      </c>
      <c r="F655" s="217">
        <f t="shared" si="400"/>
        <v>0</v>
      </c>
      <c r="G655" s="217">
        <f t="shared" si="400"/>
        <v>0</v>
      </c>
      <c r="H655" s="217">
        <f t="shared" si="400"/>
        <v>0</v>
      </c>
      <c r="I655" s="217">
        <f t="shared" si="400"/>
        <v>0</v>
      </c>
      <c r="J655" s="217">
        <f t="shared" si="400"/>
        <v>0</v>
      </c>
      <c r="K655" s="217">
        <f t="shared" si="400"/>
        <v>0</v>
      </c>
      <c r="L655" s="217">
        <f t="shared" si="400"/>
        <v>0</v>
      </c>
      <c r="M655" s="217">
        <f t="shared" si="400"/>
        <v>0</v>
      </c>
      <c r="N655" s="217">
        <f t="shared" si="400"/>
        <v>0</v>
      </c>
      <c r="O655" s="217">
        <f t="shared" si="400"/>
        <v>0</v>
      </c>
      <c r="P655" s="217">
        <f t="shared" si="400"/>
        <v>0</v>
      </c>
      <c r="Q655" s="217">
        <f t="shared" si="400"/>
        <v>0</v>
      </c>
      <c r="R655" s="217">
        <f t="shared" si="400"/>
        <v>0</v>
      </c>
      <c r="S655" s="217">
        <f t="shared" si="400"/>
        <v>0</v>
      </c>
      <c r="T655" s="217">
        <f t="shared" si="400"/>
        <v>0</v>
      </c>
      <c r="U655" s="217">
        <f t="shared" si="400"/>
        <v>0</v>
      </c>
      <c r="V655" s="217">
        <f t="shared" si="400"/>
        <v>0</v>
      </c>
      <c r="W655" s="217">
        <f t="shared" si="400"/>
        <v>0</v>
      </c>
      <c r="X655" s="217">
        <f t="shared" si="400"/>
        <v>0</v>
      </c>
      <c r="Y655" s="217">
        <f t="shared" si="400"/>
        <v>0</v>
      </c>
      <c r="Z655" s="217">
        <f t="shared" si="400"/>
        <v>0</v>
      </c>
      <c r="AA655" s="217">
        <f t="shared" si="400"/>
        <v>0</v>
      </c>
      <c r="AB655" s="217">
        <f t="shared" si="400"/>
        <v>0</v>
      </c>
      <c r="AC655" s="217">
        <f t="shared" si="400"/>
        <v>0</v>
      </c>
      <c r="AD655" s="217">
        <f t="shared" si="400"/>
        <v>0</v>
      </c>
      <c r="AE655" s="217">
        <f t="shared" si="400"/>
        <v>0</v>
      </c>
      <c r="AF655" s="217">
        <f t="shared" si="400"/>
        <v>0</v>
      </c>
      <c r="AG655" s="217">
        <f t="shared" si="400"/>
        <v>0</v>
      </c>
      <c r="AH655" s="217">
        <f t="shared" si="400"/>
        <v>0</v>
      </c>
      <c r="AI655" s="217">
        <f t="shared" si="400"/>
        <v>0</v>
      </c>
      <c r="AJ655" s="217">
        <f t="shared" si="400"/>
        <v>0</v>
      </c>
      <c r="AK655" s="217">
        <f t="shared" si="400"/>
        <v>0</v>
      </c>
      <c r="AL655" s="217">
        <f t="shared" si="400"/>
        <v>0</v>
      </c>
      <c r="AM655" s="217">
        <f t="shared" si="400"/>
        <v>0</v>
      </c>
      <c r="AN655" s="217">
        <f t="shared" si="400"/>
        <v>0</v>
      </c>
      <c r="AO655" s="217">
        <f t="shared" si="400"/>
        <v>0</v>
      </c>
      <c r="AP655" s="217">
        <f t="shared" si="400"/>
        <v>0</v>
      </c>
    </row>
    <row r="656" spans="1:42" s="122" customFormat="1" x14ac:dyDescent="0.2">
      <c r="A656" s="4"/>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331</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s="122" customFormat="1" x14ac:dyDescent="0.2">
      <c r="A658" s="4" t="s">
        <v>332</v>
      </c>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x14ac:dyDescent="0.2">
      <c r="A659" s="4">
        <v>1</v>
      </c>
      <c r="B659" s="238">
        <f t="shared" ref="B659:B668" si="401">SUM(C659:AP659)</f>
        <v>0</v>
      </c>
      <c r="C659" s="213">
        <f t="shared" ref="C659:AP659" si="402">IF(C$2&gt;analysis_period,0,IF(C$2=equip3_reserve_freq*$A659,equip3_reserve_cost*system_capacity*1000*(1+inflation_rate/100)^B$2,0))</f>
        <v>0</v>
      </c>
      <c r="D659" s="213">
        <f t="shared" si="402"/>
        <v>0</v>
      </c>
      <c r="E659" s="213">
        <f t="shared" si="402"/>
        <v>0</v>
      </c>
      <c r="F659" s="213">
        <f t="shared" si="402"/>
        <v>0</v>
      </c>
      <c r="G659" s="213">
        <f t="shared" si="402"/>
        <v>0</v>
      </c>
      <c r="H659" s="213">
        <f t="shared" si="402"/>
        <v>0</v>
      </c>
      <c r="I659" s="213">
        <f t="shared" si="402"/>
        <v>0</v>
      </c>
      <c r="J659" s="213">
        <f t="shared" si="402"/>
        <v>0</v>
      </c>
      <c r="K659" s="213">
        <f t="shared" si="402"/>
        <v>0</v>
      </c>
      <c r="L659" s="213">
        <f t="shared" si="402"/>
        <v>0</v>
      </c>
      <c r="M659" s="213">
        <f t="shared" si="402"/>
        <v>0</v>
      </c>
      <c r="N659" s="213">
        <f t="shared" si="402"/>
        <v>0</v>
      </c>
      <c r="O659" s="213">
        <f t="shared" si="402"/>
        <v>0</v>
      </c>
      <c r="P659" s="213">
        <f t="shared" si="402"/>
        <v>0</v>
      </c>
      <c r="Q659" s="213">
        <f t="shared" si="402"/>
        <v>0</v>
      </c>
      <c r="R659" s="213">
        <f t="shared" si="402"/>
        <v>0</v>
      </c>
      <c r="S659" s="213">
        <f t="shared" si="402"/>
        <v>0</v>
      </c>
      <c r="T659" s="213">
        <f t="shared" si="402"/>
        <v>0</v>
      </c>
      <c r="U659" s="213">
        <f t="shared" si="402"/>
        <v>0</v>
      </c>
      <c r="V659" s="213">
        <f t="shared" si="402"/>
        <v>0</v>
      </c>
      <c r="W659" s="213">
        <f t="shared" si="402"/>
        <v>0</v>
      </c>
      <c r="X659" s="213">
        <f t="shared" si="402"/>
        <v>0</v>
      </c>
      <c r="Y659" s="213">
        <f t="shared" si="402"/>
        <v>0</v>
      </c>
      <c r="Z659" s="213">
        <f t="shared" si="402"/>
        <v>0</v>
      </c>
      <c r="AA659" s="213">
        <f t="shared" si="402"/>
        <v>0</v>
      </c>
      <c r="AB659" s="213">
        <f t="shared" si="402"/>
        <v>0</v>
      </c>
      <c r="AC659" s="213">
        <f t="shared" si="402"/>
        <v>0</v>
      </c>
      <c r="AD659" s="213">
        <f t="shared" si="402"/>
        <v>0</v>
      </c>
      <c r="AE659" s="213">
        <f t="shared" si="402"/>
        <v>0</v>
      </c>
      <c r="AF659" s="213">
        <f t="shared" si="402"/>
        <v>0</v>
      </c>
      <c r="AG659" s="213">
        <f t="shared" si="402"/>
        <v>0</v>
      </c>
      <c r="AH659" s="213">
        <f t="shared" si="402"/>
        <v>0</v>
      </c>
      <c r="AI659" s="213">
        <f t="shared" si="402"/>
        <v>0</v>
      </c>
      <c r="AJ659" s="213">
        <f t="shared" si="402"/>
        <v>0</v>
      </c>
      <c r="AK659" s="213">
        <f t="shared" si="402"/>
        <v>0</v>
      </c>
      <c r="AL659" s="213">
        <f t="shared" si="402"/>
        <v>0</v>
      </c>
      <c r="AM659" s="213">
        <f t="shared" si="402"/>
        <v>0</v>
      </c>
      <c r="AN659" s="213">
        <f t="shared" si="402"/>
        <v>0</v>
      </c>
      <c r="AO659" s="213">
        <f t="shared" si="402"/>
        <v>0</v>
      </c>
      <c r="AP659" s="213">
        <f t="shared" si="402"/>
        <v>0</v>
      </c>
    </row>
    <row r="660" spans="1:42" x14ac:dyDescent="0.2">
      <c r="A660" s="4">
        <f>A659+1</f>
        <v>2</v>
      </c>
      <c r="B660" s="238">
        <f t="shared" si="401"/>
        <v>0</v>
      </c>
      <c r="C660" s="213">
        <f t="shared" ref="C660:AP660" si="403">IF(C$2&gt;analysis_period,0,IF(C$2=equip3_reserve_freq*$A660,equip3_reserve_cost*system_capacity*1000*(1+inflation_rate/100)^B$2,0))</f>
        <v>0</v>
      </c>
      <c r="D660" s="213">
        <f t="shared" si="403"/>
        <v>0</v>
      </c>
      <c r="E660" s="213">
        <f t="shared" si="403"/>
        <v>0</v>
      </c>
      <c r="F660" s="213">
        <f t="shared" si="403"/>
        <v>0</v>
      </c>
      <c r="G660" s="213">
        <f t="shared" si="403"/>
        <v>0</v>
      </c>
      <c r="H660" s="213">
        <f t="shared" si="403"/>
        <v>0</v>
      </c>
      <c r="I660" s="213">
        <f t="shared" si="403"/>
        <v>0</v>
      </c>
      <c r="J660" s="213">
        <f t="shared" si="403"/>
        <v>0</v>
      </c>
      <c r="K660" s="213">
        <f t="shared" si="403"/>
        <v>0</v>
      </c>
      <c r="L660" s="213">
        <f t="shared" si="403"/>
        <v>0</v>
      </c>
      <c r="M660" s="213">
        <f t="shared" si="403"/>
        <v>0</v>
      </c>
      <c r="N660" s="213">
        <f t="shared" si="403"/>
        <v>0</v>
      </c>
      <c r="O660" s="213">
        <f t="shared" si="403"/>
        <v>0</v>
      </c>
      <c r="P660" s="213">
        <f t="shared" si="403"/>
        <v>0</v>
      </c>
      <c r="Q660" s="213">
        <f t="shared" si="403"/>
        <v>0</v>
      </c>
      <c r="R660" s="213">
        <f t="shared" si="403"/>
        <v>0</v>
      </c>
      <c r="S660" s="213">
        <f t="shared" si="403"/>
        <v>0</v>
      </c>
      <c r="T660" s="213">
        <f t="shared" si="403"/>
        <v>0</v>
      </c>
      <c r="U660" s="213">
        <f t="shared" si="403"/>
        <v>0</v>
      </c>
      <c r="V660" s="213">
        <f t="shared" si="403"/>
        <v>0</v>
      </c>
      <c r="W660" s="213">
        <f t="shared" si="403"/>
        <v>0</v>
      </c>
      <c r="X660" s="213">
        <f t="shared" si="403"/>
        <v>0</v>
      </c>
      <c r="Y660" s="213">
        <f t="shared" si="403"/>
        <v>0</v>
      </c>
      <c r="Z660" s="213">
        <f t="shared" si="403"/>
        <v>0</v>
      </c>
      <c r="AA660" s="213">
        <f t="shared" si="403"/>
        <v>0</v>
      </c>
      <c r="AB660" s="213">
        <f t="shared" si="403"/>
        <v>0</v>
      </c>
      <c r="AC660" s="213">
        <f t="shared" si="403"/>
        <v>0</v>
      </c>
      <c r="AD660" s="213">
        <f t="shared" si="403"/>
        <v>0</v>
      </c>
      <c r="AE660" s="213">
        <f t="shared" si="403"/>
        <v>0</v>
      </c>
      <c r="AF660" s="213">
        <f t="shared" si="403"/>
        <v>0</v>
      </c>
      <c r="AG660" s="213">
        <f t="shared" si="403"/>
        <v>0</v>
      </c>
      <c r="AH660" s="213">
        <f t="shared" si="403"/>
        <v>0</v>
      </c>
      <c r="AI660" s="213">
        <f t="shared" si="403"/>
        <v>0</v>
      </c>
      <c r="AJ660" s="213">
        <f t="shared" si="403"/>
        <v>0</v>
      </c>
      <c r="AK660" s="213">
        <f t="shared" si="403"/>
        <v>0</v>
      </c>
      <c r="AL660" s="213">
        <f t="shared" si="403"/>
        <v>0</v>
      </c>
      <c r="AM660" s="213">
        <f t="shared" si="403"/>
        <v>0</v>
      </c>
      <c r="AN660" s="213">
        <f t="shared" si="403"/>
        <v>0</v>
      </c>
      <c r="AO660" s="213">
        <f t="shared" si="403"/>
        <v>0</v>
      </c>
      <c r="AP660" s="213">
        <f t="shared" si="403"/>
        <v>0</v>
      </c>
    </row>
    <row r="661" spans="1:42" x14ac:dyDescent="0.2">
      <c r="A661" s="4">
        <f t="shared" ref="A661:A668" si="404">A660+1</f>
        <v>3</v>
      </c>
      <c r="B661" s="238">
        <f t="shared" si="401"/>
        <v>0</v>
      </c>
      <c r="C661" s="213">
        <f t="shared" ref="C661:AP661" si="405">IF(C$2&gt;analysis_period,0,IF(C$2=equip3_reserve_freq*$A661,equip3_reserve_cost*system_capacity*1000*(1+inflation_rate/100)^B$2,0))</f>
        <v>0</v>
      </c>
      <c r="D661" s="213">
        <f t="shared" si="405"/>
        <v>0</v>
      </c>
      <c r="E661" s="213">
        <f t="shared" si="405"/>
        <v>0</v>
      </c>
      <c r="F661" s="213">
        <f t="shared" si="405"/>
        <v>0</v>
      </c>
      <c r="G661" s="213">
        <f t="shared" si="405"/>
        <v>0</v>
      </c>
      <c r="H661" s="213">
        <f t="shared" si="405"/>
        <v>0</v>
      </c>
      <c r="I661" s="213">
        <f t="shared" si="405"/>
        <v>0</v>
      </c>
      <c r="J661" s="213">
        <f t="shared" si="405"/>
        <v>0</v>
      </c>
      <c r="K661" s="213">
        <f t="shared" si="405"/>
        <v>0</v>
      </c>
      <c r="L661" s="213">
        <f t="shared" si="405"/>
        <v>0</v>
      </c>
      <c r="M661" s="213">
        <f t="shared" si="405"/>
        <v>0</v>
      </c>
      <c r="N661" s="213">
        <f t="shared" si="405"/>
        <v>0</v>
      </c>
      <c r="O661" s="213">
        <f t="shared" si="405"/>
        <v>0</v>
      </c>
      <c r="P661" s="213">
        <f t="shared" si="405"/>
        <v>0</v>
      </c>
      <c r="Q661" s="213">
        <f t="shared" si="405"/>
        <v>0</v>
      </c>
      <c r="R661" s="213">
        <f t="shared" si="405"/>
        <v>0</v>
      </c>
      <c r="S661" s="213">
        <f t="shared" si="405"/>
        <v>0</v>
      </c>
      <c r="T661" s="213">
        <f t="shared" si="405"/>
        <v>0</v>
      </c>
      <c r="U661" s="213">
        <f t="shared" si="405"/>
        <v>0</v>
      </c>
      <c r="V661" s="213">
        <f t="shared" si="405"/>
        <v>0</v>
      </c>
      <c r="W661" s="213">
        <f t="shared" si="405"/>
        <v>0</v>
      </c>
      <c r="X661" s="213">
        <f t="shared" si="405"/>
        <v>0</v>
      </c>
      <c r="Y661" s="213">
        <f t="shared" si="405"/>
        <v>0</v>
      </c>
      <c r="Z661" s="213">
        <f t="shared" si="405"/>
        <v>0</v>
      </c>
      <c r="AA661" s="213">
        <f t="shared" si="405"/>
        <v>0</v>
      </c>
      <c r="AB661" s="213">
        <f t="shared" si="405"/>
        <v>0</v>
      </c>
      <c r="AC661" s="213">
        <f t="shared" si="405"/>
        <v>0</v>
      </c>
      <c r="AD661" s="213">
        <f t="shared" si="405"/>
        <v>0</v>
      </c>
      <c r="AE661" s="213">
        <f t="shared" si="405"/>
        <v>0</v>
      </c>
      <c r="AF661" s="213">
        <f t="shared" si="405"/>
        <v>0</v>
      </c>
      <c r="AG661" s="213">
        <f t="shared" si="405"/>
        <v>0</v>
      </c>
      <c r="AH661" s="213">
        <f t="shared" si="405"/>
        <v>0</v>
      </c>
      <c r="AI661" s="213">
        <f t="shared" si="405"/>
        <v>0</v>
      </c>
      <c r="AJ661" s="213">
        <f t="shared" si="405"/>
        <v>0</v>
      </c>
      <c r="AK661" s="213">
        <f t="shared" si="405"/>
        <v>0</v>
      </c>
      <c r="AL661" s="213">
        <f t="shared" si="405"/>
        <v>0</v>
      </c>
      <c r="AM661" s="213">
        <f t="shared" si="405"/>
        <v>0</v>
      </c>
      <c r="AN661" s="213">
        <f t="shared" si="405"/>
        <v>0</v>
      </c>
      <c r="AO661" s="213">
        <f t="shared" si="405"/>
        <v>0</v>
      </c>
      <c r="AP661" s="213">
        <f t="shared" si="405"/>
        <v>0</v>
      </c>
    </row>
    <row r="662" spans="1:42" x14ac:dyDescent="0.2">
      <c r="A662" s="4">
        <f t="shared" si="404"/>
        <v>4</v>
      </c>
      <c r="B662" s="238">
        <f t="shared" si="401"/>
        <v>0</v>
      </c>
      <c r="C662" s="213">
        <f t="shared" ref="C662:AP662" si="406">IF(C$2&gt;analysis_period,0,IF(C$2=equip3_reserve_freq*$A662,equip3_reserve_cost*system_capacity*1000*(1+inflation_rate/100)^B$2,0))</f>
        <v>0</v>
      </c>
      <c r="D662" s="213">
        <f t="shared" si="406"/>
        <v>0</v>
      </c>
      <c r="E662" s="213">
        <f t="shared" si="406"/>
        <v>0</v>
      </c>
      <c r="F662" s="213">
        <f t="shared" si="406"/>
        <v>0</v>
      </c>
      <c r="G662" s="213">
        <f t="shared" si="406"/>
        <v>0</v>
      </c>
      <c r="H662" s="213">
        <f t="shared" si="406"/>
        <v>0</v>
      </c>
      <c r="I662" s="213">
        <f t="shared" si="406"/>
        <v>0</v>
      </c>
      <c r="J662" s="213">
        <f t="shared" si="406"/>
        <v>0</v>
      </c>
      <c r="K662" s="213">
        <f t="shared" si="406"/>
        <v>0</v>
      </c>
      <c r="L662" s="213">
        <f t="shared" si="406"/>
        <v>0</v>
      </c>
      <c r="M662" s="213">
        <f t="shared" si="406"/>
        <v>0</v>
      </c>
      <c r="N662" s="213">
        <f t="shared" si="406"/>
        <v>0</v>
      </c>
      <c r="O662" s="213">
        <f t="shared" si="406"/>
        <v>0</v>
      </c>
      <c r="P662" s="213">
        <f t="shared" si="406"/>
        <v>0</v>
      </c>
      <c r="Q662" s="213">
        <f t="shared" si="406"/>
        <v>0</v>
      </c>
      <c r="R662" s="213">
        <f t="shared" si="406"/>
        <v>0</v>
      </c>
      <c r="S662" s="213">
        <f t="shared" si="406"/>
        <v>0</v>
      </c>
      <c r="T662" s="213">
        <f t="shared" si="406"/>
        <v>0</v>
      </c>
      <c r="U662" s="213">
        <f t="shared" si="406"/>
        <v>0</v>
      </c>
      <c r="V662" s="213">
        <f t="shared" si="406"/>
        <v>0</v>
      </c>
      <c r="W662" s="213">
        <f t="shared" si="406"/>
        <v>0</v>
      </c>
      <c r="X662" s="213">
        <f t="shared" si="406"/>
        <v>0</v>
      </c>
      <c r="Y662" s="213">
        <f t="shared" si="406"/>
        <v>0</v>
      </c>
      <c r="Z662" s="213">
        <f t="shared" si="406"/>
        <v>0</v>
      </c>
      <c r="AA662" s="213">
        <f t="shared" si="406"/>
        <v>0</v>
      </c>
      <c r="AB662" s="213">
        <f t="shared" si="406"/>
        <v>0</v>
      </c>
      <c r="AC662" s="213">
        <f t="shared" si="406"/>
        <v>0</v>
      </c>
      <c r="AD662" s="213">
        <f t="shared" si="406"/>
        <v>0</v>
      </c>
      <c r="AE662" s="213">
        <f t="shared" si="406"/>
        <v>0</v>
      </c>
      <c r="AF662" s="213">
        <f t="shared" si="406"/>
        <v>0</v>
      </c>
      <c r="AG662" s="213">
        <f t="shared" si="406"/>
        <v>0</v>
      </c>
      <c r="AH662" s="213">
        <f t="shared" si="406"/>
        <v>0</v>
      </c>
      <c r="AI662" s="213">
        <f t="shared" si="406"/>
        <v>0</v>
      </c>
      <c r="AJ662" s="213">
        <f t="shared" si="406"/>
        <v>0</v>
      </c>
      <c r="AK662" s="213">
        <f t="shared" si="406"/>
        <v>0</v>
      </c>
      <c r="AL662" s="213">
        <f t="shared" si="406"/>
        <v>0</v>
      </c>
      <c r="AM662" s="213">
        <f t="shared" si="406"/>
        <v>0</v>
      </c>
      <c r="AN662" s="213">
        <f t="shared" si="406"/>
        <v>0</v>
      </c>
      <c r="AO662" s="213">
        <f t="shared" si="406"/>
        <v>0</v>
      </c>
      <c r="AP662" s="213">
        <f t="shared" si="406"/>
        <v>0</v>
      </c>
    </row>
    <row r="663" spans="1:42" x14ac:dyDescent="0.2">
      <c r="A663" s="4">
        <f t="shared" si="404"/>
        <v>5</v>
      </c>
      <c r="B663" s="238">
        <f t="shared" si="401"/>
        <v>0</v>
      </c>
      <c r="C663" s="213">
        <f t="shared" ref="C663:AP663" si="407">IF(C$2&gt;analysis_period,0,IF(C$2=equip3_reserve_freq*$A663,equip3_reserve_cost*system_capacity*1000*(1+inflation_rate/100)^B$2,0))</f>
        <v>0</v>
      </c>
      <c r="D663" s="213">
        <f t="shared" si="407"/>
        <v>0</v>
      </c>
      <c r="E663" s="213">
        <f t="shared" si="407"/>
        <v>0</v>
      </c>
      <c r="F663" s="213">
        <f t="shared" si="407"/>
        <v>0</v>
      </c>
      <c r="G663" s="213">
        <f t="shared" si="407"/>
        <v>0</v>
      </c>
      <c r="H663" s="213">
        <f t="shared" si="407"/>
        <v>0</v>
      </c>
      <c r="I663" s="213">
        <f t="shared" si="407"/>
        <v>0</v>
      </c>
      <c r="J663" s="213">
        <f t="shared" si="407"/>
        <v>0</v>
      </c>
      <c r="K663" s="213">
        <f t="shared" si="407"/>
        <v>0</v>
      </c>
      <c r="L663" s="213">
        <f t="shared" si="407"/>
        <v>0</v>
      </c>
      <c r="M663" s="213">
        <f t="shared" si="407"/>
        <v>0</v>
      </c>
      <c r="N663" s="213">
        <f t="shared" si="407"/>
        <v>0</v>
      </c>
      <c r="O663" s="213">
        <f t="shared" si="407"/>
        <v>0</v>
      </c>
      <c r="P663" s="213">
        <f t="shared" si="407"/>
        <v>0</v>
      </c>
      <c r="Q663" s="213">
        <f t="shared" si="407"/>
        <v>0</v>
      </c>
      <c r="R663" s="213">
        <f t="shared" si="407"/>
        <v>0</v>
      </c>
      <c r="S663" s="213">
        <f t="shared" si="407"/>
        <v>0</v>
      </c>
      <c r="T663" s="213">
        <f t="shared" si="407"/>
        <v>0</v>
      </c>
      <c r="U663" s="213">
        <f t="shared" si="407"/>
        <v>0</v>
      </c>
      <c r="V663" s="213">
        <f t="shared" si="407"/>
        <v>0</v>
      </c>
      <c r="W663" s="213">
        <f t="shared" si="407"/>
        <v>0</v>
      </c>
      <c r="X663" s="213">
        <f t="shared" si="407"/>
        <v>0</v>
      </c>
      <c r="Y663" s="213">
        <f t="shared" si="407"/>
        <v>0</v>
      </c>
      <c r="Z663" s="213">
        <f t="shared" si="407"/>
        <v>0</v>
      </c>
      <c r="AA663" s="213">
        <f t="shared" si="407"/>
        <v>0</v>
      </c>
      <c r="AB663" s="213">
        <f t="shared" si="407"/>
        <v>0</v>
      </c>
      <c r="AC663" s="213">
        <f t="shared" si="407"/>
        <v>0</v>
      </c>
      <c r="AD663" s="213">
        <f t="shared" si="407"/>
        <v>0</v>
      </c>
      <c r="AE663" s="213">
        <f t="shared" si="407"/>
        <v>0</v>
      </c>
      <c r="AF663" s="213">
        <f t="shared" si="407"/>
        <v>0</v>
      </c>
      <c r="AG663" s="213">
        <f t="shared" si="407"/>
        <v>0</v>
      </c>
      <c r="AH663" s="213">
        <f t="shared" si="407"/>
        <v>0</v>
      </c>
      <c r="AI663" s="213">
        <f t="shared" si="407"/>
        <v>0</v>
      </c>
      <c r="AJ663" s="213">
        <f t="shared" si="407"/>
        <v>0</v>
      </c>
      <c r="AK663" s="213">
        <f t="shared" si="407"/>
        <v>0</v>
      </c>
      <c r="AL663" s="213">
        <f t="shared" si="407"/>
        <v>0</v>
      </c>
      <c r="AM663" s="213">
        <f t="shared" si="407"/>
        <v>0</v>
      </c>
      <c r="AN663" s="213">
        <f t="shared" si="407"/>
        <v>0</v>
      </c>
      <c r="AO663" s="213">
        <f t="shared" si="407"/>
        <v>0</v>
      </c>
      <c r="AP663" s="213">
        <f t="shared" si="407"/>
        <v>0</v>
      </c>
    </row>
    <row r="664" spans="1:42" x14ac:dyDescent="0.2">
      <c r="A664" s="4">
        <f t="shared" si="404"/>
        <v>6</v>
      </c>
      <c r="B664" s="238">
        <f t="shared" si="401"/>
        <v>0</v>
      </c>
      <c r="C664" s="213">
        <f t="shared" ref="C664:AP664" si="408">IF(C$2&gt;analysis_period,0,IF(C$2=equip3_reserve_freq*$A664,equip3_reserve_cost*system_capacity*1000*(1+inflation_rate/100)^B$2,0))</f>
        <v>0</v>
      </c>
      <c r="D664" s="213">
        <f t="shared" si="408"/>
        <v>0</v>
      </c>
      <c r="E664" s="213">
        <f t="shared" si="408"/>
        <v>0</v>
      </c>
      <c r="F664" s="213">
        <f t="shared" si="408"/>
        <v>0</v>
      </c>
      <c r="G664" s="213">
        <f t="shared" si="408"/>
        <v>0</v>
      </c>
      <c r="H664" s="213">
        <f t="shared" si="408"/>
        <v>0</v>
      </c>
      <c r="I664" s="213">
        <f t="shared" si="408"/>
        <v>0</v>
      </c>
      <c r="J664" s="213">
        <f t="shared" si="408"/>
        <v>0</v>
      </c>
      <c r="K664" s="213">
        <f t="shared" si="408"/>
        <v>0</v>
      </c>
      <c r="L664" s="213">
        <f t="shared" si="408"/>
        <v>0</v>
      </c>
      <c r="M664" s="213">
        <f t="shared" si="408"/>
        <v>0</v>
      </c>
      <c r="N664" s="213">
        <f t="shared" si="408"/>
        <v>0</v>
      </c>
      <c r="O664" s="213">
        <f t="shared" si="408"/>
        <v>0</v>
      </c>
      <c r="P664" s="213">
        <f t="shared" si="408"/>
        <v>0</v>
      </c>
      <c r="Q664" s="213">
        <f t="shared" si="408"/>
        <v>0</v>
      </c>
      <c r="R664" s="213">
        <f t="shared" si="408"/>
        <v>0</v>
      </c>
      <c r="S664" s="213">
        <f t="shared" si="408"/>
        <v>0</v>
      </c>
      <c r="T664" s="213">
        <f t="shared" si="408"/>
        <v>0</v>
      </c>
      <c r="U664" s="213">
        <f t="shared" si="408"/>
        <v>0</v>
      </c>
      <c r="V664" s="213">
        <f t="shared" si="408"/>
        <v>0</v>
      </c>
      <c r="W664" s="213">
        <f t="shared" si="408"/>
        <v>0</v>
      </c>
      <c r="X664" s="213">
        <f t="shared" si="408"/>
        <v>0</v>
      </c>
      <c r="Y664" s="213">
        <f t="shared" si="408"/>
        <v>0</v>
      </c>
      <c r="Z664" s="213">
        <f t="shared" si="408"/>
        <v>0</v>
      </c>
      <c r="AA664" s="213">
        <f t="shared" si="408"/>
        <v>0</v>
      </c>
      <c r="AB664" s="213">
        <f t="shared" si="408"/>
        <v>0</v>
      </c>
      <c r="AC664" s="213">
        <f t="shared" si="408"/>
        <v>0</v>
      </c>
      <c r="AD664" s="213">
        <f t="shared" si="408"/>
        <v>0</v>
      </c>
      <c r="AE664" s="213">
        <f t="shared" si="408"/>
        <v>0</v>
      </c>
      <c r="AF664" s="213">
        <f t="shared" si="408"/>
        <v>0</v>
      </c>
      <c r="AG664" s="213">
        <f t="shared" si="408"/>
        <v>0</v>
      </c>
      <c r="AH664" s="213">
        <f t="shared" si="408"/>
        <v>0</v>
      </c>
      <c r="AI664" s="213">
        <f t="shared" si="408"/>
        <v>0</v>
      </c>
      <c r="AJ664" s="213">
        <f t="shared" si="408"/>
        <v>0</v>
      </c>
      <c r="AK664" s="213">
        <f t="shared" si="408"/>
        <v>0</v>
      </c>
      <c r="AL664" s="213">
        <f t="shared" si="408"/>
        <v>0</v>
      </c>
      <c r="AM664" s="213">
        <f t="shared" si="408"/>
        <v>0</v>
      </c>
      <c r="AN664" s="213">
        <f t="shared" si="408"/>
        <v>0</v>
      </c>
      <c r="AO664" s="213">
        <f t="shared" si="408"/>
        <v>0</v>
      </c>
      <c r="AP664" s="213">
        <f t="shared" si="408"/>
        <v>0</v>
      </c>
    </row>
    <row r="665" spans="1:42" x14ac:dyDescent="0.2">
      <c r="A665" s="4">
        <f t="shared" si="404"/>
        <v>7</v>
      </c>
      <c r="B665" s="238">
        <f t="shared" si="401"/>
        <v>0</v>
      </c>
      <c r="C665" s="213">
        <f t="shared" ref="C665:AP665" si="409">IF(C$2&gt;analysis_period,0,IF(C$2=equip3_reserve_freq*$A665,equip3_reserve_cost*system_capacity*1000*(1+inflation_rate/100)^B$2,0))</f>
        <v>0</v>
      </c>
      <c r="D665" s="213">
        <f t="shared" si="409"/>
        <v>0</v>
      </c>
      <c r="E665" s="213">
        <f t="shared" si="409"/>
        <v>0</v>
      </c>
      <c r="F665" s="213">
        <f t="shared" si="409"/>
        <v>0</v>
      </c>
      <c r="G665" s="213">
        <f t="shared" si="409"/>
        <v>0</v>
      </c>
      <c r="H665" s="213">
        <f t="shared" si="409"/>
        <v>0</v>
      </c>
      <c r="I665" s="213">
        <f t="shared" si="409"/>
        <v>0</v>
      </c>
      <c r="J665" s="213">
        <f t="shared" si="409"/>
        <v>0</v>
      </c>
      <c r="K665" s="213">
        <f t="shared" si="409"/>
        <v>0</v>
      </c>
      <c r="L665" s="213">
        <f t="shared" si="409"/>
        <v>0</v>
      </c>
      <c r="M665" s="213">
        <f t="shared" si="409"/>
        <v>0</v>
      </c>
      <c r="N665" s="213">
        <f t="shared" si="409"/>
        <v>0</v>
      </c>
      <c r="O665" s="213">
        <f t="shared" si="409"/>
        <v>0</v>
      </c>
      <c r="P665" s="213">
        <f t="shared" si="409"/>
        <v>0</v>
      </c>
      <c r="Q665" s="213">
        <f t="shared" si="409"/>
        <v>0</v>
      </c>
      <c r="R665" s="213">
        <f t="shared" si="409"/>
        <v>0</v>
      </c>
      <c r="S665" s="213">
        <f t="shared" si="409"/>
        <v>0</v>
      </c>
      <c r="T665" s="213">
        <f t="shared" si="409"/>
        <v>0</v>
      </c>
      <c r="U665" s="213">
        <f t="shared" si="409"/>
        <v>0</v>
      </c>
      <c r="V665" s="213">
        <f t="shared" si="409"/>
        <v>0</v>
      </c>
      <c r="W665" s="213">
        <f t="shared" si="409"/>
        <v>0</v>
      </c>
      <c r="X665" s="213">
        <f t="shared" si="409"/>
        <v>0</v>
      </c>
      <c r="Y665" s="213">
        <f t="shared" si="409"/>
        <v>0</v>
      </c>
      <c r="Z665" s="213">
        <f t="shared" si="409"/>
        <v>0</v>
      </c>
      <c r="AA665" s="213">
        <f t="shared" si="409"/>
        <v>0</v>
      </c>
      <c r="AB665" s="213">
        <f t="shared" si="409"/>
        <v>0</v>
      </c>
      <c r="AC665" s="213">
        <f t="shared" si="409"/>
        <v>0</v>
      </c>
      <c r="AD665" s="213">
        <f t="shared" si="409"/>
        <v>0</v>
      </c>
      <c r="AE665" s="213">
        <f t="shared" si="409"/>
        <v>0</v>
      </c>
      <c r="AF665" s="213">
        <f t="shared" si="409"/>
        <v>0</v>
      </c>
      <c r="AG665" s="213">
        <f t="shared" si="409"/>
        <v>0</v>
      </c>
      <c r="AH665" s="213">
        <f t="shared" si="409"/>
        <v>0</v>
      </c>
      <c r="AI665" s="213">
        <f t="shared" si="409"/>
        <v>0</v>
      </c>
      <c r="AJ665" s="213">
        <f t="shared" si="409"/>
        <v>0</v>
      </c>
      <c r="AK665" s="213">
        <f t="shared" si="409"/>
        <v>0</v>
      </c>
      <c r="AL665" s="213">
        <f t="shared" si="409"/>
        <v>0</v>
      </c>
      <c r="AM665" s="213">
        <f t="shared" si="409"/>
        <v>0</v>
      </c>
      <c r="AN665" s="213">
        <f t="shared" si="409"/>
        <v>0</v>
      </c>
      <c r="AO665" s="213">
        <f t="shared" si="409"/>
        <v>0</v>
      </c>
      <c r="AP665" s="213">
        <f t="shared" si="409"/>
        <v>0</v>
      </c>
    </row>
    <row r="666" spans="1:42" x14ac:dyDescent="0.2">
      <c r="A666" s="4">
        <f t="shared" si="404"/>
        <v>8</v>
      </c>
      <c r="B666" s="238">
        <f t="shared" si="401"/>
        <v>0</v>
      </c>
      <c r="C666" s="213">
        <f t="shared" ref="C666:AP666" si="410">IF(C$2&gt;analysis_period,0,IF(C$2=equip3_reserve_freq*$A666,equip3_reserve_cost*system_capacity*1000*(1+inflation_rate/100)^B$2,0))</f>
        <v>0</v>
      </c>
      <c r="D666" s="213">
        <f t="shared" si="410"/>
        <v>0</v>
      </c>
      <c r="E666" s="213">
        <f t="shared" si="410"/>
        <v>0</v>
      </c>
      <c r="F666" s="213">
        <f t="shared" si="410"/>
        <v>0</v>
      </c>
      <c r="G666" s="213">
        <f t="shared" si="410"/>
        <v>0</v>
      </c>
      <c r="H666" s="213">
        <f t="shared" si="410"/>
        <v>0</v>
      </c>
      <c r="I666" s="213">
        <f t="shared" si="410"/>
        <v>0</v>
      </c>
      <c r="J666" s="213">
        <f t="shared" si="410"/>
        <v>0</v>
      </c>
      <c r="K666" s="213">
        <f t="shared" si="410"/>
        <v>0</v>
      </c>
      <c r="L666" s="213">
        <f t="shared" si="410"/>
        <v>0</v>
      </c>
      <c r="M666" s="213">
        <f t="shared" si="410"/>
        <v>0</v>
      </c>
      <c r="N666" s="213">
        <f t="shared" si="410"/>
        <v>0</v>
      </c>
      <c r="O666" s="213">
        <f t="shared" si="410"/>
        <v>0</v>
      </c>
      <c r="P666" s="213">
        <f t="shared" si="410"/>
        <v>0</v>
      </c>
      <c r="Q666" s="213">
        <f t="shared" si="410"/>
        <v>0</v>
      </c>
      <c r="R666" s="213">
        <f t="shared" si="410"/>
        <v>0</v>
      </c>
      <c r="S666" s="213">
        <f t="shared" si="410"/>
        <v>0</v>
      </c>
      <c r="T666" s="213">
        <f t="shared" si="410"/>
        <v>0</v>
      </c>
      <c r="U666" s="213">
        <f t="shared" si="410"/>
        <v>0</v>
      </c>
      <c r="V666" s="213">
        <f t="shared" si="410"/>
        <v>0</v>
      </c>
      <c r="W666" s="213">
        <f t="shared" si="410"/>
        <v>0</v>
      </c>
      <c r="X666" s="213">
        <f t="shared" si="410"/>
        <v>0</v>
      </c>
      <c r="Y666" s="213">
        <f t="shared" si="410"/>
        <v>0</v>
      </c>
      <c r="Z666" s="213">
        <f t="shared" si="410"/>
        <v>0</v>
      </c>
      <c r="AA666" s="213">
        <f t="shared" si="410"/>
        <v>0</v>
      </c>
      <c r="AB666" s="213">
        <f t="shared" si="410"/>
        <v>0</v>
      </c>
      <c r="AC666" s="213">
        <f t="shared" si="410"/>
        <v>0</v>
      </c>
      <c r="AD666" s="213">
        <f t="shared" si="410"/>
        <v>0</v>
      </c>
      <c r="AE666" s="213">
        <f t="shared" si="410"/>
        <v>0</v>
      </c>
      <c r="AF666" s="213">
        <f t="shared" si="410"/>
        <v>0</v>
      </c>
      <c r="AG666" s="213">
        <f t="shared" si="410"/>
        <v>0</v>
      </c>
      <c r="AH666" s="213">
        <f t="shared" si="410"/>
        <v>0</v>
      </c>
      <c r="AI666" s="213">
        <f t="shared" si="410"/>
        <v>0</v>
      </c>
      <c r="AJ666" s="213">
        <f t="shared" si="410"/>
        <v>0</v>
      </c>
      <c r="AK666" s="213">
        <f t="shared" si="410"/>
        <v>0</v>
      </c>
      <c r="AL666" s="213">
        <f t="shared" si="410"/>
        <v>0</v>
      </c>
      <c r="AM666" s="213">
        <f t="shared" si="410"/>
        <v>0</v>
      </c>
      <c r="AN666" s="213">
        <f t="shared" si="410"/>
        <v>0</v>
      </c>
      <c r="AO666" s="213">
        <f t="shared" si="410"/>
        <v>0</v>
      </c>
      <c r="AP666" s="213">
        <f t="shared" si="410"/>
        <v>0</v>
      </c>
    </row>
    <row r="667" spans="1:42" x14ac:dyDescent="0.2">
      <c r="A667" s="4">
        <f>A666+1</f>
        <v>9</v>
      </c>
      <c r="B667" s="238">
        <f t="shared" si="401"/>
        <v>0</v>
      </c>
      <c r="C667" s="213">
        <f t="shared" ref="C667:AP667" si="411">IF(C$2&gt;analysis_period,0,IF(C$2=equip3_reserve_freq*$A667,equip3_reserve_cost*system_capacity*1000*(1+inflation_rate/100)^B$2,0))</f>
        <v>0</v>
      </c>
      <c r="D667" s="213">
        <f t="shared" si="411"/>
        <v>0</v>
      </c>
      <c r="E667" s="213">
        <f t="shared" si="411"/>
        <v>0</v>
      </c>
      <c r="F667" s="213">
        <f t="shared" si="411"/>
        <v>0</v>
      </c>
      <c r="G667" s="213">
        <f t="shared" si="411"/>
        <v>0</v>
      </c>
      <c r="H667" s="213">
        <f t="shared" si="411"/>
        <v>0</v>
      </c>
      <c r="I667" s="213">
        <f t="shared" si="411"/>
        <v>0</v>
      </c>
      <c r="J667" s="213">
        <f t="shared" si="411"/>
        <v>0</v>
      </c>
      <c r="K667" s="213">
        <f t="shared" si="411"/>
        <v>0</v>
      </c>
      <c r="L667" s="213">
        <f t="shared" si="411"/>
        <v>0</v>
      </c>
      <c r="M667" s="213">
        <f t="shared" si="411"/>
        <v>0</v>
      </c>
      <c r="N667" s="213">
        <f t="shared" si="411"/>
        <v>0</v>
      </c>
      <c r="O667" s="213">
        <f t="shared" si="411"/>
        <v>0</v>
      </c>
      <c r="P667" s="213">
        <f t="shared" si="411"/>
        <v>0</v>
      </c>
      <c r="Q667" s="213">
        <f t="shared" si="411"/>
        <v>0</v>
      </c>
      <c r="R667" s="213">
        <f t="shared" si="411"/>
        <v>0</v>
      </c>
      <c r="S667" s="213">
        <f t="shared" si="411"/>
        <v>0</v>
      </c>
      <c r="T667" s="213">
        <f t="shared" si="411"/>
        <v>0</v>
      </c>
      <c r="U667" s="213">
        <f t="shared" si="411"/>
        <v>0</v>
      </c>
      <c r="V667" s="213">
        <f t="shared" si="411"/>
        <v>0</v>
      </c>
      <c r="W667" s="213">
        <f t="shared" si="411"/>
        <v>0</v>
      </c>
      <c r="X667" s="213">
        <f t="shared" si="411"/>
        <v>0</v>
      </c>
      <c r="Y667" s="213">
        <f t="shared" si="411"/>
        <v>0</v>
      </c>
      <c r="Z667" s="213">
        <f t="shared" si="411"/>
        <v>0</v>
      </c>
      <c r="AA667" s="213">
        <f t="shared" si="411"/>
        <v>0</v>
      </c>
      <c r="AB667" s="213">
        <f t="shared" si="411"/>
        <v>0</v>
      </c>
      <c r="AC667" s="213">
        <f t="shared" si="411"/>
        <v>0</v>
      </c>
      <c r="AD667" s="213">
        <f t="shared" si="411"/>
        <v>0</v>
      </c>
      <c r="AE667" s="213">
        <f t="shared" si="411"/>
        <v>0</v>
      </c>
      <c r="AF667" s="213">
        <f t="shared" si="411"/>
        <v>0</v>
      </c>
      <c r="AG667" s="213">
        <f t="shared" si="411"/>
        <v>0</v>
      </c>
      <c r="AH667" s="213">
        <f t="shared" si="411"/>
        <v>0</v>
      </c>
      <c r="AI667" s="213">
        <f t="shared" si="411"/>
        <v>0</v>
      </c>
      <c r="AJ667" s="213">
        <f t="shared" si="411"/>
        <v>0</v>
      </c>
      <c r="AK667" s="213">
        <f t="shared" si="411"/>
        <v>0</v>
      </c>
      <c r="AL667" s="213">
        <f t="shared" si="411"/>
        <v>0</v>
      </c>
      <c r="AM667" s="213">
        <f t="shared" si="411"/>
        <v>0</v>
      </c>
      <c r="AN667" s="213">
        <f t="shared" si="411"/>
        <v>0</v>
      </c>
      <c r="AO667" s="213">
        <f t="shared" si="411"/>
        <v>0</v>
      </c>
      <c r="AP667" s="213">
        <f t="shared" si="411"/>
        <v>0</v>
      </c>
    </row>
    <row r="668" spans="1:42" x14ac:dyDescent="0.2">
      <c r="A668" s="4">
        <f t="shared" si="404"/>
        <v>10</v>
      </c>
      <c r="B668" s="238">
        <f t="shared" si="401"/>
        <v>0</v>
      </c>
      <c r="C668" s="213">
        <f t="shared" ref="C668:AP668" si="412">IF(C$2&gt;analysis_period,0,IF(C$2=equip3_reserve_freq*$A668,equip3_reserve_cost*system_capacity*1000*(1+inflation_rate/100)^B$2,0))</f>
        <v>0</v>
      </c>
      <c r="D668" s="213">
        <f t="shared" si="412"/>
        <v>0</v>
      </c>
      <c r="E668" s="213">
        <f t="shared" si="412"/>
        <v>0</v>
      </c>
      <c r="F668" s="213">
        <f t="shared" si="412"/>
        <v>0</v>
      </c>
      <c r="G668" s="213">
        <f t="shared" si="412"/>
        <v>0</v>
      </c>
      <c r="H668" s="213">
        <f t="shared" si="412"/>
        <v>0</v>
      </c>
      <c r="I668" s="213">
        <f t="shared" si="412"/>
        <v>0</v>
      </c>
      <c r="J668" s="213">
        <f t="shared" si="412"/>
        <v>0</v>
      </c>
      <c r="K668" s="213">
        <f t="shared" si="412"/>
        <v>0</v>
      </c>
      <c r="L668" s="213">
        <f t="shared" si="412"/>
        <v>0</v>
      </c>
      <c r="M668" s="213">
        <f t="shared" si="412"/>
        <v>0</v>
      </c>
      <c r="N668" s="213">
        <f t="shared" si="412"/>
        <v>0</v>
      </c>
      <c r="O668" s="213">
        <f t="shared" si="412"/>
        <v>0</v>
      </c>
      <c r="P668" s="213">
        <f t="shared" si="412"/>
        <v>0</v>
      </c>
      <c r="Q668" s="213">
        <f t="shared" si="412"/>
        <v>0</v>
      </c>
      <c r="R668" s="213">
        <f t="shared" si="412"/>
        <v>0</v>
      </c>
      <c r="S668" s="213">
        <f t="shared" si="412"/>
        <v>0</v>
      </c>
      <c r="T668" s="213">
        <f t="shared" si="412"/>
        <v>0</v>
      </c>
      <c r="U668" s="213">
        <f t="shared" si="412"/>
        <v>0</v>
      </c>
      <c r="V668" s="213">
        <f t="shared" si="412"/>
        <v>0</v>
      </c>
      <c r="W668" s="213">
        <f t="shared" si="412"/>
        <v>0</v>
      </c>
      <c r="X668" s="213">
        <f t="shared" si="412"/>
        <v>0</v>
      </c>
      <c r="Y668" s="213">
        <f t="shared" si="412"/>
        <v>0</v>
      </c>
      <c r="Z668" s="213">
        <f t="shared" si="412"/>
        <v>0</v>
      </c>
      <c r="AA668" s="213">
        <f t="shared" si="412"/>
        <v>0</v>
      </c>
      <c r="AB668" s="213">
        <f t="shared" si="412"/>
        <v>0</v>
      </c>
      <c r="AC668" s="213">
        <f t="shared" si="412"/>
        <v>0</v>
      </c>
      <c r="AD668" s="213">
        <f t="shared" si="412"/>
        <v>0</v>
      </c>
      <c r="AE668" s="213">
        <f t="shared" si="412"/>
        <v>0</v>
      </c>
      <c r="AF668" s="213">
        <f t="shared" si="412"/>
        <v>0</v>
      </c>
      <c r="AG668" s="213">
        <f t="shared" si="412"/>
        <v>0</v>
      </c>
      <c r="AH668" s="213">
        <f t="shared" si="412"/>
        <v>0</v>
      </c>
      <c r="AI668" s="213">
        <f t="shared" si="412"/>
        <v>0</v>
      </c>
      <c r="AJ668" s="213">
        <f t="shared" si="412"/>
        <v>0</v>
      </c>
      <c r="AK668" s="213">
        <f t="shared" si="412"/>
        <v>0</v>
      </c>
      <c r="AL668" s="213">
        <f t="shared" si="412"/>
        <v>0</v>
      </c>
      <c r="AM668" s="213">
        <f t="shared" si="412"/>
        <v>0</v>
      </c>
      <c r="AN668" s="213">
        <f t="shared" si="412"/>
        <v>0</v>
      </c>
      <c r="AO668" s="213">
        <f t="shared" si="412"/>
        <v>0</v>
      </c>
      <c r="AP668" s="213">
        <f t="shared" si="412"/>
        <v>0</v>
      </c>
    </row>
    <row r="669" spans="1:42" x14ac:dyDescent="0.2">
      <c r="A669" s="37" t="s">
        <v>13</v>
      </c>
      <c r="B669" s="28"/>
      <c r="C669" s="217">
        <f>SUM(C659:C668)</f>
        <v>0</v>
      </c>
      <c r="D669" s="217">
        <f t="shared" ref="D669:AP669" si="413">SUM(D659:D668)</f>
        <v>0</v>
      </c>
      <c r="E669" s="217">
        <f t="shared" si="413"/>
        <v>0</v>
      </c>
      <c r="F669" s="217">
        <f t="shared" si="413"/>
        <v>0</v>
      </c>
      <c r="G669" s="217">
        <f t="shared" si="413"/>
        <v>0</v>
      </c>
      <c r="H669" s="217">
        <f t="shared" si="413"/>
        <v>0</v>
      </c>
      <c r="I669" s="217">
        <f t="shared" si="413"/>
        <v>0</v>
      </c>
      <c r="J669" s="217">
        <f t="shared" si="413"/>
        <v>0</v>
      </c>
      <c r="K669" s="217">
        <f t="shared" si="413"/>
        <v>0</v>
      </c>
      <c r="L669" s="217">
        <f t="shared" si="413"/>
        <v>0</v>
      </c>
      <c r="M669" s="217">
        <f t="shared" si="413"/>
        <v>0</v>
      </c>
      <c r="N669" s="217">
        <f t="shared" si="413"/>
        <v>0</v>
      </c>
      <c r="O669" s="217">
        <f t="shared" si="413"/>
        <v>0</v>
      </c>
      <c r="P669" s="217">
        <f t="shared" si="413"/>
        <v>0</v>
      </c>
      <c r="Q669" s="217">
        <f t="shared" si="413"/>
        <v>0</v>
      </c>
      <c r="R669" s="217">
        <f t="shared" si="413"/>
        <v>0</v>
      </c>
      <c r="S669" s="217">
        <f t="shared" si="413"/>
        <v>0</v>
      </c>
      <c r="T669" s="217">
        <f t="shared" si="413"/>
        <v>0</v>
      </c>
      <c r="U669" s="217">
        <f t="shared" si="413"/>
        <v>0</v>
      </c>
      <c r="V669" s="217">
        <f t="shared" si="413"/>
        <v>0</v>
      </c>
      <c r="W669" s="217">
        <f t="shared" si="413"/>
        <v>0</v>
      </c>
      <c r="X669" s="217">
        <f t="shared" si="413"/>
        <v>0</v>
      </c>
      <c r="Y669" s="217">
        <f t="shared" si="413"/>
        <v>0</v>
      </c>
      <c r="Z669" s="217">
        <f t="shared" si="413"/>
        <v>0</v>
      </c>
      <c r="AA669" s="217">
        <f t="shared" si="413"/>
        <v>0</v>
      </c>
      <c r="AB669" s="217">
        <f t="shared" si="413"/>
        <v>0</v>
      </c>
      <c r="AC669" s="217">
        <f t="shared" si="413"/>
        <v>0</v>
      </c>
      <c r="AD669" s="217">
        <f t="shared" si="413"/>
        <v>0</v>
      </c>
      <c r="AE669" s="217">
        <f t="shared" si="413"/>
        <v>0</v>
      </c>
      <c r="AF669" s="217">
        <f t="shared" si="413"/>
        <v>0</v>
      </c>
      <c r="AG669" s="217">
        <f t="shared" si="413"/>
        <v>0</v>
      </c>
      <c r="AH669" s="217">
        <f t="shared" si="413"/>
        <v>0</v>
      </c>
      <c r="AI669" s="217">
        <f t="shared" si="413"/>
        <v>0</v>
      </c>
      <c r="AJ669" s="217">
        <f t="shared" si="413"/>
        <v>0</v>
      </c>
      <c r="AK669" s="217">
        <f t="shared" si="413"/>
        <v>0</v>
      </c>
      <c r="AL669" s="217">
        <f t="shared" si="413"/>
        <v>0</v>
      </c>
      <c r="AM669" s="217">
        <f t="shared" si="413"/>
        <v>0</v>
      </c>
      <c r="AN669" s="217">
        <f t="shared" si="413"/>
        <v>0</v>
      </c>
      <c r="AO669" s="217">
        <f t="shared" si="413"/>
        <v>0</v>
      </c>
      <c r="AP669" s="217">
        <f t="shared" si="413"/>
        <v>0</v>
      </c>
    </row>
    <row r="670" spans="1:42" s="122" customFormat="1" x14ac:dyDescent="0.2">
      <c r="A670" s="4" t="s">
        <v>333</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8">
        <f t="shared" ref="B671:B680" si="414">SUM(C671:AP671)</f>
        <v>0</v>
      </c>
      <c r="C671" s="213">
        <f t="shared" ref="C671:AP671" si="415">IF(C$2&lt;=equip3_reserve_freq*$A$659,$B$659/(equip3_reserve_freq),0)</f>
        <v>0</v>
      </c>
      <c r="D671" s="213">
        <f t="shared" si="415"/>
        <v>0</v>
      </c>
      <c r="E671" s="213">
        <f t="shared" si="415"/>
        <v>0</v>
      </c>
      <c r="F671" s="213">
        <f t="shared" si="415"/>
        <v>0</v>
      </c>
      <c r="G671" s="213">
        <f t="shared" si="415"/>
        <v>0</v>
      </c>
      <c r="H671" s="213">
        <f t="shared" si="415"/>
        <v>0</v>
      </c>
      <c r="I671" s="213">
        <f t="shared" si="415"/>
        <v>0</v>
      </c>
      <c r="J671" s="213">
        <f t="shared" si="415"/>
        <v>0</v>
      </c>
      <c r="K671" s="213">
        <f t="shared" si="415"/>
        <v>0</v>
      </c>
      <c r="L671" s="213">
        <f t="shared" si="415"/>
        <v>0</v>
      </c>
      <c r="M671" s="213">
        <f t="shared" si="415"/>
        <v>0</v>
      </c>
      <c r="N671" s="213">
        <f t="shared" si="415"/>
        <v>0</v>
      </c>
      <c r="O671" s="213">
        <f t="shared" si="415"/>
        <v>0</v>
      </c>
      <c r="P671" s="213">
        <f t="shared" si="415"/>
        <v>0</v>
      </c>
      <c r="Q671" s="213">
        <f t="shared" si="415"/>
        <v>0</v>
      </c>
      <c r="R671" s="213">
        <f t="shared" si="415"/>
        <v>0</v>
      </c>
      <c r="S671" s="213">
        <f t="shared" si="415"/>
        <v>0</v>
      </c>
      <c r="T671" s="213">
        <f t="shared" si="415"/>
        <v>0</v>
      </c>
      <c r="U671" s="213">
        <f t="shared" si="415"/>
        <v>0</v>
      </c>
      <c r="V671" s="213">
        <f t="shared" si="415"/>
        <v>0</v>
      </c>
      <c r="W671" s="213">
        <f t="shared" si="415"/>
        <v>0</v>
      </c>
      <c r="X671" s="213">
        <f t="shared" si="415"/>
        <v>0</v>
      </c>
      <c r="Y671" s="213">
        <f t="shared" si="415"/>
        <v>0</v>
      </c>
      <c r="Z671" s="213">
        <f t="shared" si="415"/>
        <v>0</v>
      </c>
      <c r="AA671" s="213">
        <f t="shared" si="415"/>
        <v>0</v>
      </c>
      <c r="AB671" s="213">
        <f t="shared" si="415"/>
        <v>0</v>
      </c>
      <c r="AC671" s="213">
        <f t="shared" si="415"/>
        <v>0</v>
      </c>
      <c r="AD671" s="213">
        <f t="shared" si="415"/>
        <v>0</v>
      </c>
      <c r="AE671" s="213">
        <f t="shared" si="415"/>
        <v>0</v>
      </c>
      <c r="AF671" s="213">
        <f t="shared" si="415"/>
        <v>0</v>
      </c>
      <c r="AG671" s="213">
        <f t="shared" si="415"/>
        <v>0</v>
      </c>
      <c r="AH671" s="213">
        <f t="shared" si="415"/>
        <v>0</v>
      </c>
      <c r="AI671" s="213">
        <f t="shared" si="415"/>
        <v>0</v>
      </c>
      <c r="AJ671" s="213">
        <f t="shared" si="415"/>
        <v>0</v>
      </c>
      <c r="AK671" s="213">
        <f t="shared" si="415"/>
        <v>0</v>
      </c>
      <c r="AL671" s="213">
        <f t="shared" si="415"/>
        <v>0</v>
      </c>
      <c r="AM671" s="213">
        <f t="shared" si="415"/>
        <v>0</v>
      </c>
      <c r="AN671" s="213">
        <f t="shared" si="415"/>
        <v>0</v>
      </c>
      <c r="AO671" s="213">
        <f t="shared" si="415"/>
        <v>0</v>
      </c>
      <c r="AP671" s="213">
        <f t="shared" si="415"/>
        <v>0</v>
      </c>
    </row>
    <row r="672" spans="1:42" x14ac:dyDescent="0.2">
      <c r="A672" s="4">
        <f>A671+1</f>
        <v>2</v>
      </c>
      <c r="B672" s="238">
        <f t="shared" si="414"/>
        <v>0</v>
      </c>
      <c r="C672" s="213">
        <f t="shared" ref="C672:AP672" si="416">IF(AND(C$2&gt;equip3_reserve_freq*$A659,C$2&lt;=equip3_reserve_freq*$A660),$B660/(equip3_reserve_freq),0)</f>
        <v>0</v>
      </c>
      <c r="D672" s="213">
        <f t="shared" si="416"/>
        <v>0</v>
      </c>
      <c r="E672" s="213">
        <f t="shared" si="416"/>
        <v>0</v>
      </c>
      <c r="F672" s="213">
        <f t="shared" si="416"/>
        <v>0</v>
      </c>
      <c r="G672" s="213">
        <f t="shared" si="416"/>
        <v>0</v>
      </c>
      <c r="H672" s="213">
        <f t="shared" si="416"/>
        <v>0</v>
      </c>
      <c r="I672" s="213">
        <f t="shared" si="416"/>
        <v>0</v>
      </c>
      <c r="J672" s="213">
        <f t="shared" si="416"/>
        <v>0</v>
      </c>
      <c r="K672" s="213">
        <f t="shared" si="416"/>
        <v>0</v>
      </c>
      <c r="L672" s="213">
        <f t="shared" si="416"/>
        <v>0</v>
      </c>
      <c r="M672" s="213">
        <f t="shared" si="416"/>
        <v>0</v>
      </c>
      <c r="N672" s="213">
        <f t="shared" si="416"/>
        <v>0</v>
      </c>
      <c r="O672" s="213">
        <f t="shared" si="416"/>
        <v>0</v>
      </c>
      <c r="P672" s="213">
        <f t="shared" si="416"/>
        <v>0</v>
      </c>
      <c r="Q672" s="213">
        <f t="shared" si="416"/>
        <v>0</v>
      </c>
      <c r="R672" s="213">
        <f t="shared" si="416"/>
        <v>0</v>
      </c>
      <c r="S672" s="213">
        <f t="shared" si="416"/>
        <v>0</v>
      </c>
      <c r="T672" s="213">
        <f t="shared" si="416"/>
        <v>0</v>
      </c>
      <c r="U672" s="213">
        <f t="shared" si="416"/>
        <v>0</v>
      </c>
      <c r="V672" s="213">
        <f t="shared" si="416"/>
        <v>0</v>
      </c>
      <c r="W672" s="213">
        <f t="shared" si="416"/>
        <v>0</v>
      </c>
      <c r="X672" s="213">
        <f t="shared" si="416"/>
        <v>0</v>
      </c>
      <c r="Y672" s="213">
        <f t="shared" si="416"/>
        <v>0</v>
      </c>
      <c r="Z672" s="213">
        <f t="shared" si="416"/>
        <v>0</v>
      </c>
      <c r="AA672" s="213">
        <f t="shared" si="416"/>
        <v>0</v>
      </c>
      <c r="AB672" s="213">
        <f t="shared" si="416"/>
        <v>0</v>
      </c>
      <c r="AC672" s="213">
        <f t="shared" si="416"/>
        <v>0</v>
      </c>
      <c r="AD672" s="213">
        <f t="shared" si="416"/>
        <v>0</v>
      </c>
      <c r="AE672" s="213">
        <f t="shared" si="416"/>
        <v>0</v>
      </c>
      <c r="AF672" s="213">
        <f t="shared" si="416"/>
        <v>0</v>
      </c>
      <c r="AG672" s="213">
        <f t="shared" si="416"/>
        <v>0</v>
      </c>
      <c r="AH672" s="213">
        <f t="shared" si="416"/>
        <v>0</v>
      </c>
      <c r="AI672" s="213">
        <f t="shared" si="416"/>
        <v>0</v>
      </c>
      <c r="AJ672" s="213">
        <f t="shared" si="416"/>
        <v>0</v>
      </c>
      <c r="AK672" s="213">
        <f t="shared" si="416"/>
        <v>0</v>
      </c>
      <c r="AL672" s="213">
        <f t="shared" si="416"/>
        <v>0</v>
      </c>
      <c r="AM672" s="213">
        <f t="shared" si="416"/>
        <v>0</v>
      </c>
      <c r="AN672" s="213">
        <f t="shared" si="416"/>
        <v>0</v>
      </c>
      <c r="AO672" s="213">
        <f t="shared" si="416"/>
        <v>0</v>
      </c>
      <c r="AP672" s="213">
        <f t="shared" si="416"/>
        <v>0</v>
      </c>
    </row>
    <row r="673" spans="1:42" x14ac:dyDescent="0.2">
      <c r="A673" s="4">
        <f t="shared" ref="A673:A678" si="417">A672+1</f>
        <v>3</v>
      </c>
      <c r="B673" s="238">
        <f t="shared" si="414"/>
        <v>0</v>
      </c>
      <c r="C673" s="213">
        <f t="shared" ref="C673:AP673" si="418">IF(AND(C$2&gt;equip3_reserve_freq*$A660,C$2&lt;=equip3_reserve_freq*$A661),$B661/(equip3_reserve_freq),0)</f>
        <v>0</v>
      </c>
      <c r="D673" s="213">
        <f t="shared" si="418"/>
        <v>0</v>
      </c>
      <c r="E673" s="213">
        <f t="shared" si="418"/>
        <v>0</v>
      </c>
      <c r="F673" s="213">
        <f t="shared" si="418"/>
        <v>0</v>
      </c>
      <c r="G673" s="213">
        <f t="shared" si="418"/>
        <v>0</v>
      </c>
      <c r="H673" s="213">
        <f t="shared" si="418"/>
        <v>0</v>
      </c>
      <c r="I673" s="213">
        <f t="shared" si="418"/>
        <v>0</v>
      </c>
      <c r="J673" s="213">
        <f t="shared" si="418"/>
        <v>0</v>
      </c>
      <c r="K673" s="213">
        <f t="shared" si="418"/>
        <v>0</v>
      </c>
      <c r="L673" s="213">
        <f t="shared" si="418"/>
        <v>0</v>
      </c>
      <c r="M673" s="213">
        <f t="shared" si="418"/>
        <v>0</v>
      </c>
      <c r="N673" s="213">
        <f t="shared" si="418"/>
        <v>0</v>
      </c>
      <c r="O673" s="213">
        <f t="shared" si="418"/>
        <v>0</v>
      </c>
      <c r="P673" s="213">
        <f t="shared" si="418"/>
        <v>0</v>
      </c>
      <c r="Q673" s="213">
        <f t="shared" si="418"/>
        <v>0</v>
      </c>
      <c r="R673" s="213">
        <f t="shared" si="418"/>
        <v>0</v>
      </c>
      <c r="S673" s="213">
        <f t="shared" si="418"/>
        <v>0</v>
      </c>
      <c r="T673" s="213">
        <f t="shared" si="418"/>
        <v>0</v>
      </c>
      <c r="U673" s="213">
        <f t="shared" si="418"/>
        <v>0</v>
      </c>
      <c r="V673" s="213">
        <f t="shared" si="418"/>
        <v>0</v>
      </c>
      <c r="W673" s="213">
        <f t="shared" si="418"/>
        <v>0</v>
      </c>
      <c r="X673" s="213">
        <f t="shared" si="418"/>
        <v>0</v>
      </c>
      <c r="Y673" s="213">
        <f t="shared" si="418"/>
        <v>0</v>
      </c>
      <c r="Z673" s="213">
        <f t="shared" si="418"/>
        <v>0</v>
      </c>
      <c r="AA673" s="213">
        <f t="shared" si="418"/>
        <v>0</v>
      </c>
      <c r="AB673" s="213">
        <f t="shared" si="418"/>
        <v>0</v>
      </c>
      <c r="AC673" s="213">
        <f t="shared" si="418"/>
        <v>0</v>
      </c>
      <c r="AD673" s="213">
        <f t="shared" si="418"/>
        <v>0</v>
      </c>
      <c r="AE673" s="213">
        <f t="shared" si="418"/>
        <v>0</v>
      </c>
      <c r="AF673" s="213">
        <f t="shared" si="418"/>
        <v>0</v>
      </c>
      <c r="AG673" s="213">
        <f t="shared" si="418"/>
        <v>0</v>
      </c>
      <c r="AH673" s="213">
        <f t="shared" si="418"/>
        <v>0</v>
      </c>
      <c r="AI673" s="213">
        <f t="shared" si="418"/>
        <v>0</v>
      </c>
      <c r="AJ673" s="213">
        <f t="shared" si="418"/>
        <v>0</v>
      </c>
      <c r="AK673" s="213">
        <f t="shared" si="418"/>
        <v>0</v>
      </c>
      <c r="AL673" s="213">
        <f t="shared" si="418"/>
        <v>0</v>
      </c>
      <c r="AM673" s="213">
        <f t="shared" si="418"/>
        <v>0</v>
      </c>
      <c r="AN673" s="213">
        <f t="shared" si="418"/>
        <v>0</v>
      </c>
      <c r="AO673" s="213">
        <f t="shared" si="418"/>
        <v>0</v>
      </c>
      <c r="AP673" s="213">
        <f t="shared" si="418"/>
        <v>0</v>
      </c>
    </row>
    <row r="674" spans="1:42" x14ac:dyDescent="0.2">
      <c r="A674" s="4">
        <f t="shared" si="417"/>
        <v>4</v>
      </c>
      <c r="B674" s="238">
        <f t="shared" si="414"/>
        <v>0</v>
      </c>
      <c r="C674" s="213">
        <f t="shared" ref="C674:AP674" si="419">IF(AND(C$2&gt;equip3_reserve_freq*$A661,C$2&lt;=equip3_reserve_freq*$A662),$B662/(equip3_reserve_freq),0)</f>
        <v>0</v>
      </c>
      <c r="D674" s="213">
        <f t="shared" si="419"/>
        <v>0</v>
      </c>
      <c r="E674" s="213">
        <f t="shared" si="419"/>
        <v>0</v>
      </c>
      <c r="F674" s="213">
        <f t="shared" si="419"/>
        <v>0</v>
      </c>
      <c r="G674" s="213">
        <f t="shared" si="419"/>
        <v>0</v>
      </c>
      <c r="H674" s="213">
        <f t="shared" si="419"/>
        <v>0</v>
      </c>
      <c r="I674" s="213">
        <f t="shared" si="419"/>
        <v>0</v>
      </c>
      <c r="J674" s="213">
        <f t="shared" si="419"/>
        <v>0</v>
      </c>
      <c r="K674" s="213">
        <f t="shared" si="419"/>
        <v>0</v>
      </c>
      <c r="L674" s="213">
        <f t="shared" si="419"/>
        <v>0</v>
      </c>
      <c r="M674" s="213">
        <f t="shared" si="419"/>
        <v>0</v>
      </c>
      <c r="N674" s="213">
        <f t="shared" si="419"/>
        <v>0</v>
      </c>
      <c r="O674" s="213">
        <f t="shared" si="419"/>
        <v>0</v>
      </c>
      <c r="P674" s="213">
        <f t="shared" si="419"/>
        <v>0</v>
      </c>
      <c r="Q674" s="213">
        <f t="shared" si="419"/>
        <v>0</v>
      </c>
      <c r="R674" s="213">
        <f t="shared" si="419"/>
        <v>0</v>
      </c>
      <c r="S674" s="213">
        <f t="shared" si="419"/>
        <v>0</v>
      </c>
      <c r="T674" s="213">
        <f t="shared" si="419"/>
        <v>0</v>
      </c>
      <c r="U674" s="213">
        <f t="shared" si="419"/>
        <v>0</v>
      </c>
      <c r="V674" s="213">
        <f t="shared" si="419"/>
        <v>0</v>
      </c>
      <c r="W674" s="213">
        <f t="shared" si="419"/>
        <v>0</v>
      </c>
      <c r="X674" s="213">
        <f t="shared" si="419"/>
        <v>0</v>
      </c>
      <c r="Y674" s="213">
        <f t="shared" si="419"/>
        <v>0</v>
      </c>
      <c r="Z674" s="213">
        <f t="shared" si="419"/>
        <v>0</v>
      </c>
      <c r="AA674" s="213">
        <f t="shared" si="419"/>
        <v>0</v>
      </c>
      <c r="AB674" s="213">
        <f t="shared" si="419"/>
        <v>0</v>
      </c>
      <c r="AC674" s="213">
        <f t="shared" si="419"/>
        <v>0</v>
      </c>
      <c r="AD674" s="213">
        <f t="shared" si="419"/>
        <v>0</v>
      </c>
      <c r="AE674" s="213">
        <f t="shared" si="419"/>
        <v>0</v>
      </c>
      <c r="AF674" s="213">
        <f t="shared" si="419"/>
        <v>0</v>
      </c>
      <c r="AG674" s="213">
        <f t="shared" si="419"/>
        <v>0</v>
      </c>
      <c r="AH674" s="213">
        <f t="shared" si="419"/>
        <v>0</v>
      </c>
      <c r="AI674" s="213">
        <f t="shared" si="419"/>
        <v>0</v>
      </c>
      <c r="AJ674" s="213">
        <f t="shared" si="419"/>
        <v>0</v>
      </c>
      <c r="AK674" s="213">
        <f t="shared" si="419"/>
        <v>0</v>
      </c>
      <c r="AL674" s="213">
        <f t="shared" si="419"/>
        <v>0</v>
      </c>
      <c r="AM674" s="213">
        <f t="shared" si="419"/>
        <v>0</v>
      </c>
      <c r="AN674" s="213">
        <f t="shared" si="419"/>
        <v>0</v>
      </c>
      <c r="AO674" s="213">
        <f t="shared" si="419"/>
        <v>0</v>
      </c>
      <c r="AP674" s="213">
        <f t="shared" si="419"/>
        <v>0</v>
      </c>
    </row>
    <row r="675" spans="1:42" x14ac:dyDescent="0.2">
      <c r="A675" s="4">
        <f t="shared" si="417"/>
        <v>5</v>
      </c>
      <c r="B675" s="238">
        <f t="shared" si="414"/>
        <v>0</v>
      </c>
      <c r="C675" s="213">
        <f t="shared" ref="C675:AP675" si="420">IF(AND(C$2&gt;equip3_reserve_freq*$A662,C$2&lt;=equip3_reserve_freq*$A663),$B663/(equip3_reserve_freq),0)</f>
        <v>0</v>
      </c>
      <c r="D675" s="213">
        <f t="shared" si="420"/>
        <v>0</v>
      </c>
      <c r="E675" s="213">
        <f t="shared" si="420"/>
        <v>0</v>
      </c>
      <c r="F675" s="213">
        <f t="shared" si="420"/>
        <v>0</v>
      </c>
      <c r="G675" s="213">
        <f t="shared" si="420"/>
        <v>0</v>
      </c>
      <c r="H675" s="213">
        <f t="shared" si="420"/>
        <v>0</v>
      </c>
      <c r="I675" s="213">
        <f t="shared" si="420"/>
        <v>0</v>
      </c>
      <c r="J675" s="213">
        <f t="shared" si="420"/>
        <v>0</v>
      </c>
      <c r="K675" s="213">
        <f t="shared" si="420"/>
        <v>0</v>
      </c>
      <c r="L675" s="213">
        <f t="shared" si="420"/>
        <v>0</v>
      </c>
      <c r="M675" s="213">
        <f t="shared" si="420"/>
        <v>0</v>
      </c>
      <c r="N675" s="213">
        <f t="shared" si="420"/>
        <v>0</v>
      </c>
      <c r="O675" s="213">
        <f t="shared" si="420"/>
        <v>0</v>
      </c>
      <c r="P675" s="213">
        <f t="shared" si="420"/>
        <v>0</v>
      </c>
      <c r="Q675" s="213">
        <f t="shared" si="420"/>
        <v>0</v>
      </c>
      <c r="R675" s="213">
        <f t="shared" si="420"/>
        <v>0</v>
      </c>
      <c r="S675" s="213">
        <f t="shared" si="420"/>
        <v>0</v>
      </c>
      <c r="T675" s="213">
        <f t="shared" si="420"/>
        <v>0</v>
      </c>
      <c r="U675" s="213">
        <f t="shared" si="420"/>
        <v>0</v>
      </c>
      <c r="V675" s="213">
        <f t="shared" si="420"/>
        <v>0</v>
      </c>
      <c r="W675" s="213">
        <f t="shared" si="420"/>
        <v>0</v>
      </c>
      <c r="X675" s="213">
        <f t="shared" si="420"/>
        <v>0</v>
      </c>
      <c r="Y675" s="213">
        <f t="shared" si="420"/>
        <v>0</v>
      </c>
      <c r="Z675" s="213">
        <f t="shared" si="420"/>
        <v>0</v>
      </c>
      <c r="AA675" s="213">
        <f t="shared" si="420"/>
        <v>0</v>
      </c>
      <c r="AB675" s="213">
        <f t="shared" si="420"/>
        <v>0</v>
      </c>
      <c r="AC675" s="213">
        <f t="shared" si="420"/>
        <v>0</v>
      </c>
      <c r="AD675" s="213">
        <f t="shared" si="420"/>
        <v>0</v>
      </c>
      <c r="AE675" s="213">
        <f t="shared" si="420"/>
        <v>0</v>
      </c>
      <c r="AF675" s="213">
        <f t="shared" si="420"/>
        <v>0</v>
      </c>
      <c r="AG675" s="213">
        <f t="shared" si="420"/>
        <v>0</v>
      </c>
      <c r="AH675" s="213">
        <f t="shared" si="420"/>
        <v>0</v>
      </c>
      <c r="AI675" s="213">
        <f t="shared" si="420"/>
        <v>0</v>
      </c>
      <c r="AJ675" s="213">
        <f t="shared" si="420"/>
        <v>0</v>
      </c>
      <c r="AK675" s="213">
        <f t="shared" si="420"/>
        <v>0</v>
      </c>
      <c r="AL675" s="213">
        <f t="shared" si="420"/>
        <v>0</v>
      </c>
      <c r="AM675" s="213">
        <f t="shared" si="420"/>
        <v>0</v>
      </c>
      <c r="AN675" s="213">
        <f t="shared" si="420"/>
        <v>0</v>
      </c>
      <c r="AO675" s="213">
        <f t="shared" si="420"/>
        <v>0</v>
      </c>
      <c r="AP675" s="213">
        <f t="shared" si="420"/>
        <v>0</v>
      </c>
    </row>
    <row r="676" spans="1:42" x14ac:dyDescent="0.2">
      <c r="A676" s="4">
        <f t="shared" si="417"/>
        <v>6</v>
      </c>
      <c r="B676" s="238">
        <f t="shared" si="414"/>
        <v>0</v>
      </c>
      <c r="C676" s="213">
        <f t="shared" ref="C676:AP676" si="421">IF(AND(C$2&gt;equip3_reserve_freq*$A663,C$2&lt;=equip3_reserve_freq*$A664),$B664/(equip3_reserve_freq),0)</f>
        <v>0</v>
      </c>
      <c r="D676" s="213">
        <f t="shared" si="421"/>
        <v>0</v>
      </c>
      <c r="E676" s="213">
        <f t="shared" si="421"/>
        <v>0</v>
      </c>
      <c r="F676" s="213">
        <f t="shared" si="421"/>
        <v>0</v>
      </c>
      <c r="G676" s="213">
        <f t="shared" si="421"/>
        <v>0</v>
      </c>
      <c r="H676" s="213">
        <f t="shared" si="421"/>
        <v>0</v>
      </c>
      <c r="I676" s="213">
        <f t="shared" si="421"/>
        <v>0</v>
      </c>
      <c r="J676" s="213">
        <f t="shared" si="421"/>
        <v>0</v>
      </c>
      <c r="K676" s="213">
        <f t="shared" si="421"/>
        <v>0</v>
      </c>
      <c r="L676" s="213">
        <f t="shared" si="421"/>
        <v>0</v>
      </c>
      <c r="M676" s="213">
        <f t="shared" si="421"/>
        <v>0</v>
      </c>
      <c r="N676" s="213">
        <f t="shared" si="421"/>
        <v>0</v>
      </c>
      <c r="O676" s="213">
        <f t="shared" si="421"/>
        <v>0</v>
      </c>
      <c r="P676" s="213">
        <f t="shared" si="421"/>
        <v>0</v>
      </c>
      <c r="Q676" s="213">
        <f t="shared" si="421"/>
        <v>0</v>
      </c>
      <c r="R676" s="213">
        <f t="shared" si="421"/>
        <v>0</v>
      </c>
      <c r="S676" s="213">
        <f t="shared" si="421"/>
        <v>0</v>
      </c>
      <c r="T676" s="213">
        <f t="shared" si="421"/>
        <v>0</v>
      </c>
      <c r="U676" s="213">
        <f t="shared" si="421"/>
        <v>0</v>
      </c>
      <c r="V676" s="213">
        <f t="shared" si="421"/>
        <v>0</v>
      </c>
      <c r="W676" s="213">
        <f t="shared" si="421"/>
        <v>0</v>
      </c>
      <c r="X676" s="213">
        <f t="shared" si="421"/>
        <v>0</v>
      </c>
      <c r="Y676" s="213">
        <f t="shared" si="421"/>
        <v>0</v>
      </c>
      <c r="Z676" s="213">
        <f t="shared" si="421"/>
        <v>0</v>
      </c>
      <c r="AA676" s="213">
        <f t="shared" si="421"/>
        <v>0</v>
      </c>
      <c r="AB676" s="213">
        <f t="shared" si="421"/>
        <v>0</v>
      </c>
      <c r="AC676" s="213">
        <f t="shared" si="421"/>
        <v>0</v>
      </c>
      <c r="AD676" s="213">
        <f t="shared" si="421"/>
        <v>0</v>
      </c>
      <c r="AE676" s="213">
        <f t="shared" si="421"/>
        <v>0</v>
      </c>
      <c r="AF676" s="213">
        <f t="shared" si="421"/>
        <v>0</v>
      </c>
      <c r="AG676" s="213">
        <f t="shared" si="421"/>
        <v>0</v>
      </c>
      <c r="AH676" s="213">
        <f t="shared" si="421"/>
        <v>0</v>
      </c>
      <c r="AI676" s="213">
        <f t="shared" si="421"/>
        <v>0</v>
      </c>
      <c r="AJ676" s="213">
        <f t="shared" si="421"/>
        <v>0</v>
      </c>
      <c r="AK676" s="213">
        <f t="shared" si="421"/>
        <v>0</v>
      </c>
      <c r="AL676" s="213">
        <f t="shared" si="421"/>
        <v>0</v>
      </c>
      <c r="AM676" s="213">
        <f t="shared" si="421"/>
        <v>0</v>
      </c>
      <c r="AN676" s="213">
        <f t="shared" si="421"/>
        <v>0</v>
      </c>
      <c r="AO676" s="213">
        <f t="shared" si="421"/>
        <v>0</v>
      </c>
      <c r="AP676" s="213">
        <f t="shared" si="421"/>
        <v>0</v>
      </c>
    </row>
    <row r="677" spans="1:42" x14ac:dyDescent="0.2">
      <c r="A677" s="4">
        <f t="shared" si="417"/>
        <v>7</v>
      </c>
      <c r="B677" s="238">
        <f t="shared" si="414"/>
        <v>0</v>
      </c>
      <c r="C677" s="213">
        <f t="shared" ref="C677:AP677" si="422">IF(AND(C$2&gt;equip3_reserve_freq*$A664,C$2&lt;=equip3_reserve_freq*$A665),$B665/(equip3_reserve_freq),0)</f>
        <v>0</v>
      </c>
      <c r="D677" s="213">
        <f t="shared" si="422"/>
        <v>0</v>
      </c>
      <c r="E677" s="213">
        <f t="shared" si="422"/>
        <v>0</v>
      </c>
      <c r="F677" s="213">
        <f t="shared" si="422"/>
        <v>0</v>
      </c>
      <c r="G677" s="213">
        <f t="shared" si="422"/>
        <v>0</v>
      </c>
      <c r="H677" s="213">
        <f t="shared" si="422"/>
        <v>0</v>
      </c>
      <c r="I677" s="213">
        <f t="shared" si="422"/>
        <v>0</v>
      </c>
      <c r="J677" s="213">
        <f t="shared" si="422"/>
        <v>0</v>
      </c>
      <c r="K677" s="213">
        <f t="shared" si="422"/>
        <v>0</v>
      </c>
      <c r="L677" s="213">
        <f t="shared" si="422"/>
        <v>0</v>
      </c>
      <c r="M677" s="213">
        <f t="shared" si="422"/>
        <v>0</v>
      </c>
      <c r="N677" s="213">
        <f t="shared" si="422"/>
        <v>0</v>
      </c>
      <c r="O677" s="213">
        <f t="shared" si="422"/>
        <v>0</v>
      </c>
      <c r="P677" s="213">
        <f t="shared" si="422"/>
        <v>0</v>
      </c>
      <c r="Q677" s="213">
        <f t="shared" si="422"/>
        <v>0</v>
      </c>
      <c r="R677" s="213">
        <f t="shared" si="422"/>
        <v>0</v>
      </c>
      <c r="S677" s="213">
        <f t="shared" si="422"/>
        <v>0</v>
      </c>
      <c r="T677" s="213">
        <f t="shared" si="422"/>
        <v>0</v>
      </c>
      <c r="U677" s="213">
        <f t="shared" si="422"/>
        <v>0</v>
      </c>
      <c r="V677" s="213">
        <f t="shared" si="422"/>
        <v>0</v>
      </c>
      <c r="W677" s="213">
        <f t="shared" si="422"/>
        <v>0</v>
      </c>
      <c r="X677" s="213">
        <f t="shared" si="422"/>
        <v>0</v>
      </c>
      <c r="Y677" s="213">
        <f t="shared" si="422"/>
        <v>0</v>
      </c>
      <c r="Z677" s="213">
        <f t="shared" si="422"/>
        <v>0</v>
      </c>
      <c r="AA677" s="213">
        <f t="shared" si="422"/>
        <v>0</v>
      </c>
      <c r="AB677" s="213">
        <f t="shared" si="422"/>
        <v>0</v>
      </c>
      <c r="AC677" s="213">
        <f t="shared" si="422"/>
        <v>0</v>
      </c>
      <c r="AD677" s="213">
        <f t="shared" si="422"/>
        <v>0</v>
      </c>
      <c r="AE677" s="213">
        <f t="shared" si="422"/>
        <v>0</v>
      </c>
      <c r="AF677" s="213">
        <f t="shared" si="422"/>
        <v>0</v>
      </c>
      <c r="AG677" s="213">
        <f t="shared" si="422"/>
        <v>0</v>
      </c>
      <c r="AH677" s="213">
        <f t="shared" si="422"/>
        <v>0</v>
      </c>
      <c r="AI677" s="213">
        <f t="shared" si="422"/>
        <v>0</v>
      </c>
      <c r="AJ677" s="213">
        <f t="shared" si="422"/>
        <v>0</v>
      </c>
      <c r="AK677" s="213">
        <f t="shared" si="422"/>
        <v>0</v>
      </c>
      <c r="AL677" s="213">
        <f t="shared" si="422"/>
        <v>0</v>
      </c>
      <c r="AM677" s="213">
        <f t="shared" si="422"/>
        <v>0</v>
      </c>
      <c r="AN677" s="213">
        <f t="shared" si="422"/>
        <v>0</v>
      </c>
      <c r="AO677" s="213">
        <f t="shared" si="422"/>
        <v>0</v>
      </c>
      <c r="AP677" s="213">
        <f t="shared" si="422"/>
        <v>0</v>
      </c>
    </row>
    <row r="678" spans="1:42" x14ac:dyDescent="0.2">
      <c r="A678" s="4">
        <f t="shared" si="417"/>
        <v>8</v>
      </c>
      <c r="B678" s="238">
        <f t="shared" si="414"/>
        <v>0</v>
      </c>
      <c r="C678" s="213">
        <f t="shared" ref="C678:AP678" si="423">IF(AND(C$2&gt;equip3_reserve_freq*$A665,C$2&lt;=equip3_reserve_freq*$A666),$B666/(equip3_reserve_freq),0)</f>
        <v>0</v>
      </c>
      <c r="D678" s="213">
        <f t="shared" si="423"/>
        <v>0</v>
      </c>
      <c r="E678" s="213">
        <f t="shared" si="423"/>
        <v>0</v>
      </c>
      <c r="F678" s="213">
        <f t="shared" si="423"/>
        <v>0</v>
      </c>
      <c r="G678" s="213">
        <f t="shared" si="423"/>
        <v>0</v>
      </c>
      <c r="H678" s="213">
        <f t="shared" si="423"/>
        <v>0</v>
      </c>
      <c r="I678" s="213">
        <f t="shared" si="423"/>
        <v>0</v>
      </c>
      <c r="J678" s="213">
        <f t="shared" si="423"/>
        <v>0</v>
      </c>
      <c r="K678" s="213">
        <f t="shared" si="423"/>
        <v>0</v>
      </c>
      <c r="L678" s="213">
        <f t="shared" si="423"/>
        <v>0</v>
      </c>
      <c r="M678" s="213">
        <f t="shared" si="423"/>
        <v>0</v>
      </c>
      <c r="N678" s="213">
        <f t="shared" si="423"/>
        <v>0</v>
      </c>
      <c r="O678" s="213">
        <f t="shared" si="423"/>
        <v>0</v>
      </c>
      <c r="P678" s="213">
        <f t="shared" si="423"/>
        <v>0</v>
      </c>
      <c r="Q678" s="213">
        <f t="shared" si="423"/>
        <v>0</v>
      </c>
      <c r="R678" s="213">
        <f t="shared" si="423"/>
        <v>0</v>
      </c>
      <c r="S678" s="213">
        <f t="shared" si="423"/>
        <v>0</v>
      </c>
      <c r="T678" s="213">
        <f t="shared" si="423"/>
        <v>0</v>
      </c>
      <c r="U678" s="213">
        <f t="shared" si="423"/>
        <v>0</v>
      </c>
      <c r="V678" s="213">
        <f t="shared" si="423"/>
        <v>0</v>
      </c>
      <c r="W678" s="213">
        <f t="shared" si="423"/>
        <v>0</v>
      </c>
      <c r="X678" s="213">
        <f t="shared" si="423"/>
        <v>0</v>
      </c>
      <c r="Y678" s="213">
        <f t="shared" si="423"/>
        <v>0</v>
      </c>
      <c r="Z678" s="213">
        <f t="shared" si="423"/>
        <v>0</v>
      </c>
      <c r="AA678" s="213">
        <f t="shared" si="423"/>
        <v>0</v>
      </c>
      <c r="AB678" s="213">
        <f t="shared" si="423"/>
        <v>0</v>
      </c>
      <c r="AC678" s="213">
        <f t="shared" si="423"/>
        <v>0</v>
      </c>
      <c r="AD678" s="213">
        <f t="shared" si="423"/>
        <v>0</v>
      </c>
      <c r="AE678" s="213">
        <f t="shared" si="423"/>
        <v>0</v>
      </c>
      <c r="AF678" s="213">
        <f t="shared" si="423"/>
        <v>0</v>
      </c>
      <c r="AG678" s="213">
        <f t="shared" si="423"/>
        <v>0</v>
      </c>
      <c r="AH678" s="213">
        <f t="shared" si="423"/>
        <v>0</v>
      </c>
      <c r="AI678" s="213">
        <f t="shared" si="423"/>
        <v>0</v>
      </c>
      <c r="AJ678" s="213">
        <f t="shared" si="423"/>
        <v>0</v>
      </c>
      <c r="AK678" s="213">
        <f t="shared" si="423"/>
        <v>0</v>
      </c>
      <c r="AL678" s="213">
        <f t="shared" si="423"/>
        <v>0</v>
      </c>
      <c r="AM678" s="213">
        <f t="shared" si="423"/>
        <v>0</v>
      </c>
      <c r="AN678" s="213">
        <f t="shared" si="423"/>
        <v>0</v>
      </c>
      <c r="AO678" s="213">
        <f t="shared" si="423"/>
        <v>0</v>
      </c>
      <c r="AP678" s="213">
        <f t="shared" si="423"/>
        <v>0</v>
      </c>
    </row>
    <row r="679" spans="1:42" x14ac:dyDescent="0.2">
      <c r="A679" s="4">
        <f>A678+1</f>
        <v>9</v>
      </c>
      <c r="B679" s="238">
        <f t="shared" si="414"/>
        <v>0</v>
      </c>
      <c r="C679" s="213">
        <f t="shared" ref="C679:AP679" si="424">IF(AND(C$2&gt;equip3_reserve_freq*$A666,C$2&lt;=equip3_reserve_freq*$A667),$B667/(equip3_reserve_freq),0)</f>
        <v>0</v>
      </c>
      <c r="D679" s="213">
        <f t="shared" si="424"/>
        <v>0</v>
      </c>
      <c r="E679" s="213">
        <f t="shared" si="424"/>
        <v>0</v>
      </c>
      <c r="F679" s="213">
        <f t="shared" si="424"/>
        <v>0</v>
      </c>
      <c r="G679" s="213">
        <f t="shared" si="424"/>
        <v>0</v>
      </c>
      <c r="H679" s="213">
        <f t="shared" si="424"/>
        <v>0</v>
      </c>
      <c r="I679" s="213">
        <f t="shared" si="424"/>
        <v>0</v>
      </c>
      <c r="J679" s="213">
        <f t="shared" si="424"/>
        <v>0</v>
      </c>
      <c r="K679" s="213">
        <f t="shared" si="424"/>
        <v>0</v>
      </c>
      <c r="L679" s="213">
        <f t="shared" si="424"/>
        <v>0</v>
      </c>
      <c r="M679" s="213">
        <f t="shared" si="424"/>
        <v>0</v>
      </c>
      <c r="N679" s="213">
        <f t="shared" si="424"/>
        <v>0</v>
      </c>
      <c r="O679" s="213">
        <f t="shared" si="424"/>
        <v>0</v>
      </c>
      <c r="P679" s="213">
        <f t="shared" si="424"/>
        <v>0</v>
      </c>
      <c r="Q679" s="213">
        <f t="shared" si="424"/>
        <v>0</v>
      </c>
      <c r="R679" s="213">
        <f t="shared" si="424"/>
        <v>0</v>
      </c>
      <c r="S679" s="213">
        <f t="shared" si="424"/>
        <v>0</v>
      </c>
      <c r="T679" s="213">
        <f t="shared" si="424"/>
        <v>0</v>
      </c>
      <c r="U679" s="213">
        <f t="shared" si="424"/>
        <v>0</v>
      </c>
      <c r="V679" s="213">
        <f t="shared" si="424"/>
        <v>0</v>
      </c>
      <c r="W679" s="213">
        <f t="shared" si="424"/>
        <v>0</v>
      </c>
      <c r="X679" s="213">
        <f t="shared" si="424"/>
        <v>0</v>
      </c>
      <c r="Y679" s="213">
        <f t="shared" si="424"/>
        <v>0</v>
      </c>
      <c r="Z679" s="213">
        <f t="shared" si="424"/>
        <v>0</v>
      </c>
      <c r="AA679" s="213">
        <f t="shared" si="424"/>
        <v>0</v>
      </c>
      <c r="AB679" s="213">
        <f t="shared" si="424"/>
        <v>0</v>
      </c>
      <c r="AC679" s="213">
        <f t="shared" si="424"/>
        <v>0</v>
      </c>
      <c r="AD679" s="213">
        <f t="shared" si="424"/>
        <v>0</v>
      </c>
      <c r="AE679" s="213">
        <f t="shared" si="424"/>
        <v>0</v>
      </c>
      <c r="AF679" s="213">
        <f t="shared" si="424"/>
        <v>0</v>
      </c>
      <c r="AG679" s="213">
        <f t="shared" si="424"/>
        <v>0</v>
      </c>
      <c r="AH679" s="213">
        <f t="shared" si="424"/>
        <v>0</v>
      </c>
      <c r="AI679" s="213">
        <f t="shared" si="424"/>
        <v>0</v>
      </c>
      <c r="AJ679" s="213">
        <f t="shared" si="424"/>
        <v>0</v>
      </c>
      <c r="AK679" s="213">
        <f t="shared" si="424"/>
        <v>0</v>
      </c>
      <c r="AL679" s="213">
        <f t="shared" si="424"/>
        <v>0</v>
      </c>
      <c r="AM679" s="213">
        <f t="shared" si="424"/>
        <v>0</v>
      </c>
      <c r="AN679" s="213">
        <f t="shared" si="424"/>
        <v>0</v>
      </c>
      <c r="AO679" s="213">
        <f t="shared" si="424"/>
        <v>0</v>
      </c>
      <c r="AP679" s="213">
        <f t="shared" si="424"/>
        <v>0</v>
      </c>
    </row>
    <row r="680" spans="1:42" x14ac:dyDescent="0.2">
      <c r="A680" s="4">
        <f t="shared" ref="A680" si="425">A679+1</f>
        <v>10</v>
      </c>
      <c r="B680" s="238">
        <f t="shared" si="414"/>
        <v>0</v>
      </c>
      <c r="C680" s="218">
        <f t="shared" ref="C680:AP680" si="426">IF(AND(C$2&gt;equip3_reserve_freq*$A667,C$2&lt;=equip3_reserve_freq*$A668),$B668/(equip3_reserve_freq),0)</f>
        <v>0</v>
      </c>
      <c r="D680" s="218">
        <f t="shared" si="426"/>
        <v>0</v>
      </c>
      <c r="E680" s="218">
        <f t="shared" si="426"/>
        <v>0</v>
      </c>
      <c r="F680" s="218">
        <f t="shared" si="426"/>
        <v>0</v>
      </c>
      <c r="G680" s="218">
        <f t="shared" si="426"/>
        <v>0</v>
      </c>
      <c r="H680" s="218">
        <f t="shared" si="426"/>
        <v>0</v>
      </c>
      <c r="I680" s="218">
        <f t="shared" si="426"/>
        <v>0</v>
      </c>
      <c r="J680" s="218">
        <f t="shared" si="426"/>
        <v>0</v>
      </c>
      <c r="K680" s="218">
        <f t="shared" si="426"/>
        <v>0</v>
      </c>
      <c r="L680" s="218">
        <f t="shared" si="426"/>
        <v>0</v>
      </c>
      <c r="M680" s="218">
        <f t="shared" si="426"/>
        <v>0</v>
      </c>
      <c r="N680" s="218">
        <f t="shared" si="426"/>
        <v>0</v>
      </c>
      <c r="O680" s="218">
        <f t="shared" si="426"/>
        <v>0</v>
      </c>
      <c r="P680" s="218">
        <f t="shared" si="426"/>
        <v>0</v>
      </c>
      <c r="Q680" s="218">
        <f t="shared" si="426"/>
        <v>0</v>
      </c>
      <c r="R680" s="218">
        <f t="shared" si="426"/>
        <v>0</v>
      </c>
      <c r="S680" s="218">
        <f t="shared" si="426"/>
        <v>0</v>
      </c>
      <c r="T680" s="218">
        <f t="shared" si="426"/>
        <v>0</v>
      </c>
      <c r="U680" s="218">
        <f t="shared" si="426"/>
        <v>0</v>
      </c>
      <c r="V680" s="218">
        <f t="shared" si="426"/>
        <v>0</v>
      </c>
      <c r="W680" s="218">
        <f t="shared" si="426"/>
        <v>0</v>
      </c>
      <c r="X680" s="218">
        <f t="shared" si="426"/>
        <v>0</v>
      </c>
      <c r="Y680" s="218">
        <f t="shared" si="426"/>
        <v>0</v>
      </c>
      <c r="Z680" s="218">
        <f t="shared" si="426"/>
        <v>0</v>
      </c>
      <c r="AA680" s="218">
        <f t="shared" si="426"/>
        <v>0</v>
      </c>
      <c r="AB680" s="218">
        <f t="shared" si="426"/>
        <v>0</v>
      </c>
      <c r="AC680" s="218">
        <f t="shared" si="426"/>
        <v>0</v>
      </c>
      <c r="AD680" s="218">
        <f t="shared" si="426"/>
        <v>0</v>
      </c>
      <c r="AE680" s="218">
        <f t="shared" si="426"/>
        <v>0</v>
      </c>
      <c r="AF680" s="218">
        <f t="shared" si="426"/>
        <v>0</v>
      </c>
      <c r="AG680" s="218">
        <f t="shared" si="426"/>
        <v>0</v>
      </c>
      <c r="AH680" s="218">
        <f t="shared" si="426"/>
        <v>0</v>
      </c>
      <c r="AI680" s="218">
        <f t="shared" si="426"/>
        <v>0</v>
      </c>
      <c r="AJ680" s="218">
        <f t="shared" si="426"/>
        <v>0</v>
      </c>
      <c r="AK680" s="218">
        <f t="shared" si="426"/>
        <v>0</v>
      </c>
      <c r="AL680" s="218">
        <f t="shared" si="426"/>
        <v>0</v>
      </c>
      <c r="AM680" s="218">
        <f t="shared" si="426"/>
        <v>0</v>
      </c>
      <c r="AN680" s="218">
        <f t="shared" si="426"/>
        <v>0</v>
      </c>
      <c r="AO680" s="218">
        <f t="shared" si="426"/>
        <v>0</v>
      </c>
      <c r="AP680" s="218">
        <f t="shared" si="426"/>
        <v>0</v>
      </c>
    </row>
    <row r="681" spans="1:42" x14ac:dyDescent="0.2">
      <c r="A681" s="37" t="s">
        <v>13</v>
      </c>
      <c r="B681" s="28"/>
      <c r="C681" s="217">
        <f>SUM(C671:C680)</f>
        <v>0</v>
      </c>
      <c r="D681" s="217">
        <f t="shared" ref="D681:AP681" si="427">SUM(D671:D680)</f>
        <v>0</v>
      </c>
      <c r="E681" s="217">
        <f t="shared" si="427"/>
        <v>0</v>
      </c>
      <c r="F681" s="217">
        <f t="shared" si="427"/>
        <v>0</v>
      </c>
      <c r="G681" s="217">
        <f t="shared" si="427"/>
        <v>0</v>
      </c>
      <c r="H681" s="217">
        <f t="shared" si="427"/>
        <v>0</v>
      </c>
      <c r="I681" s="217">
        <f t="shared" si="427"/>
        <v>0</v>
      </c>
      <c r="J681" s="217">
        <f t="shared" si="427"/>
        <v>0</v>
      </c>
      <c r="K681" s="217">
        <f t="shared" si="427"/>
        <v>0</v>
      </c>
      <c r="L681" s="217">
        <f t="shared" si="427"/>
        <v>0</v>
      </c>
      <c r="M681" s="217">
        <f t="shared" si="427"/>
        <v>0</v>
      </c>
      <c r="N681" s="217">
        <f t="shared" si="427"/>
        <v>0</v>
      </c>
      <c r="O681" s="217">
        <f t="shared" si="427"/>
        <v>0</v>
      </c>
      <c r="P681" s="217">
        <f t="shared" si="427"/>
        <v>0</v>
      </c>
      <c r="Q681" s="217">
        <f t="shared" si="427"/>
        <v>0</v>
      </c>
      <c r="R681" s="217">
        <f t="shared" si="427"/>
        <v>0</v>
      </c>
      <c r="S681" s="217">
        <f t="shared" si="427"/>
        <v>0</v>
      </c>
      <c r="T681" s="217">
        <f t="shared" si="427"/>
        <v>0</v>
      </c>
      <c r="U681" s="217">
        <f t="shared" si="427"/>
        <v>0</v>
      </c>
      <c r="V681" s="217">
        <f t="shared" si="427"/>
        <v>0</v>
      </c>
      <c r="W681" s="217">
        <f t="shared" si="427"/>
        <v>0</v>
      </c>
      <c r="X681" s="217">
        <f t="shared" si="427"/>
        <v>0</v>
      </c>
      <c r="Y681" s="217">
        <f t="shared" si="427"/>
        <v>0</v>
      </c>
      <c r="Z681" s="217">
        <f t="shared" si="427"/>
        <v>0</v>
      </c>
      <c r="AA681" s="217">
        <f t="shared" si="427"/>
        <v>0</v>
      </c>
      <c r="AB681" s="217">
        <f t="shared" si="427"/>
        <v>0</v>
      </c>
      <c r="AC681" s="217">
        <f t="shared" si="427"/>
        <v>0</v>
      </c>
      <c r="AD681" s="217">
        <f t="shared" si="427"/>
        <v>0</v>
      </c>
      <c r="AE681" s="217">
        <f t="shared" si="427"/>
        <v>0</v>
      </c>
      <c r="AF681" s="217">
        <f t="shared" si="427"/>
        <v>0</v>
      </c>
      <c r="AG681" s="217">
        <f t="shared" si="427"/>
        <v>0</v>
      </c>
      <c r="AH681" s="217">
        <f t="shared" si="427"/>
        <v>0</v>
      </c>
      <c r="AI681" s="217">
        <f t="shared" si="427"/>
        <v>0</v>
      </c>
      <c r="AJ681" s="217">
        <f t="shared" si="427"/>
        <v>0</v>
      </c>
      <c r="AK681" s="217">
        <f t="shared" si="427"/>
        <v>0</v>
      </c>
      <c r="AL681" s="217">
        <f t="shared" si="427"/>
        <v>0</v>
      </c>
      <c r="AM681" s="217">
        <f t="shared" si="427"/>
        <v>0</v>
      </c>
      <c r="AN681" s="217">
        <f t="shared" si="427"/>
        <v>0</v>
      </c>
      <c r="AO681" s="217">
        <f t="shared" si="427"/>
        <v>0</v>
      </c>
      <c r="AP681" s="217">
        <f t="shared" si="427"/>
        <v>0</v>
      </c>
    </row>
    <row r="682" spans="1:42" s="122" customFormat="1" x14ac:dyDescent="0.2">
      <c r="A682" s="4"/>
      <c r="B682" s="203"/>
    </row>
    <row r="683" spans="1:42" s="122" customFormat="1" x14ac:dyDescent="0.2">
      <c r="A683" s="4" t="s">
        <v>334</v>
      </c>
      <c r="B683" s="203"/>
    </row>
    <row r="684" spans="1:42" x14ac:dyDescent="0.2">
      <c r="A684" s="27" t="s">
        <v>335</v>
      </c>
      <c r="B684" s="217">
        <f>B573+B579+B585+B591+B623+B655</f>
        <v>0</v>
      </c>
      <c r="C684" s="217">
        <f t="shared" ref="C684:AP684" si="428">C573+C579+C585+C591+C623+C655</f>
        <v>0</v>
      </c>
      <c r="D684" s="217">
        <f t="shared" si="428"/>
        <v>0</v>
      </c>
      <c r="E684" s="217">
        <f t="shared" si="428"/>
        <v>0</v>
      </c>
      <c r="F684" s="217">
        <f t="shared" si="428"/>
        <v>0</v>
      </c>
      <c r="G684" s="217">
        <f t="shared" si="428"/>
        <v>0</v>
      </c>
      <c r="H684" s="217">
        <f t="shared" si="428"/>
        <v>0</v>
      </c>
      <c r="I684" s="217">
        <f t="shared" si="428"/>
        <v>0</v>
      </c>
      <c r="J684" s="217">
        <f t="shared" si="428"/>
        <v>0</v>
      </c>
      <c r="K684" s="217">
        <f t="shared" si="428"/>
        <v>0</v>
      </c>
      <c r="L684" s="217">
        <f t="shared" si="428"/>
        <v>0</v>
      </c>
      <c r="M684" s="217">
        <f t="shared" si="428"/>
        <v>0</v>
      </c>
      <c r="N684" s="217">
        <f t="shared" si="428"/>
        <v>0</v>
      </c>
      <c r="O684" s="217">
        <f t="shared" si="428"/>
        <v>0</v>
      </c>
      <c r="P684" s="217">
        <f t="shared" si="428"/>
        <v>0</v>
      </c>
      <c r="Q684" s="217">
        <f t="shared" si="428"/>
        <v>0</v>
      </c>
      <c r="R684" s="217">
        <f t="shared" si="428"/>
        <v>0</v>
      </c>
      <c r="S684" s="217">
        <f t="shared" si="428"/>
        <v>0</v>
      </c>
      <c r="T684" s="217">
        <f t="shared" si="428"/>
        <v>0</v>
      </c>
      <c r="U684" s="217">
        <f t="shared" si="428"/>
        <v>0</v>
      </c>
      <c r="V684" s="217">
        <f t="shared" si="428"/>
        <v>0</v>
      </c>
      <c r="W684" s="217">
        <f t="shared" si="428"/>
        <v>0</v>
      </c>
      <c r="X684" s="217">
        <f t="shared" si="428"/>
        <v>0</v>
      </c>
      <c r="Y684" s="217">
        <f t="shared" si="428"/>
        <v>0</v>
      </c>
      <c r="Z684" s="217">
        <f t="shared" si="428"/>
        <v>0</v>
      </c>
      <c r="AA684" s="217">
        <f t="shared" si="428"/>
        <v>0</v>
      </c>
      <c r="AB684" s="217">
        <f t="shared" si="428"/>
        <v>0</v>
      </c>
      <c r="AC684" s="217">
        <f t="shared" si="428"/>
        <v>0</v>
      </c>
      <c r="AD684" s="217">
        <f t="shared" si="428"/>
        <v>0</v>
      </c>
      <c r="AE684" s="217">
        <f t="shared" si="428"/>
        <v>0</v>
      </c>
      <c r="AF684" s="217">
        <f t="shared" si="428"/>
        <v>0</v>
      </c>
      <c r="AG684" s="217">
        <f t="shared" si="428"/>
        <v>0</v>
      </c>
      <c r="AH684" s="217">
        <f t="shared" si="428"/>
        <v>0</v>
      </c>
      <c r="AI684" s="217">
        <f t="shared" si="428"/>
        <v>0</v>
      </c>
      <c r="AJ684" s="217">
        <f t="shared" si="428"/>
        <v>0</v>
      </c>
      <c r="AK684" s="217">
        <f t="shared" si="428"/>
        <v>0</v>
      </c>
      <c r="AL684" s="217">
        <f t="shared" si="428"/>
        <v>0</v>
      </c>
      <c r="AM684" s="217">
        <f t="shared" si="428"/>
        <v>0</v>
      </c>
      <c r="AN684" s="217">
        <f t="shared" si="428"/>
        <v>0</v>
      </c>
      <c r="AO684" s="217">
        <f t="shared" si="428"/>
        <v>0</v>
      </c>
      <c r="AP684" s="217">
        <f t="shared" si="428"/>
        <v>0</v>
      </c>
    </row>
    <row r="685" spans="1:42" x14ac:dyDescent="0.2">
      <c r="A685" s="27" t="s">
        <v>334</v>
      </c>
      <c r="B685" s="213"/>
      <c r="C685" s="217">
        <f t="shared" ref="C685:AP685" si="429">IF(C$2&lt;=analysis_period,B684*reserves_interest/100,0)</f>
        <v>0</v>
      </c>
      <c r="D685" s="217">
        <f t="shared" si="429"/>
        <v>0</v>
      </c>
      <c r="E685" s="217">
        <f t="shared" si="429"/>
        <v>0</v>
      </c>
      <c r="F685" s="217">
        <f t="shared" si="429"/>
        <v>0</v>
      </c>
      <c r="G685" s="217">
        <f t="shared" si="429"/>
        <v>0</v>
      </c>
      <c r="H685" s="217">
        <f t="shared" si="429"/>
        <v>0</v>
      </c>
      <c r="I685" s="217">
        <f t="shared" si="429"/>
        <v>0</v>
      </c>
      <c r="J685" s="217">
        <f t="shared" si="429"/>
        <v>0</v>
      </c>
      <c r="K685" s="217">
        <f t="shared" si="429"/>
        <v>0</v>
      </c>
      <c r="L685" s="217">
        <f t="shared" si="429"/>
        <v>0</v>
      </c>
      <c r="M685" s="217">
        <f t="shared" si="429"/>
        <v>0</v>
      </c>
      <c r="N685" s="217">
        <f t="shared" si="429"/>
        <v>0</v>
      </c>
      <c r="O685" s="217">
        <f t="shared" si="429"/>
        <v>0</v>
      </c>
      <c r="P685" s="217">
        <f t="shared" si="429"/>
        <v>0</v>
      </c>
      <c r="Q685" s="217">
        <f t="shared" si="429"/>
        <v>0</v>
      </c>
      <c r="R685" s="217">
        <f t="shared" si="429"/>
        <v>0</v>
      </c>
      <c r="S685" s="217">
        <f t="shared" si="429"/>
        <v>0</v>
      </c>
      <c r="T685" s="217">
        <f t="shared" si="429"/>
        <v>0</v>
      </c>
      <c r="U685" s="217">
        <f t="shared" si="429"/>
        <v>0</v>
      </c>
      <c r="V685" s="217">
        <f t="shared" si="429"/>
        <v>0</v>
      </c>
      <c r="W685" s="217">
        <f t="shared" si="429"/>
        <v>0</v>
      </c>
      <c r="X685" s="217">
        <f t="shared" si="429"/>
        <v>0</v>
      </c>
      <c r="Y685" s="217">
        <f t="shared" si="429"/>
        <v>0</v>
      </c>
      <c r="Z685" s="217">
        <f t="shared" si="429"/>
        <v>0</v>
      </c>
      <c r="AA685" s="217">
        <f t="shared" si="429"/>
        <v>0</v>
      </c>
      <c r="AB685" s="217">
        <f t="shared" si="429"/>
        <v>0</v>
      </c>
      <c r="AC685" s="217">
        <f t="shared" si="429"/>
        <v>0</v>
      </c>
      <c r="AD685" s="217">
        <f t="shared" si="429"/>
        <v>0</v>
      </c>
      <c r="AE685" s="217">
        <f t="shared" si="429"/>
        <v>0</v>
      </c>
      <c r="AF685" s="217">
        <f t="shared" si="429"/>
        <v>0</v>
      </c>
      <c r="AG685" s="217">
        <f t="shared" si="429"/>
        <v>0</v>
      </c>
      <c r="AH685" s="217">
        <f t="shared" si="429"/>
        <v>0</v>
      </c>
      <c r="AI685" s="217">
        <f t="shared" si="429"/>
        <v>0</v>
      </c>
      <c r="AJ685" s="217">
        <f t="shared" si="429"/>
        <v>0</v>
      </c>
      <c r="AK685" s="217">
        <f t="shared" si="429"/>
        <v>0</v>
      </c>
      <c r="AL685" s="217">
        <f t="shared" si="429"/>
        <v>0</v>
      </c>
      <c r="AM685" s="217">
        <f t="shared" si="429"/>
        <v>0</v>
      </c>
      <c r="AN685" s="217">
        <f t="shared" si="429"/>
        <v>0</v>
      </c>
      <c r="AO685" s="217">
        <f t="shared" si="429"/>
        <v>0</v>
      </c>
      <c r="AP685" s="217">
        <f t="shared" si="429"/>
        <v>0</v>
      </c>
    </row>
  </sheetData>
  <mergeCells count="4">
    <mergeCell ref="G216:J216"/>
    <mergeCell ref="K216:L216"/>
    <mergeCell ref="G352:J352"/>
    <mergeCell ref="K352:L3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1" t="s">
        <v>247</v>
      </c>
      <c r="B1" s="312"/>
      <c r="C1" s="313"/>
      <c r="D1" s="312"/>
      <c r="E1" s="346"/>
      <c r="F1" s="346"/>
      <c r="G1" s="347"/>
    </row>
    <row r="2" spans="1:7" s="1" customFormat="1" ht="12.75" x14ac:dyDescent="0.2">
      <c r="A2" s="2" t="s">
        <v>81</v>
      </c>
      <c r="B2" s="3" t="s">
        <v>47</v>
      </c>
      <c r="C2" s="3" t="s">
        <v>48</v>
      </c>
      <c r="D2" s="3" t="s">
        <v>49</v>
      </c>
      <c r="E2" s="3" t="s">
        <v>50</v>
      </c>
      <c r="F2" s="3" t="s">
        <v>51</v>
      </c>
      <c r="G2" s="348" t="s">
        <v>52</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194</v>
      </c>
      <c r="B43" s="130"/>
      <c r="C43" s="130"/>
      <c r="D43" s="130"/>
      <c r="E43" s="130"/>
      <c r="F43" s="130"/>
      <c r="G43" s="130"/>
    </row>
    <row r="44" spans="1:7" x14ac:dyDescent="0.25">
      <c r="A44" s="130" t="s">
        <v>99</v>
      </c>
      <c r="B44" s="130"/>
      <c r="C44" s="130"/>
      <c r="D44" s="130"/>
      <c r="E44" s="130"/>
      <c r="F44" s="130"/>
      <c r="G44" s="130"/>
    </row>
    <row r="45" spans="1:7" x14ac:dyDescent="0.25">
      <c r="A45" s="407" t="s">
        <v>365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267</vt:i4>
      </vt:variant>
    </vt:vector>
  </HeadingPairs>
  <TitlesOfParts>
    <vt:vector size="270"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2019-08-15T17:46:47Z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